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activeX/activeX294.xml" ContentType="application/vnd.ms-office.activeX+xml"/>
  <Override PartName="/xl/activeX/activeX294.bin" ContentType="application/vnd.ms-office.activeX"/>
  <Override PartName="/xl/activeX/activeX295.xml" ContentType="application/vnd.ms-office.activeX+xml"/>
  <Override PartName="/xl/activeX/activeX295.bin" ContentType="application/vnd.ms-office.activeX"/>
  <Override PartName="/xl/activeX/activeX296.xml" ContentType="application/vnd.ms-office.activeX+xml"/>
  <Override PartName="/xl/activeX/activeX296.bin" ContentType="application/vnd.ms-office.activeX"/>
  <Override PartName="/xl/activeX/activeX297.xml" ContentType="application/vnd.ms-office.activeX+xml"/>
  <Override PartName="/xl/activeX/activeX297.bin" ContentType="application/vnd.ms-office.activeX"/>
  <Override PartName="/xl/activeX/activeX298.xml" ContentType="application/vnd.ms-office.activeX+xml"/>
  <Override PartName="/xl/activeX/activeX298.bin" ContentType="application/vnd.ms-office.activeX"/>
  <Override PartName="/xl/activeX/activeX299.xml" ContentType="application/vnd.ms-office.activeX+xml"/>
  <Override PartName="/xl/activeX/activeX299.bin" ContentType="application/vnd.ms-office.activeX"/>
  <Override PartName="/xl/activeX/activeX300.xml" ContentType="application/vnd.ms-office.activeX+xml"/>
  <Override PartName="/xl/activeX/activeX300.bin" ContentType="application/vnd.ms-office.activeX"/>
  <Override PartName="/xl/activeX/activeX301.xml" ContentType="application/vnd.ms-office.activeX+xml"/>
  <Override PartName="/xl/activeX/activeX301.bin" ContentType="application/vnd.ms-office.activeX"/>
  <Override PartName="/xl/activeX/activeX302.xml" ContentType="application/vnd.ms-office.activeX+xml"/>
  <Override PartName="/xl/activeX/activeX302.bin" ContentType="application/vnd.ms-office.activeX"/>
  <Override PartName="/xl/activeX/activeX303.xml" ContentType="application/vnd.ms-office.activeX+xml"/>
  <Override PartName="/xl/activeX/activeX303.bin" ContentType="application/vnd.ms-office.activeX"/>
  <Override PartName="/xl/activeX/activeX304.xml" ContentType="application/vnd.ms-office.activeX+xml"/>
  <Override PartName="/xl/activeX/activeX304.bin" ContentType="application/vnd.ms-office.activeX"/>
  <Override PartName="/xl/activeX/activeX305.xml" ContentType="application/vnd.ms-office.activeX+xml"/>
  <Override PartName="/xl/activeX/activeX305.bin" ContentType="application/vnd.ms-office.activeX"/>
  <Override PartName="/xl/activeX/activeX306.xml" ContentType="application/vnd.ms-office.activeX+xml"/>
  <Override PartName="/xl/activeX/activeX306.bin" ContentType="application/vnd.ms-office.activeX"/>
  <Override PartName="/xl/activeX/activeX307.xml" ContentType="application/vnd.ms-office.activeX+xml"/>
  <Override PartName="/xl/activeX/activeX307.bin" ContentType="application/vnd.ms-office.activeX"/>
  <Override PartName="/xl/activeX/activeX308.xml" ContentType="application/vnd.ms-office.activeX+xml"/>
  <Override PartName="/xl/activeX/activeX308.bin" ContentType="application/vnd.ms-office.activeX"/>
  <Override PartName="/xl/activeX/activeX309.xml" ContentType="application/vnd.ms-office.activeX+xml"/>
  <Override PartName="/xl/activeX/activeX309.bin" ContentType="application/vnd.ms-office.activeX"/>
  <Override PartName="/xl/activeX/activeX310.xml" ContentType="application/vnd.ms-office.activeX+xml"/>
  <Override PartName="/xl/activeX/activeX310.bin" ContentType="application/vnd.ms-office.activeX"/>
  <Override PartName="/xl/activeX/activeX311.xml" ContentType="application/vnd.ms-office.activeX+xml"/>
  <Override PartName="/xl/activeX/activeX311.bin" ContentType="application/vnd.ms-office.activeX"/>
  <Override PartName="/xl/activeX/activeX312.xml" ContentType="application/vnd.ms-office.activeX+xml"/>
  <Override PartName="/xl/activeX/activeX312.bin" ContentType="application/vnd.ms-office.activeX"/>
  <Override PartName="/xl/activeX/activeX313.xml" ContentType="application/vnd.ms-office.activeX+xml"/>
  <Override PartName="/xl/activeX/activeX313.bin" ContentType="application/vnd.ms-office.activeX"/>
  <Override PartName="/xl/activeX/activeX314.xml" ContentType="application/vnd.ms-office.activeX+xml"/>
  <Override PartName="/xl/activeX/activeX314.bin" ContentType="application/vnd.ms-office.activeX"/>
  <Override PartName="/xl/activeX/activeX315.xml" ContentType="application/vnd.ms-office.activeX+xml"/>
  <Override PartName="/xl/activeX/activeX315.bin" ContentType="application/vnd.ms-office.activeX"/>
  <Override PartName="/xl/activeX/activeX316.xml" ContentType="application/vnd.ms-office.activeX+xml"/>
  <Override PartName="/xl/activeX/activeX316.bin" ContentType="application/vnd.ms-office.activeX"/>
  <Override PartName="/xl/activeX/activeX317.xml" ContentType="application/vnd.ms-office.activeX+xml"/>
  <Override PartName="/xl/activeX/activeX317.bin" ContentType="application/vnd.ms-office.activeX"/>
  <Override PartName="/xl/activeX/activeX318.xml" ContentType="application/vnd.ms-office.activeX+xml"/>
  <Override PartName="/xl/activeX/activeX318.bin" ContentType="application/vnd.ms-office.activeX"/>
  <Override PartName="/xl/activeX/activeX319.xml" ContentType="application/vnd.ms-office.activeX+xml"/>
  <Override PartName="/xl/activeX/activeX319.bin" ContentType="application/vnd.ms-office.activeX"/>
  <Override PartName="/xl/activeX/activeX320.xml" ContentType="application/vnd.ms-office.activeX+xml"/>
  <Override PartName="/xl/activeX/activeX320.bin" ContentType="application/vnd.ms-office.activeX"/>
  <Override PartName="/xl/activeX/activeX321.xml" ContentType="application/vnd.ms-office.activeX+xml"/>
  <Override PartName="/xl/activeX/activeX321.bin" ContentType="application/vnd.ms-office.activeX"/>
  <Override PartName="/xl/activeX/activeX322.xml" ContentType="application/vnd.ms-office.activeX+xml"/>
  <Override PartName="/xl/activeX/activeX322.bin" ContentType="application/vnd.ms-office.activeX"/>
  <Override PartName="/xl/activeX/activeX323.xml" ContentType="application/vnd.ms-office.activeX+xml"/>
  <Override PartName="/xl/activeX/activeX323.bin" ContentType="application/vnd.ms-office.activeX"/>
  <Override PartName="/xl/activeX/activeX324.xml" ContentType="application/vnd.ms-office.activeX+xml"/>
  <Override PartName="/xl/activeX/activeX324.bin" ContentType="application/vnd.ms-office.activeX"/>
  <Override PartName="/xl/activeX/activeX325.xml" ContentType="application/vnd.ms-office.activeX+xml"/>
  <Override PartName="/xl/activeX/activeX325.bin" ContentType="application/vnd.ms-office.activeX"/>
  <Override PartName="/xl/activeX/activeX326.xml" ContentType="application/vnd.ms-office.activeX+xml"/>
  <Override PartName="/xl/activeX/activeX326.bin" ContentType="application/vnd.ms-office.activeX"/>
  <Override PartName="/xl/activeX/activeX327.xml" ContentType="application/vnd.ms-office.activeX+xml"/>
  <Override PartName="/xl/activeX/activeX327.bin" ContentType="application/vnd.ms-office.activeX"/>
  <Override PartName="/xl/activeX/activeX328.xml" ContentType="application/vnd.ms-office.activeX+xml"/>
  <Override PartName="/xl/activeX/activeX328.bin" ContentType="application/vnd.ms-office.activeX"/>
  <Override PartName="/xl/activeX/activeX329.xml" ContentType="application/vnd.ms-office.activeX+xml"/>
  <Override PartName="/xl/activeX/activeX329.bin" ContentType="application/vnd.ms-office.activeX"/>
  <Override PartName="/xl/activeX/activeX330.xml" ContentType="application/vnd.ms-office.activeX+xml"/>
  <Override PartName="/xl/activeX/activeX330.bin" ContentType="application/vnd.ms-office.activeX"/>
  <Override PartName="/xl/activeX/activeX331.xml" ContentType="application/vnd.ms-office.activeX+xml"/>
  <Override PartName="/xl/activeX/activeX331.bin" ContentType="application/vnd.ms-office.activeX"/>
  <Override PartName="/xl/activeX/activeX332.xml" ContentType="application/vnd.ms-office.activeX+xml"/>
  <Override PartName="/xl/activeX/activeX332.bin" ContentType="application/vnd.ms-office.activeX"/>
  <Override PartName="/xl/activeX/activeX333.xml" ContentType="application/vnd.ms-office.activeX+xml"/>
  <Override PartName="/xl/activeX/activeX333.bin" ContentType="application/vnd.ms-office.activeX"/>
  <Override PartName="/xl/activeX/activeX334.xml" ContentType="application/vnd.ms-office.activeX+xml"/>
  <Override PartName="/xl/activeX/activeX334.bin" ContentType="application/vnd.ms-office.activeX"/>
  <Override PartName="/xl/activeX/activeX335.xml" ContentType="application/vnd.ms-office.activeX+xml"/>
  <Override PartName="/xl/activeX/activeX335.bin" ContentType="application/vnd.ms-office.activeX"/>
  <Override PartName="/xl/activeX/activeX336.xml" ContentType="application/vnd.ms-office.activeX+xml"/>
  <Override PartName="/xl/activeX/activeX336.bin" ContentType="application/vnd.ms-office.activeX"/>
  <Override PartName="/xl/activeX/activeX337.xml" ContentType="application/vnd.ms-office.activeX+xml"/>
  <Override PartName="/xl/activeX/activeX337.bin" ContentType="application/vnd.ms-office.activeX"/>
  <Override PartName="/xl/activeX/activeX338.xml" ContentType="application/vnd.ms-office.activeX+xml"/>
  <Override PartName="/xl/activeX/activeX338.bin" ContentType="application/vnd.ms-office.activeX"/>
  <Override PartName="/xl/activeX/activeX339.xml" ContentType="application/vnd.ms-office.activeX+xml"/>
  <Override PartName="/xl/activeX/activeX339.bin" ContentType="application/vnd.ms-office.activeX"/>
  <Override PartName="/xl/activeX/activeX340.xml" ContentType="application/vnd.ms-office.activeX+xml"/>
  <Override PartName="/xl/activeX/activeX340.bin" ContentType="application/vnd.ms-office.activeX"/>
  <Override PartName="/xl/activeX/activeX341.xml" ContentType="application/vnd.ms-office.activeX+xml"/>
  <Override PartName="/xl/activeX/activeX341.bin" ContentType="application/vnd.ms-office.activeX"/>
  <Override PartName="/xl/activeX/activeX342.xml" ContentType="application/vnd.ms-office.activeX+xml"/>
  <Override PartName="/xl/activeX/activeX342.bin" ContentType="application/vnd.ms-office.activeX"/>
  <Override PartName="/xl/activeX/activeX343.xml" ContentType="application/vnd.ms-office.activeX+xml"/>
  <Override PartName="/xl/activeX/activeX343.bin" ContentType="application/vnd.ms-office.activeX"/>
  <Override PartName="/xl/activeX/activeX344.xml" ContentType="application/vnd.ms-office.activeX+xml"/>
  <Override PartName="/xl/activeX/activeX344.bin" ContentType="application/vnd.ms-office.activeX"/>
  <Override PartName="/xl/activeX/activeX345.xml" ContentType="application/vnd.ms-office.activeX+xml"/>
  <Override PartName="/xl/activeX/activeX345.bin" ContentType="application/vnd.ms-office.activeX"/>
  <Override PartName="/xl/activeX/activeX346.xml" ContentType="application/vnd.ms-office.activeX+xml"/>
  <Override PartName="/xl/activeX/activeX346.bin" ContentType="application/vnd.ms-office.activeX"/>
  <Override PartName="/xl/activeX/activeX347.xml" ContentType="application/vnd.ms-office.activeX+xml"/>
  <Override PartName="/xl/activeX/activeX347.bin" ContentType="application/vnd.ms-office.activeX"/>
  <Override PartName="/xl/activeX/activeX348.xml" ContentType="application/vnd.ms-office.activeX+xml"/>
  <Override PartName="/xl/activeX/activeX348.bin" ContentType="application/vnd.ms-office.activeX"/>
  <Override PartName="/xl/activeX/activeX349.xml" ContentType="application/vnd.ms-office.activeX+xml"/>
  <Override PartName="/xl/activeX/activeX349.bin" ContentType="application/vnd.ms-office.activeX"/>
  <Override PartName="/xl/activeX/activeX350.xml" ContentType="application/vnd.ms-office.activeX+xml"/>
  <Override PartName="/xl/activeX/activeX350.bin" ContentType="application/vnd.ms-office.activeX"/>
  <Override PartName="/xl/activeX/activeX351.xml" ContentType="application/vnd.ms-office.activeX+xml"/>
  <Override PartName="/xl/activeX/activeX351.bin" ContentType="application/vnd.ms-office.activeX"/>
  <Override PartName="/xl/activeX/activeX352.xml" ContentType="application/vnd.ms-office.activeX+xml"/>
  <Override PartName="/xl/activeX/activeX352.bin" ContentType="application/vnd.ms-office.activeX"/>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D:\TEST_full_New_Eclipse\i-Pulse_old_in_new_Eclipse\docs\iAg_Certification_Autotest\original\"/>
    </mc:Choice>
  </mc:AlternateContent>
  <xr:revisionPtr revIDLastSave="0" documentId="13_ncr:1_{13832A5B-ABE1-4CA2-BB0C-2D52DF2F1293}" xr6:coauthVersionLast="36" xr6:coauthVersionMax="36" xr10:uidLastSave="{00000000-0000-0000-0000-000000000000}"/>
  <workbookProtection workbookPassword="A571" lockStructure="1"/>
  <bookViews>
    <workbookView xWindow="225" yWindow="-30" windowWidth="15480" windowHeight="10140" tabRatio="632" activeTab="1" xr2:uid="{00000000-000D-0000-FFFF-FFFF00000000}"/>
  </bookViews>
  <sheets>
    <sheet name="Instructions" sheetId="1" r:id="rId1"/>
    <sheet name="Client" sheetId="2" r:id="rId2"/>
    <sheet name="RegisteredCrops" sheetId="14" r:id="rId3"/>
    <sheet name="ProductHandling" sheetId="17" r:id="rId4"/>
    <sheet name="InspectionNotes" sheetId="15" state="hidden" r:id="rId5"/>
    <sheet name="ControlPoints" sheetId="3" r:id="rId6"/>
    <sheet name="Non_Compliance_Report" sheetId="16" r:id="rId7"/>
    <sheet name="QMSChecklist1" sheetId="18" state="hidden" r:id="rId8"/>
    <sheet name="QMSChecklist2" sheetId="19" state="hidden" r:id="rId9"/>
    <sheet name="CPSourceData" sheetId="5" state="hidden" r:id="rId10"/>
    <sheet name="Labels" sheetId="6" state="hidden" r:id="rId11"/>
    <sheet name="Countries" sheetId="7" state="hidden" r:id="rId12"/>
    <sheet name="Crops" sheetId="8" state="hidden" r:id="rId13"/>
    <sheet name="Scores" sheetId="9" state="hidden" r:id="rId14"/>
    <sheet name="Data" sheetId="10" state="hidden" r:id="rId15"/>
    <sheet name="CopyComments" sheetId="12" state="hidden" r:id="rId16"/>
  </sheets>
  <definedNames>
    <definedName name="_xlnm._FilterDatabase" localSheetId="5" hidden="1">ControlPoints!$B$6:$L$9</definedName>
    <definedName name="_xlnm._FilterDatabase" localSheetId="12" hidden="1">Crops!$A$1:$F$279</definedName>
    <definedName name="_xlnm._FilterDatabase" localSheetId="6" hidden="1">Non_Compliance_Report!$B$21:$M$181</definedName>
    <definedName name="CESendEvidence" localSheetId="4">#REF!</definedName>
    <definedName name="CESendEvidence" localSheetId="6">Non_Compliance_Report!$B$10:$E$10</definedName>
    <definedName name="CESendEvidence" localSheetId="2">#REF!</definedName>
    <definedName name="CESendEvidence">#REF!</definedName>
    <definedName name="GGFLAG">Client!$L$4</definedName>
    <definedName name="_xlnm.Print_Area" localSheetId="4">InspectionNotes!$A$1:$F$31</definedName>
    <definedName name="_xlnm.Print_Area" localSheetId="6">Non_Compliance_Report!$A$1:$N$30</definedName>
    <definedName name="_xlnm.Print_Area" localSheetId="2">RegisteredCrops!$A$1:$P$57</definedName>
    <definedName name="_xlnm.Print_Titles" localSheetId="6">Non_Compliance_Report!$21:$21</definedName>
    <definedName name="_xlnm.Print_Titles" localSheetId="2">RegisteredCrops!$2:$6</definedName>
    <definedName name="QID">ControlPoints!$N$7</definedName>
    <definedName name="QMSFLAG">Client!$N$4</definedName>
    <definedName name="TemplateVersion">Client!$V$1</definedName>
    <definedName name="Test">ControlPoints!$Y$8</definedName>
    <definedName name="TNCFLAG">Client!$M$4</definedName>
    <definedName name="Z_7DA07996_06D1_47BC_BC6A_CCE2EA0F4462_.wvu.FilterData" localSheetId="5" hidden="1">ControlPoints!$B$6:$L$9</definedName>
    <definedName name="Z_7DA07996_06D1_47BC_BC6A_CCE2EA0F4462_.wvu.FilterData" localSheetId="12" hidden="1">Crops!$A$1:$F$279</definedName>
    <definedName name="Z_7DA07996_06D1_47BC_BC6A_CCE2EA0F4462_.wvu.FilterData" localSheetId="6" hidden="1">Non_Compliance_Report!$B$21:$M$181</definedName>
    <definedName name="Z_7DA07996_06D1_47BC_BC6A_CCE2EA0F4462_.wvu.PrintArea" localSheetId="6" hidden="1">Non_Compliance_Report!$B$1:$M$181</definedName>
    <definedName name="Z_7DA07996_06D1_47BC_BC6A_CCE2EA0F4462_.wvu.PrintTitles" localSheetId="6" hidden="1">Non_Compliance_Report!$21:$21</definedName>
  </definedNames>
  <calcPr calcId="191029"/>
  <customWorkbookViews>
    <customWorkbookView name="David Williamson - Personal View" guid="{7DA07996-06D1-47BC-BC6A-CCE2EA0F4462}" mergeInterval="0" personalView="1" xWindow="21" yWindow="45" windowWidth="1727" windowHeight="784" activeSheetId="3"/>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224" i="10" l="1"/>
  <c r="I224" i="10"/>
  <c r="H224" i="10"/>
  <c r="G224" i="10"/>
  <c r="J223" i="10"/>
  <c r="I223" i="10"/>
  <c r="H223" i="10"/>
  <c r="G223" i="10"/>
  <c r="J222" i="10"/>
  <c r="I222" i="10"/>
  <c r="H222" i="10"/>
  <c r="G222" i="10"/>
  <c r="J221" i="10"/>
  <c r="I221" i="10"/>
  <c r="H221" i="10"/>
  <c r="G221" i="10"/>
  <c r="J220" i="10"/>
  <c r="I220" i="10"/>
  <c r="H220" i="10"/>
  <c r="G220" i="10"/>
  <c r="J219" i="10"/>
  <c r="I219" i="10"/>
  <c r="H219" i="10"/>
  <c r="G219" i="10"/>
  <c r="J218" i="10"/>
  <c r="I218" i="10"/>
  <c r="H218" i="10"/>
  <c r="G218" i="10"/>
  <c r="J217" i="10"/>
  <c r="I217" i="10"/>
  <c r="H217" i="10"/>
  <c r="G217" i="10"/>
  <c r="J216" i="10"/>
  <c r="I216" i="10"/>
  <c r="H216" i="10"/>
  <c r="G216" i="10"/>
  <c r="J215" i="10"/>
  <c r="I215" i="10"/>
  <c r="H215" i="10"/>
  <c r="G215" i="10"/>
  <c r="J214" i="10"/>
  <c r="I214" i="10"/>
  <c r="H214" i="10"/>
  <c r="G214" i="10"/>
  <c r="J213" i="10"/>
  <c r="I213" i="10"/>
  <c r="H213" i="10"/>
  <c r="G213" i="10"/>
  <c r="J212" i="10"/>
  <c r="I212" i="10"/>
  <c r="H212" i="10"/>
  <c r="G212" i="10"/>
  <c r="J211" i="10"/>
  <c r="I211" i="10"/>
  <c r="H211" i="10"/>
  <c r="G211" i="10"/>
  <c r="J210" i="10"/>
  <c r="I210" i="10"/>
  <c r="H210" i="10"/>
  <c r="G210" i="10"/>
  <c r="J209" i="10"/>
  <c r="I209" i="10"/>
  <c r="H209" i="10"/>
  <c r="G209" i="10"/>
  <c r="J208" i="10"/>
  <c r="I208" i="10"/>
  <c r="H208" i="10"/>
  <c r="G208" i="10"/>
  <c r="J207" i="10"/>
  <c r="I207" i="10"/>
  <c r="H207" i="10"/>
  <c r="G207" i="10"/>
  <c r="J206" i="10"/>
  <c r="I206" i="10"/>
  <c r="H206" i="10"/>
  <c r="G206" i="10"/>
  <c r="J205" i="10"/>
  <c r="I205" i="10"/>
  <c r="H205" i="10"/>
  <c r="G205" i="10"/>
  <c r="J204" i="10"/>
  <c r="I204" i="10"/>
  <c r="H204" i="10"/>
  <c r="G204" i="10"/>
  <c r="J203" i="10"/>
  <c r="I203" i="10"/>
  <c r="H203" i="10"/>
  <c r="G203" i="10"/>
  <c r="J202" i="10"/>
  <c r="I202" i="10"/>
  <c r="H202" i="10"/>
  <c r="G202" i="10"/>
  <c r="J201" i="10"/>
  <c r="I201" i="10"/>
  <c r="H201" i="10"/>
  <c r="G201" i="10"/>
  <c r="J200" i="10"/>
  <c r="I200" i="10"/>
  <c r="H200" i="10"/>
  <c r="G200" i="10"/>
  <c r="J199" i="10"/>
  <c r="I199" i="10"/>
  <c r="H199" i="10"/>
  <c r="G199" i="10"/>
  <c r="J198" i="10"/>
  <c r="I198" i="10"/>
  <c r="H198" i="10"/>
  <c r="G198" i="10"/>
  <c r="J197" i="10"/>
  <c r="I197" i="10"/>
  <c r="H197" i="10"/>
  <c r="G197" i="10"/>
  <c r="J196" i="10"/>
  <c r="I196" i="10"/>
  <c r="H196" i="10"/>
  <c r="G196" i="10"/>
  <c r="J195" i="10"/>
  <c r="I195" i="10"/>
  <c r="H195" i="10"/>
  <c r="G195" i="10"/>
  <c r="J194" i="10"/>
  <c r="I194" i="10"/>
  <c r="H194" i="10"/>
  <c r="G194" i="10"/>
  <c r="J193" i="10"/>
  <c r="I193" i="10"/>
  <c r="H193" i="10"/>
  <c r="G193" i="10"/>
  <c r="J192" i="10"/>
  <c r="I192" i="10"/>
  <c r="H192" i="10"/>
  <c r="G192" i="10"/>
  <c r="J191" i="10"/>
  <c r="I191" i="10"/>
  <c r="H191" i="10"/>
  <c r="G191" i="10"/>
  <c r="J190" i="10"/>
  <c r="I190" i="10"/>
  <c r="H190" i="10"/>
  <c r="G190" i="10"/>
  <c r="J189" i="10"/>
  <c r="I189" i="10"/>
  <c r="H189" i="10"/>
  <c r="G189" i="10"/>
  <c r="J188" i="10"/>
  <c r="I188" i="10"/>
  <c r="H188" i="10"/>
  <c r="G188" i="10"/>
  <c r="J187" i="10"/>
  <c r="I187" i="10"/>
  <c r="H187" i="10"/>
  <c r="G187" i="10"/>
  <c r="J186" i="10"/>
  <c r="I186" i="10"/>
  <c r="H186" i="10"/>
  <c r="G186" i="10"/>
  <c r="J185" i="10"/>
  <c r="I185" i="10"/>
  <c r="H185" i="10"/>
  <c r="G185" i="10"/>
  <c r="J184" i="10"/>
  <c r="I184" i="10"/>
  <c r="H184" i="10"/>
  <c r="G184" i="10"/>
  <c r="J183" i="10"/>
  <c r="I183" i="10"/>
  <c r="H183" i="10"/>
  <c r="G183" i="10"/>
  <c r="J182" i="10"/>
  <c r="I182" i="10"/>
  <c r="H182" i="10"/>
  <c r="G182" i="10"/>
  <c r="J181" i="10"/>
  <c r="I181" i="10"/>
  <c r="H181" i="10"/>
  <c r="G181" i="10"/>
  <c r="J180" i="10"/>
  <c r="I180" i="10"/>
  <c r="H180" i="10"/>
  <c r="G180" i="10"/>
  <c r="J179" i="10"/>
  <c r="I179" i="10"/>
  <c r="H179" i="10"/>
  <c r="G179" i="10"/>
  <c r="J178" i="10"/>
  <c r="I178" i="10"/>
  <c r="H178" i="10"/>
  <c r="G178" i="10"/>
  <c r="J177" i="10"/>
  <c r="I177" i="10"/>
  <c r="H177" i="10"/>
  <c r="G177" i="10"/>
  <c r="J176" i="10"/>
  <c r="I176" i="10"/>
  <c r="H176" i="10"/>
  <c r="G176" i="10"/>
  <c r="J175" i="10"/>
  <c r="I175" i="10"/>
  <c r="H175" i="10"/>
  <c r="G175" i="10"/>
  <c r="J174" i="10"/>
  <c r="I174" i="10"/>
  <c r="H174" i="10"/>
  <c r="G174" i="10"/>
  <c r="J173" i="10"/>
  <c r="I173" i="10"/>
  <c r="H173" i="10"/>
  <c r="G173" i="10"/>
  <c r="J172" i="10"/>
  <c r="I172" i="10"/>
  <c r="H172" i="10"/>
  <c r="G172" i="10"/>
  <c r="J171" i="10"/>
  <c r="I171" i="10"/>
  <c r="H171" i="10"/>
  <c r="G171" i="10"/>
  <c r="J170" i="10"/>
  <c r="I170" i="10"/>
  <c r="H170" i="10"/>
  <c r="G170" i="10"/>
  <c r="J169" i="10"/>
  <c r="I169" i="10"/>
  <c r="H169" i="10"/>
  <c r="G169" i="10"/>
  <c r="J168" i="10"/>
  <c r="I168" i="10"/>
  <c r="H168" i="10"/>
  <c r="G168" i="10"/>
  <c r="J167" i="10"/>
  <c r="I167" i="10"/>
  <c r="H167" i="10"/>
  <c r="G167" i="10"/>
  <c r="J166" i="10"/>
  <c r="I166" i="10"/>
  <c r="H166" i="10"/>
  <c r="G166" i="10"/>
  <c r="J165" i="10"/>
  <c r="I165" i="10"/>
  <c r="H165" i="10"/>
  <c r="G165" i="10"/>
  <c r="J164" i="10"/>
  <c r="I164" i="10"/>
  <c r="H164" i="10"/>
  <c r="G164" i="10"/>
  <c r="J163" i="10"/>
  <c r="I163" i="10"/>
  <c r="H163" i="10"/>
  <c r="G163" i="10"/>
  <c r="J162" i="10"/>
  <c r="I162" i="10"/>
  <c r="H162" i="10"/>
  <c r="G162" i="10"/>
  <c r="J161" i="10"/>
  <c r="I161" i="10"/>
  <c r="H161" i="10"/>
  <c r="G161" i="10"/>
  <c r="J160" i="10"/>
  <c r="I160" i="10"/>
  <c r="H160" i="10"/>
  <c r="G160" i="10"/>
  <c r="J159" i="10"/>
  <c r="I159" i="10"/>
  <c r="H159" i="10"/>
  <c r="G159" i="10"/>
  <c r="J158" i="10"/>
  <c r="I158" i="10"/>
  <c r="H158" i="10"/>
  <c r="G158" i="10"/>
  <c r="J157" i="10"/>
  <c r="I157" i="10"/>
  <c r="H157" i="10"/>
  <c r="G157" i="10"/>
  <c r="J156" i="10"/>
  <c r="I156" i="10"/>
  <c r="H156" i="10"/>
  <c r="G156" i="10"/>
  <c r="J155" i="10"/>
  <c r="I155" i="10"/>
  <c r="H155" i="10"/>
  <c r="G155" i="10"/>
  <c r="J154" i="10"/>
  <c r="I154" i="10"/>
  <c r="H154" i="10"/>
  <c r="G154" i="10"/>
  <c r="J153" i="10"/>
  <c r="I153" i="10"/>
  <c r="H153" i="10"/>
  <c r="G153" i="10"/>
  <c r="J152" i="10"/>
  <c r="I152" i="10"/>
  <c r="H152" i="10"/>
  <c r="G152" i="10"/>
  <c r="J151" i="10"/>
  <c r="I151" i="10"/>
  <c r="H151" i="10"/>
  <c r="G151" i="10"/>
  <c r="J150" i="10"/>
  <c r="I150" i="10"/>
  <c r="H150" i="10"/>
  <c r="G150" i="10"/>
  <c r="J149" i="10"/>
  <c r="I149" i="10"/>
  <c r="H149" i="10"/>
  <c r="G149" i="10"/>
  <c r="J148" i="10"/>
  <c r="I148" i="10"/>
  <c r="H148" i="10"/>
  <c r="G148" i="10"/>
  <c r="J147" i="10"/>
  <c r="I147" i="10"/>
  <c r="H147" i="10"/>
  <c r="G147" i="10"/>
  <c r="J146" i="10"/>
  <c r="I146" i="10"/>
  <c r="H146" i="10"/>
  <c r="G146" i="10"/>
  <c r="J145" i="10"/>
  <c r="I145" i="10"/>
  <c r="H145" i="10"/>
  <c r="G145" i="10"/>
  <c r="J144" i="10"/>
  <c r="I144" i="10"/>
  <c r="H144" i="10"/>
  <c r="G144" i="10"/>
  <c r="J143" i="10"/>
  <c r="I143" i="10"/>
  <c r="H143" i="10"/>
  <c r="G143" i="10"/>
  <c r="J142" i="10"/>
  <c r="I142" i="10"/>
  <c r="H142" i="10"/>
  <c r="G142" i="10"/>
  <c r="J141" i="10"/>
  <c r="I141" i="10"/>
  <c r="H141" i="10"/>
  <c r="G141" i="10"/>
  <c r="J140" i="10"/>
  <c r="I140" i="10"/>
  <c r="H140" i="10"/>
  <c r="G140" i="10"/>
  <c r="J139" i="10"/>
  <c r="I139" i="10"/>
  <c r="H139" i="10"/>
  <c r="G139" i="10"/>
  <c r="J138" i="10"/>
  <c r="I138" i="10"/>
  <c r="H138" i="10"/>
  <c r="G138" i="10"/>
  <c r="J137" i="10"/>
  <c r="I137" i="10"/>
  <c r="H137" i="10"/>
  <c r="G137" i="10"/>
  <c r="J136" i="10"/>
  <c r="I136" i="10"/>
  <c r="H136" i="10"/>
  <c r="G136" i="10"/>
  <c r="J135" i="10"/>
  <c r="I135" i="10"/>
  <c r="H135" i="10"/>
  <c r="G135" i="10"/>
  <c r="J134" i="10"/>
  <c r="I134" i="10"/>
  <c r="H134" i="10"/>
  <c r="G134" i="10"/>
  <c r="J133" i="10"/>
  <c r="I133" i="10"/>
  <c r="H133" i="10"/>
  <c r="G133" i="10"/>
  <c r="J132" i="10"/>
  <c r="I132" i="10"/>
  <c r="H132" i="10"/>
  <c r="G132" i="10"/>
  <c r="J131" i="10"/>
  <c r="I131" i="10"/>
  <c r="H131" i="10"/>
  <c r="G131" i="10"/>
  <c r="J130" i="10"/>
  <c r="I130" i="10"/>
  <c r="H130" i="10"/>
  <c r="G130" i="10"/>
  <c r="J129" i="10"/>
  <c r="I129" i="10"/>
  <c r="H129" i="10"/>
  <c r="G129" i="10"/>
  <c r="J128" i="10"/>
  <c r="I128" i="10"/>
  <c r="H128" i="10"/>
  <c r="G128" i="10"/>
  <c r="J127" i="10"/>
  <c r="I127" i="10"/>
  <c r="H127" i="10"/>
  <c r="G127" i="10"/>
  <c r="J126" i="10"/>
  <c r="I126" i="10"/>
  <c r="H126" i="10"/>
  <c r="G126" i="10"/>
  <c r="J125" i="10"/>
  <c r="I125" i="10"/>
  <c r="H125" i="10"/>
  <c r="G125" i="10"/>
  <c r="J124" i="10"/>
  <c r="I124" i="10"/>
  <c r="H124" i="10"/>
  <c r="G124" i="10"/>
  <c r="J123" i="10"/>
  <c r="I123" i="10"/>
  <c r="H123" i="10"/>
  <c r="G123" i="10"/>
  <c r="J122" i="10"/>
  <c r="I122" i="10"/>
  <c r="H122" i="10"/>
  <c r="G122" i="10"/>
  <c r="J121" i="10"/>
  <c r="I121" i="10"/>
  <c r="H121" i="10"/>
  <c r="G121" i="10"/>
  <c r="J120" i="10"/>
  <c r="I120" i="10"/>
  <c r="H120" i="10"/>
  <c r="G120" i="10"/>
  <c r="J119" i="10"/>
  <c r="I119" i="10"/>
  <c r="H119" i="10"/>
  <c r="G119" i="10"/>
  <c r="J118" i="10"/>
  <c r="I118" i="10"/>
  <c r="H118" i="10"/>
  <c r="G118" i="10"/>
  <c r="J117" i="10"/>
  <c r="I117" i="10"/>
  <c r="H117" i="10"/>
  <c r="G117" i="10"/>
  <c r="J116" i="10"/>
  <c r="I116" i="10"/>
  <c r="H116" i="10"/>
  <c r="G116" i="10"/>
  <c r="J115" i="10"/>
  <c r="I115" i="10"/>
  <c r="H115" i="10"/>
  <c r="G115" i="10"/>
  <c r="J114" i="10"/>
  <c r="I114" i="10"/>
  <c r="H114" i="10"/>
  <c r="G114" i="10"/>
  <c r="J113" i="10"/>
  <c r="I113" i="10"/>
  <c r="H113" i="10"/>
  <c r="G113" i="10"/>
  <c r="J112" i="10"/>
  <c r="I112" i="10"/>
  <c r="H112" i="10"/>
  <c r="G112" i="10"/>
  <c r="J111" i="10"/>
  <c r="I111" i="10"/>
  <c r="H111" i="10"/>
  <c r="G111" i="10"/>
  <c r="J110" i="10"/>
  <c r="I110" i="10"/>
  <c r="H110" i="10"/>
  <c r="G110" i="10"/>
  <c r="J109" i="10"/>
  <c r="I109" i="10"/>
  <c r="H109" i="10"/>
  <c r="G109" i="10"/>
  <c r="J108" i="10"/>
  <c r="I108" i="10"/>
  <c r="H108" i="10"/>
  <c r="G108" i="10"/>
  <c r="J107" i="10"/>
  <c r="I107" i="10"/>
  <c r="H107" i="10"/>
  <c r="G107" i="10"/>
  <c r="J106" i="10"/>
  <c r="I106" i="10"/>
  <c r="H106" i="10"/>
  <c r="G106" i="10"/>
  <c r="J105" i="10"/>
  <c r="I105" i="10"/>
  <c r="H105" i="10"/>
  <c r="G105" i="10"/>
  <c r="J104" i="10"/>
  <c r="I104" i="10"/>
  <c r="H104" i="10"/>
  <c r="G104" i="10"/>
  <c r="J103" i="10"/>
  <c r="I103" i="10"/>
  <c r="H103" i="10"/>
  <c r="G103" i="10"/>
  <c r="J102" i="10"/>
  <c r="I102" i="10"/>
  <c r="H102" i="10"/>
  <c r="G102" i="10"/>
  <c r="J101" i="10"/>
  <c r="I101" i="10"/>
  <c r="H101" i="10"/>
  <c r="G101" i="10"/>
  <c r="J100" i="10"/>
  <c r="I100" i="10"/>
  <c r="H100" i="10"/>
  <c r="G100" i="10"/>
  <c r="J99" i="10"/>
  <c r="I99" i="10"/>
  <c r="H99" i="10"/>
  <c r="G99" i="10"/>
  <c r="J98" i="10"/>
  <c r="I98" i="10"/>
  <c r="H98" i="10"/>
  <c r="G98" i="10"/>
  <c r="J97" i="10"/>
  <c r="I97" i="10"/>
  <c r="H97" i="10"/>
  <c r="G97" i="10"/>
  <c r="J96" i="10"/>
  <c r="I96" i="10"/>
  <c r="H96" i="10"/>
  <c r="G96" i="10"/>
  <c r="J95" i="10"/>
  <c r="I95" i="10"/>
  <c r="H95" i="10"/>
  <c r="G95" i="10"/>
  <c r="J94" i="10"/>
  <c r="I94" i="10"/>
  <c r="H94" i="10"/>
  <c r="G94" i="10"/>
  <c r="J93" i="10"/>
  <c r="I93" i="10"/>
  <c r="H93" i="10"/>
  <c r="G93" i="10"/>
  <c r="J92" i="10"/>
  <c r="I92" i="10"/>
  <c r="H92" i="10"/>
  <c r="G92" i="10"/>
  <c r="J91" i="10"/>
  <c r="I91" i="10"/>
  <c r="H91" i="10"/>
  <c r="G91" i="10"/>
  <c r="J90" i="10"/>
  <c r="I90" i="10"/>
  <c r="H90" i="10"/>
  <c r="G90" i="10"/>
  <c r="J89" i="10"/>
  <c r="I89" i="10"/>
  <c r="H89" i="10"/>
  <c r="G89" i="10"/>
  <c r="J88" i="10"/>
  <c r="I88" i="10"/>
  <c r="H88" i="10"/>
  <c r="G88" i="10"/>
  <c r="J87" i="10"/>
  <c r="I87" i="10"/>
  <c r="H87" i="10"/>
  <c r="G87" i="10"/>
  <c r="J86" i="10"/>
  <c r="I86" i="10"/>
  <c r="H86" i="10"/>
  <c r="G86" i="10"/>
  <c r="J85" i="10"/>
  <c r="I85" i="10"/>
  <c r="H85" i="10"/>
  <c r="G85" i="10"/>
  <c r="J84" i="10"/>
  <c r="I84" i="10"/>
  <c r="H84" i="10"/>
  <c r="G84" i="10"/>
  <c r="J83" i="10"/>
  <c r="I83" i="10"/>
  <c r="H83" i="10"/>
  <c r="G83" i="10"/>
  <c r="J82" i="10"/>
  <c r="I82" i="10"/>
  <c r="H82" i="10"/>
  <c r="G82" i="10"/>
  <c r="J81" i="10"/>
  <c r="I81" i="10"/>
  <c r="H81" i="10"/>
  <c r="G81" i="10"/>
  <c r="J80" i="10"/>
  <c r="I80" i="10"/>
  <c r="H80" i="10"/>
  <c r="G80" i="10"/>
  <c r="J79" i="10"/>
  <c r="I79" i="10"/>
  <c r="H79" i="10"/>
  <c r="G79" i="10"/>
  <c r="J78" i="10"/>
  <c r="I78" i="10"/>
  <c r="H78" i="10"/>
  <c r="G78" i="10"/>
  <c r="J77" i="10"/>
  <c r="I77" i="10"/>
  <c r="H77" i="10"/>
  <c r="G77" i="10"/>
  <c r="J76" i="10"/>
  <c r="I76" i="10"/>
  <c r="H76" i="10"/>
  <c r="G76" i="10"/>
  <c r="J75" i="10"/>
  <c r="I75" i="10"/>
  <c r="H75" i="10"/>
  <c r="G75" i="10"/>
  <c r="J74" i="10"/>
  <c r="I74" i="10"/>
  <c r="H74" i="10"/>
  <c r="G74" i="10"/>
  <c r="J73" i="10"/>
  <c r="I73" i="10"/>
  <c r="H73" i="10"/>
  <c r="G73" i="10"/>
  <c r="J72" i="10"/>
  <c r="I72" i="10"/>
  <c r="H72" i="10"/>
  <c r="G72" i="10"/>
  <c r="J71" i="10"/>
  <c r="I71" i="10"/>
  <c r="H71" i="10"/>
  <c r="G71" i="10"/>
  <c r="J70" i="10"/>
  <c r="I70" i="10"/>
  <c r="H70" i="10"/>
  <c r="G70" i="10"/>
  <c r="J69" i="10"/>
  <c r="I69" i="10"/>
  <c r="H69" i="10"/>
  <c r="G69" i="10"/>
  <c r="J68" i="10"/>
  <c r="I68" i="10"/>
  <c r="H68" i="10"/>
  <c r="G68" i="10"/>
  <c r="J67" i="10"/>
  <c r="I67" i="10"/>
  <c r="H67" i="10"/>
  <c r="G67" i="10"/>
  <c r="J66" i="10"/>
  <c r="I66" i="10"/>
  <c r="H66" i="10"/>
  <c r="G66" i="10"/>
  <c r="J65" i="10"/>
  <c r="I65" i="10"/>
  <c r="H65" i="10"/>
  <c r="G65" i="10"/>
  <c r="J64" i="10"/>
  <c r="I64" i="10"/>
  <c r="H64" i="10"/>
  <c r="G64" i="10"/>
  <c r="J63" i="10"/>
  <c r="I63" i="10"/>
  <c r="H63" i="10"/>
  <c r="G63" i="10"/>
  <c r="J62" i="10"/>
  <c r="I62" i="10"/>
  <c r="H62" i="10"/>
  <c r="G62" i="10"/>
  <c r="J61" i="10"/>
  <c r="I61" i="10"/>
  <c r="H61" i="10"/>
  <c r="G61" i="10"/>
  <c r="J60" i="10"/>
  <c r="I60" i="10"/>
  <c r="H60" i="10"/>
  <c r="G60" i="10"/>
  <c r="J59" i="10"/>
  <c r="I59" i="10"/>
  <c r="H59" i="10"/>
  <c r="G59" i="10"/>
  <c r="J58" i="10"/>
  <c r="I58" i="10"/>
  <c r="H58" i="10"/>
  <c r="G58" i="10"/>
  <c r="J57" i="10"/>
  <c r="I57" i="10"/>
  <c r="H57" i="10"/>
  <c r="G57" i="10"/>
  <c r="J56" i="10"/>
  <c r="I56" i="10"/>
  <c r="H56" i="10"/>
  <c r="G56" i="10"/>
  <c r="J55" i="10"/>
  <c r="I55" i="10"/>
  <c r="H55" i="10"/>
  <c r="G55" i="10"/>
  <c r="J54" i="10"/>
  <c r="I54" i="10"/>
  <c r="H54" i="10"/>
  <c r="G54" i="10"/>
  <c r="J53" i="10"/>
  <c r="I53" i="10"/>
  <c r="H53" i="10"/>
  <c r="G53" i="10"/>
  <c r="J52" i="10"/>
  <c r="I52" i="10"/>
  <c r="H52" i="10"/>
  <c r="G52" i="10"/>
  <c r="J51" i="10"/>
  <c r="I51" i="10"/>
  <c r="H51" i="10"/>
  <c r="G51" i="10"/>
  <c r="J50" i="10"/>
  <c r="I50" i="10"/>
  <c r="H50" i="10"/>
  <c r="G50" i="10"/>
  <c r="J49" i="10"/>
  <c r="I49" i="10"/>
  <c r="H49" i="10"/>
  <c r="G49" i="10"/>
  <c r="J48" i="10"/>
  <c r="I48" i="10"/>
  <c r="H48" i="10"/>
  <c r="G48" i="10"/>
  <c r="J47" i="10"/>
  <c r="I47" i="10"/>
  <c r="H47" i="10"/>
  <c r="G47" i="10"/>
  <c r="J46" i="10"/>
  <c r="I46" i="10"/>
  <c r="H46" i="10"/>
  <c r="G46" i="10"/>
  <c r="J45" i="10"/>
  <c r="I45" i="10"/>
  <c r="H45" i="10"/>
  <c r="G45" i="10"/>
  <c r="J44" i="10"/>
  <c r="I44" i="10"/>
  <c r="H44" i="10"/>
  <c r="G44" i="10"/>
  <c r="J43" i="10"/>
  <c r="I43" i="10"/>
  <c r="H43" i="10"/>
  <c r="G43" i="10"/>
  <c r="J42" i="10"/>
  <c r="I42" i="10"/>
  <c r="H42" i="10"/>
  <c r="G42" i="10"/>
  <c r="J41" i="10"/>
  <c r="I41" i="10"/>
  <c r="H41" i="10"/>
  <c r="G41" i="10"/>
  <c r="J40" i="10"/>
  <c r="I40" i="10"/>
  <c r="H40" i="10"/>
  <c r="G40" i="10"/>
  <c r="J39" i="10"/>
  <c r="I39" i="10"/>
  <c r="H39" i="10"/>
  <c r="G39" i="10"/>
  <c r="J38" i="10"/>
  <c r="I38" i="10"/>
  <c r="H38" i="10"/>
  <c r="G38" i="10"/>
  <c r="J37" i="10"/>
  <c r="I37" i="10"/>
  <c r="H37" i="10"/>
  <c r="G37" i="10"/>
  <c r="J36" i="10"/>
  <c r="I36" i="10"/>
  <c r="H36" i="10"/>
  <c r="G36" i="10"/>
  <c r="J35" i="10"/>
  <c r="I35" i="10"/>
  <c r="H35" i="10"/>
  <c r="G35" i="10"/>
  <c r="J34" i="10"/>
  <c r="I34" i="10"/>
  <c r="H34" i="10"/>
  <c r="G34" i="10"/>
  <c r="J33" i="10"/>
  <c r="I33" i="10"/>
  <c r="H33" i="10"/>
  <c r="G33" i="10"/>
  <c r="J32" i="10"/>
  <c r="I32" i="10"/>
  <c r="H32" i="10"/>
  <c r="G32" i="10"/>
  <c r="J31" i="10"/>
  <c r="I31" i="10"/>
  <c r="H31" i="10"/>
  <c r="G31" i="10"/>
  <c r="J30" i="10"/>
  <c r="I30" i="10"/>
  <c r="H30" i="10"/>
  <c r="G30" i="10"/>
  <c r="J29" i="10"/>
  <c r="I29" i="10"/>
  <c r="H29" i="10"/>
  <c r="G29" i="10"/>
  <c r="J28" i="10"/>
  <c r="I28" i="10"/>
  <c r="H28" i="10"/>
  <c r="G28" i="10"/>
  <c r="J27" i="10"/>
  <c r="I27" i="10"/>
  <c r="H27" i="10"/>
  <c r="G27" i="10"/>
  <c r="J26" i="10"/>
  <c r="I26" i="10"/>
  <c r="H26" i="10"/>
  <c r="G26" i="10"/>
  <c r="J25" i="10"/>
  <c r="I25" i="10"/>
  <c r="H25" i="10"/>
  <c r="G25" i="10"/>
  <c r="J24" i="10"/>
  <c r="I24" i="10"/>
  <c r="H24" i="10"/>
  <c r="G24" i="10"/>
  <c r="J23" i="10"/>
  <c r="I23" i="10"/>
  <c r="H23" i="10"/>
  <c r="G23" i="10"/>
  <c r="J22" i="10"/>
  <c r="I22" i="10"/>
  <c r="H22" i="10"/>
  <c r="G22" i="10"/>
  <c r="J21" i="10"/>
  <c r="I21" i="10"/>
  <c r="H21" i="10"/>
  <c r="G21" i="10"/>
  <c r="J20" i="10"/>
  <c r="I20" i="10"/>
  <c r="H20" i="10"/>
  <c r="G20" i="10"/>
  <c r="J19" i="10"/>
  <c r="I19" i="10"/>
  <c r="H19" i="10"/>
  <c r="G19" i="10"/>
  <c r="J18" i="10"/>
  <c r="I18" i="10"/>
  <c r="H18" i="10"/>
  <c r="G18" i="10"/>
  <c r="J17" i="10"/>
  <c r="I17" i="10"/>
  <c r="H17" i="10"/>
  <c r="G17" i="10"/>
  <c r="J16" i="10"/>
  <c r="I16" i="10"/>
  <c r="H16" i="10"/>
  <c r="G16" i="10"/>
  <c r="J15" i="10"/>
  <c r="I15" i="10"/>
  <c r="H15" i="10"/>
  <c r="G15" i="10"/>
  <c r="J14" i="10"/>
  <c r="I14" i="10"/>
  <c r="H14" i="10"/>
  <c r="G14" i="10"/>
  <c r="J13" i="10"/>
  <c r="I13" i="10"/>
  <c r="H13" i="10"/>
  <c r="G13" i="10"/>
  <c r="J12" i="10"/>
  <c r="I12" i="10"/>
  <c r="H12" i="10"/>
  <c r="G12" i="10"/>
  <c r="J11" i="10"/>
  <c r="I11" i="10"/>
  <c r="H11" i="10"/>
  <c r="G11" i="10"/>
  <c r="J10" i="10"/>
  <c r="I10" i="10"/>
  <c r="H10" i="10"/>
  <c r="G10" i="10"/>
  <c r="J9" i="10"/>
  <c r="I9" i="10"/>
  <c r="H9" i="10"/>
  <c r="G9" i="10"/>
  <c r="J8" i="10"/>
  <c r="I8" i="10"/>
  <c r="H8" i="10"/>
  <c r="G8" i="10"/>
  <c r="J7" i="10"/>
  <c r="I7" i="10"/>
  <c r="H7" i="10"/>
  <c r="G7" i="10"/>
  <c r="J6" i="10"/>
  <c r="I6" i="10"/>
  <c r="H6" i="10"/>
  <c r="G6" i="10"/>
  <c r="F662" i="3"/>
  <c r="F659" i="3"/>
  <c r="F656" i="3"/>
  <c r="F653" i="3"/>
  <c r="F650" i="3"/>
  <c r="F647" i="3"/>
  <c r="F644" i="3"/>
  <c r="F641" i="3"/>
  <c r="F638" i="3"/>
  <c r="P638" i="3" s="1"/>
  <c r="F635" i="3"/>
  <c r="F632" i="3"/>
  <c r="F629" i="3"/>
  <c r="F626" i="3"/>
  <c r="F623" i="3"/>
  <c r="F620" i="3"/>
  <c r="F617" i="3"/>
  <c r="F614" i="3"/>
  <c r="F611" i="3"/>
  <c r="F608" i="3"/>
  <c r="F605" i="3"/>
  <c r="P605" i="3" s="1"/>
  <c r="AB604" i="3" s="1"/>
  <c r="F602" i="3"/>
  <c r="F599" i="3"/>
  <c r="F596" i="3"/>
  <c r="F593" i="3"/>
  <c r="F590" i="3"/>
  <c r="F587" i="3"/>
  <c r="F584" i="3"/>
  <c r="F581" i="3"/>
  <c r="F578" i="3"/>
  <c r="F575" i="3"/>
  <c r="F572" i="3"/>
  <c r="F569" i="3"/>
  <c r="F566" i="3"/>
  <c r="F563" i="3"/>
  <c r="F560" i="3"/>
  <c r="F557" i="3"/>
  <c r="F554" i="3"/>
  <c r="F551" i="3"/>
  <c r="F548" i="3"/>
  <c r="F545" i="3"/>
  <c r="F542" i="3"/>
  <c r="F539" i="3"/>
  <c r="F536" i="3"/>
  <c r="F533" i="3"/>
  <c r="F530" i="3"/>
  <c r="F527" i="3"/>
  <c r="F524" i="3"/>
  <c r="X524" i="3" s="1"/>
  <c r="D178" i="10" s="1"/>
  <c r="F521" i="3"/>
  <c r="F518" i="3"/>
  <c r="F515" i="3"/>
  <c r="F512" i="3"/>
  <c r="F509" i="3"/>
  <c r="F506" i="3"/>
  <c r="F503" i="3"/>
  <c r="F500" i="3"/>
  <c r="F497" i="3"/>
  <c r="F494" i="3"/>
  <c r="F491" i="3"/>
  <c r="F488" i="3"/>
  <c r="F485" i="3"/>
  <c r="F482" i="3"/>
  <c r="F479" i="3"/>
  <c r="F476" i="3"/>
  <c r="F473" i="3"/>
  <c r="F470" i="3"/>
  <c r="F467" i="3"/>
  <c r="F464" i="3"/>
  <c r="F461" i="3"/>
  <c r="F458" i="3"/>
  <c r="F455" i="3"/>
  <c r="F452" i="3"/>
  <c r="F449" i="3"/>
  <c r="F446" i="3"/>
  <c r="F443" i="3"/>
  <c r="F440" i="3"/>
  <c r="F437" i="3"/>
  <c r="F434" i="3"/>
  <c r="F431" i="3"/>
  <c r="F428" i="3"/>
  <c r="F425" i="3"/>
  <c r="F422" i="3"/>
  <c r="F419" i="3"/>
  <c r="F416" i="3"/>
  <c r="F413" i="3"/>
  <c r="F410" i="3"/>
  <c r="F407" i="3"/>
  <c r="F404" i="3"/>
  <c r="F401" i="3"/>
  <c r="F398" i="3"/>
  <c r="F395" i="3"/>
  <c r="F392" i="3"/>
  <c r="F389" i="3"/>
  <c r="F386" i="3"/>
  <c r="F383" i="3"/>
  <c r="F380" i="3"/>
  <c r="F377" i="3"/>
  <c r="F374" i="3"/>
  <c r="F371" i="3"/>
  <c r="F368" i="3"/>
  <c r="F365" i="3"/>
  <c r="F362" i="3"/>
  <c r="F359" i="3"/>
  <c r="F356" i="3"/>
  <c r="F353" i="3"/>
  <c r="F350" i="3"/>
  <c r="F347" i="3"/>
  <c r="F344" i="3"/>
  <c r="F341" i="3"/>
  <c r="F338" i="3"/>
  <c r="F335" i="3"/>
  <c r="F332" i="3"/>
  <c r="F329" i="3"/>
  <c r="F326" i="3"/>
  <c r="F323" i="3"/>
  <c r="F320" i="3"/>
  <c r="F317" i="3"/>
  <c r="F314" i="3"/>
  <c r="F311" i="3"/>
  <c r="F308" i="3"/>
  <c r="F305" i="3"/>
  <c r="F302" i="3"/>
  <c r="F299" i="3"/>
  <c r="F296" i="3"/>
  <c r="F293" i="3"/>
  <c r="F290" i="3"/>
  <c r="F287" i="3"/>
  <c r="F284" i="3"/>
  <c r="F281" i="3"/>
  <c r="F278" i="3"/>
  <c r="F275" i="3"/>
  <c r="F272" i="3"/>
  <c r="F269" i="3"/>
  <c r="F266" i="3"/>
  <c r="F263" i="3"/>
  <c r="F260" i="3"/>
  <c r="F257" i="3"/>
  <c r="F254" i="3"/>
  <c r="F251" i="3"/>
  <c r="F248" i="3"/>
  <c r="F245" i="3"/>
  <c r="F242" i="3"/>
  <c r="F239" i="3"/>
  <c r="F236" i="3"/>
  <c r="F233" i="3"/>
  <c r="F230" i="3"/>
  <c r="F227" i="3"/>
  <c r="F224" i="3"/>
  <c r="F221" i="3"/>
  <c r="F218" i="3"/>
  <c r="F215" i="3"/>
  <c r="F212" i="3"/>
  <c r="F209" i="3"/>
  <c r="F206" i="3"/>
  <c r="F203" i="3"/>
  <c r="F200" i="3"/>
  <c r="F197" i="3"/>
  <c r="F194" i="3"/>
  <c r="F191" i="3"/>
  <c r="F188" i="3"/>
  <c r="F185" i="3"/>
  <c r="F182" i="3"/>
  <c r="F179" i="3"/>
  <c r="F176" i="3"/>
  <c r="F173" i="3"/>
  <c r="F170" i="3"/>
  <c r="F167" i="3"/>
  <c r="F164" i="3"/>
  <c r="F161" i="3"/>
  <c r="F158" i="3"/>
  <c r="F155" i="3"/>
  <c r="F152" i="3"/>
  <c r="F149" i="3"/>
  <c r="F146" i="3"/>
  <c r="F143" i="3"/>
  <c r="F140" i="3"/>
  <c r="F137" i="3"/>
  <c r="F134" i="3"/>
  <c r="F131" i="3"/>
  <c r="F128" i="3"/>
  <c r="F125" i="3"/>
  <c r="F122" i="3"/>
  <c r="F119" i="3"/>
  <c r="F116" i="3"/>
  <c r="F113" i="3"/>
  <c r="F110" i="3"/>
  <c r="F107" i="3"/>
  <c r="F104" i="3"/>
  <c r="F101" i="3"/>
  <c r="F98" i="3"/>
  <c r="F95" i="3"/>
  <c r="F92" i="3"/>
  <c r="F89" i="3"/>
  <c r="F86" i="3"/>
  <c r="F83" i="3"/>
  <c r="P83" i="3" s="1"/>
  <c r="AB82" i="3" s="1"/>
  <c r="F80" i="3"/>
  <c r="F77" i="3"/>
  <c r="F74" i="3"/>
  <c r="F71" i="3"/>
  <c r="T71" i="3" s="1"/>
  <c r="U71" i="3" s="1"/>
  <c r="AV72" i="3" s="1"/>
  <c r="F68" i="3"/>
  <c r="F65" i="3"/>
  <c r="F62" i="3"/>
  <c r="F59" i="3"/>
  <c r="P59" i="3" s="1"/>
  <c r="AB58" i="3" s="1"/>
  <c r="F56" i="3"/>
  <c r="F53" i="3"/>
  <c r="F50" i="3"/>
  <c r="F47" i="3"/>
  <c r="T47" i="3" s="1"/>
  <c r="U47" i="3" s="1"/>
  <c r="AV48" i="3" s="1"/>
  <c r="F44" i="3"/>
  <c r="F41" i="3"/>
  <c r="F38" i="3"/>
  <c r="F35" i="3"/>
  <c r="T35" i="3" s="1"/>
  <c r="U35" i="3" s="1"/>
  <c r="AV36" i="3" s="1"/>
  <c r="F32" i="3"/>
  <c r="F29" i="3"/>
  <c r="F26" i="3"/>
  <c r="F23" i="3"/>
  <c r="AC23" i="3" s="1"/>
  <c r="F11" i="10" s="1"/>
  <c r="F20" i="3"/>
  <c r="F17" i="3"/>
  <c r="F14" i="3"/>
  <c r="F11" i="3"/>
  <c r="AC11" i="3" s="1"/>
  <c r="F7" i="10" s="1"/>
  <c r="F8" i="3"/>
  <c r="X663" i="3"/>
  <c r="E224" i="10" s="1"/>
  <c r="T663" i="3"/>
  <c r="U663" i="3" s="1"/>
  <c r="S663" i="3"/>
  <c r="R663" i="3"/>
  <c r="Q663" i="3"/>
  <c r="P663" i="3"/>
  <c r="N663" i="3"/>
  <c r="O663" i="3" s="1"/>
  <c r="E663" i="3"/>
  <c r="D663" i="3"/>
  <c r="C663" i="3"/>
  <c r="B663" i="3"/>
  <c r="Q662" i="3"/>
  <c r="AA661" i="3" s="1"/>
  <c r="N662" i="3"/>
  <c r="O662" i="3" s="1"/>
  <c r="E662" i="3"/>
  <c r="D662" i="3"/>
  <c r="C662" i="3"/>
  <c r="AC661" i="3"/>
  <c r="K661" i="3"/>
  <c r="K662" i="3" s="1"/>
  <c r="K663" i="3" s="1"/>
  <c r="J661" i="3"/>
  <c r="J662" i="3" s="1"/>
  <c r="J663" i="3" s="1"/>
  <c r="E661" i="3"/>
  <c r="X660" i="3"/>
  <c r="E223" i="10" s="1"/>
  <c r="T660" i="3"/>
  <c r="U660" i="3" s="1"/>
  <c r="R660" i="3"/>
  <c r="S660" i="3" s="1"/>
  <c r="W658" i="3" s="1"/>
  <c r="V658" i="3" s="1"/>
  <c r="Q660" i="3"/>
  <c r="AC658" i="3" s="1"/>
  <c r="P660" i="3"/>
  <c r="N660" i="3"/>
  <c r="O660" i="3" s="1"/>
  <c r="E660" i="3"/>
  <c r="D660" i="3"/>
  <c r="C660" i="3"/>
  <c r="B660" i="3"/>
  <c r="AC659" i="3"/>
  <c r="F223" i="10" s="1"/>
  <c r="X659" i="3"/>
  <c r="D223" i="10" s="1"/>
  <c r="T659" i="3"/>
  <c r="U659" i="3" s="1"/>
  <c r="AV660" i="3" s="1"/>
  <c r="R659" i="3"/>
  <c r="S659" i="3" s="1"/>
  <c r="Q659" i="3"/>
  <c r="AA658" i="3" s="1"/>
  <c r="P659" i="3"/>
  <c r="N659" i="3"/>
  <c r="O659" i="3" s="1"/>
  <c r="E659" i="3"/>
  <c r="D659" i="3"/>
  <c r="C659" i="3"/>
  <c r="AD658" i="3"/>
  <c r="K658" i="3"/>
  <c r="K659" i="3" s="1"/>
  <c r="K660" i="3" s="1"/>
  <c r="J658" i="3"/>
  <c r="J659" i="3" s="1"/>
  <c r="J660" i="3" s="1"/>
  <c r="I658" i="3"/>
  <c r="I659" i="3" s="1"/>
  <c r="I660" i="3" s="1"/>
  <c r="H658" i="3"/>
  <c r="H659" i="3" s="1"/>
  <c r="H660" i="3" s="1"/>
  <c r="E658" i="3"/>
  <c r="X657" i="3"/>
  <c r="E222" i="10" s="1"/>
  <c r="T657" i="3"/>
  <c r="U657" i="3" s="1"/>
  <c r="S657" i="3"/>
  <c r="R657" i="3"/>
  <c r="Q657" i="3"/>
  <c r="AC655" i="3" s="1"/>
  <c r="P657" i="3"/>
  <c r="O657" i="3"/>
  <c r="N657" i="3"/>
  <c r="E657" i="3"/>
  <c r="D657" i="3"/>
  <c r="C657" i="3"/>
  <c r="B657" i="3"/>
  <c r="Q656" i="3"/>
  <c r="AA655" i="3" s="1"/>
  <c r="J656" i="3"/>
  <c r="J657" i="3" s="1"/>
  <c r="E656" i="3"/>
  <c r="D656" i="3"/>
  <c r="C656" i="3"/>
  <c r="K655" i="3"/>
  <c r="K656" i="3" s="1"/>
  <c r="K657" i="3" s="1"/>
  <c r="J655" i="3"/>
  <c r="E655" i="3"/>
  <c r="X654" i="3"/>
  <c r="E221" i="10" s="1"/>
  <c r="T654" i="3"/>
  <c r="U654" i="3" s="1"/>
  <c r="R654" i="3"/>
  <c r="S654" i="3" s="1"/>
  <c r="Q654" i="3"/>
  <c r="P654" i="3"/>
  <c r="N654" i="3"/>
  <c r="O654" i="3" s="1"/>
  <c r="E654" i="3"/>
  <c r="D654" i="3"/>
  <c r="C654" i="3"/>
  <c r="B654" i="3"/>
  <c r="Q653" i="3"/>
  <c r="AA652" i="3" s="1"/>
  <c r="E653" i="3"/>
  <c r="D653" i="3"/>
  <c r="C653" i="3"/>
  <c r="K652" i="3"/>
  <c r="K653" i="3" s="1"/>
  <c r="K654" i="3" s="1"/>
  <c r="J652" i="3"/>
  <c r="J653" i="3" s="1"/>
  <c r="J654" i="3" s="1"/>
  <c r="E652" i="3"/>
  <c r="X651" i="3"/>
  <c r="E220" i="10" s="1"/>
  <c r="T651" i="3"/>
  <c r="U651" i="3" s="1"/>
  <c r="R651" i="3"/>
  <c r="S651" i="3" s="1"/>
  <c r="Q651" i="3"/>
  <c r="P651" i="3"/>
  <c r="N651" i="3"/>
  <c r="O651" i="3" s="1"/>
  <c r="E651" i="3"/>
  <c r="D651" i="3"/>
  <c r="C651" i="3"/>
  <c r="B651" i="3"/>
  <c r="AC650" i="3"/>
  <c r="F220" i="10" s="1"/>
  <c r="X650" i="3"/>
  <c r="D220" i="10" s="1"/>
  <c r="T650" i="3"/>
  <c r="U650" i="3" s="1"/>
  <c r="AV651" i="3" s="1"/>
  <c r="R650" i="3"/>
  <c r="S650" i="3" s="1"/>
  <c r="Q650" i="3"/>
  <c r="AA649" i="3" s="1"/>
  <c r="N650" i="3"/>
  <c r="O650" i="3" s="1"/>
  <c r="E650" i="3"/>
  <c r="D650" i="3"/>
  <c r="C650" i="3"/>
  <c r="AD649" i="3"/>
  <c r="AC649" i="3"/>
  <c r="K649" i="3"/>
  <c r="K650" i="3" s="1"/>
  <c r="K651" i="3" s="1"/>
  <c r="J649" i="3"/>
  <c r="J650" i="3" s="1"/>
  <c r="J651" i="3" s="1"/>
  <c r="H649" i="3"/>
  <c r="Y649" i="3" s="1"/>
  <c r="E649" i="3"/>
  <c r="X648" i="3"/>
  <c r="E219" i="10" s="1"/>
  <c r="U648" i="3"/>
  <c r="T648" i="3"/>
  <c r="R648" i="3"/>
  <c r="S648" i="3" s="1"/>
  <c r="Q648" i="3"/>
  <c r="AC646" i="3" s="1"/>
  <c r="P648" i="3"/>
  <c r="N648" i="3"/>
  <c r="O648" i="3" s="1"/>
  <c r="E648" i="3"/>
  <c r="D648" i="3"/>
  <c r="C648" i="3"/>
  <c r="B648" i="3"/>
  <c r="AC647" i="3"/>
  <c r="F219" i="10" s="1"/>
  <c r="X647" i="3"/>
  <c r="D219" i="10" s="1"/>
  <c r="U647" i="3"/>
  <c r="AV648" i="3" s="1"/>
  <c r="T647" i="3"/>
  <c r="S647" i="3"/>
  <c r="R647" i="3"/>
  <c r="Q647" i="3"/>
  <c r="AA646" i="3" s="1"/>
  <c r="P647" i="3"/>
  <c r="O647" i="3"/>
  <c r="N647" i="3"/>
  <c r="E647" i="3"/>
  <c r="D647" i="3"/>
  <c r="C647" i="3"/>
  <c r="AD646" i="3"/>
  <c r="AB646" i="3"/>
  <c r="K646" i="3"/>
  <c r="K647" i="3" s="1"/>
  <c r="K648" i="3" s="1"/>
  <c r="J646" i="3"/>
  <c r="J647" i="3" s="1"/>
  <c r="J648" i="3" s="1"/>
  <c r="I646" i="3"/>
  <c r="I647" i="3" s="1"/>
  <c r="I648" i="3" s="1"/>
  <c r="H646" i="3"/>
  <c r="H647" i="3" s="1"/>
  <c r="H648" i="3" s="1"/>
  <c r="E646" i="3"/>
  <c r="X645" i="3"/>
  <c r="E218" i="10" s="1"/>
  <c r="T645" i="3"/>
  <c r="U645" i="3" s="1"/>
  <c r="R645" i="3"/>
  <c r="S645" i="3" s="1"/>
  <c r="Q645" i="3"/>
  <c r="P645" i="3"/>
  <c r="N645" i="3"/>
  <c r="O645" i="3" s="1"/>
  <c r="E645" i="3"/>
  <c r="D645" i="3"/>
  <c r="C645" i="3"/>
  <c r="B645" i="3"/>
  <c r="Q644" i="3"/>
  <c r="AA643" i="3" s="1"/>
  <c r="E644" i="3"/>
  <c r="D644" i="3"/>
  <c r="C644" i="3"/>
  <c r="AC643" i="3"/>
  <c r="K643" i="3"/>
  <c r="K644" i="3" s="1"/>
  <c r="K645" i="3" s="1"/>
  <c r="J643" i="3"/>
  <c r="J644" i="3" s="1"/>
  <c r="J645" i="3" s="1"/>
  <c r="E643" i="3"/>
  <c r="X642" i="3"/>
  <c r="E217" i="10" s="1"/>
  <c r="T642" i="3"/>
  <c r="U642" i="3" s="1"/>
  <c r="R642" i="3"/>
  <c r="S642" i="3" s="1"/>
  <c r="Q642" i="3"/>
  <c r="AC640" i="3" s="1"/>
  <c r="P642" i="3"/>
  <c r="N642" i="3"/>
  <c r="O642" i="3" s="1"/>
  <c r="E642" i="3"/>
  <c r="D642" i="3"/>
  <c r="C642" i="3"/>
  <c r="B642" i="3"/>
  <c r="Q641" i="3"/>
  <c r="AA640" i="3" s="1"/>
  <c r="E641" i="3"/>
  <c r="D641" i="3"/>
  <c r="C641" i="3"/>
  <c r="K640" i="3"/>
  <c r="K641" i="3" s="1"/>
  <c r="K642" i="3" s="1"/>
  <c r="J640" i="3"/>
  <c r="J641" i="3" s="1"/>
  <c r="J642" i="3" s="1"/>
  <c r="E640" i="3"/>
  <c r="X639" i="3"/>
  <c r="E216" i="10" s="1"/>
  <c r="T639" i="3"/>
  <c r="U639" i="3" s="1"/>
  <c r="R639" i="3"/>
  <c r="S639" i="3" s="1"/>
  <c r="Q639" i="3"/>
  <c r="P639" i="3"/>
  <c r="N639" i="3"/>
  <c r="O639" i="3" s="1"/>
  <c r="E639" i="3"/>
  <c r="D639" i="3"/>
  <c r="C639" i="3"/>
  <c r="B639" i="3"/>
  <c r="AC638" i="3"/>
  <c r="F216" i="10" s="1"/>
  <c r="X638" i="3"/>
  <c r="D216" i="10" s="1"/>
  <c r="T638" i="3"/>
  <c r="U638" i="3" s="1"/>
  <c r="AV639" i="3" s="1"/>
  <c r="R638" i="3"/>
  <c r="S638" i="3" s="1"/>
  <c r="Q638" i="3"/>
  <c r="AA637" i="3" s="1"/>
  <c r="N638" i="3"/>
  <c r="O638" i="3" s="1"/>
  <c r="E638" i="3"/>
  <c r="D638" i="3"/>
  <c r="C638" i="3"/>
  <c r="AD637" i="3"/>
  <c r="AB637" i="3"/>
  <c r="K637" i="3"/>
  <c r="K638" i="3" s="1"/>
  <c r="K639" i="3" s="1"/>
  <c r="J637" i="3"/>
  <c r="J638" i="3" s="1"/>
  <c r="J639" i="3" s="1"/>
  <c r="I637" i="3"/>
  <c r="I638" i="3" s="1"/>
  <c r="I639" i="3" s="1"/>
  <c r="H637" i="3"/>
  <c r="E637" i="3"/>
  <c r="X636" i="3"/>
  <c r="E215" i="10" s="1"/>
  <c r="U636" i="3"/>
  <c r="T636" i="3"/>
  <c r="R636" i="3"/>
  <c r="S636" i="3" s="1"/>
  <c r="Q636" i="3"/>
  <c r="P636" i="3"/>
  <c r="N636" i="3"/>
  <c r="O636" i="3" s="1"/>
  <c r="E636" i="3"/>
  <c r="D636" i="3"/>
  <c r="C636" i="3"/>
  <c r="B636" i="3"/>
  <c r="AC635" i="3"/>
  <c r="F215" i="10" s="1"/>
  <c r="X635" i="3"/>
  <c r="D215" i="10" s="1"/>
  <c r="T635" i="3"/>
  <c r="U635" i="3" s="1"/>
  <c r="AV636" i="3" s="1"/>
  <c r="R635" i="3"/>
  <c r="S635" i="3" s="1"/>
  <c r="Q635" i="3"/>
  <c r="AA634" i="3" s="1"/>
  <c r="P635" i="3"/>
  <c r="N635" i="3"/>
  <c r="O635" i="3" s="1"/>
  <c r="E635" i="3"/>
  <c r="D635" i="3"/>
  <c r="C635" i="3"/>
  <c r="AD634" i="3"/>
  <c r="AB634" i="3"/>
  <c r="K634" i="3"/>
  <c r="K635" i="3" s="1"/>
  <c r="K636" i="3" s="1"/>
  <c r="J634" i="3"/>
  <c r="J635" i="3" s="1"/>
  <c r="J636" i="3" s="1"/>
  <c r="I634" i="3"/>
  <c r="I635" i="3" s="1"/>
  <c r="I636" i="3" s="1"/>
  <c r="H634" i="3"/>
  <c r="H635" i="3" s="1"/>
  <c r="H636" i="3" s="1"/>
  <c r="E634" i="3"/>
  <c r="X633" i="3"/>
  <c r="E214" i="10" s="1"/>
  <c r="T633" i="3"/>
  <c r="U633" i="3" s="1"/>
  <c r="S633" i="3"/>
  <c r="R633" i="3"/>
  <c r="Q633" i="3"/>
  <c r="AC631" i="3" s="1"/>
  <c r="P633" i="3"/>
  <c r="O633" i="3"/>
  <c r="N633" i="3"/>
  <c r="E633" i="3"/>
  <c r="D633" i="3"/>
  <c r="C633" i="3"/>
  <c r="B633" i="3"/>
  <c r="Q632" i="3"/>
  <c r="AA631" i="3" s="1"/>
  <c r="E632" i="3"/>
  <c r="D632" i="3"/>
  <c r="C632" i="3"/>
  <c r="K631" i="3"/>
  <c r="K632" i="3" s="1"/>
  <c r="K633" i="3" s="1"/>
  <c r="J631" i="3"/>
  <c r="J632" i="3" s="1"/>
  <c r="J633" i="3" s="1"/>
  <c r="E631" i="3"/>
  <c r="X630" i="3"/>
  <c r="E213" i="10" s="1"/>
  <c r="T630" i="3"/>
  <c r="U630" i="3" s="1"/>
  <c r="S630" i="3"/>
  <c r="R630" i="3"/>
  <c r="Q630" i="3"/>
  <c r="P630" i="3"/>
  <c r="O630" i="3"/>
  <c r="N630" i="3"/>
  <c r="E630" i="3"/>
  <c r="D630" i="3"/>
  <c r="C630" i="3"/>
  <c r="B630" i="3"/>
  <c r="R629" i="3"/>
  <c r="S629" i="3" s="1"/>
  <c r="Q629" i="3"/>
  <c r="AA628" i="3" s="1"/>
  <c r="E629" i="3"/>
  <c r="D629" i="3"/>
  <c r="C629" i="3"/>
  <c r="AC628" i="3"/>
  <c r="W628" i="3"/>
  <c r="K628" i="3"/>
  <c r="K629" i="3" s="1"/>
  <c r="K630" i="3" s="1"/>
  <c r="J628" i="3"/>
  <c r="J629" i="3" s="1"/>
  <c r="J630" i="3" s="1"/>
  <c r="E628" i="3"/>
  <c r="X627" i="3"/>
  <c r="E212" i="10" s="1"/>
  <c r="T627" i="3"/>
  <c r="U627" i="3" s="1"/>
  <c r="R627" i="3"/>
  <c r="S627" i="3" s="1"/>
  <c r="Q627" i="3"/>
  <c r="AC625" i="3" s="1"/>
  <c r="P627" i="3"/>
  <c r="N627" i="3"/>
  <c r="O627" i="3" s="1"/>
  <c r="E627" i="3"/>
  <c r="D627" i="3"/>
  <c r="C627" i="3"/>
  <c r="B627" i="3"/>
  <c r="AC626" i="3"/>
  <c r="F212" i="10" s="1"/>
  <c r="X626" i="3"/>
  <c r="D212" i="10" s="1"/>
  <c r="R626" i="3"/>
  <c r="S626" i="3" s="1"/>
  <c r="Q626" i="3"/>
  <c r="AA625" i="3" s="1"/>
  <c r="P626" i="3"/>
  <c r="AB625" i="3" s="1"/>
  <c r="E626" i="3"/>
  <c r="D626" i="3"/>
  <c r="C626" i="3"/>
  <c r="AD625" i="3"/>
  <c r="K625" i="3"/>
  <c r="K626" i="3" s="1"/>
  <c r="K627" i="3" s="1"/>
  <c r="J625" i="3"/>
  <c r="J626" i="3" s="1"/>
  <c r="J627" i="3" s="1"/>
  <c r="I625" i="3"/>
  <c r="I626" i="3" s="1"/>
  <c r="I627" i="3" s="1"/>
  <c r="E625" i="3"/>
  <c r="X624" i="3"/>
  <c r="E211" i="10" s="1"/>
  <c r="T624" i="3"/>
  <c r="U624" i="3" s="1"/>
  <c r="R624" i="3"/>
  <c r="S624" i="3" s="1"/>
  <c r="Q624" i="3"/>
  <c r="AC622" i="3" s="1"/>
  <c r="P624" i="3"/>
  <c r="N624" i="3"/>
  <c r="O624" i="3" s="1"/>
  <c r="E624" i="3"/>
  <c r="D624" i="3"/>
  <c r="C624" i="3"/>
  <c r="B624" i="3"/>
  <c r="AC623" i="3"/>
  <c r="F211" i="10" s="1"/>
  <c r="X623" i="3"/>
  <c r="D211" i="10" s="1"/>
  <c r="T623" i="3"/>
  <c r="U623" i="3" s="1"/>
  <c r="AV624" i="3" s="1"/>
  <c r="S623" i="3"/>
  <c r="R623" i="3"/>
  <c r="Q623" i="3"/>
  <c r="P623" i="3"/>
  <c r="AB622" i="3" s="1"/>
  <c r="O623" i="3"/>
  <c r="N623" i="3"/>
  <c r="E623" i="3"/>
  <c r="D623" i="3"/>
  <c r="C623" i="3"/>
  <c r="AD622" i="3"/>
  <c r="AA622" i="3"/>
  <c r="K622" i="3"/>
  <c r="K623" i="3" s="1"/>
  <c r="K624" i="3" s="1"/>
  <c r="J622" i="3"/>
  <c r="J623" i="3" s="1"/>
  <c r="J624" i="3" s="1"/>
  <c r="I622" i="3"/>
  <c r="I623" i="3" s="1"/>
  <c r="I624" i="3" s="1"/>
  <c r="H622" i="3"/>
  <c r="H623" i="3" s="1"/>
  <c r="H624" i="3" s="1"/>
  <c r="E622" i="3"/>
  <c r="X621" i="3"/>
  <c r="E210" i="10" s="1"/>
  <c r="T621" i="3"/>
  <c r="U621" i="3" s="1"/>
  <c r="R621" i="3"/>
  <c r="S621" i="3" s="1"/>
  <c r="Q621" i="3"/>
  <c r="P621" i="3"/>
  <c r="N621" i="3"/>
  <c r="O621" i="3" s="1"/>
  <c r="E621" i="3"/>
  <c r="D621" i="3"/>
  <c r="C621" i="3"/>
  <c r="B621" i="3"/>
  <c r="AC620" i="3"/>
  <c r="F210" i="10" s="1"/>
  <c r="Q620" i="3"/>
  <c r="AA619" i="3" s="1"/>
  <c r="E620" i="3"/>
  <c r="D620" i="3"/>
  <c r="C620" i="3"/>
  <c r="AC619" i="3"/>
  <c r="K619" i="3"/>
  <c r="K620" i="3" s="1"/>
  <c r="K621" i="3" s="1"/>
  <c r="J619" i="3"/>
  <c r="J620" i="3" s="1"/>
  <c r="J621" i="3" s="1"/>
  <c r="E619" i="3"/>
  <c r="X618" i="3"/>
  <c r="E209" i="10" s="1"/>
  <c r="T618" i="3"/>
  <c r="U618" i="3" s="1"/>
  <c r="R618" i="3"/>
  <c r="S618" i="3" s="1"/>
  <c r="Q618" i="3"/>
  <c r="AC616" i="3" s="1"/>
  <c r="P618" i="3"/>
  <c r="N618" i="3"/>
  <c r="O618" i="3" s="1"/>
  <c r="E618" i="3"/>
  <c r="D618" i="3"/>
  <c r="C618" i="3"/>
  <c r="B618" i="3"/>
  <c r="R617" i="3"/>
  <c r="S617" i="3" s="1"/>
  <c r="Q617" i="3"/>
  <c r="AA616" i="3" s="1"/>
  <c r="E617" i="3"/>
  <c r="D617" i="3"/>
  <c r="C617" i="3"/>
  <c r="K616" i="3"/>
  <c r="K617" i="3" s="1"/>
  <c r="K618" i="3" s="1"/>
  <c r="J616" i="3"/>
  <c r="J617" i="3" s="1"/>
  <c r="J618" i="3" s="1"/>
  <c r="E616" i="3"/>
  <c r="X615" i="3"/>
  <c r="E208" i="10" s="1"/>
  <c r="T615" i="3"/>
  <c r="U615" i="3" s="1"/>
  <c r="S615" i="3"/>
  <c r="R615" i="3"/>
  <c r="Q615" i="3"/>
  <c r="P615" i="3"/>
  <c r="O615" i="3"/>
  <c r="N615" i="3"/>
  <c r="E615" i="3"/>
  <c r="D615" i="3"/>
  <c r="C615" i="3"/>
  <c r="B615" i="3"/>
  <c r="AC614" i="3"/>
  <c r="F208" i="10" s="1"/>
  <c r="X614" i="3"/>
  <c r="D208" i="10" s="1"/>
  <c r="T614" i="3"/>
  <c r="U614" i="3" s="1"/>
  <c r="AV615" i="3" s="1"/>
  <c r="R614" i="3"/>
  <c r="S614" i="3" s="1"/>
  <c r="Q614" i="3"/>
  <c r="AA613" i="3" s="1"/>
  <c r="N614" i="3"/>
  <c r="O614" i="3" s="1"/>
  <c r="E614" i="3"/>
  <c r="D614" i="3"/>
  <c r="C614" i="3"/>
  <c r="AD613" i="3"/>
  <c r="AC613" i="3"/>
  <c r="K613" i="3"/>
  <c r="K614" i="3" s="1"/>
  <c r="K615" i="3" s="1"/>
  <c r="J613" i="3"/>
  <c r="J614" i="3" s="1"/>
  <c r="J615" i="3" s="1"/>
  <c r="I613" i="3"/>
  <c r="I614" i="3" s="1"/>
  <c r="I615" i="3" s="1"/>
  <c r="E613" i="3"/>
  <c r="X612" i="3"/>
  <c r="E207" i="10" s="1"/>
  <c r="T612" i="3"/>
  <c r="U612" i="3" s="1"/>
  <c r="R612" i="3"/>
  <c r="S612" i="3" s="1"/>
  <c r="Q612" i="3"/>
  <c r="P612" i="3"/>
  <c r="N612" i="3"/>
  <c r="O612" i="3" s="1"/>
  <c r="K612" i="3"/>
  <c r="E612" i="3"/>
  <c r="D612" i="3"/>
  <c r="C612" i="3"/>
  <c r="B612" i="3"/>
  <c r="AC611" i="3"/>
  <c r="F207" i="10" s="1"/>
  <c r="X611" i="3"/>
  <c r="D207" i="10" s="1"/>
  <c r="T611" i="3"/>
  <c r="U611" i="3" s="1"/>
  <c r="AV612" i="3" s="1"/>
  <c r="R611" i="3"/>
  <c r="S611" i="3" s="1"/>
  <c r="Q611" i="3"/>
  <c r="AA610" i="3" s="1"/>
  <c r="P611" i="3"/>
  <c r="AB610" i="3" s="1"/>
  <c r="N611" i="3"/>
  <c r="O611" i="3" s="1"/>
  <c r="J611" i="3"/>
  <c r="J612" i="3" s="1"/>
  <c r="E611" i="3"/>
  <c r="D611" i="3"/>
  <c r="C611" i="3"/>
  <c r="AD610" i="3"/>
  <c r="K610" i="3"/>
  <c r="K611" i="3" s="1"/>
  <c r="J610" i="3"/>
  <c r="I610" i="3"/>
  <c r="I611" i="3" s="1"/>
  <c r="I612" i="3" s="1"/>
  <c r="H610" i="3"/>
  <c r="Y610" i="3" s="1"/>
  <c r="E610" i="3"/>
  <c r="X609" i="3"/>
  <c r="E206" i="10" s="1"/>
  <c r="U609" i="3"/>
  <c r="T609" i="3"/>
  <c r="R609" i="3"/>
  <c r="S609" i="3" s="1"/>
  <c r="Q609" i="3"/>
  <c r="AC607" i="3" s="1"/>
  <c r="P609" i="3"/>
  <c r="N609" i="3"/>
  <c r="O609" i="3" s="1"/>
  <c r="E609" i="3"/>
  <c r="D609" i="3"/>
  <c r="C609" i="3"/>
  <c r="B609" i="3"/>
  <c r="Q608" i="3"/>
  <c r="AA607" i="3" s="1"/>
  <c r="E608" i="3"/>
  <c r="D608" i="3"/>
  <c r="C608" i="3"/>
  <c r="K607" i="3"/>
  <c r="K608" i="3" s="1"/>
  <c r="K609" i="3" s="1"/>
  <c r="J607" i="3"/>
  <c r="J608" i="3" s="1"/>
  <c r="J609" i="3" s="1"/>
  <c r="E607" i="3"/>
  <c r="X606" i="3"/>
  <c r="E205" i="10" s="1"/>
  <c r="T606" i="3"/>
  <c r="U606" i="3" s="1"/>
  <c r="R606" i="3"/>
  <c r="S606" i="3" s="1"/>
  <c r="Q606" i="3"/>
  <c r="P606" i="3"/>
  <c r="N606" i="3"/>
  <c r="O606" i="3" s="1"/>
  <c r="E606" i="3"/>
  <c r="D606" i="3"/>
  <c r="C606" i="3"/>
  <c r="B606" i="3"/>
  <c r="AC605" i="3"/>
  <c r="F205" i="10" s="1"/>
  <c r="Q605" i="3"/>
  <c r="AA604" i="3" s="1"/>
  <c r="E605" i="3"/>
  <c r="D605" i="3"/>
  <c r="C605" i="3"/>
  <c r="K604" i="3"/>
  <c r="K605" i="3" s="1"/>
  <c r="K606" i="3" s="1"/>
  <c r="J604" i="3"/>
  <c r="J605" i="3" s="1"/>
  <c r="J606" i="3" s="1"/>
  <c r="H604" i="3"/>
  <c r="E604" i="3"/>
  <c r="X603" i="3"/>
  <c r="E204" i="10" s="1"/>
  <c r="T603" i="3"/>
  <c r="U603" i="3" s="1"/>
  <c r="R603" i="3"/>
  <c r="S603" i="3" s="1"/>
  <c r="Q603" i="3"/>
  <c r="AC601" i="3" s="1"/>
  <c r="P603" i="3"/>
  <c r="N603" i="3"/>
  <c r="O603" i="3" s="1"/>
  <c r="E603" i="3"/>
  <c r="D603" i="3"/>
  <c r="C603" i="3"/>
  <c r="B603" i="3"/>
  <c r="AC602" i="3"/>
  <c r="F204" i="10" s="1"/>
  <c r="X602" i="3"/>
  <c r="D204" i="10" s="1"/>
  <c r="R602" i="3"/>
  <c r="S602" i="3" s="1"/>
  <c r="Q602" i="3"/>
  <c r="AA601" i="3" s="1"/>
  <c r="O602" i="3"/>
  <c r="N602" i="3"/>
  <c r="E602" i="3"/>
  <c r="D602" i="3"/>
  <c r="C602" i="3"/>
  <c r="K601" i="3"/>
  <c r="K602" i="3" s="1"/>
  <c r="K603" i="3" s="1"/>
  <c r="J601" i="3"/>
  <c r="J602" i="3" s="1"/>
  <c r="J603" i="3" s="1"/>
  <c r="I601" i="3"/>
  <c r="I602" i="3" s="1"/>
  <c r="I603" i="3" s="1"/>
  <c r="H601" i="3"/>
  <c r="E601" i="3"/>
  <c r="X600" i="3"/>
  <c r="E203" i="10" s="1"/>
  <c r="T600" i="3"/>
  <c r="U600" i="3" s="1"/>
  <c r="S600" i="3"/>
  <c r="R600" i="3"/>
  <c r="Q600" i="3"/>
  <c r="AC598" i="3" s="1"/>
  <c r="P600" i="3"/>
  <c r="O600" i="3"/>
  <c r="N600" i="3"/>
  <c r="E600" i="3"/>
  <c r="D600" i="3"/>
  <c r="C600" i="3"/>
  <c r="B600" i="3"/>
  <c r="AC599" i="3"/>
  <c r="F203" i="10" s="1"/>
  <c r="X599" i="3"/>
  <c r="D203" i="10" s="1"/>
  <c r="T599" i="3"/>
  <c r="U599" i="3" s="1"/>
  <c r="AV600" i="3" s="1"/>
  <c r="R599" i="3"/>
  <c r="S599" i="3" s="1"/>
  <c r="Q599" i="3"/>
  <c r="AA598" i="3" s="1"/>
  <c r="P599" i="3"/>
  <c r="AB598" i="3" s="1"/>
  <c r="N599" i="3"/>
  <c r="O599" i="3" s="1"/>
  <c r="E599" i="3"/>
  <c r="D599" i="3"/>
  <c r="C599" i="3"/>
  <c r="AD598" i="3"/>
  <c r="W598" i="3"/>
  <c r="K598" i="3"/>
  <c r="K599" i="3" s="1"/>
  <c r="K600" i="3" s="1"/>
  <c r="J598" i="3"/>
  <c r="J599" i="3" s="1"/>
  <c r="J600" i="3" s="1"/>
  <c r="I598" i="3"/>
  <c r="I599" i="3" s="1"/>
  <c r="I600" i="3" s="1"/>
  <c r="H598" i="3"/>
  <c r="E598" i="3"/>
  <c r="X597" i="3"/>
  <c r="E202" i="10" s="1"/>
  <c r="T597" i="3"/>
  <c r="U597" i="3" s="1"/>
  <c r="R597" i="3"/>
  <c r="S597" i="3" s="1"/>
  <c r="Q597" i="3"/>
  <c r="AC595" i="3" s="1"/>
  <c r="P597" i="3"/>
  <c r="N597" i="3"/>
  <c r="O597" i="3" s="1"/>
  <c r="E597" i="3"/>
  <c r="D597" i="3"/>
  <c r="C597" i="3"/>
  <c r="B597" i="3"/>
  <c r="AC596" i="3"/>
  <c r="F202" i="10" s="1"/>
  <c r="X596" i="3"/>
  <c r="D202" i="10" s="1"/>
  <c r="Q596" i="3"/>
  <c r="AA595" i="3" s="1"/>
  <c r="N596" i="3"/>
  <c r="O596" i="3" s="1"/>
  <c r="E596" i="3"/>
  <c r="D596" i="3"/>
  <c r="C596" i="3"/>
  <c r="K595" i="3"/>
  <c r="K596" i="3" s="1"/>
  <c r="K597" i="3" s="1"/>
  <c r="J595" i="3"/>
  <c r="J596" i="3" s="1"/>
  <c r="J597" i="3" s="1"/>
  <c r="E595" i="3"/>
  <c r="X594" i="3"/>
  <c r="E201" i="10" s="1"/>
  <c r="T594" i="3"/>
  <c r="U594" i="3" s="1"/>
  <c r="R594" i="3"/>
  <c r="S594" i="3" s="1"/>
  <c r="Q594" i="3"/>
  <c r="P594" i="3"/>
  <c r="N594" i="3"/>
  <c r="O594" i="3" s="1"/>
  <c r="E594" i="3"/>
  <c r="D594" i="3"/>
  <c r="C594" i="3"/>
  <c r="B594" i="3"/>
  <c r="X593" i="3"/>
  <c r="D201" i="10" s="1"/>
  <c r="Q593" i="3"/>
  <c r="P593" i="3"/>
  <c r="AB592" i="3" s="1"/>
  <c r="E593" i="3"/>
  <c r="D593" i="3"/>
  <c r="C593" i="3"/>
  <c r="AA592" i="3"/>
  <c r="K592" i="3"/>
  <c r="K593" i="3" s="1"/>
  <c r="K594" i="3" s="1"/>
  <c r="J592" i="3"/>
  <c r="J593" i="3" s="1"/>
  <c r="J594" i="3" s="1"/>
  <c r="E592" i="3"/>
  <c r="X591" i="3"/>
  <c r="E200" i="10" s="1"/>
  <c r="T591" i="3"/>
  <c r="U591" i="3" s="1"/>
  <c r="R591" i="3"/>
  <c r="S591" i="3" s="1"/>
  <c r="Q591" i="3"/>
  <c r="P591" i="3"/>
  <c r="N591" i="3"/>
  <c r="O591" i="3" s="1"/>
  <c r="E591" i="3"/>
  <c r="D591" i="3"/>
  <c r="C591" i="3"/>
  <c r="B591" i="3"/>
  <c r="AC590" i="3"/>
  <c r="F200" i="10" s="1"/>
  <c r="X590" i="3"/>
  <c r="D200" i="10" s="1"/>
  <c r="T590" i="3"/>
  <c r="U590" i="3" s="1"/>
  <c r="AV591" i="3" s="1"/>
  <c r="S590" i="3"/>
  <c r="R590" i="3"/>
  <c r="Q590" i="3"/>
  <c r="AA589" i="3" s="1"/>
  <c r="P590" i="3"/>
  <c r="AB589" i="3" s="1"/>
  <c r="O590" i="3"/>
  <c r="N590" i="3"/>
  <c r="E590" i="3"/>
  <c r="D590" i="3"/>
  <c r="C590" i="3"/>
  <c r="AD589" i="3"/>
  <c r="AC589" i="3"/>
  <c r="K589" i="3"/>
  <c r="K590" i="3" s="1"/>
  <c r="K591" i="3" s="1"/>
  <c r="J589" i="3"/>
  <c r="J590" i="3" s="1"/>
  <c r="J591" i="3" s="1"/>
  <c r="I589" i="3"/>
  <c r="I590" i="3" s="1"/>
  <c r="I591" i="3" s="1"/>
  <c r="H589" i="3"/>
  <c r="H590" i="3" s="1"/>
  <c r="H591" i="3" s="1"/>
  <c r="E589" i="3"/>
  <c r="X588" i="3"/>
  <c r="E199" i="10" s="1"/>
  <c r="T588" i="3"/>
  <c r="U588" i="3" s="1"/>
  <c r="R588" i="3"/>
  <c r="S588" i="3" s="1"/>
  <c r="Q588" i="3"/>
  <c r="AC586" i="3" s="1"/>
  <c r="P588" i="3"/>
  <c r="N588" i="3"/>
  <c r="O588" i="3" s="1"/>
  <c r="E588" i="3"/>
  <c r="D588" i="3"/>
  <c r="C588" i="3"/>
  <c r="B588" i="3"/>
  <c r="Q587" i="3"/>
  <c r="E587" i="3"/>
  <c r="D587" i="3"/>
  <c r="C587" i="3"/>
  <c r="K586" i="3"/>
  <c r="K587" i="3" s="1"/>
  <c r="K588" i="3" s="1"/>
  <c r="J586" i="3"/>
  <c r="J587" i="3" s="1"/>
  <c r="J588" i="3" s="1"/>
  <c r="E586" i="3"/>
  <c r="X585" i="3"/>
  <c r="E198" i="10" s="1"/>
  <c r="T585" i="3"/>
  <c r="U585" i="3" s="1"/>
  <c r="R585" i="3"/>
  <c r="S585" i="3" s="1"/>
  <c r="Q585" i="3"/>
  <c r="AC583" i="3" s="1"/>
  <c r="P585" i="3"/>
  <c r="N585" i="3"/>
  <c r="O585" i="3" s="1"/>
  <c r="E585" i="3"/>
  <c r="D585" i="3"/>
  <c r="C585" i="3"/>
  <c r="B585" i="3"/>
  <c r="U584" i="3"/>
  <c r="AV585" i="3" s="1"/>
  <c r="T584" i="3"/>
  <c r="Q584" i="3"/>
  <c r="AA583" i="3" s="1"/>
  <c r="N584" i="3"/>
  <c r="O584" i="3" s="1"/>
  <c r="E584" i="3"/>
  <c r="D584" i="3"/>
  <c r="C584" i="3"/>
  <c r="K583" i="3"/>
  <c r="K584" i="3" s="1"/>
  <c r="K585" i="3" s="1"/>
  <c r="J583" i="3"/>
  <c r="J584" i="3" s="1"/>
  <c r="J585" i="3" s="1"/>
  <c r="I583" i="3"/>
  <c r="I584" i="3" s="1"/>
  <c r="I585" i="3" s="1"/>
  <c r="H583" i="3"/>
  <c r="H584" i="3" s="1"/>
  <c r="H585" i="3" s="1"/>
  <c r="E583" i="3"/>
  <c r="X582" i="3"/>
  <c r="E197" i="10" s="1"/>
  <c r="U582" i="3"/>
  <c r="T582" i="3"/>
  <c r="R582" i="3"/>
  <c r="S582" i="3" s="1"/>
  <c r="Q582" i="3"/>
  <c r="P582" i="3"/>
  <c r="N582" i="3"/>
  <c r="O582" i="3" s="1"/>
  <c r="E582" i="3"/>
  <c r="D582" i="3"/>
  <c r="C582" i="3"/>
  <c r="B582" i="3"/>
  <c r="T581" i="3"/>
  <c r="U581" i="3" s="1"/>
  <c r="AV582" i="3" s="1"/>
  <c r="Q581" i="3"/>
  <c r="AA580" i="3" s="1"/>
  <c r="E581" i="3"/>
  <c r="D581" i="3"/>
  <c r="C581" i="3"/>
  <c r="K580" i="3"/>
  <c r="K581" i="3" s="1"/>
  <c r="K582" i="3" s="1"/>
  <c r="J580" i="3"/>
  <c r="J581" i="3" s="1"/>
  <c r="J582" i="3" s="1"/>
  <c r="E580" i="3"/>
  <c r="X579" i="3"/>
  <c r="E196" i="10" s="1"/>
  <c r="T579" i="3"/>
  <c r="U579" i="3" s="1"/>
  <c r="R579" i="3"/>
  <c r="S579" i="3" s="1"/>
  <c r="Q579" i="3"/>
  <c r="P579" i="3"/>
  <c r="N579" i="3"/>
  <c r="O579" i="3" s="1"/>
  <c r="E579" i="3"/>
  <c r="D579" i="3"/>
  <c r="C579" i="3"/>
  <c r="B579" i="3"/>
  <c r="AC578" i="3"/>
  <c r="F196" i="10" s="1"/>
  <c r="X578" i="3"/>
  <c r="D196" i="10" s="1"/>
  <c r="T578" i="3"/>
  <c r="U578" i="3" s="1"/>
  <c r="AV579" i="3" s="1"/>
  <c r="R578" i="3"/>
  <c r="S578" i="3" s="1"/>
  <c r="Q578" i="3"/>
  <c r="AA577" i="3" s="1"/>
  <c r="P578" i="3"/>
  <c r="AB577" i="3" s="1"/>
  <c r="N578" i="3"/>
  <c r="O578" i="3" s="1"/>
  <c r="E578" i="3"/>
  <c r="D578" i="3"/>
  <c r="C578" i="3"/>
  <c r="AD577" i="3"/>
  <c r="AC577" i="3"/>
  <c r="K577" i="3"/>
  <c r="K578" i="3" s="1"/>
  <c r="K579" i="3" s="1"/>
  <c r="J577" i="3"/>
  <c r="J578" i="3" s="1"/>
  <c r="J579" i="3" s="1"/>
  <c r="I577" i="3"/>
  <c r="I578" i="3" s="1"/>
  <c r="I579" i="3" s="1"/>
  <c r="H577" i="3"/>
  <c r="H578" i="3" s="1"/>
  <c r="H579" i="3" s="1"/>
  <c r="E577" i="3"/>
  <c r="X576" i="3"/>
  <c r="E195" i="10" s="1"/>
  <c r="T576" i="3"/>
  <c r="U576" i="3" s="1"/>
  <c r="R576" i="3"/>
  <c r="S576" i="3" s="1"/>
  <c r="W574" i="3" s="1"/>
  <c r="Q576" i="3"/>
  <c r="P576" i="3"/>
  <c r="N576" i="3"/>
  <c r="O576" i="3" s="1"/>
  <c r="E576" i="3"/>
  <c r="D576" i="3"/>
  <c r="C576" i="3"/>
  <c r="B576" i="3"/>
  <c r="R575" i="3"/>
  <c r="S575" i="3" s="1"/>
  <c r="Q575" i="3"/>
  <c r="AA574" i="3" s="1"/>
  <c r="E575" i="3"/>
  <c r="D575" i="3"/>
  <c r="C575" i="3"/>
  <c r="AC574" i="3"/>
  <c r="K574" i="3"/>
  <c r="K575" i="3" s="1"/>
  <c r="K576" i="3" s="1"/>
  <c r="J574" i="3"/>
  <c r="J575" i="3" s="1"/>
  <c r="J576" i="3" s="1"/>
  <c r="E574" i="3"/>
  <c r="X573" i="3"/>
  <c r="E194" i="10" s="1"/>
  <c r="T573" i="3"/>
  <c r="U573" i="3" s="1"/>
  <c r="R573" i="3"/>
  <c r="S573" i="3" s="1"/>
  <c r="Q573" i="3"/>
  <c r="AC571" i="3" s="1"/>
  <c r="P573" i="3"/>
  <c r="N573" i="3"/>
  <c r="O573" i="3" s="1"/>
  <c r="K573" i="3"/>
  <c r="E573" i="3"/>
  <c r="D573" i="3"/>
  <c r="C573" i="3"/>
  <c r="B573" i="3"/>
  <c r="AC572" i="3"/>
  <c r="F194" i="10" s="1"/>
  <c r="T572" i="3"/>
  <c r="U572" i="3" s="1"/>
  <c r="AV573" i="3" s="1"/>
  <c r="R572" i="3"/>
  <c r="S572" i="3" s="1"/>
  <c r="Q572" i="3"/>
  <c r="AA571" i="3" s="1"/>
  <c r="N572" i="3"/>
  <c r="O572" i="3" s="1"/>
  <c r="E572" i="3"/>
  <c r="D572" i="3"/>
  <c r="C572" i="3"/>
  <c r="AD571" i="3"/>
  <c r="K571" i="3"/>
  <c r="K572" i="3" s="1"/>
  <c r="J571" i="3"/>
  <c r="J572" i="3" s="1"/>
  <c r="J573" i="3" s="1"/>
  <c r="I571" i="3"/>
  <c r="I572" i="3" s="1"/>
  <c r="I573" i="3" s="1"/>
  <c r="E571" i="3"/>
  <c r="X570" i="3"/>
  <c r="E193" i="10" s="1"/>
  <c r="T570" i="3"/>
  <c r="U570" i="3" s="1"/>
  <c r="R570" i="3"/>
  <c r="S570" i="3" s="1"/>
  <c r="Q570" i="3"/>
  <c r="P570" i="3"/>
  <c r="N570" i="3"/>
  <c r="O570" i="3" s="1"/>
  <c r="E570" i="3"/>
  <c r="D570" i="3"/>
  <c r="C570" i="3"/>
  <c r="B570" i="3"/>
  <c r="R569" i="3"/>
  <c r="S569" i="3" s="1"/>
  <c r="Q569" i="3"/>
  <c r="E569" i="3"/>
  <c r="D569" i="3"/>
  <c r="C569" i="3"/>
  <c r="AA568" i="3"/>
  <c r="K568" i="3"/>
  <c r="K569" i="3" s="1"/>
  <c r="K570" i="3" s="1"/>
  <c r="J568" i="3"/>
  <c r="J569" i="3" s="1"/>
  <c r="J570" i="3" s="1"/>
  <c r="I568" i="3"/>
  <c r="I569" i="3" s="1"/>
  <c r="I570" i="3" s="1"/>
  <c r="E568" i="3"/>
  <c r="X567" i="3"/>
  <c r="E192" i="10" s="1"/>
  <c r="T567" i="3"/>
  <c r="U567" i="3" s="1"/>
  <c r="V567" i="3" s="1"/>
  <c r="AE567" i="3" s="1"/>
  <c r="S567" i="3"/>
  <c r="R567" i="3"/>
  <c r="Q567" i="3"/>
  <c r="P567" i="3"/>
  <c r="O567" i="3"/>
  <c r="N567" i="3"/>
  <c r="E567" i="3"/>
  <c r="D567" i="3"/>
  <c r="C567" i="3"/>
  <c r="B567" i="3"/>
  <c r="AC566" i="3"/>
  <c r="F192" i="10" s="1"/>
  <c r="X566" i="3"/>
  <c r="D192" i="10" s="1"/>
  <c r="T566" i="3"/>
  <c r="U566" i="3" s="1"/>
  <c r="AV567" i="3" s="1"/>
  <c r="R566" i="3"/>
  <c r="S566" i="3" s="1"/>
  <c r="Q566" i="3"/>
  <c r="AA565" i="3" s="1"/>
  <c r="P566" i="3"/>
  <c r="AB565" i="3" s="1"/>
  <c r="N566" i="3"/>
  <c r="O566" i="3" s="1"/>
  <c r="E566" i="3"/>
  <c r="D566" i="3"/>
  <c r="C566" i="3"/>
  <c r="AD565" i="3"/>
  <c r="K565" i="3"/>
  <c r="K566" i="3" s="1"/>
  <c r="K567" i="3" s="1"/>
  <c r="J565" i="3"/>
  <c r="J566" i="3" s="1"/>
  <c r="J567" i="3" s="1"/>
  <c r="I565" i="3"/>
  <c r="I566" i="3" s="1"/>
  <c r="I567" i="3" s="1"/>
  <c r="H565" i="3"/>
  <c r="E565" i="3"/>
  <c r="X564" i="3"/>
  <c r="E191" i="10" s="1"/>
  <c r="T564" i="3"/>
  <c r="U564" i="3" s="1"/>
  <c r="R564" i="3"/>
  <c r="S564" i="3" s="1"/>
  <c r="W562" i="3" s="1"/>
  <c r="Q564" i="3"/>
  <c r="AC562" i="3" s="1"/>
  <c r="P564" i="3"/>
  <c r="N564" i="3"/>
  <c r="O564" i="3" s="1"/>
  <c r="E564" i="3"/>
  <c r="D564" i="3"/>
  <c r="C564" i="3"/>
  <c r="B564" i="3"/>
  <c r="Q563" i="3"/>
  <c r="AA562" i="3" s="1"/>
  <c r="E563" i="3"/>
  <c r="D563" i="3"/>
  <c r="C563" i="3"/>
  <c r="K562" i="3"/>
  <c r="K563" i="3" s="1"/>
  <c r="K564" i="3" s="1"/>
  <c r="J562" i="3"/>
  <c r="J563" i="3" s="1"/>
  <c r="J564" i="3" s="1"/>
  <c r="E562" i="3"/>
  <c r="X561" i="3"/>
  <c r="E190" i="10" s="1"/>
  <c r="U561" i="3"/>
  <c r="T561" i="3"/>
  <c r="R561" i="3"/>
  <c r="S561" i="3" s="1"/>
  <c r="Q561" i="3"/>
  <c r="AC559" i="3" s="1"/>
  <c r="P561" i="3"/>
  <c r="N561" i="3"/>
  <c r="O561" i="3" s="1"/>
  <c r="E561" i="3"/>
  <c r="D561" i="3"/>
  <c r="C561" i="3"/>
  <c r="B561" i="3"/>
  <c r="AC560" i="3"/>
  <c r="F190" i="10" s="1"/>
  <c r="T560" i="3"/>
  <c r="U560" i="3" s="1"/>
  <c r="AV561" i="3" s="1"/>
  <c r="R560" i="3"/>
  <c r="S560" i="3" s="1"/>
  <c r="Q560" i="3"/>
  <c r="AA559" i="3" s="1"/>
  <c r="N560" i="3"/>
  <c r="O560" i="3" s="1"/>
  <c r="E560" i="3"/>
  <c r="D560" i="3"/>
  <c r="C560" i="3"/>
  <c r="AD559" i="3"/>
  <c r="K559" i="3"/>
  <c r="K560" i="3" s="1"/>
  <c r="K561" i="3" s="1"/>
  <c r="J559" i="3"/>
  <c r="J560" i="3" s="1"/>
  <c r="J561" i="3" s="1"/>
  <c r="I559" i="3"/>
  <c r="I560" i="3" s="1"/>
  <c r="I561" i="3" s="1"/>
  <c r="H559" i="3"/>
  <c r="E559" i="3"/>
  <c r="X558" i="3"/>
  <c r="E189" i="10" s="1"/>
  <c r="T558" i="3"/>
  <c r="U558" i="3" s="1"/>
  <c r="R558" i="3"/>
  <c r="S558" i="3" s="1"/>
  <c r="Q558" i="3"/>
  <c r="P558" i="3"/>
  <c r="N558" i="3"/>
  <c r="O558" i="3" s="1"/>
  <c r="E558" i="3"/>
  <c r="D558" i="3"/>
  <c r="C558" i="3"/>
  <c r="B558" i="3"/>
  <c r="X557" i="3"/>
  <c r="D189" i="10" s="1"/>
  <c r="Q557" i="3"/>
  <c r="AA556" i="3" s="1"/>
  <c r="P557" i="3"/>
  <c r="AB556" i="3" s="1"/>
  <c r="E557" i="3"/>
  <c r="D557" i="3"/>
  <c r="C557" i="3"/>
  <c r="K556" i="3"/>
  <c r="K557" i="3" s="1"/>
  <c r="K558" i="3" s="1"/>
  <c r="J556" i="3"/>
  <c r="J557" i="3" s="1"/>
  <c r="J558" i="3" s="1"/>
  <c r="E556" i="3"/>
  <c r="X555" i="3"/>
  <c r="E188" i="10" s="1"/>
  <c r="T555" i="3"/>
  <c r="U555" i="3" s="1"/>
  <c r="R555" i="3"/>
  <c r="S555" i="3" s="1"/>
  <c r="Q555" i="3"/>
  <c r="AC553" i="3" s="1"/>
  <c r="P555" i="3"/>
  <c r="N555" i="3"/>
  <c r="O555" i="3" s="1"/>
  <c r="E555" i="3"/>
  <c r="D555" i="3"/>
  <c r="C555" i="3"/>
  <c r="B555" i="3"/>
  <c r="AC554" i="3"/>
  <c r="F188" i="10" s="1"/>
  <c r="X554" i="3"/>
  <c r="D188" i="10" s="1"/>
  <c r="T554" i="3"/>
  <c r="U554" i="3" s="1"/>
  <c r="R554" i="3"/>
  <c r="S554" i="3" s="1"/>
  <c r="Q554" i="3"/>
  <c r="AA553" i="3" s="1"/>
  <c r="P554" i="3"/>
  <c r="N554" i="3"/>
  <c r="O554" i="3" s="1"/>
  <c r="E554" i="3"/>
  <c r="D554" i="3"/>
  <c r="C554" i="3"/>
  <c r="AD553" i="3"/>
  <c r="K553" i="3"/>
  <c r="K554" i="3" s="1"/>
  <c r="K555" i="3" s="1"/>
  <c r="J553" i="3"/>
  <c r="J554" i="3" s="1"/>
  <c r="J555" i="3" s="1"/>
  <c r="I553" i="3"/>
  <c r="I554" i="3" s="1"/>
  <c r="I555" i="3" s="1"/>
  <c r="H553" i="3"/>
  <c r="H554" i="3" s="1"/>
  <c r="H555" i="3" s="1"/>
  <c r="E553" i="3"/>
  <c r="X552" i="3"/>
  <c r="E187" i="10" s="1"/>
  <c r="T552" i="3"/>
  <c r="U552" i="3" s="1"/>
  <c r="R552" i="3"/>
  <c r="S552" i="3" s="1"/>
  <c r="Q552" i="3"/>
  <c r="P552" i="3"/>
  <c r="N552" i="3"/>
  <c r="O552" i="3" s="1"/>
  <c r="E552" i="3"/>
  <c r="D552" i="3"/>
  <c r="C552" i="3"/>
  <c r="B552" i="3"/>
  <c r="Q551" i="3"/>
  <c r="AA550" i="3" s="1"/>
  <c r="E551" i="3"/>
  <c r="D551" i="3"/>
  <c r="C551" i="3"/>
  <c r="K550" i="3"/>
  <c r="K551" i="3" s="1"/>
  <c r="K552" i="3" s="1"/>
  <c r="J550" i="3"/>
  <c r="J551" i="3" s="1"/>
  <c r="J552" i="3" s="1"/>
  <c r="E550" i="3"/>
  <c r="X549" i="3"/>
  <c r="E186" i="10" s="1"/>
  <c r="T549" i="3"/>
  <c r="U549" i="3" s="1"/>
  <c r="R549" i="3"/>
  <c r="S549" i="3" s="1"/>
  <c r="Q549" i="3"/>
  <c r="AC547" i="3" s="1"/>
  <c r="P549" i="3"/>
  <c r="N549" i="3"/>
  <c r="O549" i="3" s="1"/>
  <c r="E549" i="3"/>
  <c r="D549" i="3"/>
  <c r="C549" i="3"/>
  <c r="B549" i="3"/>
  <c r="T548" i="3"/>
  <c r="U548" i="3" s="1"/>
  <c r="AV549" i="3" s="1"/>
  <c r="Q548" i="3"/>
  <c r="AA547" i="3" s="1"/>
  <c r="P548" i="3"/>
  <c r="N548" i="3"/>
  <c r="O548" i="3" s="1"/>
  <c r="E548" i="3"/>
  <c r="D548" i="3"/>
  <c r="C548" i="3"/>
  <c r="AB547" i="3"/>
  <c r="K547" i="3"/>
  <c r="K548" i="3" s="1"/>
  <c r="K549" i="3" s="1"/>
  <c r="J547" i="3"/>
  <c r="J548" i="3" s="1"/>
  <c r="J549" i="3" s="1"/>
  <c r="H547" i="3"/>
  <c r="E547" i="3"/>
  <c r="X546" i="3"/>
  <c r="E185" i="10" s="1"/>
  <c r="U546" i="3"/>
  <c r="T546" i="3"/>
  <c r="R546" i="3"/>
  <c r="S546" i="3" s="1"/>
  <c r="Q546" i="3"/>
  <c r="P546" i="3"/>
  <c r="N546" i="3"/>
  <c r="O546" i="3" s="1"/>
  <c r="E546" i="3"/>
  <c r="D546" i="3"/>
  <c r="C546" i="3"/>
  <c r="B546" i="3"/>
  <c r="X545" i="3"/>
  <c r="D185" i="10" s="1"/>
  <c r="Q545" i="3"/>
  <c r="P545" i="3"/>
  <c r="AB544" i="3" s="1"/>
  <c r="E545" i="3"/>
  <c r="D545" i="3"/>
  <c r="C545" i="3"/>
  <c r="AA544" i="3"/>
  <c r="K544" i="3"/>
  <c r="K545" i="3" s="1"/>
  <c r="K546" i="3" s="1"/>
  <c r="J544" i="3"/>
  <c r="J545" i="3" s="1"/>
  <c r="J546" i="3" s="1"/>
  <c r="E544" i="3"/>
  <c r="X543" i="3"/>
  <c r="E184" i="10" s="1"/>
  <c r="T543" i="3"/>
  <c r="U543" i="3" s="1"/>
  <c r="R543" i="3"/>
  <c r="S543" i="3" s="1"/>
  <c r="Q543" i="3"/>
  <c r="P543" i="3"/>
  <c r="N543" i="3"/>
  <c r="O543" i="3" s="1"/>
  <c r="E543" i="3"/>
  <c r="D543" i="3"/>
  <c r="C543" i="3"/>
  <c r="B543" i="3"/>
  <c r="AC542" i="3"/>
  <c r="F184" i="10" s="1"/>
  <c r="X542" i="3"/>
  <c r="D184" i="10" s="1"/>
  <c r="T542" i="3"/>
  <c r="U542" i="3" s="1"/>
  <c r="AV543" i="3" s="1"/>
  <c r="S542" i="3"/>
  <c r="R542" i="3"/>
  <c r="Q542" i="3"/>
  <c r="AA541" i="3" s="1"/>
  <c r="P542" i="3"/>
  <c r="AB541" i="3" s="1"/>
  <c r="O542" i="3"/>
  <c r="N542" i="3"/>
  <c r="E542" i="3"/>
  <c r="D542" i="3"/>
  <c r="C542" i="3"/>
  <c r="AD541" i="3"/>
  <c r="AC541" i="3"/>
  <c r="K541" i="3"/>
  <c r="K542" i="3" s="1"/>
  <c r="K543" i="3" s="1"/>
  <c r="J541" i="3"/>
  <c r="J542" i="3" s="1"/>
  <c r="J543" i="3" s="1"/>
  <c r="I541" i="3"/>
  <c r="I542" i="3" s="1"/>
  <c r="I543" i="3" s="1"/>
  <c r="H541" i="3"/>
  <c r="E541" i="3"/>
  <c r="X540" i="3"/>
  <c r="E183" i="10" s="1"/>
  <c r="T540" i="3"/>
  <c r="U540" i="3" s="1"/>
  <c r="R540" i="3"/>
  <c r="S540" i="3" s="1"/>
  <c r="W538" i="3" s="1"/>
  <c r="Q540" i="3"/>
  <c r="P540" i="3"/>
  <c r="N540" i="3"/>
  <c r="O540" i="3" s="1"/>
  <c r="E540" i="3"/>
  <c r="D540" i="3"/>
  <c r="C540" i="3"/>
  <c r="B540" i="3"/>
  <c r="Q539" i="3"/>
  <c r="K539" i="3"/>
  <c r="K540" i="3" s="1"/>
  <c r="E539" i="3"/>
  <c r="D539" i="3"/>
  <c r="C539" i="3"/>
  <c r="AC538" i="3"/>
  <c r="K538" i="3"/>
  <c r="J538" i="3"/>
  <c r="J539" i="3" s="1"/>
  <c r="J540" i="3" s="1"/>
  <c r="E538" i="3"/>
  <c r="X537" i="3"/>
  <c r="E182" i="10" s="1"/>
  <c r="T537" i="3"/>
  <c r="U537" i="3" s="1"/>
  <c r="R537" i="3"/>
  <c r="S537" i="3" s="1"/>
  <c r="Q537" i="3"/>
  <c r="P537" i="3"/>
  <c r="N537" i="3"/>
  <c r="O537" i="3" s="1"/>
  <c r="E537" i="3"/>
  <c r="D537" i="3"/>
  <c r="C537" i="3"/>
  <c r="B537" i="3"/>
  <c r="AC536" i="3"/>
  <c r="F182" i="10" s="1"/>
  <c r="X536" i="3"/>
  <c r="D182" i="10" s="1"/>
  <c r="R536" i="3"/>
  <c r="S536" i="3" s="1"/>
  <c r="Q536" i="3"/>
  <c r="AA535" i="3" s="1"/>
  <c r="E536" i="3"/>
  <c r="D536" i="3"/>
  <c r="C536" i="3"/>
  <c r="AD535" i="3"/>
  <c r="AC535" i="3"/>
  <c r="K535" i="3"/>
  <c r="K536" i="3" s="1"/>
  <c r="K537" i="3" s="1"/>
  <c r="J535" i="3"/>
  <c r="J536" i="3" s="1"/>
  <c r="J537" i="3" s="1"/>
  <c r="H535" i="3"/>
  <c r="E535" i="3"/>
  <c r="X534" i="3"/>
  <c r="E181" i="10" s="1"/>
  <c r="T534" i="3"/>
  <c r="U534" i="3" s="1"/>
  <c r="R534" i="3"/>
  <c r="S534" i="3" s="1"/>
  <c r="Q534" i="3"/>
  <c r="AC532" i="3" s="1"/>
  <c r="P534" i="3"/>
  <c r="N534" i="3"/>
  <c r="O534" i="3" s="1"/>
  <c r="E534" i="3"/>
  <c r="D534" i="3"/>
  <c r="C534" i="3"/>
  <c r="B534" i="3"/>
  <c r="AC533" i="3"/>
  <c r="F181" i="10" s="1"/>
  <c r="R533" i="3"/>
  <c r="S533" i="3" s="1"/>
  <c r="Q533" i="3"/>
  <c r="AA532" i="3" s="1"/>
  <c r="N533" i="3"/>
  <c r="O533" i="3" s="1"/>
  <c r="E533" i="3"/>
  <c r="D533" i="3"/>
  <c r="C533" i="3"/>
  <c r="AD532" i="3"/>
  <c r="K532" i="3"/>
  <c r="K533" i="3" s="1"/>
  <c r="K534" i="3" s="1"/>
  <c r="J532" i="3"/>
  <c r="J533" i="3" s="1"/>
  <c r="J534" i="3" s="1"/>
  <c r="E532" i="3"/>
  <c r="X531" i="3"/>
  <c r="E180" i="10" s="1"/>
  <c r="T531" i="3"/>
  <c r="U531" i="3" s="1"/>
  <c r="R531" i="3"/>
  <c r="S531" i="3" s="1"/>
  <c r="Q531" i="3"/>
  <c r="P531" i="3"/>
  <c r="N531" i="3"/>
  <c r="O531" i="3" s="1"/>
  <c r="E531" i="3"/>
  <c r="D531" i="3"/>
  <c r="C531" i="3"/>
  <c r="B531" i="3"/>
  <c r="AC530" i="3"/>
  <c r="F180" i="10" s="1"/>
  <c r="X530" i="3"/>
  <c r="D180" i="10" s="1"/>
  <c r="T530" i="3"/>
  <c r="U530" i="3" s="1"/>
  <c r="S530" i="3"/>
  <c r="R530" i="3"/>
  <c r="Q530" i="3"/>
  <c r="AA529" i="3" s="1"/>
  <c r="P530" i="3"/>
  <c r="O530" i="3"/>
  <c r="N530" i="3"/>
  <c r="E530" i="3"/>
  <c r="D530" i="3"/>
  <c r="C530" i="3"/>
  <c r="AD529" i="3"/>
  <c r="AC529" i="3"/>
  <c r="K529" i="3"/>
  <c r="K530" i="3" s="1"/>
  <c r="K531" i="3" s="1"/>
  <c r="J529" i="3"/>
  <c r="J530" i="3" s="1"/>
  <c r="J531" i="3" s="1"/>
  <c r="I529" i="3"/>
  <c r="I530" i="3" s="1"/>
  <c r="I531" i="3" s="1"/>
  <c r="H529" i="3"/>
  <c r="E529" i="3"/>
  <c r="X528" i="3"/>
  <c r="E179" i="10" s="1"/>
  <c r="T528" i="3"/>
  <c r="U528" i="3" s="1"/>
  <c r="R528" i="3"/>
  <c r="S528" i="3" s="1"/>
  <c r="Q528" i="3"/>
  <c r="P528" i="3"/>
  <c r="N528" i="3"/>
  <c r="O528" i="3" s="1"/>
  <c r="E528" i="3"/>
  <c r="D528" i="3"/>
  <c r="C528" i="3"/>
  <c r="B528" i="3"/>
  <c r="Q527" i="3"/>
  <c r="AA526" i="3" s="1"/>
  <c r="E527" i="3"/>
  <c r="D527" i="3"/>
  <c r="C527" i="3"/>
  <c r="AD526" i="3"/>
  <c r="K526" i="3"/>
  <c r="K527" i="3" s="1"/>
  <c r="K528" i="3" s="1"/>
  <c r="J526" i="3"/>
  <c r="J527" i="3" s="1"/>
  <c r="J528" i="3" s="1"/>
  <c r="E526" i="3"/>
  <c r="X525" i="3"/>
  <c r="E178" i="10" s="1"/>
  <c r="T525" i="3"/>
  <c r="U525" i="3" s="1"/>
  <c r="R525" i="3"/>
  <c r="S525" i="3" s="1"/>
  <c r="Q525" i="3"/>
  <c r="AC523" i="3" s="1"/>
  <c r="P525" i="3"/>
  <c r="N525" i="3"/>
  <c r="O525" i="3" s="1"/>
  <c r="E525" i="3"/>
  <c r="D525" i="3"/>
  <c r="C525" i="3"/>
  <c r="B525" i="3"/>
  <c r="AC524" i="3"/>
  <c r="F178" i="10" s="1"/>
  <c r="T524" i="3"/>
  <c r="U524" i="3" s="1"/>
  <c r="AV525" i="3" s="1"/>
  <c r="R524" i="3"/>
  <c r="S524" i="3" s="1"/>
  <c r="Q524" i="3"/>
  <c r="AA523" i="3" s="1"/>
  <c r="P524" i="3"/>
  <c r="N524" i="3"/>
  <c r="O524" i="3" s="1"/>
  <c r="E524" i="3"/>
  <c r="D524" i="3"/>
  <c r="C524" i="3"/>
  <c r="AD523" i="3"/>
  <c r="AB523" i="3"/>
  <c r="K523" i="3"/>
  <c r="K524" i="3" s="1"/>
  <c r="K525" i="3" s="1"/>
  <c r="J523" i="3"/>
  <c r="J524" i="3" s="1"/>
  <c r="J525" i="3" s="1"/>
  <c r="I523" i="3"/>
  <c r="I524" i="3" s="1"/>
  <c r="I525" i="3" s="1"/>
  <c r="H523" i="3"/>
  <c r="E523" i="3"/>
  <c r="X522" i="3"/>
  <c r="E177" i="10" s="1"/>
  <c r="T522" i="3"/>
  <c r="U522" i="3" s="1"/>
  <c r="R522" i="3"/>
  <c r="S522" i="3" s="1"/>
  <c r="Q522" i="3"/>
  <c r="AC520" i="3" s="1"/>
  <c r="P522" i="3"/>
  <c r="N522" i="3"/>
  <c r="O522" i="3" s="1"/>
  <c r="E522" i="3"/>
  <c r="D522" i="3"/>
  <c r="C522" i="3"/>
  <c r="B522" i="3"/>
  <c r="AC521" i="3"/>
  <c r="F177" i="10" s="1"/>
  <c r="Q521" i="3"/>
  <c r="AA520" i="3" s="1"/>
  <c r="E521" i="3"/>
  <c r="D521" i="3"/>
  <c r="C521" i="3"/>
  <c r="K520" i="3"/>
  <c r="K521" i="3" s="1"/>
  <c r="K522" i="3" s="1"/>
  <c r="J520" i="3"/>
  <c r="J521" i="3" s="1"/>
  <c r="J522" i="3" s="1"/>
  <c r="H520" i="3"/>
  <c r="E520" i="3"/>
  <c r="X519" i="3"/>
  <c r="E176" i="10" s="1"/>
  <c r="T519" i="3"/>
  <c r="U519" i="3" s="1"/>
  <c r="R519" i="3"/>
  <c r="S519" i="3" s="1"/>
  <c r="Q519" i="3"/>
  <c r="AC517" i="3" s="1"/>
  <c r="P519" i="3"/>
  <c r="N519" i="3"/>
  <c r="O519" i="3" s="1"/>
  <c r="E519" i="3"/>
  <c r="D519" i="3"/>
  <c r="C519" i="3"/>
  <c r="B519" i="3"/>
  <c r="AC518" i="3"/>
  <c r="F176" i="10" s="1"/>
  <c r="X518" i="3"/>
  <c r="D176" i="10" s="1"/>
  <c r="T518" i="3"/>
  <c r="U518" i="3" s="1"/>
  <c r="AV519" i="3" s="1"/>
  <c r="R518" i="3"/>
  <c r="S518" i="3" s="1"/>
  <c r="Q518" i="3"/>
  <c r="AA517" i="3" s="1"/>
  <c r="P518" i="3"/>
  <c r="AB517" i="3" s="1"/>
  <c r="N518" i="3"/>
  <c r="O518" i="3" s="1"/>
  <c r="H518" i="3"/>
  <c r="H519" i="3" s="1"/>
  <c r="E518" i="3"/>
  <c r="D518" i="3"/>
  <c r="C518" i="3"/>
  <c r="AD517" i="3"/>
  <c r="K517" i="3"/>
  <c r="K518" i="3" s="1"/>
  <c r="K519" i="3" s="1"/>
  <c r="J517" i="3"/>
  <c r="J518" i="3" s="1"/>
  <c r="J519" i="3" s="1"/>
  <c r="I517" i="3"/>
  <c r="I518" i="3" s="1"/>
  <c r="I519" i="3" s="1"/>
  <c r="H517" i="3"/>
  <c r="E517" i="3"/>
  <c r="X516" i="3"/>
  <c r="E175" i="10" s="1"/>
  <c r="U516" i="3"/>
  <c r="T516" i="3"/>
  <c r="R516" i="3"/>
  <c r="S516" i="3" s="1"/>
  <c r="Q516" i="3"/>
  <c r="P516" i="3"/>
  <c r="N516" i="3"/>
  <c r="O516" i="3" s="1"/>
  <c r="E516" i="3"/>
  <c r="D516" i="3"/>
  <c r="C516" i="3"/>
  <c r="B516" i="3"/>
  <c r="Q515" i="3"/>
  <c r="P515" i="3"/>
  <c r="AB514" i="3" s="1"/>
  <c r="E515" i="3"/>
  <c r="D515" i="3"/>
  <c r="C515" i="3"/>
  <c r="AA514" i="3"/>
  <c r="K514" i="3"/>
  <c r="K515" i="3" s="1"/>
  <c r="K516" i="3" s="1"/>
  <c r="J514" i="3"/>
  <c r="J515" i="3" s="1"/>
  <c r="J516" i="3" s="1"/>
  <c r="E514" i="3"/>
  <c r="X513" i="3"/>
  <c r="E174" i="10" s="1"/>
  <c r="T513" i="3"/>
  <c r="U513" i="3" s="1"/>
  <c r="R513" i="3"/>
  <c r="S513" i="3" s="1"/>
  <c r="W511" i="3" s="1"/>
  <c r="Q513" i="3"/>
  <c r="AC511" i="3" s="1"/>
  <c r="P513" i="3"/>
  <c r="N513" i="3"/>
  <c r="O513" i="3" s="1"/>
  <c r="E513" i="3"/>
  <c r="D513" i="3"/>
  <c r="C513" i="3"/>
  <c r="B513" i="3"/>
  <c r="AC512" i="3"/>
  <c r="F174" i="10" s="1"/>
  <c r="X512" i="3"/>
  <c r="D174" i="10" s="1"/>
  <c r="T512" i="3"/>
  <c r="U512" i="3" s="1"/>
  <c r="AV513" i="3" s="1"/>
  <c r="R512" i="3"/>
  <c r="S512" i="3" s="1"/>
  <c r="Q512" i="3"/>
  <c r="P512" i="3"/>
  <c r="AB511" i="3" s="1"/>
  <c r="N512" i="3"/>
  <c r="O512" i="3" s="1"/>
  <c r="J512" i="3"/>
  <c r="J513" i="3" s="1"/>
  <c r="E512" i="3"/>
  <c r="D512" i="3"/>
  <c r="C512" i="3"/>
  <c r="AD511" i="3"/>
  <c r="AA511" i="3"/>
  <c r="K511" i="3"/>
  <c r="K512" i="3" s="1"/>
  <c r="K513" i="3" s="1"/>
  <c r="J511" i="3"/>
  <c r="I511" i="3"/>
  <c r="I512" i="3" s="1"/>
  <c r="I513" i="3" s="1"/>
  <c r="H511" i="3"/>
  <c r="H512" i="3" s="1"/>
  <c r="H513" i="3" s="1"/>
  <c r="E511" i="3"/>
  <c r="X510" i="3"/>
  <c r="E173" i="10" s="1"/>
  <c r="T510" i="3"/>
  <c r="U510" i="3" s="1"/>
  <c r="S510" i="3"/>
  <c r="W508" i="3" s="1"/>
  <c r="R510" i="3"/>
  <c r="Q510" i="3"/>
  <c r="P510" i="3"/>
  <c r="O510" i="3"/>
  <c r="N510" i="3"/>
  <c r="E510" i="3"/>
  <c r="D510" i="3"/>
  <c r="C510" i="3"/>
  <c r="B510" i="3"/>
  <c r="X509" i="3"/>
  <c r="D173" i="10" s="1"/>
  <c r="Q509" i="3"/>
  <c r="AA508" i="3" s="1"/>
  <c r="P509" i="3"/>
  <c r="E509" i="3"/>
  <c r="D509" i="3"/>
  <c r="C509" i="3"/>
  <c r="AC508" i="3"/>
  <c r="K508" i="3"/>
  <c r="K509" i="3" s="1"/>
  <c r="K510" i="3" s="1"/>
  <c r="J508" i="3"/>
  <c r="J509" i="3" s="1"/>
  <c r="J510" i="3" s="1"/>
  <c r="E508" i="3"/>
  <c r="X507" i="3"/>
  <c r="E172" i="10" s="1"/>
  <c r="T507" i="3"/>
  <c r="U507" i="3" s="1"/>
  <c r="R507" i="3"/>
  <c r="S507" i="3" s="1"/>
  <c r="Q507" i="3"/>
  <c r="AC505" i="3" s="1"/>
  <c r="P507" i="3"/>
  <c r="N507" i="3"/>
  <c r="O507" i="3" s="1"/>
  <c r="E507" i="3"/>
  <c r="D507" i="3"/>
  <c r="C507" i="3"/>
  <c r="B507" i="3"/>
  <c r="AC506" i="3"/>
  <c r="F172" i="10" s="1"/>
  <c r="X506" i="3"/>
  <c r="D172" i="10" s="1"/>
  <c r="U506" i="3"/>
  <c r="AV507" i="3" s="1"/>
  <c r="T506" i="3"/>
  <c r="R506" i="3"/>
  <c r="S506" i="3" s="1"/>
  <c r="Q506" i="3"/>
  <c r="AA505" i="3" s="1"/>
  <c r="P506" i="3"/>
  <c r="AB505" i="3" s="1"/>
  <c r="N506" i="3"/>
  <c r="O506" i="3" s="1"/>
  <c r="E506" i="3"/>
  <c r="D506" i="3"/>
  <c r="C506" i="3"/>
  <c r="AD505" i="3"/>
  <c r="K505" i="3"/>
  <c r="K506" i="3" s="1"/>
  <c r="K507" i="3" s="1"/>
  <c r="J505" i="3"/>
  <c r="J506" i="3" s="1"/>
  <c r="J507" i="3" s="1"/>
  <c r="I505" i="3"/>
  <c r="I506" i="3" s="1"/>
  <c r="I507" i="3" s="1"/>
  <c r="H505" i="3"/>
  <c r="E505" i="3"/>
  <c r="X504" i="3"/>
  <c r="E171" i="10" s="1"/>
  <c r="U504" i="3"/>
  <c r="T504" i="3"/>
  <c r="R504" i="3"/>
  <c r="S504" i="3" s="1"/>
  <c r="Q504" i="3"/>
  <c r="P504" i="3"/>
  <c r="N504" i="3"/>
  <c r="O504" i="3" s="1"/>
  <c r="E504" i="3"/>
  <c r="D504" i="3"/>
  <c r="C504" i="3"/>
  <c r="B504" i="3"/>
  <c r="AC503" i="3"/>
  <c r="F171" i="10" s="1"/>
  <c r="Q503" i="3"/>
  <c r="E503" i="3"/>
  <c r="D503" i="3"/>
  <c r="C503" i="3"/>
  <c r="AA502" i="3"/>
  <c r="K502" i="3"/>
  <c r="K503" i="3" s="1"/>
  <c r="K504" i="3" s="1"/>
  <c r="J502" i="3"/>
  <c r="J503" i="3" s="1"/>
  <c r="J504" i="3" s="1"/>
  <c r="E502" i="3"/>
  <c r="X501" i="3"/>
  <c r="E170" i="10" s="1"/>
  <c r="T501" i="3"/>
  <c r="U501" i="3" s="1"/>
  <c r="R501" i="3"/>
  <c r="S501" i="3" s="1"/>
  <c r="Q501" i="3"/>
  <c r="P501" i="3"/>
  <c r="N501" i="3"/>
  <c r="O501" i="3" s="1"/>
  <c r="E501" i="3"/>
  <c r="D501" i="3"/>
  <c r="C501" i="3"/>
  <c r="B501" i="3"/>
  <c r="AC500" i="3"/>
  <c r="F170" i="10" s="1"/>
  <c r="X500" i="3"/>
  <c r="D170" i="10" s="1"/>
  <c r="T500" i="3"/>
  <c r="U500" i="3" s="1"/>
  <c r="R500" i="3"/>
  <c r="S500" i="3" s="1"/>
  <c r="Q500" i="3"/>
  <c r="AA499" i="3" s="1"/>
  <c r="P500" i="3"/>
  <c r="N500" i="3"/>
  <c r="O500" i="3" s="1"/>
  <c r="E500" i="3"/>
  <c r="D500" i="3"/>
  <c r="C500" i="3"/>
  <c r="AG499" i="3"/>
  <c r="AD499" i="3"/>
  <c r="AC499" i="3"/>
  <c r="K499" i="3"/>
  <c r="K500" i="3" s="1"/>
  <c r="K501" i="3" s="1"/>
  <c r="J499" i="3"/>
  <c r="J500" i="3" s="1"/>
  <c r="J501" i="3" s="1"/>
  <c r="I499" i="3"/>
  <c r="I500" i="3" s="1"/>
  <c r="I501" i="3" s="1"/>
  <c r="H499" i="3"/>
  <c r="H500" i="3" s="1"/>
  <c r="H501" i="3" s="1"/>
  <c r="E499" i="3"/>
  <c r="X498" i="3"/>
  <c r="E169" i="10" s="1"/>
  <c r="T498" i="3"/>
  <c r="U498" i="3" s="1"/>
  <c r="R498" i="3"/>
  <c r="S498" i="3" s="1"/>
  <c r="Q498" i="3"/>
  <c r="AC496" i="3" s="1"/>
  <c r="P498" i="3"/>
  <c r="N498" i="3"/>
  <c r="O498" i="3" s="1"/>
  <c r="E498" i="3"/>
  <c r="D498" i="3"/>
  <c r="C498" i="3"/>
  <c r="B498" i="3"/>
  <c r="X497" i="3"/>
  <c r="D169" i="10" s="1"/>
  <c r="T497" i="3"/>
  <c r="U497" i="3" s="1"/>
  <c r="AV498" i="3" s="1"/>
  <c r="R497" i="3"/>
  <c r="S497" i="3" s="1"/>
  <c r="Q497" i="3"/>
  <c r="AA496" i="3" s="1"/>
  <c r="P497" i="3"/>
  <c r="AB496" i="3" s="1"/>
  <c r="N497" i="3"/>
  <c r="O497" i="3" s="1"/>
  <c r="E497" i="3"/>
  <c r="D497" i="3"/>
  <c r="C497" i="3"/>
  <c r="AD496" i="3"/>
  <c r="K496" i="3"/>
  <c r="K497" i="3" s="1"/>
  <c r="K498" i="3" s="1"/>
  <c r="J496" i="3"/>
  <c r="J497" i="3" s="1"/>
  <c r="J498" i="3" s="1"/>
  <c r="I496" i="3"/>
  <c r="I497" i="3" s="1"/>
  <c r="I498" i="3" s="1"/>
  <c r="E496" i="3"/>
  <c r="X495" i="3"/>
  <c r="E168" i="10" s="1"/>
  <c r="T495" i="3"/>
  <c r="U495" i="3" s="1"/>
  <c r="R495" i="3"/>
  <c r="S495" i="3" s="1"/>
  <c r="Q495" i="3"/>
  <c r="AC493" i="3" s="1"/>
  <c r="P495" i="3"/>
  <c r="N495" i="3"/>
  <c r="O495" i="3" s="1"/>
  <c r="E495" i="3"/>
  <c r="D495" i="3"/>
  <c r="C495" i="3"/>
  <c r="B495" i="3"/>
  <c r="X494" i="3"/>
  <c r="D168" i="10" s="1"/>
  <c r="R494" i="3"/>
  <c r="S494" i="3" s="1"/>
  <c r="Q494" i="3"/>
  <c r="AA493" i="3" s="1"/>
  <c r="N494" i="3"/>
  <c r="O494" i="3" s="1"/>
  <c r="E494" i="3"/>
  <c r="D494" i="3"/>
  <c r="C494" i="3"/>
  <c r="AD493" i="3"/>
  <c r="K493" i="3"/>
  <c r="K494" i="3" s="1"/>
  <c r="K495" i="3" s="1"/>
  <c r="J493" i="3"/>
  <c r="J494" i="3" s="1"/>
  <c r="J495" i="3" s="1"/>
  <c r="I493" i="3"/>
  <c r="I494" i="3" s="1"/>
  <c r="I495" i="3" s="1"/>
  <c r="H493" i="3"/>
  <c r="E493" i="3"/>
  <c r="X492" i="3"/>
  <c r="E167" i="10" s="1"/>
  <c r="T492" i="3"/>
  <c r="U492" i="3" s="1"/>
  <c r="R492" i="3"/>
  <c r="S492" i="3" s="1"/>
  <c r="Q492" i="3"/>
  <c r="P492" i="3"/>
  <c r="N492" i="3"/>
  <c r="O492" i="3" s="1"/>
  <c r="E492" i="3"/>
  <c r="D492" i="3"/>
  <c r="C492" i="3"/>
  <c r="B492" i="3"/>
  <c r="Q491" i="3"/>
  <c r="AA490" i="3" s="1"/>
  <c r="E491" i="3"/>
  <c r="D491" i="3"/>
  <c r="C491" i="3"/>
  <c r="K490" i="3"/>
  <c r="K491" i="3" s="1"/>
  <c r="K492" i="3" s="1"/>
  <c r="J490" i="3"/>
  <c r="J491" i="3" s="1"/>
  <c r="J492" i="3" s="1"/>
  <c r="E490" i="3"/>
  <c r="X489" i="3"/>
  <c r="E166" i="10" s="1"/>
  <c r="T489" i="3"/>
  <c r="U489" i="3" s="1"/>
  <c r="V489" i="3" s="1"/>
  <c r="AE489" i="3" s="1"/>
  <c r="R489" i="3"/>
  <c r="S489" i="3" s="1"/>
  <c r="W487" i="3" s="1"/>
  <c r="Q489" i="3"/>
  <c r="P489" i="3"/>
  <c r="N489" i="3"/>
  <c r="O489" i="3" s="1"/>
  <c r="E489" i="3"/>
  <c r="D489" i="3"/>
  <c r="C489" i="3"/>
  <c r="B489" i="3"/>
  <c r="AC488" i="3"/>
  <c r="F166" i="10" s="1"/>
  <c r="X488" i="3"/>
  <c r="D166" i="10" s="1"/>
  <c r="T488" i="3"/>
  <c r="U488" i="3" s="1"/>
  <c r="AV489" i="3" s="1"/>
  <c r="R488" i="3"/>
  <c r="S488" i="3" s="1"/>
  <c r="Q488" i="3"/>
  <c r="AA487" i="3" s="1"/>
  <c r="P488" i="3"/>
  <c r="N488" i="3"/>
  <c r="O488" i="3" s="1"/>
  <c r="E488" i="3"/>
  <c r="D488" i="3"/>
  <c r="C488" i="3"/>
  <c r="AD487" i="3"/>
  <c r="AC487" i="3"/>
  <c r="AB487" i="3"/>
  <c r="K487" i="3"/>
  <c r="K488" i="3" s="1"/>
  <c r="K489" i="3" s="1"/>
  <c r="J487" i="3"/>
  <c r="J488" i="3" s="1"/>
  <c r="J489" i="3" s="1"/>
  <c r="I487" i="3"/>
  <c r="I488" i="3" s="1"/>
  <c r="I489" i="3" s="1"/>
  <c r="H487" i="3"/>
  <c r="H488" i="3" s="1"/>
  <c r="H489" i="3" s="1"/>
  <c r="E487" i="3"/>
  <c r="X486" i="3"/>
  <c r="E165" i="10" s="1"/>
  <c r="T486" i="3"/>
  <c r="U486" i="3" s="1"/>
  <c r="R486" i="3"/>
  <c r="S486" i="3" s="1"/>
  <c r="Q486" i="3"/>
  <c r="AC484" i="3" s="1"/>
  <c r="P486" i="3"/>
  <c r="N486" i="3"/>
  <c r="O486" i="3" s="1"/>
  <c r="E486" i="3"/>
  <c r="D486" i="3"/>
  <c r="C486" i="3"/>
  <c r="B486" i="3"/>
  <c r="AC485" i="3"/>
  <c r="F165" i="10" s="1"/>
  <c r="X485" i="3"/>
  <c r="D165" i="10" s="1"/>
  <c r="T485" i="3"/>
  <c r="U485" i="3" s="1"/>
  <c r="AV486" i="3" s="1"/>
  <c r="Q485" i="3"/>
  <c r="P485" i="3"/>
  <c r="N485" i="3"/>
  <c r="O485" i="3" s="1"/>
  <c r="E485" i="3"/>
  <c r="D485" i="3"/>
  <c r="C485" i="3"/>
  <c r="AD484" i="3"/>
  <c r="K484" i="3"/>
  <c r="K485" i="3" s="1"/>
  <c r="K486" i="3" s="1"/>
  <c r="J484" i="3"/>
  <c r="J485" i="3" s="1"/>
  <c r="J486" i="3" s="1"/>
  <c r="H484" i="3"/>
  <c r="E484" i="3"/>
  <c r="X483" i="3"/>
  <c r="E164" i="10" s="1"/>
  <c r="T483" i="3"/>
  <c r="U483" i="3" s="1"/>
  <c r="R483" i="3"/>
  <c r="S483" i="3" s="1"/>
  <c r="Q483" i="3"/>
  <c r="AC481" i="3" s="1"/>
  <c r="P483" i="3"/>
  <c r="N483" i="3"/>
  <c r="O483" i="3" s="1"/>
  <c r="E483" i="3"/>
  <c r="D483" i="3"/>
  <c r="C483" i="3"/>
  <c r="B483" i="3"/>
  <c r="AC482" i="3"/>
  <c r="F164" i="10" s="1"/>
  <c r="X482" i="3"/>
  <c r="D164" i="10" s="1"/>
  <c r="T482" i="3"/>
  <c r="U482" i="3" s="1"/>
  <c r="AV483" i="3" s="1"/>
  <c r="R482" i="3"/>
  <c r="S482" i="3" s="1"/>
  <c r="Q482" i="3"/>
  <c r="AA481" i="3" s="1"/>
  <c r="P482" i="3"/>
  <c r="AB481" i="3" s="1"/>
  <c r="N482" i="3"/>
  <c r="O482" i="3" s="1"/>
  <c r="E482" i="3"/>
  <c r="D482" i="3"/>
  <c r="C482" i="3"/>
  <c r="AD481" i="3"/>
  <c r="K481" i="3"/>
  <c r="K482" i="3" s="1"/>
  <c r="K483" i="3" s="1"/>
  <c r="J481" i="3"/>
  <c r="J482" i="3" s="1"/>
  <c r="J483" i="3" s="1"/>
  <c r="I481" i="3"/>
  <c r="I482" i="3" s="1"/>
  <c r="I483" i="3" s="1"/>
  <c r="H481" i="3"/>
  <c r="E481" i="3"/>
  <c r="X480" i="3"/>
  <c r="E163" i="10" s="1"/>
  <c r="T480" i="3"/>
  <c r="U480" i="3" s="1"/>
  <c r="R480" i="3"/>
  <c r="S480" i="3" s="1"/>
  <c r="Q480" i="3"/>
  <c r="P480" i="3"/>
  <c r="N480" i="3"/>
  <c r="O480" i="3" s="1"/>
  <c r="E480" i="3"/>
  <c r="D480" i="3"/>
  <c r="C480" i="3"/>
  <c r="B480" i="3"/>
  <c r="Q479" i="3"/>
  <c r="AA478" i="3" s="1"/>
  <c r="E479" i="3"/>
  <c r="D479" i="3"/>
  <c r="C479" i="3"/>
  <c r="K478" i="3"/>
  <c r="K479" i="3" s="1"/>
  <c r="K480" i="3" s="1"/>
  <c r="J478" i="3"/>
  <c r="J479" i="3" s="1"/>
  <c r="J480" i="3" s="1"/>
  <c r="E478" i="3"/>
  <c r="X477" i="3"/>
  <c r="E162" i="10" s="1"/>
  <c r="T477" i="3"/>
  <c r="U477" i="3" s="1"/>
  <c r="R477" i="3"/>
  <c r="S477" i="3" s="1"/>
  <c r="Q477" i="3"/>
  <c r="P477" i="3"/>
  <c r="N477" i="3"/>
  <c r="O477" i="3" s="1"/>
  <c r="E477" i="3"/>
  <c r="D477" i="3"/>
  <c r="C477" i="3"/>
  <c r="B477" i="3"/>
  <c r="AC476" i="3"/>
  <c r="F162" i="10" s="1"/>
  <c r="X476" i="3"/>
  <c r="D162" i="10" s="1"/>
  <c r="T476" i="3"/>
  <c r="U476" i="3" s="1"/>
  <c r="AV477" i="3" s="1"/>
  <c r="S476" i="3"/>
  <c r="R476" i="3"/>
  <c r="Q476" i="3"/>
  <c r="P476" i="3"/>
  <c r="O476" i="3"/>
  <c r="N476" i="3"/>
  <c r="J476" i="3"/>
  <c r="J477" i="3" s="1"/>
  <c r="E476" i="3"/>
  <c r="D476" i="3"/>
  <c r="C476" i="3"/>
  <c r="AD475" i="3"/>
  <c r="AC475" i="3"/>
  <c r="AA475" i="3"/>
  <c r="K475" i="3"/>
  <c r="K476" i="3" s="1"/>
  <c r="K477" i="3" s="1"/>
  <c r="J475" i="3"/>
  <c r="I475" i="3"/>
  <c r="I476" i="3" s="1"/>
  <c r="I477" i="3" s="1"/>
  <c r="H475" i="3"/>
  <c r="H476" i="3" s="1"/>
  <c r="H477" i="3" s="1"/>
  <c r="E475" i="3"/>
  <c r="X474" i="3"/>
  <c r="E161" i="10" s="1"/>
  <c r="T474" i="3"/>
  <c r="U474" i="3" s="1"/>
  <c r="R474" i="3"/>
  <c r="S474" i="3" s="1"/>
  <c r="Q474" i="3"/>
  <c r="AC472" i="3" s="1"/>
  <c r="P474" i="3"/>
  <c r="N474" i="3"/>
  <c r="O474" i="3" s="1"/>
  <c r="J474" i="3"/>
  <c r="E474" i="3"/>
  <c r="D474" i="3"/>
  <c r="C474" i="3"/>
  <c r="B474" i="3"/>
  <c r="AC473" i="3"/>
  <c r="F161" i="10" s="1"/>
  <c r="X473" i="3"/>
  <c r="D161" i="10" s="1"/>
  <c r="T473" i="3"/>
  <c r="U473" i="3" s="1"/>
  <c r="AV474" i="3" s="1"/>
  <c r="R473" i="3"/>
  <c r="S473" i="3" s="1"/>
  <c r="Q473" i="3"/>
  <c r="AA472" i="3" s="1"/>
  <c r="P473" i="3"/>
  <c r="N473" i="3"/>
  <c r="O473" i="3" s="1"/>
  <c r="E473" i="3"/>
  <c r="D473" i="3"/>
  <c r="C473" i="3"/>
  <c r="AD472" i="3"/>
  <c r="AB472" i="3"/>
  <c r="K472" i="3"/>
  <c r="K473" i="3" s="1"/>
  <c r="K474" i="3" s="1"/>
  <c r="J472" i="3"/>
  <c r="J473" i="3" s="1"/>
  <c r="I472" i="3"/>
  <c r="I473" i="3" s="1"/>
  <c r="I474" i="3" s="1"/>
  <c r="H472" i="3"/>
  <c r="E472" i="3"/>
  <c r="X471" i="3"/>
  <c r="E160" i="10" s="1"/>
  <c r="T471" i="3"/>
  <c r="U471" i="3" s="1"/>
  <c r="R471" i="3"/>
  <c r="S471" i="3" s="1"/>
  <c r="Q471" i="3"/>
  <c r="AC469" i="3" s="1"/>
  <c r="P471" i="3"/>
  <c r="N471" i="3"/>
  <c r="O471" i="3" s="1"/>
  <c r="E471" i="3"/>
  <c r="D471" i="3"/>
  <c r="C471" i="3"/>
  <c r="B471" i="3"/>
  <c r="X470" i="3"/>
  <c r="D160" i="10" s="1"/>
  <c r="R470" i="3"/>
  <c r="S470" i="3" s="1"/>
  <c r="Q470" i="3"/>
  <c r="AA469" i="3" s="1"/>
  <c r="N470" i="3"/>
  <c r="O470" i="3" s="1"/>
  <c r="E470" i="3"/>
  <c r="D470" i="3"/>
  <c r="C470" i="3"/>
  <c r="AD469" i="3"/>
  <c r="K469" i="3"/>
  <c r="K470" i="3" s="1"/>
  <c r="K471" i="3" s="1"/>
  <c r="J469" i="3"/>
  <c r="J470" i="3" s="1"/>
  <c r="J471" i="3" s="1"/>
  <c r="I469" i="3"/>
  <c r="I470" i="3" s="1"/>
  <c r="I471" i="3" s="1"/>
  <c r="H469" i="3"/>
  <c r="E469" i="3"/>
  <c r="X468" i="3"/>
  <c r="E159" i="10" s="1"/>
  <c r="T468" i="3"/>
  <c r="U468" i="3" s="1"/>
  <c r="R468" i="3"/>
  <c r="S468" i="3" s="1"/>
  <c r="Q468" i="3"/>
  <c r="P468" i="3"/>
  <c r="N468" i="3"/>
  <c r="O468" i="3" s="1"/>
  <c r="E468" i="3"/>
  <c r="D468" i="3"/>
  <c r="C468" i="3"/>
  <c r="B468" i="3"/>
  <c r="Q467" i="3"/>
  <c r="AA466" i="3" s="1"/>
  <c r="N467" i="3"/>
  <c r="O467" i="3" s="1"/>
  <c r="E467" i="3"/>
  <c r="D467" i="3"/>
  <c r="C467" i="3"/>
  <c r="K466" i="3"/>
  <c r="K467" i="3" s="1"/>
  <c r="K468" i="3" s="1"/>
  <c r="J466" i="3"/>
  <c r="J467" i="3" s="1"/>
  <c r="J468" i="3" s="1"/>
  <c r="E466" i="3"/>
  <c r="X465" i="3"/>
  <c r="E158" i="10" s="1"/>
  <c r="T465" i="3"/>
  <c r="U465" i="3" s="1"/>
  <c r="S465" i="3"/>
  <c r="R465" i="3"/>
  <c r="Q465" i="3"/>
  <c r="P465" i="3"/>
  <c r="O465" i="3"/>
  <c r="N465" i="3"/>
  <c r="E465" i="3"/>
  <c r="D465" i="3"/>
  <c r="C465" i="3"/>
  <c r="B465" i="3"/>
  <c r="AC464" i="3"/>
  <c r="F158" i="10" s="1"/>
  <c r="X464" i="3"/>
  <c r="D158" i="10" s="1"/>
  <c r="T464" i="3"/>
  <c r="U464" i="3" s="1"/>
  <c r="AV465" i="3" s="1"/>
  <c r="S464" i="3"/>
  <c r="R464" i="3"/>
  <c r="Q464" i="3"/>
  <c r="P464" i="3"/>
  <c r="AB463" i="3" s="1"/>
  <c r="O464" i="3"/>
  <c r="N464" i="3"/>
  <c r="E464" i="3"/>
  <c r="D464" i="3"/>
  <c r="C464" i="3"/>
  <c r="AD463" i="3"/>
  <c r="AC463" i="3"/>
  <c r="AA463" i="3"/>
  <c r="K463" i="3"/>
  <c r="K464" i="3" s="1"/>
  <c r="K465" i="3" s="1"/>
  <c r="J463" i="3"/>
  <c r="J464" i="3" s="1"/>
  <c r="J465" i="3" s="1"/>
  <c r="I463" i="3"/>
  <c r="I464" i="3" s="1"/>
  <c r="I465" i="3" s="1"/>
  <c r="H463" i="3"/>
  <c r="H464" i="3" s="1"/>
  <c r="H465" i="3" s="1"/>
  <c r="E463" i="3"/>
  <c r="X462" i="3"/>
  <c r="E157" i="10" s="1"/>
  <c r="T462" i="3"/>
  <c r="U462" i="3" s="1"/>
  <c r="S462" i="3"/>
  <c r="W460" i="3" s="1"/>
  <c r="R462" i="3"/>
  <c r="Q462" i="3"/>
  <c r="AC460" i="3" s="1"/>
  <c r="P462" i="3"/>
  <c r="O462" i="3"/>
  <c r="N462" i="3"/>
  <c r="E462" i="3"/>
  <c r="D462" i="3"/>
  <c r="C462" i="3"/>
  <c r="B462" i="3"/>
  <c r="AC461" i="3"/>
  <c r="F157" i="10" s="1"/>
  <c r="X461" i="3"/>
  <c r="D157" i="10" s="1"/>
  <c r="U461" i="3"/>
  <c r="AV462" i="3" s="1"/>
  <c r="T461" i="3"/>
  <c r="R461" i="3"/>
  <c r="S461" i="3" s="1"/>
  <c r="Q461" i="3"/>
  <c r="P461" i="3"/>
  <c r="AB460" i="3" s="1"/>
  <c r="N461" i="3"/>
  <c r="O461" i="3" s="1"/>
  <c r="E461" i="3"/>
  <c r="D461" i="3"/>
  <c r="C461" i="3"/>
  <c r="AD460" i="3"/>
  <c r="K460" i="3"/>
  <c r="K461" i="3" s="1"/>
  <c r="K462" i="3" s="1"/>
  <c r="J460" i="3"/>
  <c r="J461" i="3" s="1"/>
  <c r="J462" i="3" s="1"/>
  <c r="I460" i="3"/>
  <c r="I461" i="3" s="1"/>
  <c r="I462" i="3" s="1"/>
  <c r="H460" i="3"/>
  <c r="E460" i="3"/>
  <c r="X459" i="3"/>
  <c r="E156" i="10" s="1"/>
  <c r="T459" i="3"/>
  <c r="U459" i="3" s="1"/>
  <c r="R459" i="3"/>
  <c r="S459" i="3" s="1"/>
  <c r="Q459" i="3"/>
  <c r="P459" i="3"/>
  <c r="N459" i="3"/>
  <c r="O459" i="3" s="1"/>
  <c r="E459" i="3"/>
  <c r="D459" i="3"/>
  <c r="C459" i="3"/>
  <c r="B459" i="3"/>
  <c r="AC458" i="3"/>
  <c r="F156" i="10" s="1"/>
  <c r="X458" i="3"/>
  <c r="D156" i="10" s="1"/>
  <c r="T458" i="3"/>
  <c r="U458" i="3" s="1"/>
  <c r="AV459" i="3" s="1"/>
  <c r="R458" i="3"/>
  <c r="S458" i="3" s="1"/>
  <c r="Q458" i="3"/>
  <c r="AA457" i="3" s="1"/>
  <c r="P458" i="3"/>
  <c r="N458" i="3"/>
  <c r="O458" i="3" s="1"/>
  <c r="E458" i="3"/>
  <c r="D458" i="3"/>
  <c r="C458" i="3"/>
  <c r="AD457" i="3"/>
  <c r="AC457" i="3"/>
  <c r="AB457" i="3"/>
  <c r="K457" i="3"/>
  <c r="K458" i="3" s="1"/>
  <c r="K459" i="3" s="1"/>
  <c r="J457" i="3"/>
  <c r="J458" i="3" s="1"/>
  <c r="J459" i="3" s="1"/>
  <c r="I457" i="3"/>
  <c r="I458" i="3" s="1"/>
  <c r="I459" i="3" s="1"/>
  <c r="H457" i="3"/>
  <c r="E457" i="3"/>
  <c r="X456" i="3"/>
  <c r="E155" i="10" s="1"/>
  <c r="T456" i="3"/>
  <c r="U456" i="3" s="1"/>
  <c r="S456" i="3"/>
  <c r="R456" i="3"/>
  <c r="Q456" i="3"/>
  <c r="AC454" i="3" s="1"/>
  <c r="P456" i="3"/>
  <c r="O456" i="3"/>
  <c r="N456" i="3"/>
  <c r="E456" i="3"/>
  <c r="D456" i="3"/>
  <c r="C456" i="3"/>
  <c r="B456" i="3"/>
  <c r="Q455" i="3"/>
  <c r="AA454" i="3" s="1"/>
  <c r="P455" i="3"/>
  <c r="AB454" i="3" s="1"/>
  <c r="E455" i="3"/>
  <c r="D455" i="3"/>
  <c r="C455" i="3"/>
  <c r="K454" i="3"/>
  <c r="K455" i="3" s="1"/>
  <c r="K456" i="3" s="1"/>
  <c r="J454" i="3"/>
  <c r="J455" i="3" s="1"/>
  <c r="J456" i="3" s="1"/>
  <c r="E454" i="3"/>
  <c r="X453" i="3"/>
  <c r="E154" i="10" s="1"/>
  <c r="T453" i="3"/>
  <c r="U453" i="3" s="1"/>
  <c r="R453" i="3"/>
  <c r="S453" i="3" s="1"/>
  <c r="Q453" i="3"/>
  <c r="P453" i="3"/>
  <c r="N453" i="3"/>
  <c r="O453" i="3" s="1"/>
  <c r="E453" i="3"/>
  <c r="D453" i="3"/>
  <c r="C453" i="3"/>
  <c r="B453" i="3"/>
  <c r="AC452" i="3"/>
  <c r="F154" i="10" s="1"/>
  <c r="X452" i="3"/>
  <c r="D154" i="10" s="1"/>
  <c r="T452" i="3"/>
  <c r="U452" i="3" s="1"/>
  <c r="AV453" i="3" s="1"/>
  <c r="S452" i="3"/>
  <c r="R452" i="3"/>
  <c r="Q452" i="3"/>
  <c r="AA451" i="3" s="1"/>
  <c r="P452" i="3"/>
  <c r="AB451" i="3" s="1"/>
  <c r="O452" i="3"/>
  <c r="N452" i="3"/>
  <c r="E452" i="3"/>
  <c r="D452" i="3"/>
  <c r="C452" i="3"/>
  <c r="AD451" i="3"/>
  <c r="AC451" i="3"/>
  <c r="K451" i="3"/>
  <c r="K452" i="3" s="1"/>
  <c r="K453" i="3" s="1"/>
  <c r="J451" i="3"/>
  <c r="J452" i="3" s="1"/>
  <c r="J453" i="3" s="1"/>
  <c r="I451" i="3"/>
  <c r="I452" i="3" s="1"/>
  <c r="I453" i="3" s="1"/>
  <c r="H451" i="3"/>
  <c r="H452" i="3" s="1"/>
  <c r="H453" i="3" s="1"/>
  <c r="E451" i="3"/>
  <c r="X450" i="3"/>
  <c r="E153" i="10" s="1"/>
  <c r="U450" i="3"/>
  <c r="T450" i="3"/>
  <c r="R450" i="3"/>
  <c r="S450" i="3" s="1"/>
  <c r="Q450" i="3"/>
  <c r="AC448" i="3" s="1"/>
  <c r="P450" i="3"/>
  <c r="N450" i="3"/>
  <c r="O450" i="3" s="1"/>
  <c r="E450" i="3"/>
  <c r="D450" i="3"/>
  <c r="C450" i="3"/>
  <c r="B450" i="3"/>
  <c r="AC449" i="3"/>
  <c r="F153" i="10" s="1"/>
  <c r="X449" i="3"/>
  <c r="D153" i="10" s="1"/>
  <c r="T449" i="3"/>
  <c r="U449" i="3" s="1"/>
  <c r="AV450" i="3" s="1"/>
  <c r="R449" i="3"/>
  <c r="S449" i="3" s="1"/>
  <c r="Q449" i="3"/>
  <c r="AA448" i="3" s="1"/>
  <c r="P449" i="3"/>
  <c r="N449" i="3"/>
  <c r="O449" i="3" s="1"/>
  <c r="E449" i="3"/>
  <c r="D449" i="3"/>
  <c r="C449" i="3"/>
  <c r="AD448" i="3"/>
  <c r="W448" i="3"/>
  <c r="K448" i="3"/>
  <c r="K449" i="3" s="1"/>
  <c r="K450" i="3" s="1"/>
  <c r="J448" i="3"/>
  <c r="J449" i="3" s="1"/>
  <c r="J450" i="3" s="1"/>
  <c r="I448" i="3"/>
  <c r="I449" i="3" s="1"/>
  <c r="I450" i="3" s="1"/>
  <c r="H448" i="3"/>
  <c r="H449" i="3" s="1"/>
  <c r="H450" i="3" s="1"/>
  <c r="E448" i="3"/>
  <c r="X447" i="3"/>
  <c r="E152" i="10" s="1"/>
  <c r="U447" i="3"/>
  <c r="T447" i="3"/>
  <c r="R447" i="3"/>
  <c r="S447" i="3" s="1"/>
  <c r="Q447" i="3"/>
  <c r="P447" i="3"/>
  <c r="N447" i="3"/>
  <c r="O447" i="3" s="1"/>
  <c r="E447" i="3"/>
  <c r="D447" i="3"/>
  <c r="C447" i="3"/>
  <c r="B447" i="3"/>
  <c r="AC446" i="3"/>
  <c r="F152" i="10" s="1"/>
  <c r="X446" i="3"/>
  <c r="D152" i="10" s="1"/>
  <c r="T446" i="3"/>
  <c r="U446" i="3" s="1"/>
  <c r="AV447" i="3" s="1"/>
  <c r="S446" i="3"/>
  <c r="R446" i="3"/>
  <c r="Q446" i="3"/>
  <c r="AA445" i="3" s="1"/>
  <c r="P446" i="3"/>
  <c r="O446" i="3"/>
  <c r="N446" i="3"/>
  <c r="E446" i="3"/>
  <c r="D446" i="3"/>
  <c r="C446" i="3"/>
  <c r="AD445" i="3"/>
  <c r="AC445" i="3"/>
  <c r="AB445" i="3"/>
  <c r="K445" i="3"/>
  <c r="K446" i="3" s="1"/>
  <c r="K447" i="3" s="1"/>
  <c r="J445" i="3"/>
  <c r="J446" i="3" s="1"/>
  <c r="J447" i="3" s="1"/>
  <c r="I445" i="3"/>
  <c r="I446" i="3" s="1"/>
  <c r="I447" i="3" s="1"/>
  <c r="H445" i="3"/>
  <c r="Y445" i="3" s="1"/>
  <c r="E445" i="3"/>
  <c r="X444" i="3"/>
  <c r="E151" i="10" s="1"/>
  <c r="U444" i="3"/>
  <c r="T444" i="3"/>
  <c r="R444" i="3"/>
  <c r="S444" i="3" s="1"/>
  <c r="Q444" i="3"/>
  <c r="AC442" i="3" s="1"/>
  <c r="P444" i="3"/>
  <c r="N444" i="3"/>
  <c r="O444" i="3" s="1"/>
  <c r="E444" i="3"/>
  <c r="D444" i="3"/>
  <c r="C444" i="3"/>
  <c r="B444" i="3"/>
  <c r="Q443" i="3"/>
  <c r="J443" i="3"/>
  <c r="J444" i="3" s="1"/>
  <c r="E443" i="3"/>
  <c r="D443" i="3"/>
  <c r="C443" i="3"/>
  <c r="AA442" i="3"/>
  <c r="K442" i="3"/>
  <c r="K443" i="3" s="1"/>
  <c r="K444" i="3" s="1"/>
  <c r="J442" i="3"/>
  <c r="E442" i="3"/>
  <c r="X441" i="3"/>
  <c r="E150" i="10" s="1"/>
  <c r="T441" i="3"/>
  <c r="U441" i="3" s="1"/>
  <c r="R441" i="3"/>
  <c r="S441" i="3" s="1"/>
  <c r="W439" i="3" s="1"/>
  <c r="Q441" i="3"/>
  <c r="P441" i="3"/>
  <c r="N441" i="3"/>
  <c r="O441" i="3" s="1"/>
  <c r="E441" i="3"/>
  <c r="D441" i="3"/>
  <c r="C441" i="3"/>
  <c r="B441" i="3"/>
  <c r="AC440" i="3"/>
  <c r="F150" i="10" s="1"/>
  <c r="X440" i="3"/>
  <c r="D150" i="10" s="1"/>
  <c r="T440" i="3"/>
  <c r="U440" i="3" s="1"/>
  <c r="AV441" i="3" s="1"/>
  <c r="S440" i="3"/>
  <c r="R440" i="3"/>
  <c r="Q440" i="3"/>
  <c r="AA439" i="3" s="1"/>
  <c r="P440" i="3"/>
  <c r="AB439" i="3" s="1"/>
  <c r="O440" i="3"/>
  <c r="N440" i="3"/>
  <c r="E440" i="3"/>
  <c r="D440" i="3"/>
  <c r="C440" i="3"/>
  <c r="AD439" i="3"/>
  <c r="AC439" i="3"/>
  <c r="K439" i="3"/>
  <c r="K440" i="3" s="1"/>
  <c r="K441" i="3" s="1"/>
  <c r="J439" i="3"/>
  <c r="J440" i="3" s="1"/>
  <c r="J441" i="3" s="1"/>
  <c r="I439" i="3"/>
  <c r="I440" i="3" s="1"/>
  <c r="I441" i="3" s="1"/>
  <c r="H439" i="3"/>
  <c r="H440" i="3" s="1"/>
  <c r="H441" i="3" s="1"/>
  <c r="E439" i="3"/>
  <c r="X438" i="3"/>
  <c r="E149" i="10" s="1"/>
  <c r="T438" i="3"/>
  <c r="U438" i="3" s="1"/>
  <c r="R438" i="3"/>
  <c r="S438" i="3" s="1"/>
  <c r="Q438" i="3"/>
  <c r="AC436" i="3" s="1"/>
  <c r="P438" i="3"/>
  <c r="N438" i="3"/>
  <c r="O438" i="3" s="1"/>
  <c r="E438" i="3"/>
  <c r="D438" i="3"/>
  <c r="C438" i="3"/>
  <c r="B438" i="3"/>
  <c r="AC437" i="3"/>
  <c r="F149" i="10" s="1"/>
  <c r="X437" i="3"/>
  <c r="D149" i="10" s="1"/>
  <c r="T437" i="3"/>
  <c r="U437" i="3" s="1"/>
  <c r="AV438" i="3" s="1"/>
  <c r="R437" i="3"/>
  <c r="S437" i="3" s="1"/>
  <c r="Q437" i="3"/>
  <c r="AA436" i="3" s="1"/>
  <c r="P437" i="3"/>
  <c r="N437" i="3"/>
  <c r="O437" i="3" s="1"/>
  <c r="E437" i="3"/>
  <c r="D437" i="3"/>
  <c r="C437" i="3"/>
  <c r="AD436" i="3"/>
  <c r="AB436" i="3"/>
  <c r="K436" i="3"/>
  <c r="K437" i="3" s="1"/>
  <c r="K438" i="3" s="1"/>
  <c r="J436" i="3"/>
  <c r="J437" i="3" s="1"/>
  <c r="J438" i="3" s="1"/>
  <c r="I436" i="3"/>
  <c r="I437" i="3" s="1"/>
  <c r="I438" i="3" s="1"/>
  <c r="H436" i="3"/>
  <c r="H437" i="3" s="1"/>
  <c r="H438" i="3" s="1"/>
  <c r="E436" i="3"/>
  <c r="X435" i="3"/>
  <c r="E148" i="10" s="1"/>
  <c r="T435" i="3"/>
  <c r="U435" i="3" s="1"/>
  <c r="R435" i="3"/>
  <c r="S435" i="3" s="1"/>
  <c r="Q435" i="3"/>
  <c r="AC433" i="3" s="1"/>
  <c r="P435" i="3"/>
  <c r="N435" i="3"/>
  <c r="O435" i="3" s="1"/>
  <c r="E435" i="3"/>
  <c r="D435" i="3"/>
  <c r="C435" i="3"/>
  <c r="B435" i="3"/>
  <c r="AC434" i="3"/>
  <c r="F148" i="10" s="1"/>
  <c r="X434" i="3"/>
  <c r="D148" i="10" s="1"/>
  <c r="T434" i="3"/>
  <c r="U434" i="3" s="1"/>
  <c r="AV435" i="3" s="1"/>
  <c r="R434" i="3"/>
  <c r="S434" i="3" s="1"/>
  <c r="Q434" i="3"/>
  <c r="AA433" i="3" s="1"/>
  <c r="P434" i="3"/>
  <c r="AB433" i="3" s="1"/>
  <c r="N434" i="3"/>
  <c r="O434" i="3" s="1"/>
  <c r="E434" i="3"/>
  <c r="D434" i="3"/>
  <c r="C434" i="3"/>
  <c r="AD433" i="3"/>
  <c r="K433" i="3"/>
  <c r="K434" i="3" s="1"/>
  <c r="K435" i="3" s="1"/>
  <c r="J433" i="3"/>
  <c r="J434" i="3" s="1"/>
  <c r="J435" i="3" s="1"/>
  <c r="I433" i="3"/>
  <c r="I434" i="3" s="1"/>
  <c r="I435" i="3" s="1"/>
  <c r="H433" i="3"/>
  <c r="H434" i="3" s="1"/>
  <c r="H435" i="3" s="1"/>
  <c r="E433" i="3"/>
  <c r="X432" i="3"/>
  <c r="E147" i="10" s="1"/>
  <c r="T432" i="3"/>
  <c r="U432" i="3" s="1"/>
  <c r="R432" i="3"/>
  <c r="S432" i="3" s="1"/>
  <c r="Q432" i="3"/>
  <c r="AC430" i="3" s="1"/>
  <c r="P432" i="3"/>
  <c r="N432" i="3"/>
  <c r="O432" i="3" s="1"/>
  <c r="E432" i="3"/>
  <c r="D432" i="3"/>
  <c r="C432" i="3"/>
  <c r="B432" i="3"/>
  <c r="Q431" i="3"/>
  <c r="AA430" i="3" s="1"/>
  <c r="E431" i="3"/>
  <c r="D431" i="3"/>
  <c r="C431" i="3"/>
  <c r="K430" i="3"/>
  <c r="K431" i="3" s="1"/>
  <c r="K432" i="3" s="1"/>
  <c r="J430" i="3"/>
  <c r="J431" i="3" s="1"/>
  <c r="J432" i="3" s="1"/>
  <c r="E430" i="3"/>
  <c r="X429" i="3"/>
  <c r="E146" i="10" s="1"/>
  <c r="T429" i="3"/>
  <c r="U429" i="3" s="1"/>
  <c r="R429" i="3"/>
  <c r="S429" i="3" s="1"/>
  <c r="Q429" i="3"/>
  <c r="P429" i="3"/>
  <c r="N429" i="3"/>
  <c r="O429" i="3" s="1"/>
  <c r="E429" i="3"/>
  <c r="D429" i="3"/>
  <c r="C429" i="3"/>
  <c r="B429" i="3"/>
  <c r="AC428" i="3"/>
  <c r="F146" i="10" s="1"/>
  <c r="X428" i="3"/>
  <c r="D146" i="10" s="1"/>
  <c r="T428" i="3"/>
  <c r="U428" i="3" s="1"/>
  <c r="AV429" i="3" s="1"/>
  <c r="S428" i="3"/>
  <c r="R428" i="3"/>
  <c r="Q428" i="3"/>
  <c r="P428" i="3"/>
  <c r="O428" i="3"/>
  <c r="N428" i="3"/>
  <c r="E428" i="3"/>
  <c r="D428" i="3"/>
  <c r="C428" i="3"/>
  <c r="AD427" i="3"/>
  <c r="AC427" i="3"/>
  <c r="AA427" i="3"/>
  <c r="K427" i="3"/>
  <c r="K428" i="3" s="1"/>
  <c r="K429" i="3" s="1"/>
  <c r="J427" i="3"/>
  <c r="J428" i="3" s="1"/>
  <c r="J429" i="3" s="1"/>
  <c r="I427" i="3"/>
  <c r="I428" i="3" s="1"/>
  <c r="I429" i="3" s="1"/>
  <c r="H427" i="3"/>
  <c r="H428" i="3" s="1"/>
  <c r="H429" i="3" s="1"/>
  <c r="E427" i="3"/>
  <c r="X426" i="3"/>
  <c r="E145" i="10" s="1"/>
  <c r="T426" i="3"/>
  <c r="U426" i="3" s="1"/>
  <c r="R426" i="3"/>
  <c r="S426" i="3" s="1"/>
  <c r="Q426" i="3"/>
  <c r="P426" i="3"/>
  <c r="N426" i="3"/>
  <c r="O426" i="3" s="1"/>
  <c r="E426" i="3"/>
  <c r="D426" i="3"/>
  <c r="C426" i="3"/>
  <c r="B426" i="3"/>
  <c r="AC425" i="3"/>
  <c r="F145" i="10" s="1"/>
  <c r="X425" i="3"/>
  <c r="D145" i="10" s="1"/>
  <c r="T425" i="3"/>
  <c r="U425" i="3" s="1"/>
  <c r="AV426" i="3" s="1"/>
  <c r="R425" i="3"/>
  <c r="S425" i="3" s="1"/>
  <c r="Q425" i="3"/>
  <c r="AA424" i="3" s="1"/>
  <c r="P425" i="3"/>
  <c r="N425" i="3"/>
  <c r="O425" i="3" s="1"/>
  <c r="K425" i="3"/>
  <c r="K426" i="3" s="1"/>
  <c r="E425" i="3"/>
  <c r="D425" i="3"/>
  <c r="C425" i="3"/>
  <c r="AD424" i="3"/>
  <c r="AB424" i="3"/>
  <c r="K424" i="3"/>
  <c r="J424" i="3"/>
  <c r="J425" i="3" s="1"/>
  <c r="J426" i="3" s="1"/>
  <c r="I424" i="3"/>
  <c r="I425" i="3" s="1"/>
  <c r="I426" i="3" s="1"/>
  <c r="H424" i="3"/>
  <c r="E424" i="3"/>
  <c r="X423" i="3"/>
  <c r="E144" i="10" s="1"/>
  <c r="T423" i="3"/>
  <c r="U423" i="3" s="1"/>
  <c r="R423" i="3"/>
  <c r="S423" i="3" s="1"/>
  <c r="Q423" i="3"/>
  <c r="AC421" i="3" s="1"/>
  <c r="P423" i="3"/>
  <c r="N423" i="3"/>
  <c r="O423" i="3" s="1"/>
  <c r="E423" i="3"/>
  <c r="D423" i="3"/>
  <c r="C423" i="3"/>
  <c r="B423" i="3"/>
  <c r="AC422" i="3"/>
  <c r="F144" i="10" s="1"/>
  <c r="X422" i="3"/>
  <c r="D144" i="10" s="1"/>
  <c r="T422" i="3"/>
  <c r="U422" i="3" s="1"/>
  <c r="AV423" i="3" s="1"/>
  <c r="S422" i="3"/>
  <c r="R422" i="3"/>
  <c r="Q422" i="3"/>
  <c r="AA421" i="3" s="1"/>
  <c r="P422" i="3"/>
  <c r="AB421" i="3" s="1"/>
  <c r="O422" i="3"/>
  <c r="N422" i="3"/>
  <c r="E422" i="3"/>
  <c r="D422" i="3"/>
  <c r="C422" i="3"/>
  <c r="AD421" i="3"/>
  <c r="K421" i="3"/>
  <c r="K422" i="3" s="1"/>
  <c r="K423" i="3" s="1"/>
  <c r="J421" i="3"/>
  <c r="J422" i="3" s="1"/>
  <c r="J423" i="3" s="1"/>
  <c r="I421" i="3"/>
  <c r="I422" i="3" s="1"/>
  <c r="I423" i="3" s="1"/>
  <c r="H421" i="3"/>
  <c r="Y421" i="3" s="1"/>
  <c r="E421" i="3"/>
  <c r="X420" i="3"/>
  <c r="E143" i="10" s="1"/>
  <c r="T420" i="3"/>
  <c r="U420" i="3" s="1"/>
  <c r="R420" i="3"/>
  <c r="S420" i="3" s="1"/>
  <c r="Q420" i="3"/>
  <c r="AC418" i="3" s="1"/>
  <c r="P420" i="3"/>
  <c r="N420" i="3"/>
  <c r="O420" i="3" s="1"/>
  <c r="E420" i="3"/>
  <c r="D420" i="3"/>
  <c r="C420" i="3"/>
  <c r="B420" i="3"/>
  <c r="R419" i="3"/>
  <c r="S419" i="3" s="1"/>
  <c r="Q419" i="3"/>
  <c r="AA418" i="3" s="1"/>
  <c r="J419" i="3"/>
  <c r="J420" i="3" s="1"/>
  <c r="E419" i="3"/>
  <c r="D419" i="3"/>
  <c r="C419" i="3"/>
  <c r="K418" i="3"/>
  <c r="K419" i="3" s="1"/>
  <c r="K420" i="3" s="1"/>
  <c r="J418" i="3"/>
  <c r="E418" i="3"/>
  <c r="X417" i="3"/>
  <c r="E142" i="10" s="1"/>
  <c r="T417" i="3"/>
  <c r="U417" i="3" s="1"/>
  <c r="R417" i="3"/>
  <c r="S417" i="3" s="1"/>
  <c r="W415" i="3" s="1"/>
  <c r="Q417" i="3"/>
  <c r="P417" i="3"/>
  <c r="N417" i="3"/>
  <c r="O417" i="3" s="1"/>
  <c r="E417" i="3"/>
  <c r="D417" i="3"/>
  <c r="C417" i="3"/>
  <c r="B417" i="3"/>
  <c r="AC416" i="3"/>
  <c r="F142" i="10" s="1"/>
  <c r="X416" i="3"/>
  <c r="D142" i="10" s="1"/>
  <c r="T416" i="3"/>
  <c r="U416" i="3" s="1"/>
  <c r="AV417" i="3" s="1"/>
  <c r="R416" i="3"/>
  <c r="S416" i="3" s="1"/>
  <c r="Q416" i="3"/>
  <c r="AA415" i="3" s="1"/>
  <c r="P416" i="3"/>
  <c r="N416" i="3"/>
  <c r="O416" i="3" s="1"/>
  <c r="E416" i="3"/>
  <c r="D416" i="3"/>
  <c r="C416" i="3"/>
  <c r="AD415" i="3"/>
  <c r="AC415" i="3"/>
  <c r="AB415" i="3"/>
  <c r="K415" i="3"/>
  <c r="K416" i="3" s="1"/>
  <c r="K417" i="3" s="1"/>
  <c r="J415" i="3"/>
  <c r="J416" i="3" s="1"/>
  <c r="J417" i="3" s="1"/>
  <c r="I415" i="3"/>
  <c r="I416" i="3" s="1"/>
  <c r="I417" i="3" s="1"/>
  <c r="H415" i="3"/>
  <c r="E415" i="3"/>
  <c r="X414" i="3"/>
  <c r="E141" i="10" s="1"/>
  <c r="T414" i="3"/>
  <c r="U414" i="3" s="1"/>
  <c r="R414" i="3"/>
  <c r="S414" i="3" s="1"/>
  <c r="Q414" i="3"/>
  <c r="AC412" i="3" s="1"/>
  <c r="P414" i="3"/>
  <c r="N414" i="3"/>
  <c r="O414" i="3" s="1"/>
  <c r="E414" i="3"/>
  <c r="D414" i="3"/>
  <c r="C414" i="3"/>
  <c r="B414" i="3"/>
  <c r="AC413" i="3"/>
  <c r="F141" i="10" s="1"/>
  <c r="X413" i="3"/>
  <c r="D141" i="10" s="1"/>
  <c r="T413" i="3"/>
  <c r="U413" i="3" s="1"/>
  <c r="AV414" i="3" s="1"/>
  <c r="R413" i="3"/>
  <c r="S413" i="3" s="1"/>
  <c r="Q413" i="3"/>
  <c r="AA412" i="3" s="1"/>
  <c r="P413" i="3"/>
  <c r="AB412" i="3" s="1"/>
  <c r="N413" i="3"/>
  <c r="O413" i="3" s="1"/>
  <c r="E413" i="3"/>
  <c r="D413" i="3"/>
  <c r="C413" i="3"/>
  <c r="AD412" i="3"/>
  <c r="K412" i="3"/>
  <c r="K413" i="3" s="1"/>
  <c r="K414" i="3" s="1"/>
  <c r="J412" i="3"/>
  <c r="J413" i="3" s="1"/>
  <c r="J414" i="3" s="1"/>
  <c r="I412" i="3"/>
  <c r="I413" i="3" s="1"/>
  <c r="I414" i="3" s="1"/>
  <c r="H412" i="3"/>
  <c r="E412" i="3"/>
  <c r="X411" i="3"/>
  <c r="E140" i="10" s="1"/>
  <c r="T411" i="3"/>
  <c r="U411" i="3" s="1"/>
  <c r="R411" i="3"/>
  <c r="S411" i="3" s="1"/>
  <c r="Q411" i="3"/>
  <c r="P411" i="3"/>
  <c r="N411" i="3"/>
  <c r="O411" i="3" s="1"/>
  <c r="E411" i="3"/>
  <c r="D411" i="3"/>
  <c r="C411" i="3"/>
  <c r="B411" i="3"/>
  <c r="AC410" i="3"/>
  <c r="F140" i="10" s="1"/>
  <c r="X410" i="3"/>
  <c r="D140" i="10" s="1"/>
  <c r="T410" i="3"/>
  <c r="U410" i="3" s="1"/>
  <c r="AV411" i="3" s="1"/>
  <c r="R410" i="3"/>
  <c r="S410" i="3" s="1"/>
  <c r="Q410" i="3"/>
  <c r="AA409" i="3" s="1"/>
  <c r="P410" i="3"/>
  <c r="N410" i="3"/>
  <c r="O410" i="3" s="1"/>
  <c r="E410" i="3"/>
  <c r="D410" i="3"/>
  <c r="C410" i="3"/>
  <c r="AD409" i="3"/>
  <c r="AC409" i="3"/>
  <c r="AB409" i="3"/>
  <c r="K409" i="3"/>
  <c r="K410" i="3" s="1"/>
  <c r="K411" i="3" s="1"/>
  <c r="J409" i="3"/>
  <c r="J410" i="3" s="1"/>
  <c r="J411" i="3" s="1"/>
  <c r="I409" i="3"/>
  <c r="I410" i="3" s="1"/>
  <c r="I411" i="3" s="1"/>
  <c r="H409" i="3"/>
  <c r="E409" i="3"/>
  <c r="X408" i="3"/>
  <c r="E139" i="10" s="1"/>
  <c r="U408" i="3"/>
  <c r="T408" i="3"/>
  <c r="R408" i="3"/>
  <c r="S408" i="3" s="1"/>
  <c r="Q408" i="3"/>
  <c r="AC406" i="3" s="1"/>
  <c r="P408" i="3"/>
  <c r="N408" i="3"/>
  <c r="O408" i="3" s="1"/>
  <c r="E408" i="3"/>
  <c r="D408" i="3"/>
  <c r="C408" i="3"/>
  <c r="B408" i="3"/>
  <c r="Q407" i="3"/>
  <c r="AA406" i="3" s="1"/>
  <c r="N407" i="3"/>
  <c r="O407" i="3" s="1"/>
  <c r="E407" i="3"/>
  <c r="D407" i="3"/>
  <c r="C407" i="3"/>
  <c r="K406" i="3"/>
  <c r="K407" i="3" s="1"/>
  <c r="K408" i="3" s="1"/>
  <c r="J406" i="3"/>
  <c r="J407" i="3" s="1"/>
  <c r="J408" i="3" s="1"/>
  <c r="H406" i="3"/>
  <c r="E406" i="3"/>
  <c r="X405" i="3"/>
  <c r="E138" i="10" s="1"/>
  <c r="T405" i="3"/>
  <c r="U405" i="3" s="1"/>
  <c r="R405" i="3"/>
  <c r="S405" i="3" s="1"/>
  <c r="Q405" i="3"/>
  <c r="P405" i="3"/>
  <c r="N405" i="3"/>
  <c r="O405" i="3" s="1"/>
  <c r="E405" i="3"/>
  <c r="D405" i="3"/>
  <c r="C405" i="3"/>
  <c r="B405" i="3"/>
  <c r="AC404" i="3"/>
  <c r="F138" i="10" s="1"/>
  <c r="X404" i="3"/>
  <c r="D138" i="10" s="1"/>
  <c r="T404" i="3"/>
  <c r="U404" i="3" s="1"/>
  <c r="AV405" i="3" s="1"/>
  <c r="R404" i="3"/>
  <c r="S404" i="3" s="1"/>
  <c r="Q404" i="3"/>
  <c r="AA403" i="3" s="1"/>
  <c r="P404" i="3"/>
  <c r="N404" i="3"/>
  <c r="O404" i="3" s="1"/>
  <c r="E404" i="3"/>
  <c r="D404" i="3"/>
  <c r="C404" i="3"/>
  <c r="AD403" i="3"/>
  <c r="AC403" i="3"/>
  <c r="K403" i="3"/>
  <c r="K404" i="3" s="1"/>
  <c r="K405" i="3" s="1"/>
  <c r="J403" i="3"/>
  <c r="J404" i="3" s="1"/>
  <c r="J405" i="3" s="1"/>
  <c r="I403" i="3"/>
  <c r="I404" i="3" s="1"/>
  <c r="I405" i="3" s="1"/>
  <c r="H403" i="3"/>
  <c r="H404" i="3" s="1"/>
  <c r="H405" i="3" s="1"/>
  <c r="E403" i="3"/>
  <c r="X402" i="3"/>
  <c r="E137" i="10" s="1"/>
  <c r="T402" i="3"/>
  <c r="U402" i="3" s="1"/>
  <c r="S402" i="3"/>
  <c r="W400" i="3" s="1"/>
  <c r="R402" i="3"/>
  <c r="Q402" i="3"/>
  <c r="P402" i="3"/>
  <c r="O402" i="3"/>
  <c r="N402" i="3"/>
  <c r="E402" i="3"/>
  <c r="D402" i="3"/>
  <c r="C402" i="3"/>
  <c r="B402" i="3"/>
  <c r="AC401" i="3"/>
  <c r="F137" i="10" s="1"/>
  <c r="X401" i="3"/>
  <c r="D137" i="10" s="1"/>
  <c r="T401" i="3"/>
  <c r="U401" i="3" s="1"/>
  <c r="R401" i="3"/>
  <c r="S401" i="3" s="1"/>
  <c r="Q401" i="3"/>
  <c r="AA400" i="3" s="1"/>
  <c r="P401" i="3"/>
  <c r="N401" i="3"/>
  <c r="O401" i="3" s="1"/>
  <c r="E401" i="3"/>
  <c r="D401" i="3"/>
  <c r="C401" i="3"/>
  <c r="AD400" i="3"/>
  <c r="AC400" i="3"/>
  <c r="K400" i="3"/>
  <c r="K401" i="3" s="1"/>
  <c r="K402" i="3" s="1"/>
  <c r="J400" i="3"/>
  <c r="J401" i="3" s="1"/>
  <c r="J402" i="3" s="1"/>
  <c r="I400" i="3"/>
  <c r="I401" i="3" s="1"/>
  <c r="I402" i="3" s="1"/>
  <c r="H400" i="3"/>
  <c r="H401" i="3" s="1"/>
  <c r="H402" i="3" s="1"/>
  <c r="E400" i="3"/>
  <c r="X399" i="3"/>
  <c r="E136" i="10" s="1"/>
  <c r="T399" i="3"/>
  <c r="U399" i="3" s="1"/>
  <c r="R399" i="3"/>
  <c r="S399" i="3" s="1"/>
  <c r="Q399" i="3"/>
  <c r="P399" i="3"/>
  <c r="N399" i="3"/>
  <c r="O399" i="3" s="1"/>
  <c r="E399" i="3"/>
  <c r="D399" i="3"/>
  <c r="C399" i="3"/>
  <c r="B399" i="3"/>
  <c r="AC398" i="3"/>
  <c r="F136" i="10" s="1"/>
  <c r="X398" i="3"/>
  <c r="D136" i="10" s="1"/>
  <c r="T398" i="3"/>
  <c r="U398" i="3" s="1"/>
  <c r="AV399" i="3" s="1"/>
  <c r="S398" i="3"/>
  <c r="R398" i="3"/>
  <c r="Q398" i="3"/>
  <c r="P398" i="3"/>
  <c r="AB397" i="3" s="1"/>
  <c r="O398" i="3"/>
  <c r="N398" i="3"/>
  <c r="E398" i="3"/>
  <c r="D398" i="3"/>
  <c r="C398" i="3"/>
  <c r="AD397" i="3"/>
  <c r="AA397" i="3"/>
  <c r="K397" i="3"/>
  <c r="K398" i="3" s="1"/>
  <c r="K399" i="3" s="1"/>
  <c r="J397" i="3"/>
  <c r="J398" i="3" s="1"/>
  <c r="J399" i="3" s="1"/>
  <c r="I397" i="3"/>
  <c r="I398" i="3" s="1"/>
  <c r="I399" i="3" s="1"/>
  <c r="H397" i="3"/>
  <c r="H398" i="3" s="1"/>
  <c r="H399" i="3" s="1"/>
  <c r="E397" i="3"/>
  <c r="X396" i="3"/>
  <c r="E135" i="10" s="1"/>
  <c r="T396" i="3"/>
  <c r="U396" i="3" s="1"/>
  <c r="R396" i="3"/>
  <c r="S396" i="3" s="1"/>
  <c r="Q396" i="3"/>
  <c r="P396" i="3"/>
  <c r="N396" i="3"/>
  <c r="O396" i="3" s="1"/>
  <c r="E396" i="3"/>
  <c r="D396" i="3"/>
  <c r="C396" i="3"/>
  <c r="B396" i="3"/>
  <c r="T395" i="3"/>
  <c r="U395" i="3" s="1"/>
  <c r="Q395" i="3"/>
  <c r="AA394" i="3" s="1"/>
  <c r="E395" i="3"/>
  <c r="D395" i="3"/>
  <c r="C395" i="3"/>
  <c r="AC394" i="3"/>
  <c r="K394" i="3"/>
  <c r="K395" i="3" s="1"/>
  <c r="K396" i="3" s="1"/>
  <c r="J394" i="3"/>
  <c r="J395" i="3" s="1"/>
  <c r="J396" i="3" s="1"/>
  <c r="I394" i="3"/>
  <c r="I395" i="3" s="1"/>
  <c r="I396" i="3" s="1"/>
  <c r="E394" i="3"/>
  <c r="X393" i="3"/>
  <c r="E134" i="10" s="1"/>
  <c r="T393" i="3"/>
  <c r="U393" i="3" s="1"/>
  <c r="R393" i="3"/>
  <c r="S393" i="3" s="1"/>
  <c r="Q393" i="3"/>
  <c r="AC391" i="3" s="1"/>
  <c r="P393" i="3"/>
  <c r="N393" i="3"/>
  <c r="O393" i="3" s="1"/>
  <c r="J393" i="3"/>
  <c r="E393" i="3"/>
  <c r="D393" i="3"/>
  <c r="C393" i="3"/>
  <c r="B393" i="3"/>
  <c r="AC392" i="3"/>
  <c r="F134" i="10" s="1"/>
  <c r="X392" i="3"/>
  <c r="D134" i="10" s="1"/>
  <c r="T392" i="3"/>
  <c r="U392" i="3" s="1"/>
  <c r="AV393" i="3" s="1"/>
  <c r="R392" i="3"/>
  <c r="S392" i="3" s="1"/>
  <c r="Q392" i="3"/>
  <c r="AA391" i="3" s="1"/>
  <c r="P392" i="3"/>
  <c r="N392" i="3"/>
  <c r="O392" i="3" s="1"/>
  <c r="E392" i="3"/>
  <c r="D392" i="3"/>
  <c r="C392" i="3"/>
  <c r="AG391" i="3"/>
  <c r="AD391" i="3"/>
  <c r="K391" i="3"/>
  <c r="K392" i="3" s="1"/>
  <c r="K393" i="3" s="1"/>
  <c r="J391" i="3"/>
  <c r="J392" i="3" s="1"/>
  <c r="I391" i="3"/>
  <c r="I392" i="3" s="1"/>
  <c r="I393" i="3" s="1"/>
  <c r="H391" i="3"/>
  <c r="E391" i="3"/>
  <c r="X390" i="3"/>
  <c r="E133" i="10" s="1"/>
  <c r="T390" i="3"/>
  <c r="U390" i="3" s="1"/>
  <c r="R390" i="3"/>
  <c r="S390" i="3" s="1"/>
  <c r="Q390" i="3"/>
  <c r="P390" i="3"/>
  <c r="N390" i="3"/>
  <c r="O390" i="3" s="1"/>
  <c r="E390" i="3"/>
  <c r="D390" i="3"/>
  <c r="C390" i="3"/>
  <c r="B390" i="3"/>
  <c r="AC389" i="3"/>
  <c r="F133" i="10" s="1"/>
  <c r="X389" i="3"/>
  <c r="D133" i="10" s="1"/>
  <c r="T389" i="3"/>
  <c r="U389" i="3" s="1"/>
  <c r="AV390" i="3" s="1"/>
  <c r="R389" i="3"/>
  <c r="S389" i="3" s="1"/>
  <c r="Q389" i="3"/>
  <c r="AA388" i="3" s="1"/>
  <c r="P389" i="3"/>
  <c r="AB388" i="3" s="1"/>
  <c r="N389" i="3"/>
  <c r="O389" i="3" s="1"/>
  <c r="E389" i="3"/>
  <c r="D389" i="3"/>
  <c r="C389" i="3"/>
  <c r="AD388" i="3"/>
  <c r="AC388" i="3"/>
  <c r="K388" i="3"/>
  <c r="K389" i="3" s="1"/>
  <c r="K390" i="3" s="1"/>
  <c r="J388" i="3"/>
  <c r="J389" i="3" s="1"/>
  <c r="J390" i="3" s="1"/>
  <c r="I388" i="3"/>
  <c r="I389" i="3" s="1"/>
  <c r="I390" i="3" s="1"/>
  <c r="H388" i="3"/>
  <c r="E388" i="3"/>
  <c r="X387" i="3"/>
  <c r="E132" i="10" s="1"/>
  <c r="T387" i="3"/>
  <c r="U387" i="3" s="1"/>
  <c r="V387" i="3" s="1"/>
  <c r="AE387" i="3" s="1"/>
  <c r="R387" i="3"/>
  <c r="S387" i="3" s="1"/>
  <c r="Q387" i="3"/>
  <c r="P387" i="3"/>
  <c r="N387" i="3"/>
  <c r="O387" i="3" s="1"/>
  <c r="E387" i="3"/>
  <c r="D387" i="3"/>
  <c r="C387" i="3"/>
  <c r="B387" i="3"/>
  <c r="AC386" i="3"/>
  <c r="F132" i="10" s="1"/>
  <c r="X386" i="3"/>
  <c r="D132" i="10" s="1"/>
  <c r="T386" i="3"/>
  <c r="U386" i="3" s="1"/>
  <c r="AV387" i="3" s="1"/>
  <c r="R386" i="3"/>
  <c r="S386" i="3" s="1"/>
  <c r="Q386" i="3"/>
  <c r="AA385" i="3" s="1"/>
  <c r="P386" i="3"/>
  <c r="N386" i="3"/>
  <c r="O386" i="3" s="1"/>
  <c r="E386" i="3"/>
  <c r="D386" i="3"/>
  <c r="C386" i="3"/>
  <c r="AD385" i="3"/>
  <c r="AB385" i="3"/>
  <c r="K385" i="3"/>
  <c r="K386" i="3" s="1"/>
  <c r="K387" i="3" s="1"/>
  <c r="J385" i="3"/>
  <c r="J386" i="3" s="1"/>
  <c r="J387" i="3" s="1"/>
  <c r="I385" i="3"/>
  <c r="I386" i="3" s="1"/>
  <c r="I387" i="3" s="1"/>
  <c r="H385" i="3"/>
  <c r="H386" i="3" s="1"/>
  <c r="H387" i="3" s="1"/>
  <c r="E385" i="3"/>
  <c r="X384" i="3"/>
  <c r="E131" i="10" s="1"/>
  <c r="T384" i="3"/>
  <c r="U384" i="3" s="1"/>
  <c r="R384" i="3"/>
  <c r="S384" i="3" s="1"/>
  <c r="Q384" i="3"/>
  <c r="P384" i="3"/>
  <c r="N384" i="3"/>
  <c r="O384" i="3" s="1"/>
  <c r="E384" i="3"/>
  <c r="D384" i="3"/>
  <c r="C384" i="3"/>
  <c r="B384" i="3"/>
  <c r="AC383" i="3"/>
  <c r="F131" i="10" s="1"/>
  <c r="Q383" i="3"/>
  <c r="AA382" i="3" s="1"/>
  <c r="E383" i="3"/>
  <c r="D383" i="3"/>
  <c r="C383" i="3"/>
  <c r="AC382" i="3"/>
  <c r="K382" i="3"/>
  <c r="K383" i="3" s="1"/>
  <c r="K384" i="3" s="1"/>
  <c r="J382" i="3"/>
  <c r="J383" i="3" s="1"/>
  <c r="J384" i="3" s="1"/>
  <c r="E382" i="3"/>
  <c r="X381" i="3"/>
  <c r="E130" i="10" s="1"/>
  <c r="T381" i="3"/>
  <c r="U381" i="3" s="1"/>
  <c r="R381" i="3"/>
  <c r="S381" i="3" s="1"/>
  <c r="W379" i="3" s="1"/>
  <c r="Q381" i="3"/>
  <c r="AC379" i="3" s="1"/>
  <c r="P381" i="3"/>
  <c r="N381" i="3"/>
  <c r="O381" i="3" s="1"/>
  <c r="E381" i="3"/>
  <c r="D381" i="3"/>
  <c r="C381" i="3"/>
  <c r="B381" i="3"/>
  <c r="AC380" i="3"/>
  <c r="F130" i="10" s="1"/>
  <c r="X380" i="3"/>
  <c r="D130" i="10" s="1"/>
  <c r="T380" i="3"/>
  <c r="U380" i="3" s="1"/>
  <c r="AV381" i="3" s="1"/>
  <c r="R380" i="3"/>
  <c r="S380" i="3" s="1"/>
  <c r="Q380" i="3"/>
  <c r="AA379" i="3" s="1"/>
  <c r="P380" i="3"/>
  <c r="N380" i="3"/>
  <c r="O380" i="3" s="1"/>
  <c r="E380" i="3"/>
  <c r="D380" i="3"/>
  <c r="C380" i="3"/>
  <c r="AD379" i="3"/>
  <c r="AB379" i="3"/>
  <c r="K379" i="3"/>
  <c r="K380" i="3" s="1"/>
  <c r="K381" i="3" s="1"/>
  <c r="J379" i="3"/>
  <c r="J380" i="3" s="1"/>
  <c r="J381" i="3" s="1"/>
  <c r="I379" i="3"/>
  <c r="I380" i="3" s="1"/>
  <c r="I381" i="3" s="1"/>
  <c r="H379" i="3"/>
  <c r="AG379" i="3" s="1"/>
  <c r="E379" i="3"/>
  <c r="X378" i="3"/>
  <c r="E129" i="10" s="1"/>
  <c r="T378" i="3"/>
  <c r="U378" i="3" s="1"/>
  <c r="R378" i="3"/>
  <c r="S378" i="3" s="1"/>
  <c r="Q378" i="3"/>
  <c r="AC376" i="3" s="1"/>
  <c r="P378" i="3"/>
  <c r="N378" i="3"/>
  <c r="O378" i="3" s="1"/>
  <c r="E378" i="3"/>
  <c r="D378" i="3"/>
  <c r="C378" i="3"/>
  <c r="B378" i="3"/>
  <c r="AC377" i="3"/>
  <c r="F129" i="10" s="1"/>
  <c r="X377" i="3"/>
  <c r="D129" i="10" s="1"/>
  <c r="T377" i="3"/>
  <c r="U377" i="3" s="1"/>
  <c r="AV378" i="3" s="1"/>
  <c r="R377" i="3"/>
  <c r="S377" i="3" s="1"/>
  <c r="Q377" i="3"/>
  <c r="AA376" i="3" s="1"/>
  <c r="P377" i="3"/>
  <c r="AB376" i="3" s="1"/>
  <c r="N377" i="3"/>
  <c r="O377" i="3" s="1"/>
  <c r="E377" i="3"/>
  <c r="D377" i="3"/>
  <c r="C377" i="3"/>
  <c r="AD376" i="3"/>
  <c r="K376" i="3"/>
  <c r="K377" i="3" s="1"/>
  <c r="K378" i="3" s="1"/>
  <c r="J376" i="3"/>
  <c r="J377" i="3" s="1"/>
  <c r="J378" i="3" s="1"/>
  <c r="I376" i="3"/>
  <c r="I377" i="3" s="1"/>
  <c r="I378" i="3" s="1"/>
  <c r="H376" i="3"/>
  <c r="H377" i="3" s="1"/>
  <c r="H378" i="3" s="1"/>
  <c r="E376" i="3"/>
  <c r="X375" i="3"/>
  <c r="E128" i="10" s="1"/>
  <c r="T375" i="3"/>
  <c r="U375" i="3" s="1"/>
  <c r="R375" i="3"/>
  <c r="S375" i="3" s="1"/>
  <c r="Q375" i="3"/>
  <c r="P375" i="3"/>
  <c r="N375" i="3"/>
  <c r="O375" i="3" s="1"/>
  <c r="E375" i="3"/>
  <c r="D375" i="3"/>
  <c r="C375" i="3"/>
  <c r="B375" i="3"/>
  <c r="AC374" i="3"/>
  <c r="F128" i="10" s="1"/>
  <c r="X374" i="3"/>
  <c r="D128" i="10" s="1"/>
  <c r="T374" i="3"/>
  <c r="U374" i="3" s="1"/>
  <c r="AV375" i="3" s="1"/>
  <c r="R374" i="3"/>
  <c r="S374" i="3" s="1"/>
  <c r="Q374" i="3"/>
  <c r="AA373" i="3" s="1"/>
  <c r="P374" i="3"/>
  <c r="N374" i="3"/>
  <c r="O374" i="3" s="1"/>
  <c r="E374" i="3"/>
  <c r="D374" i="3"/>
  <c r="C374" i="3"/>
  <c r="AD373" i="3"/>
  <c r="AB373" i="3"/>
  <c r="K373" i="3"/>
  <c r="K374" i="3" s="1"/>
  <c r="K375" i="3" s="1"/>
  <c r="J373" i="3"/>
  <c r="J374" i="3" s="1"/>
  <c r="J375" i="3" s="1"/>
  <c r="I373" i="3"/>
  <c r="I374" i="3" s="1"/>
  <c r="I375" i="3" s="1"/>
  <c r="H373" i="3"/>
  <c r="H374" i="3" s="1"/>
  <c r="H375" i="3" s="1"/>
  <c r="E373" i="3"/>
  <c r="X372" i="3"/>
  <c r="E127" i="10" s="1"/>
  <c r="T372" i="3"/>
  <c r="U372" i="3" s="1"/>
  <c r="R372" i="3"/>
  <c r="S372" i="3" s="1"/>
  <c r="Q372" i="3"/>
  <c r="AC370" i="3" s="1"/>
  <c r="P372" i="3"/>
  <c r="N372" i="3"/>
  <c r="O372" i="3" s="1"/>
  <c r="E372" i="3"/>
  <c r="D372" i="3"/>
  <c r="C372" i="3"/>
  <c r="B372" i="3"/>
  <c r="X371" i="3"/>
  <c r="D127" i="10" s="1"/>
  <c r="Q371" i="3"/>
  <c r="AA370" i="3" s="1"/>
  <c r="K371" i="3"/>
  <c r="K372" i="3" s="1"/>
  <c r="E371" i="3"/>
  <c r="D371" i="3"/>
  <c r="C371" i="3"/>
  <c r="K370" i="3"/>
  <c r="J370" i="3"/>
  <c r="J371" i="3" s="1"/>
  <c r="J372" i="3" s="1"/>
  <c r="E370" i="3"/>
  <c r="X369" i="3"/>
  <c r="E126" i="10" s="1"/>
  <c r="T369" i="3"/>
  <c r="U369" i="3" s="1"/>
  <c r="R369" i="3"/>
  <c r="S369" i="3" s="1"/>
  <c r="Q369" i="3"/>
  <c r="AC367" i="3" s="1"/>
  <c r="P369" i="3"/>
  <c r="N369" i="3"/>
  <c r="O369" i="3" s="1"/>
  <c r="E369" i="3"/>
  <c r="D369" i="3"/>
  <c r="C369" i="3"/>
  <c r="B369" i="3"/>
  <c r="AC368" i="3"/>
  <c r="F126" i="10" s="1"/>
  <c r="X368" i="3"/>
  <c r="D126" i="10" s="1"/>
  <c r="T368" i="3"/>
  <c r="U368" i="3" s="1"/>
  <c r="AV369" i="3" s="1"/>
  <c r="R368" i="3"/>
  <c r="S368" i="3" s="1"/>
  <c r="Q368" i="3"/>
  <c r="AA367" i="3" s="1"/>
  <c r="P368" i="3"/>
  <c r="N368" i="3"/>
  <c r="O368" i="3" s="1"/>
  <c r="H368" i="3"/>
  <c r="H369" i="3" s="1"/>
  <c r="E368" i="3"/>
  <c r="D368" i="3"/>
  <c r="C368" i="3"/>
  <c r="AG367" i="3"/>
  <c r="AD367" i="3"/>
  <c r="AB367" i="3"/>
  <c r="K367" i="3"/>
  <c r="K368" i="3" s="1"/>
  <c r="K369" i="3" s="1"/>
  <c r="J367" i="3"/>
  <c r="J368" i="3" s="1"/>
  <c r="J369" i="3" s="1"/>
  <c r="I367" i="3"/>
  <c r="I368" i="3" s="1"/>
  <c r="I369" i="3" s="1"/>
  <c r="H367" i="3"/>
  <c r="Y367" i="3" s="1"/>
  <c r="E367" i="3"/>
  <c r="X366" i="3"/>
  <c r="E125" i="10" s="1"/>
  <c r="T366" i="3"/>
  <c r="U366" i="3" s="1"/>
  <c r="R366" i="3"/>
  <c r="S366" i="3" s="1"/>
  <c r="Q366" i="3"/>
  <c r="P366" i="3"/>
  <c r="N366" i="3"/>
  <c r="O366" i="3" s="1"/>
  <c r="E366" i="3"/>
  <c r="D366" i="3"/>
  <c r="C366" i="3"/>
  <c r="B366" i="3"/>
  <c r="AC365" i="3"/>
  <c r="F125" i="10" s="1"/>
  <c r="X365" i="3"/>
  <c r="D125" i="10" s="1"/>
  <c r="U365" i="3"/>
  <c r="AV366" i="3" s="1"/>
  <c r="T365" i="3"/>
  <c r="R365" i="3"/>
  <c r="S365" i="3" s="1"/>
  <c r="Q365" i="3"/>
  <c r="AA364" i="3" s="1"/>
  <c r="P365" i="3"/>
  <c r="AB364" i="3" s="1"/>
  <c r="N365" i="3"/>
  <c r="O365" i="3" s="1"/>
  <c r="E365" i="3"/>
  <c r="D365" i="3"/>
  <c r="C365" i="3"/>
  <c r="AD364" i="3"/>
  <c r="AC364" i="3"/>
  <c r="K364" i="3"/>
  <c r="K365" i="3" s="1"/>
  <c r="K366" i="3" s="1"/>
  <c r="J364" i="3"/>
  <c r="J365" i="3" s="1"/>
  <c r="J366" i="3" s="1"/>
  <c r="I364" i="3"/>
  <c r="I365" i="3" s="1"/>
  <c r="I366" i="3" s="1"/>
  <c r="H364" i="3"/>
  <c r="E364" i="3"/>
  <c r="X363" i="3"/>
  <c r="E124" i="10" s="1"/>
  <c r="T363" i="3"/>
  <c r="U363" i="3" s="1"/>
  <c r="R363" i="3"/>
  <c r="S363" i="3" s="1"/>
  <c r="Q363" i="3"/>
  <c r="P363" i="3"/>
  <c r="N363" i="3"/>
  <c r="O363" i="3" s="1"/>
  <c r="E363" i="3"/>
  <c r="D363" i="3"/>
  <c r="C363" i="3"/>
  <c r="B363" i="3"/>
  <c r="AC362" i="3"/>
  <c r="F124" i="10" s="1"/>
  <c r="X362" i="3"/>
  <c r="D124" i="10" s="1"/>
  <c r="T362" i="3"/>
  <c r="U362" i="3" s="1"/>
  <c r="AV363" i="3" s="1"/>
  <c r="R362" i="3"/>
  <c r="S362" i="3" s="1"/>
  <c r="Q362" i="3"/>
  <c r="P362" i="3"/>
  <c r="N362" i="3"/>
  <c r="O362" i="3" s="1"/>
  <c r="E362" i="3"/>
  <c r="D362" i="3"/>
  <c r="C362" i="3"/>
  <c r="AD361" i="3"/>
  <c r="AB361" i="3"/>
  <c r="AA361" i="3"/>
  <c r="K361" i="3"/>
  <c r="K362" i="3" s="1"/>
  <c r="K363" i="3" s="1"/>
  <c r="J361" i="3"/>
  <c r="J362" i="3" s="1"/>
  <c r="J363" i="3" s="1"/>
  <c r="I361" i="3"/>
  <c r="I362" i="3" s="1"/>
  <c r="I363" i="3" s="1"/>
  <c r="H361" i="3"/>
  <c r="E361" i="3"/>
  <c r="X360" i="3"/>
  <c r="E123" i="10" s="1"/>
  <c r="T360" i="3"/>
  <c r="U360" i="3" s="1"/>
  <c r="S360" i="3"/>
  <c r="R360" i="3"/>
  <c r="Q360" i="3"/>
  <c r="AC358" i="3" s="1"/>
  <c r="P360" i="3"/>
  <c r="O360" i="3"/>
  <c r="N360" i="3"/>
  <c r="E360" i="3"/>
  <c r="D360" i="3"/>
  <c r="C360" i="3"/>
  <c r="B360" i="3"/>
  <c r="T359" i="3"/>
  <c r="U359" i="3" s="1"/>
  <c r="AV360" i="3" s="1"/>
  <c r="Q359" i="3"/>
  <c r="AA358" i="3" s="1"/>
  <c r="E359" i="3"/>
  <c r="D359" i="3"/>
  <c r="C359" i="3"/>
  <c r="K358" i="3"/>
  <c r="K359" i="3" s="1"/>
  <c r="K360" i="3" s="1"/>
  <c r="J358" i="3"/>
  <c r="J359" i="3" s="1"/>
  <c r="J360" i="3" s="1"/>
  <c r="E358" i="3"/>
  <c r="X357" i="3"/>
  <c r="E122" i="10" s="1"/>
  <c r="T357" i="3"/>
  <c r="U357" i="3" s="1"/>
  <c r="R357" i="3"/>
  <c r="S357" i="3" s="1"/>
  <c r="W355" i="3" s="1"/>
  <c r="Q357" i="3"/>
  <c r="AC355" i="3" s="1"/>
  <c r="P357" i="3"/>
  <c r="N357" i="3"/>
  <c r="O357" i="3" s="1"/>
  <c r="E357" i="3"/>
  <c r="D357" i="3"/>
  <c r="C357" i="3"/>
  <c r="B357" i="3"/>
  <c r="AC356" i="3"/>
  <c r="F122" i="10" s="1"/>
  <c r="X356" i="3"/>
  <c r="D122" i="10" s="1"/>
  <c r="T356" i="3"/>
  <c r="U356" i="3" s="1"/>
  <c r="AV357" i="3" s="1"/>
  <c r="R356" i="3"/>
  <c r="S356" i="3" s="1"/>
  <c r="Q356" i="3"/>
  <c r="AA355" i="3" s="1"/>
  <c r="P356" i="3"/>
  <c r="N356" i="3"/>
  <c r="O356" i="3" s="1"/>
  <c r="E356" i="3"/>
  <c r="D356" i="3"/>
  <c r="C356" i="3"/>
  <c r="AD355" i="3"/>
  <c r="AB355" i="3"/>
  <c r="K355" i="3"/>
  <c r="K356" i="3" s="1"/>
  <c r="K357" i="3" s="1"/>
  <c r="J355" i="3"/>
  <c r="J356" i="3" s="1"/>
  <c r="J357" i="3" s="1"/>
  <c r="I355" i="3"/>
  <c r="I356" i="3" s="1"/>
  <c r="I357" i="3" s="1"/>
  <c r="H355" i="3"/>
  <c r="E355" i="3"/>
  <c r="X354" i="3"/>
  <c r="E121" i="10" s="1"/>
  <c r="U354" i="3"/>
  <c r="T354" i="3"/>
  <c r="R354" i="3"/>
  <c r="S354" i="3" s="1"/>
  <c r="Q354" i="3"/>
  <c r="AC352" i="3" s="1"/>
  <c r="P354" i="3"/>
  <c r="N354" i="3"/>
  <c r="O354" i="3" s="1"/>
  <c r="E354" i="3"/>
  <c r="D354" i="3"/>
  <c r="C354" i="3"/>
  <c r="B354" i="3"/>
  <c r="AC353" i="3"/>
  <c r="F121" i="10" s="1"/>
  <c r="X353" i="3"/>
  <c r="D121" i="10" s="1"/>
  <c r="T353" i="3"/>
  <c r="U353" i="3" s="1"/>
  <c r="AV354" i="3" s="1"/>
  <c r="R353" i="3"/>
  <c r="S353" i="3" s="1"/>
  <c r="Q353" i="3"/>
  <c r="AA352" i="3" s="1"/>
  <c r="P353" i="3"/>
  <c r="N353" i="3"/>
  <c r="O353" i="3" s="1"/>
  <c r="H353" i="3"/>
  <c r="H354" i="3" s="1"/>
  <c r="E353" i="3"/>
  <c r="D353" i="3"/>
  <c r="C353" i="3"/>
  <c r="AD352" i="3"/>
  <c r="AB352" i="3"/>
  <c r="K352" i="3"/>
  <c r="K353" i="3" s="1"/>
  <c r="K354" i="3" s="1"/>
  <c r="J352" i="3"/>
  <c r="J353" i="3" s="1"/>
  <c r="J354" i="3" s="1"/>
  <c r="I352" i="3"/>
  <c r="I353" i="3" s="1"/>
  <c r="I354" i="3" s="1"/>
  <c r="H352" i="3"/>
  <c r="E352" i="3"/>
  <c r="X351" i="3"/>
  <c r="E120" i="10" s="1"/>
  <c r="U351" i="3"/>
  <c r="T351" i="3"/>
  <c r="R351" i="3"/>
  <c r="S351" i="3" s="1"/>
  <c r="Q351" i="3"/>
  <c r="P351" i="3"/>
  <c r="N351" i="3"/>
  <c r="O351" i="3" s="1"/>
  <c r="E351" i="3"/>
  <c r="D351" i="3"/>
  <c r="C351" i="3"/>
  <c r="B351" i="3"/>
  <c r="AC350" i="3"/>
  <c r="F120" i="10" s="1"/>
  <c r="X350" i="3"/>
  <c r="D120" i="10" s="1"/>
  <c r="T350" i="3"/>
  <c r="U350" i="3" s="1"/>
  <c r="AV351" i="3" s="1"/>
  <c r="R350" i="3"/>
  <c r="S350" i="3" s="1"/>
  <c r="Q350" i="3"/>
  <c r="AA349" i="3" s="1"/>
  <c r="P350" i="3"/>
  <c r="AB349" i="3" s="1"/>
  <c r="N350" i="3"/>
  <c r="O350" i="3" s="1"/>
  <c r="E350" i="3"/>
  <c r="D350" i="3"/>
  <c r="C350" i="3"/>
  <c r="AG349" i="3"/>
  <c r="AD349" i="3"/>
  <c r="K349" i="3"/>
  <c r="K350" i="3" s="1"/>
  <c r="K351" i="3" s="1"/>
  <c r="J349" i="3"/>
  <c r="J350" i="3" s="1"/>
  <c r="J351" i="3" s="1"/>
  <c r="I349" i="3"/>
  <c r="I350" i="3" s="1"/>
  <c r="I351" i="3" s="1"/>
  <c r="H349" i="3"/>
  <c r="H350" i="3" s="1"/>
  <c r="H351" i="3" s="1"/>
  <c r="E349" i="3"/>
  <c r="X348" i="3"/>
  <c r="E119" i="10" s="1"/>
  <c r="T348" i="3"/>
  <c r="U348" i="3" s="1"/>
  <c r="R348" i="3"/>
  <c r="S348" i="3" s="1"/>
  <c r="Q348" i="3"/>
  <c r="AC346" i="3" s="1"/>
  <c r="P348" i="3"/>
  <c r="N348" i="3"/>
  <c r="O348" i="3" s="1"/>
  <c r="E348" i="3"/>
  <c r="D348" i="3"/>
  <c r="C348" i="3"/>
  <c r="B348" i="3"/>
  <c r="Q347" i="3"/>
  <c r="AA346" i="3" s="1"/>
  <c r="E347" i="3"/>
  <c r="D347" i="3"/>
  <c r="C347" i="3"/>
  <c r="K346" i="3"/>
  <c r="K347" i="3" s="1"/>
  <c r="K348" i="3" s="1"/>
  <c r="J346" i="3"/>
  <c r="J347" i="3" s="1"/>
  <c r="J348" i="3" s="1"/>
  <c r="I346" i="3"/>
  <c r="I347" i="3" s="1"/>
  <c r="I348" i="3" s="1"/>
  <c r="H346" i="3"/>
  <c r="E346" i="3"/>
  <c r="X345" i="3"/>
  <c r="E118" i="10" s="1"/>
  <c r="T345" i="3"/>
  <c r="U345" i="3" s="1"/>
  <c r="R345" i="3"/>
  <c r="S345" i="3" s="1"/>
  <c r="Q345" i="3"/>
  <c r="AC343" i="3" s="1"/>
  <c r="P345" i="3"/>
  <c r="N345" i="3"/>
  <c r="O345" i="3" s="1"/>
  <c r="E345" i="3"/>
  <c r="D345" i="3"/>
  <c r="C345" i="3"/>
  <c r="B345" i="3"/>
  <c r="AC344" i="3"/>
  <c r="F118" i="10" s="1"/>
  <c r="X344" i="3"/>
  <c r="D118" i="10" s="1"/>
  <c r="T344" i="3"/>
  <c r="U344" i="3" s="1"/>
  <c r="AV345" i="3" s="1"/>
  <c r="R344" i="3"/>
  <c r="S344" i="3" s="1"/>
  <c r="Q344" i="3"/>
  <c r="AA343" i="3" s="1"/>
  <c r="P344" i="3"/>
  <c r="N344" i="3"/>
  <c r="O344" i="3" s="1"/>
  <c r="H344" i="3"/>
  <c r="H345" i="3" s="1"/>
  <c r="E344" i="3"/>
  <c r="D344" i="3"/>
  <c r="C344" i="3"/>
  <c r="AG343" i="3"/>
  <c r="AD343" i="3"/>
  <c r="K343" i="3"/>
  <c r="K344" i="3" s="1"/>
  <c r="K345" i="3" s="1"/>
  <c r="J343" i="3"/>
  <c r="J344" i="3" s="1"/>
  <c r="J345" i="3" s="1"/>
  <c r="I343" i="3"/>
  <c r="I344" i="3" s="1"/>
  <c r="I345" i="3" s="1"/>
  <c r="H343" i="3"/>
  <c r="Y343" i="3" s="1"/>
  <c r="E343" i="3"/>
  <c r="X342" i="3"/>
  <c r="E117" i="10" s="1"/>
  <c r="T342" i="3"/>
  <c r="U342" i="3" s="1"/>
  <c r="R342" i="3"/>
  <c r="S342" i="3" s="1"/>
  <c r="Q342" i="3"/>
  <c r="AC340" i="3" s="1"/>
  <c r="P342" i="3"/>
  <c r="N342" i="3"/>
  <c r="O342" i="3" s="1"/>
  <c r="E342" i="3"/>
  <c r="D342" i="3"/>
  <c r="C342" i="3"/>
  <c r="B342" i="3"/>
  <c r="AC341" i="3"/>
  <c r="F117" i="10" s="1"/>
  <c r="X341" i="3"/>
  <c r="D117" i="10" s="1"/>
  <c r="U341" i="3"/>
  <c r="AV342" i="3" s="1"/>
  <c r="T341" i="3"/>
  <c r="R341" i="3"/>
  <c r="S341" i="3" s="1"/>
  <c r="Q341" i="3"/>
  <c r="AA340" i="3" s="1"/>
  <c r="P341" i="3"/>
  <c r="N341" i="3"/>
  <c r="O341" i="3" s="1"/>
  <c r="E341" i="3"/>
  <c r="D341" i="3"/>
  <c r="C341" i="3"/>
  <c r="AD340" i="3"/>
  <c r="AB340" i="3"/>
  <c r="K340" i="3"/>
  <c r="K341" i="3" s="1"/>
  <c r="K342" i="3" s="1"/>
  <c r="J340" i="3"/>
  <c r="J341" i="3" s="1"/>
  <c r="J342" i="3" s="1"/>
  <c r="I340" i="3"/>
  <c r="I341" i="3" s="1"/>
  <c r="I342" i="3" s="1"/>
  <c r="H340" i="3"/>
  <c r="E340" i="3"/>
  <c r="X339" i="3"/>
  <c r="E116" i="10" s="1"/>
  <c r="T339" i="3"/>
  <c r="U339" i="3" s="1"/>
  <c r="R339" i="3"/>
  <c r="S339" i="3" s="1"/>
  <c r="Q339" i="3"/>
  <c r="P339" i="3"/>
  <c r="N339" i="3"/>
  <c r="O339" i="3" s="1"/>
  <c r="E339" i="3"/>
  <c r="D339" i="3"/>
  <c r="C339" i="3"/>
  <c r="B339" i="3"/>
  <c r="AC338" i="3"/>
  <c r="F116" i="10" s="1"/>
  <c r="X338" i="3"/>
  <c r="D116" i="10" s="1"/>
  <c r="T338" i="3"/>
  <c r="U338" i="3" s="1"/>
  <c r="AV339" i="3" s="1"/>
  <c r="R338" i="3"/>
  <c r="S338" i="3" s="1"/>
  <c r="Q338" i="3"/>
  <c r="P338" i="3"/>
  <c r="AB337" i="3" s="1"/>
  <c r="N338" i="3"/>
  <c r="O338" i="3" s="1"/>
  <c r="E338" i="3"/>
  <c r="D338" i="3"/>
  <c r="C338" i="3"/>
  <c r="AD337" i="3"/>
  <c r="AA337" i="3"/>
  <c r="K337" i="3"/>
  <c r="K338" i="3" s="1"/>
  <c r="K339" i="3" s="1"/>
  <c r="J337" i="3"/>
  <c r="J338" i="3" s="1"/>
  <c r="J339" i="3" s="1"/>
  <c r="I337" i="3"/>
  <c r="I338" i="3" s="1"/>
  <c r="I339" i="3" s="1"/>
  <c r="H337" i="3"/>
  <c r="E337" i="3"/>
  <c r="X336" i="3"/>
  <c r="E115" i="10" s="1"/>
  <c r="T336" i="3"/>
  <c r="U336" i="3" s="1"/>
  <c r="S336" i="3"/>
  <c r="R336" i="3"/>
  <c r="Q336" i="3"/>
  <c r="AC334" i="3" s="1"/>
  <c r="P336" i="3"/>
  <c r="O336" i="3"/>
  <c r="N336" i="3"/>
  <c r="E336" i="3"/>
  <c r="D336" i="3"/>
  <c r="C336" i="3"/>
  <c r="B336" i="3"/>
  <c r="T335" i="3"/>
  <c r="U335" i="3" s="1"/>
  <c r="AV336" i="3" s="1"/>
  <c r="Q335" i="3"/>
  <c r="AA334" i="3" s="1"/>
  <c r="J335" i="3"/>
  <c r="J336" i="3" s="1"/>
  <c r="E335" i="3"/>
  <c r="D335" i="3"/>
  <c r="C335" i="3"/>
  <c r="K334" i="3"/>
  <c r="K335" i="3" s="1"/>
  <c r="K336" i="3" s="1"/>
  <c r="J334" i="3"/>
  <c r="E334" i="3"/>
  <c r="X333" i="3"/>
  <c r="E114" i="10" s="1"/>
  <c r="T333" i="3"/>
  <c r="U333" i="3" s="1"/>
  <c r="R333" i="3"/>
  <c r="S333" i="3" s="1"/>
  <c r="Q333" i="3"/>
  <c r="AC331" i="3" s="1"/>
  <c r="P333" i="3"/>
  <c r="N333" i="3"/>
  <c r="O333" i="3" s="1"/>
  <c r="E333" i="3"/>
  <c r="D333" i="3"/>
  <c r="C333" i="3"/>
  <c r="B333" i="3"/>
  <c r="AC332" i="3"/>
  <c r="F114" i="10" s="1"/>
  <c r="X332" i="3"/>
  <c r="D114" i="10" s="1"/>
  <c r="T332" i="3"/>
  <c r="U332" i="3" s="1"/>
  <c r="AV333" i="3" s="1"/>
  <c r="R332" i="3"/>
  <c r="S332" i="3" s="1"/>
  <c r="Q332" i="3"/>
  <c r="AA331" i="3" s="1"/>
  <c r="P332" i="3"/>
  <c r="N332" i="3"/>
  <c r="O332" i="3" s="1"/>
  <c r="E332" i="3"/>
  <c r="D332" i="3"/>
  <c r="C332" i="3"/>
  <c r="AD331" i="3"/>
  <c r="AB331" i="3"/>
  <c r="W331" i="3"/>
  <c r="K331" i="3"/>
  <c r="K332" i="3" s="1"/>
  <c r="K333" i="3" s="1"/>
  <c r="J331" i="3"/>
  <c r="J332" i="3" s="1"/>
  <c r="J333" i="3" s="1"/>
  <c r="I331" i="3"/>
  <c r="I332" i="3" s="1"/>
  <c r="I333" i="3" s="1"/>
  <c r="H331" i="3"/>
  <c r="E331" i="3"/>
  <c r="X330" i="3"/>
  <c r="E113" i="10" s="1"/>
  <c r="T330" i="3"/>
  <c r="U330" i="3" s="1"/>
  <c r="R330" i="3"/>
  <c r="S330" i="3" s="1"/>
  <c r="Q330" i="3"/>
  <c r="AC328" i="3" s="1"/>
  <c r="P330" i="3"/>
  <c r="N330" i="3"/>
  <c r="O330" i="3" s="1"/>
  <c r="E330" i="3"/>
  <c r="D330" i="3"/>
  <c r="C330" i="3"/>
  <c r="B330" i="3"/>
  <c r="AC329" i="3"/>
  <c r="F113" i="10" s="1"/>
  <c r="X329" i="3"/>
  <c r="D113" i="10" s="1"/>
  <c r="T329" i="3"/>
  <c r="U329" i="3" s="1"/>
  <c r="AV330" i="3" s="1"/>
  <c r="R329" i="3"/>
  <c r="S329" i="3" s="1"/>
  <c r="Q329" i="3"/>
  <c r="AA328" i="3" s="1"/>
  <c r="P329" i="3"/>
  <c r="AB328" i="3" s="1"/>
  <c r="N329" i="3"/>
  <c r="O329" i="3" s="1"/>
  <c r="E329" i="3"/>
  <c r="D329" i="3"/>
  <c r="C329" i="3"/>
  <c r="AD328" i="3"/>
  <c r="K328" i="3"/>
  <c r="K329" i="3" s="1"/>
  <c r="K330" i="3" s="1"/>
  <c r="J328" i="3"/>
  <c r="J329" i="3" s="1"/>
  <c r="J330" i="3" s="1"/>
  <c r="I328" i="3"/>
  <c r="I329" i="3" s="1"/>
  <c r="I330" i="3" s="1"/>
  <c r="H328" i="3"/>
  <c r="H329" i="3" s="1"/>
  <c r="H330" i="3" s="1"/>
  <c r="E328" i="3"/>
  <c r="X327" i="3"/>
  <c r="E112" i="10" s="1"/>
  <c r="T327" i="3"/>
  <c r="U327" i="3" s="1"/>
  <c r="R327" i="3"/>
  <c r="S327" i="3" s="1"/>
  <c r="Q327" i="3"/>
  <c r="P327" i="3"/>
  <c r="N327" i="3"/>
  <c r="O327" i="3" s="1"/>
  <c r="E327" i="3"/>
  <c r="D327" i="3"/>
  <c r="C327" i="3"/>
  <c r="B327" i="3"/>
  <c r="AC326" i="3"/>
  <c r="F112" i="10" s="1"/>
  <c r="X326" i="3"/>
  <c r="D112" i="10" s="1"/>
  <c r="T326" i="3"/>
  <c r="U326" i="3" s="1"/>
  <c r="AV327" i="3" s="1"/>
  <c r="R326" i="3"/>
  <c r="S326" i="3" s="1"/>
  <c r="Q326" i="3"/>
  <c r="P326" i="3"/>
  <c r="AB325" i="3" s="1"/>
  <c r="N326" i="3"/>
  <c r="O326" i="3" s="1"/>
  <c r="E326" i="3"/>
  <c r="D326" i="3"/>
  <c r="C326" i="3"/>
  <c r="AD325" i="3"/>
  <c r="AA325" i="3"/>
  <c r="K325" i="3"/>
  <c r="K326" i="3" s="1"/>
  <c r="K327" i="3" s="1"/>
  <c r="J325" i="3"/>
  <c r="J326" i="3" s="1"/>
  <c r="J327" i="3" s="1"/>
  <c r="I325" i="3"/>
  <c r="I326" i="3" s="1"/>
  <c r="I327" i="3" s="1"/>
  <c r="H325" i="3"/>
  <c r="H326" i="3" s="1"/>
  <c r="H327" i="3" s="1"/>
  <c r="E325" i="3"/>
  <c r="X324" i="3"/>
  <c r="E111" i="10" s="1"/>
  <c r="T324" i="3"/>
  <c r="U324" i="3" s="1"/>
  <c r="R324" i="3"/>
  <c r="S324" i="3" s="1"/>
  <c r="Q324" i="3"/>
  <c r="W322" i="3" s="1"/>
  <c r="V322" i="3" s="1"/>
  <c r="P324" i="3"/>
  <c r="N324" i="3"/>
  <c r="O324" i="3" s="1"/>
  <c r="E324" i="3"/>
  <c r="D324" i="3"/>
  <c r="C324" i="3"/>
  <c r="B324" i="3"/>
  <c r="Q323" i="3"/>
  <c r="AA322" i="3" s="1"/>
  <c r="E323" i="3"/>
  <c r="D323" i="3"/>
  <c r="C323" i="3"/>
  <c r="AC322" i="3"/>
  <c r="K322" i="3"/>
  <c r="K323" i="3" s="1"/>
  <c r="K324" i="3" s="1"/>
  <c r="J322" i="3"/>
  <c r="J323" i="3" s="1"/>
  <c r="J324" i="3" s="1"/>
  <c r="I322" i="3"/>
  <c r="I323" i="3" s="1"/>
  <c r="I324" i="3" s="1"/>
  <c r="H322" i="3"/>
  <c r="E322" i="3"/>
  <c r="X321" i="3"/>
  <c r="E110" i="10" s="1"/>
  <c r="T321" i="3"/>
  <c r="U321" i="3" s="1"/>
  <c r="S321" i="3"/>
  <c r="R321" i="3"/>
  <c r="Q321" i="3"/>
  <c r="P321" i="3"/>
  <c r="O321" i="3"/>
  <c r="N321" i="3"/>
  <c r="E321" i="3"/>
  <c r="D321" i="3"/>
  <c r="C321" i="3"/>
  <c r="B321" i="3"/>
  <c r="AC320" i="3"/>
  <c r="F110" i="10" s="1"/>
  <c r="X320" i="3"/>
  <c r="D110" i="10" s="1"/>
  <c r="T320" i="3"/>
  <c r="U320" i="3" s="1"/>
  <c r="AV321" i="3" s="1"/>
  <c r="R320" i="3"/>
  <c r="S320" i="3" s="1"/>
  <c r="Q320" i="3"/>
  <c r="AA319" i="3" s="1"/>
  <c r="P320" i="3"/>
  <c r="AB319" i="3" s="1"/>
  <c r="N320" i="3"/>
  <c r="O320" i="3" s="1"/>
  <c r="E320" i="3"/>
  <c r="D320" i="3"/>
  <c r="C320" i="3"/>
  <c r="AD319" i="3"/>
  <c r="AC319" i="3"/>
  <c r="K319" i="3"/>
  <c r="K320" i="3" s="1"/>
  <c r="K321" i="3" s="1"/>
  <c r="J319" i="3"/>
  <c r="J320" i="3" s="1"/>
  <c r="J321" i="3" s="1"/>
  <c r="I319" i="3"/>
  <c r="I320" i="3" s="1"/>
  <c r="I321" i="3" s="1"/>
  <c r="H319" i="3"/>
  <c r="E319" i="3"/>
  <c r="X318" i="3"/>
  <c r="E109" i="10" s="1"/>
  <c r="T318" i="3"/>
  <c r="U318" i="3" s="1"/>
  <c r="R318" i="3"/>
  <c r="S318" i="3" s="1"/>
  <c r="Q318" i="3"/>
  <c r="P318" i="3"/>
  <c r="N318" i="3"/>
  <c r="O318" i="3" s="1"/>
  <c r="E318" i="3"/>
  <c r="D318" i="3"/>
  <c r="C318" i="3"/>
  <c r="B318" i="3"/>
  <c r="AC317" i="3"/>
  <c r="F109" i="10" s="1"/>
  <c r="X317" i="3"/>
  <c r="D109" i="10" s="1"/>
  <c r="T317" i="3"/>
  <c r="U317" i="3" s="1"/>
  <c r="AV318" i="3" s="1"/>
  <c r="R317" i="3"/>
  <c r="S317" i="3" s="1"/>
  <c r="Q317" i="3"/>
  <c r="AA316" i="3" s="1"/>
  <c r="P317" i="3"/>
  <c r="N317" i="3"/>
  <c r="O317" i="3" s="1"/>
  <c r="I317" i="3"/>
  <c r="I318" i="3" s="1"/>
  <c r="E317" i="3"/>
  <c r="D317" i="3"/>
  <c r="C317" i="3"/>
  <c r="AD316" i="3"/>
  <c r="AC316" i="3"/>
  <c r="AB316" i="3"/>
  <c r="K316" i="3"/>
  <c r="K317" i="3" s="1"/>
  <c r="K318" i="3" s="1"/>
  <c r="J316" i="3"/>
  <c r="J317" i="3" s="1"/>
  <c r="J318" i="3" s="1"/>
  <c r="I316" i="3"/>
  <c r="H316" i="3"/>
  <c r="Y316" i="3" s="1"/>
  <c r="E316" i="3"/>
  <c r="X315" i="3"/>
  <c r="E108" i="10" s="1"/>
  <c r="T315" i="3"/>
  <c r="U315" i="3" s="1"/>
  <c r="R315" i="3"/>
  <c r="S315" i="3" s="1"/>
  <c r="Q315" i="3"/>
  <c r="P315" i="3"/>
  <c r="N315" i="3"/>
  <c r="O315" i="3" s="1"/>
  <c r="E315" i="3"/>
  <c r="D315" i="3"/>
  <c r="C315" i="3"/>
  <c r="B315" i="3"/>
  <c r="AC314" i="3"/>
  <c r="F108" i="10" s="1"/>
  <c r="X314" i="3"/>
  <c r="D108" i="10" s="1"/>
  <c r="T314" i="3"/>
  <c r="U314" i="3" s="1"/>
  <c r="AV315" i="3" s="1"/>
  <c r="R314" i="3"/>
  <c r="S314" i="3" s="1"/>
  <c r="Q314" i="3"/>
  <c r="AA313" i="3" s="1"/>
  <c r="P314" i="3"/>
  <c r="AB313" i="3" s="1"/>
  <c r="N314" i="3"/>
  <c r="O314" i="3" s="1"/>
  <c r="E314" i="3"/>
  <c r="D314" i="3"/>
  <c r="C314" i="3"/>
  <c r="AD313" i="3"/>
  <c r="K313" i="3"/>
  <c r="K314" i="3" s="1"/>
  <c r="K315" i="3" s="1"/>
  <c r="J313" i="3"/>
  <c r="J314" i="3" s="1"/>
  <c r="J315" i="3" s="1"/>
  <c r="I313" i="3"/>
  <c r="I314" i="3" s="1"/>
  <c r="I315" i="3" s="1"/>
  <c r="H313" i="3"/>
  <c r="H314" i="3" s="1"/>
  <c r="H315" i="3" s="1"/>
  <c r="E313" i="3"/>
  <c r="X312" i="3"/>
  <c r="E107" i="10" s="1"/>
  <c r="T312" i="3"/>
  <c r="U312" i="3" s="1"/>
  <c r="S312" i="3"/>
  <c r="R312" i="3"/>
  <c r="Q312" i="3"/>
  <c r="AC310" i="3" s="1"/>
  <c r="P312" i="3"/>
  <c r="O312" i="3"/>
  <c r="N312" i="3"/>
  <c r="E312" i="3"/>
  <c r="D312" i="3"/>
  <c r="C312" i="3"/>
  <c r="B312" i="3"/>
  <c r="R311" i="3"/>
  <c r="S311" i="3" s="1"/>
  <c r="Q311" i="3"/>
  <c r="AA310" i="3" s="1"/>
  <c r="E311" i="3"/>
  <c r="D311" i="3"/>
  <c r="C311" i="3"/>
  <c r="K310" i="3"/>
  <c r="K311" i="3" s="1"/>
  <c r="K312" i="3" s="1"/>
  <c r="J310" i="3"/>
  <c r="J311" i="3" s="1"/>
  <c r="J312" i="3" s="1"/>
  <c r="E310" i="3"/>
  <c r="X309" i="3"/>
  <c r="E106" i="10" s="1"/>
  <c r="T309" i="3"/>
  <c r="U309" i="3" s="1"/>
  <c r="S309" i="3"/>
  <c r="W307" i="3" s="1"/>
  <c r="R309" i="3"/>
  <c r="Q309" i="3"/>
  <c r="AC307" i="3" s="1"/>
  <c r="P309" i="3"/>
  <c r="O309" i="3"/>
  <c r="N309" i="3"/>
  <c r="E309" i="3"/>
  <c r="D309" i="3"/>
  <c r="C309" i="3"/>
  <c r="B309" i="3"/>
  <c r="AC308" i="3"/>
  <c r="F106" i="10" s="1"/>
  <c r="X308" i="3"/>
  <c r="D106" i="10" s="1"/>
  <c r="U308" i="3"/>
  <c r="AV309" i="3" s="1"/>
  <c r="T308" i="3"/>
  <c r="R308" i="3"/>
  <c r="S308" i="3" s="1"/>
  <c r="Q308" i="3"/>
  <c r="P308" i="3"/>
  <c r="AB307" i="3" s="1"/>
  <c r="N308" i="3"/>
  <c r="O308" i="3" s="1"/>
  <c r="H308" i="3"/>
  <c r="H309" i="3" s="1"/>
  <c r="E308" i="3"/>
  <c r="D308" i="3"/>
  <c r="C308" i="3"/>
  <c r="AD307" i="3"/>
  <c r="K307" i="3"/>
  <c r="K308" i="3" s="1"/>
  <c r="K309" i="3" s="1"/>
  <c r="J307" i="3"/>
  <c r="J308" i="3" s="1"/>
  <c r="J309" i="3" s="1"/>
  <c r="I307" i="3"/>
  <c r="I308" i="3" s="1"/>
  <c r="I309" i="3" s="1"/>
  <c r="H307" i="3"/>
  <c r="AG307" i="3" s="1"/>
  <c r="E307" i="3"/>
  <c r="X306" i="3"/>
  <c r="E105" i="10" s="1"/>
  <c r="U306" i="3"/>
  <c r="T306" i="3"/>
  <c r="R306" i="3"/>
  <c r="S306" i="3" s="1"/>
  <c r="Q306" i="3"/>
  <c r="P306" i="3"/>
  <c r="N306" i="3"/>
  <c r="O306" i="3" s="1"/>
  <c r="E306" i="3"/>
  <c r="D306" i="3"/>
  <c r="C306" i="3"/>
  <c r="B306" i="3"/>
  <c r="AC305" i="3"/>
  <c r="F105" i="10" s="1"/>
  <c r="X305" i="3"/>
  <c r="D105" i="10" s="1"/>
  <c r="T305" i="3"/>
  <c r="U305" i="3" s="1"/>
  <c r="AV306" i="3" s="1"/>
  <c r="S305" i="3"/>
  <c r="R305" i="3"/>
  <c r="Q305" i="3"/>
  <c r="AA304" i="3" s="1"/>
  <c r="P305" i="3"/>
  <c r="AB304" i="3" s="1"/>
  <c r="O305" i="3"/>
  <c r="N305" i="3"/>
  <c r="E305" i="3"/>
  <c r="D305" i="3"/>
  <c r="C305" i="3"/>
  <c r="AD304" i="3"/>
  <c r="K304" i="3"/>
  <c r="K305" i="3" s="1"/>
  <c r="K306" i="3" s="1"/>
  <c r="J304" i="3"/>
  <c r="J305" i="3" s="1"/>
  <c r="J306" i="3" s="1"/>
  <c r="I304" i="3"/>
  <c r="I305" i="3" s="1"/>
  <c r="I306" i="3" s="1"/>
  <c r="H304" i="3"/>
  <c r="H305" i="3" s="1"/>
  <c r="H306" i="3" s="1"/>
  <c r="E304" i="3"/>
  <c r="X303" i="3"/>
  <c r="E104" i="10" s="1"/>
  <c r="T303" i="3"/>
  <c r="U303" i="3" s="1"/>
  <c r="R303" i="3"/>
  <c r="S303" i="3" s="1"/>
  <c r="Q303" i="3"/>
  <c r="AC301" i="3" s="1"/>
  <c r="P303" i="3"/>
  <c r="N303" i="3"/>
  <c r="O303" i="3" s="1"/>
  <c r="E303" i="3"/>
  <c r="D303" i="3"/>
  <c r="C303" i="3"/>
  <c r="B303" i="3"/>
  <c r="AC302" i="3"/>
  <c r="F104" i="10" s="1"/>
  <c r="X302" i="3"/>
  <c r="D104" i="10" s="1"/>
  <c r="T302" i="3"/>
  <c r="U302" i="3" s="1"/>
  <c r="AV303" i="3" s="1"/>
  <c r="S302" i="3"/>
  <c r="R302" i="3"/>
  <c r="Q302" i="3"/>
  <c r="AA301" i="3" s="1"/>
  <c r="P302" i="3"/>
  <c r="O302" i="3"/>
  <c r="N302" i="3"/>
  <c r="E302" i="3"/>
  <c r="D302" i="3"/>
  <c r="C302" i="3"/>
  <c r="AD301" i="3"/>
  <c r="K301" i="3"/>
  <c r="K302" i="3" s="1"/>
  <c r="K303" i="3" s="1"/>
  <c r="J301" i="3"/>
  <c r="J302" i="3" s="1"/>
  <c r="J303" i="3" s="1"/>
  <c r="I301" i="3"/>
  <c r="I302" i="3" s="1"/>
  <c r="I303" i="3" s="1"/>
  <c r="H301" i="3"/>
  <c r="H302" i="3" s="1"/>
  <c r="H303" i="3" s="1"/>
  <c r="E301" i="3"/>
  <c r="X300" i="3"/>
  <c r="E103" i="10" s="1"/>
  <c r="T300" i="3"/>
  <c r="U300" i="3" s="1"/>
  <c r="S300" i="3"/>
  <c r="R300" i="3"/>
  <c r="Q300" i="3"/>
  <c r="AC298" i="3" s="1"/>
  <c r="P300" i="3"/>
  <c r="O300" i="3"/>
  <c r="N300" i="3"/>
  <c r="E300" i="3"/>
  <c r="D300" i="3"/>
  <c r="C300" i="3"/>
  <c r="B300" i="3"/>
  <c r="X299" i="3"/>
  <c r="D103" i="10" s="1"/>
  <c r="Q299" i="3"/>
  <c r="N299" i="3"/>
  <c r="O299" i="3" s="1"/>
  <c r="E299" i="3"/>
  <c r="D299" i="3"/>
  <c r="C299" i="3"/>
  <c r="K298" i="3"/>
  <c r="K299" i="3" s="1"/>
  <c r="K300" i="3" s="1"/>
  <c r="J298" i="3"/>
  <c r="J299" i="3" s="1"/>
  <c r="J300" i="3" s="1"/>
  <c r="H298" i="3"/>
  <c r="AG298" i="3" s="1"/>
  <c r="E298" i="3"/>
  <c r="X297" i="3"/>
  <c r="E102" i="10" s="1"/>
  <c r="T297" i="3"/>
  <c r="U297" i="3" s="1"/>
  <c r="S297" i="3"/>
  <c r="R297" i="3"/>
  <c r="Q297" i="3"/>
  <c r="AC295" i="3" s="1"/>
  <c r="P297" i="3"/>
  <c r="O297" i="3"/>
  <c r="N297" i="3"/>
  <c r="E297" i="3"/>
  <c r="D297" i="3"/>
  <c r="C297" i="3"/>
  <c r="B297" i="3"/>
  <c r="AC296" i="3"/>
  <c r="F102" i="10" s="1"/>
  <c r="X296" i="3"/>
  <c r="D102" i="10" s="1"/>
  <c r="U296" i="3"/>
  <c r="AV297" i="3" s="1"/>
  <c r="T296" i="3"/>
  <c r="R296" i="3"/>
  <c r="S296" i="3" s="1"/>
  <c r="Q296" i="3"/>
  <c r="AA295" i="3" s="1"/>
  <c r="P296" i="3"/>
  <c r="AB295" i="3" s="1"/>
  <c r="N296" i="3"/>
  <c r="O296" i="3" s="1"/>
  <c r="E296" i="3"/>
  <c r="D296" i="3"/>
  <c r="C296" i="3"/>
  <c r="AG295" i="3"/>
  <c r="AD295" i="3"/>
  <c r="K295" i="3"/>
  <c r="K296" i="3" s="1"/>
  <c r="K297" i="3" s="1"/>
  <c r="J295" i="3"/>
  <c r="J296" i="3" s="1"/>
  <c r="J297" i="3" s="1"/>
  <c r="I295" i="3"/>
  <c r="I296" i="3" s="1"/>
  <c r="I297" i="3" s="1"/>
  <c r="H295" i="3"/>
  <c r="E295" i="3"/>
  <c r="X294" i="3"/>
  <c r="E101" i="10" s="1"/>
  <c r="T294" i="3"/>
  <c r="U294" i="3" s="1"/>
  <c r="R294" i="3"/>
  <c r="S294" i="3" s="1"/>
  <c r="Q294" i="3"/>
  <c r="AC292" i="3" s="1"/>
  <c r="P294" i="3"/>
  <c r="N294" i="3"/>
  <c r="O294" i="3" s="1"/>
  <c r="E294" i="3"/>
  <c r="D294" i="3"/>
  <c r="C294" i="3"/>
  <c r="B294" i="3"/>
  <c r="AC293" i="3"/>
  <c r="F101" i="10" s="1"/>
  <c r="X293" i="3"/>
  <c r="D101" i="10" s="1"/>
  <c r="U293" i="3"/>
  <c r="AV294" i="3" s="1"/>
  <c r="T293" i="3"/>
  <c r="R293" i="3"/>
  <c r="S293" i="3" s="1"/>
  <c r="Q293" i="3"/>
  <c r="AA292" i="3" s="1"/>
  <c r="P293" i="3"/>
  <c r="AB292" i="3" s="1"/>
  <c r="N293" i="3"/>
  <c r="O293" i="3" s="1"/>
  <c r="E293" i="3"/>
  <c r="D293" i="3"/>
  <c r="C293" i="3"/>
  <c r="AD292" i="3"/>
  <c r="K292" i="3"/>
  <c r="K293" i="3" s="1"/>
  <c r="K294" i="3" s="1"/>
  <c r="J292" i="3"/>
  <c r="J293" i="3" s="1"/>
  <c r="J294" i="3" s="1"/>
  <c r="I292" i="3"/>
  <c r="I293" i="3" s="1"/>
  <c r="I294" i="3" s="1"/>
  <c r="H292" i="3"/>
  <c r="H293" i="3" s="1"/>
  <c r="H294" i="3" s="1"/>
  <c r="E292" i="3"/>
  <c r="X291" i="3"/>
  <c r="E100" i="10" s="1"/>
  <c r="U291" i="3"/>
  <c r="T291" i="3"/>
  <c r="R291" i="3"/>
  <c r="S291" i="3" s="1"/>
  <c r="Q291" i="3"/>
  <c r="AC289" i="3" s="1"/>
  <c r="P291" i="3"/>
  <c r="N291" i="3"/>
  <c r="O291" i="3" s="1"/>
  <c r="E291" i="3"/>
  <c r="D291" i="3"/>
  <c r="C291" i="3"/>
  <c r="B291" i="3"/>
  <c r="AC290" i="3"/>
  <c r="F100" i="10" s="1"/>
  <c r="X290" i="3"/>
  <c r="D100" i="10" s="1"/>
  <c r="T290" i="3"/>
  <c r="U290" i="3" s="1"/>
  <c r="AV291" i="3" s="1"/>
  <c r="R290" i="3"/>
  <c r="S290" i="3" s="1"/>
  <c r="Q290" i="3"/>
  <c r="AA289" i="3" s="1"/>
  <c r="P290" i="3"/>
  <c r="AB289" i="3" s="1"/>
  <c r="N290" i="3"/>
  <c r="O290" i="3" s="1"/>
  <c r="E290" i="3"/>
  <c r="D290" i="3"/>
  <c r="C290" i="3"/>
  <c r="AD289" i="3"/>
  <c r="K289" i="3"/>
  <c r="K290" i="3" s="1"/>
  <c r="K291" i="3" s="1"/>
  <c r="J289" i="3"/>
  <c r="J290" i="3" s="1"/>
  <c r="J291" i="3" s="1"/>
  <c r="I289" i="3"/>
  <c r="I290" i="3" s="1"/>
  <c r="I291" i="3" s="1"/>
  <c r="H289" i="3"/>
  <c r="H290" i="3" s="1"/>
  <c r="H291" i="3" s="1"/>
  <c r="E289" i="3"/>
  <c r="X288" i="3"/>
  <c r="E99" i="10" s="1"/>
  <c r="T288" i="3"/>
  <c r="U288" i="3" s="1"/>
  <c r="R288" i="3"/>
  <c r="S288" i="3" s="1"/>
  <c r="Q288" i="3"/>
  <c r="AC286" i="3" s="1"/>
  <c r="P288" i="3"/>
  <c r="N288" i="3"/>
  <c r="O288" i="3" s="1"/>
  <c r="E288" i="3"/>
  <c r="D288" i="3"/>
  <c r="C288" i="3"/>
  <c r="B288" i="3"/>
  <c r="T287" i="3"/>
  <c r="U287" i="3" s="1"/>
  <c r="AV288" i="3" s="1"/>
  <c r="Q287" i="3"/>
  <c r="AA286" i="3" s="1"/>
  <c r="E287" i="3"/>
  <c r="D287" i="3"/>
  <c r="C287" i="3"/>
  <c r="K286" i="3"/>
  <c r="K287" i="3" s="1"/>
  <c r="K288" i="3" s="1"/>
  <c r="J286" i="3"/>
  <c r="J287" i="3" s="1"/>
  <c r="J288" i="3" s="1"/>
  <c r="E286" i="3"/>
  <c r="X285" i="3"/>
  <c r="E98" i="10" s="1"/>
  <c r="U285" i="3"/>
  <c r="T285" i="3"/>
  <c r="R285" i="3"/>
  <c r="S285" i="3" s="1"/>
  <c r="W283" i="3" s="1"/>
  <c r="Q285" i="3"/>
  <c r="AC283" i="3" s="1"/>
  <c r="P285" i="3"/>
  <c r="N285" i="3"/>
  <c r="O285" i="3" s="1"/>
  <c r="E285" i="3"/>
  <c r="D285" i="3"/>
  <c r="C285" i="3"/>
  <c r="B285" i="3"/>
  <c r="AC284" i="3"/>
  <c r="F98" i="10" s="1"/>
  <c r="X284" i="3"/>
  <c r="D98" i="10" s="1"/>
  <c r="T284" i="3"/>
  <c r="U284" i="3" s="1"/>
  <c r="R284" i="3"/>
  <c r="S284" i="3" s="1"/>
  <c r="Q284" i="3"/>
  <c r="AA283" i="3" s="1"/>
  <c r="P284" i="3"/>
  <c r="N284" i="3"/>
  <c r="O284" i="3" s="1"/>
  <c r="E284" i="3"/>
  <c r="D284" i="3"/>
  <c r="C284" i="3"/>
  <c r="AD283" i="3"/>
  <c r="K283" i="3"/>
  <c r="K284" i="3" s="1"/>
  <c r="K285" i="3" s="1"/>
  <c r="J283" i="3"/>
  <c r="J284" i="3" s="1"/>
  <c r="J285" i="3" s="1"/>
  <c r="I283" i="3"/>
  <c r="I284" i="3" s="1"/>
  <c r="I285" i="3" s="1"/>
  <c r="H283" i="3"/>
  <c r="H284" i="3" s="1"/>
  <c r="H285" i="3" s="1"/>
  <c r="E283" i="3"/>
  <c r="X282" i="3"/>
  <c r="E97" i="10" s="1"/>
  <c r="T282" i="3"/>
  <c r="U282" i="3" s="1"/>
  <c r="R282" i="3"/>
  <c r="S282" i="3" s="1"/>
  <c r="W280" i="3" s="1"/>
  <c r="Q282" i="3"/>
  <c r="P282" i="3"/>
  <c r="N282" i="3"/>
  <c r="O282" i="3" s="1"/>
  <c r="E282" i="3"/>
  <c r="D282" i="3"/>
  <c r="C282" i="3"/>
  <c r="B282" i="3"/>
  <c r="AC281" i="3"/>
  <c r="F97" i="10" s="1"/>
  <c r="X281" i="3"/>
  <c r="D97" i="10" s="1"/>
  <c r="T281" i="3"/>
  <c r="U281" i="3" s="1"/>
  <c r="AV282" i="3" s="1"/>
  <c r="R281" i="3"/>
  <c r="S281" i="3" s="1"/>
  <c r="Q281" i="3"/>
  <c r="AA280" i="3" s="1"/>
  <c r="P281" i="3"/>
  <c r="N281" i="3"/>
  <c r="O281" i="3" s="1"/>
  <c r="E281" i="3"/>
  <c r="D281" i="3"/>
  <c r="C281" i="3"/>
  <c r="AD280" i="3"/>
  <c r="AC280" i="3"/>
  <c r="AB280" i="3"/>
  <c r="K280" i="3"/>
  <c r="K281" i="3" s="1"/>
  <c r="K282" i="3" s="1"/>
  <c r="J280" i="3"/>
  <c r="J281" i="3" s="1"/>
  <c r="J282" i="3" s="1"/>
  <c r="I280" i="3"/>
  <c r="I281" i="3" s="1"/>
  <c r="I282" i="3" s="1"/>
  <c r="H280" i="3"/>
  <c r="AG280" i="3" s="1"/>
  <c r="E280" i="3"/>
  <c r="X279" i="3"/>
  <c r="E96" i="10" s="1"/>
  <c r="T279" i="3"/>
  <c r="U279" i="3" s="1"/>
  <c r="S279" i="3"/>
  <c r="R279" i="3"/>
  <c r="Q279" i="3"/>
  <c r="P279" i="3"/>
  <c r="O279" i="3"/>
  <c r="N279" i="3"/>
  <c r="E279" i="3"/>
  <c r="D279" i="3"/>
  <c r="C279" i="3"/>
  <c r="B279" i="3"/>
  <c r="AC278" i="3"/>
  <c r="F96" i="10" s="1"/>
  <c r="X278" i="3"/>
  <c r="D96" i="10" s="1"/>
  <c r="T278" i="3"/>
  <c r="U278" i="3" s="1"/>
  <c r="AV279" i="3" s="1"/>
  <c r="R278" i="3"/>
  <c r="S278" i="3" s="1"/>
  <c r="Q278" i="3"/>
  <c r="AA277" i="3" s="1"/>
  <c r="P278" i="3"/>
  <c r="AB277" i="3" s="1"/>
  <c r="N278" i="3"/>
  <c r="O278" i="3" s="1"/>
  <c r="E278" i="3"/>
  <c r="D278" i="3"/>
  <c r="C278" i="3"/>
  <c r="AD277" i="3"/>
  <c r="K277" i="3"/>
  <c r="K278" i="3" s="1"/>
  <c r="K279" i="3" s="1"/>
  <c r="J277" i="3"/>
  <c r="J278" i="3" s="1"/>
  <c r="J279" i="3" s="1"/>
  <c r="I277" i="3"/>
  <c r="I278" i="3" s="1"/>
  <c r="I279" i="3" s="1"/>
  <c r="H277" i="3"/>
  <c r="E277" i="3"/>
  <c r="X276" i="3"/>
  <c r="E95" i="10" s="1"/>
  <c r="U276" i="3"/>
  <c r="T276" i="3"/>
  <c r="R276" i="3"/>
  <c r="S276" i="3" s="1"/>
  <c r="Q276" i="3"/>
  <c r="AC274" i="3" s="1"/>
  <c r="P276" i="3"/>
  <c r="N276" i="3"/>
  <c r="O276" i="3" s="1"/>
  <c r="E276" i="3"/>
  <c r="D276" i="3"/>
  <c r="C276" i="3"/>
  <c r="B276" i="3"/>
  <c r="AC275" i="3"/>
  <c r="F95" i="10" s="1"/>
  <c r="Q275" i="3"/>
  <c r="AA274" i="3" s="1"/>
  <c r="N275" i="3"/>
  <c r="O275" i="3" s="1"/>
  <c r="E275" i="3"/>
  <c r="D275" i="3"/>
  <c r="C275" i="3"/>
  <c r="K274" i="3"/>
  <c r="K275" i="3" s="1"/>
  <c r="K276" i="3" s="1"/>
  <c r="J274" i="3"/>
  <c r="J275" i="3" s="1"/>
  <c r="J276" i="3" s="1"/>
  <c r="E274" i="3"/>
  <c r="X273" i="3"/>
  <c r="E94" i="10" s="1"/>
  <c r="U273" i="3"/>
  <c r="T273" i="3"/>
  <c r="S273" i="3"/>
  <c r="W271" i="3" s="1"/>
  <c r="R273" i="3"/>
  <c r="Q273" i="3"/>
  <c r="AC271" i="3" s="1"/>
  <c r="P273" i="3"/>
  <c r="O273" i="3"/>
  <c r="N273" i="3"/>
  <c r="E273" i="3"/>
  <c r="D273" i="3"/>
  <c r="C273" i="3"/>
  <c r="B273" i="3"/>
  <c r="AC272" i="3"/>
  <c r="F94" i="10" s="1"/>
  <c r="X272" i="3"/>
  <c r="D94" i="10" s="1"/>
  <c r="T272" i="3"/>
  <c r="U272" i="3" s="1"/>
  <c r="AV273" i="3" s="1"/>
  <c r="S272" i="3"/>
  <c r="R272" i="3"/>
  <c r="Q272" i="3"/>
  <c r="AA271" i="3" s="1"/>
  <c r="P272" i="3"/>
  <c r="AB271" i="3" s="1"/>
  <c r="O272" i="3"/>
  <c r="N272" i="3"/>
  <c r="E272" i="3"/>
  <c r="D272" i="3"/>
  <c r="C272" i="3"/>
  <c r="AD271" i="3"/>
  <c r="K271" i="3"/>
  <c r="K272" i="3" s="1"/>
  <c r="K273" i="3" s="1"/>
  <c r="J271" i="3"/>
  <c r="J272" i="3" s="1"/>
  <c r="J273" i="3" s="1"/>
  <c r="I271" i="3"/>
  <c r="I272" i="3" s="1"/>
  <c r="I273" i="3" s="1"/>
  <c r="H271" i="3"/>
  <c r="H272" i="3" s="1"/>
  <c r="H273" i="3" s="1"/>
  <c r="E271" i="3"/>
  <c r="X270" i="3"/>
  <c r="E93" i="10" s="1"/>
  <c r="T270" i="3"/>
  <c r="U270" i="3" s="1"/>
  <c r="R270" i="3"/>
  <c r="S270" i="3" s="1"/>
  <c r="W268" i="3" s="1"/>
  <c r="Q270" i="3"/>
  <c r="AC268" i="3" s="1"/>
  <c r="P270" i="3"/>
  <c r="N270" i="3"/>
  <c r="O270" i="3" s="1"/>
  <c r="J270" i="3"/>
  <c r="E270" i="3"/>
  <c r="D270" i="3"/>
  <c r="C270" i="3"/>
  <c r="B270" i="3"/>
  <c r="AC269" i="3"/>
  <c r="F93" i="10" s="1"/>
  <c r="X269" i="3"/>
  <c r="D93" i="10" s="1"/>
  <c r="T269" i="3"/>
  <c r="U269" i="3" s="1"/>
  <c r="AV270" i="3" s="1"/>
  <c r="S269" i="3"/>
  <c r="R269" i="3"/>
  <c r="Q269" i="3"/>
  <c r="AA268" i="3" s="1"/>
  <c r="P269" i="3"/>
  <c r="O269" i="3"/>
  <c r="N269" i="3"/>
  <c r="E269" i="3"/>
  <c r="D269" i="3"/>
  <c r="C269" i="3"/>
  <c r="AD268" i="3"/>
  <c r="AB268" i="3"/>
  <c r="K268" i="3"/>
  <c r="K269" i="3" s="1"/>
  <c r="K270" i="3" s="1"/>
  <c r="J268" i="3"/>
  <c r="J269" i="3" s="1"/>
  <c r="I268" i="3"/>
  <c r="I269" i="3" s="1"/>
  <c r="I270" i="3" s="1"/>
  <c r="H268" i="3"/>
  <c r="AG268" i="3" s="1"/>
  <c r="E268" i="3"/>
  <c r="X267" i="3"/>
  <c r="E92" i="10" s="1"/>
  <c r="T267" i="3"/>
  <c r="U267" i="3" s="1"/>
  <c r="R267" i="3"/>
  <c r="S267" i="3" s="1"/>
  <c r="Q267" i="3"/>
  <c r="P267" i="3"/>
  <c r="N267" i="3"/>
  <c r="O267" i="3" s="1"/>
  <c r="E267" i="3"/>
  <c r="D267" i="3"/>
  <c r="C267" i="3"/>
  <c r="B267" i="3"/>
  <c r="AC266" i="3"/>
  <c r="F92" i="10" s="1"/>
  <c r="X266" i="3"/>
  <c r="D92" i="10" s="1"/>
  <c r="T266" i="3"/>
  <c r="U266" i="3" s="1"/>
  <c r="AV267" i="3" s="1"/>
  <c r="R266" i="3"/>
  <c r="S266" i="3" s="1"/>
  <c r="Q266" i="3"/>
  <c r="AA265" i="3" s="1"/>
  <c r="P266" i="3"/>
  <c r="N266" i="3"/>
  <c r="O266" i="3" s="1"/>
  <c r="E266" i="3"/>
  <c r="D266" i="3"/>
  <c r="C266" i="3"/>
  <c r="AD265" i="3"/>
  <c r="AC265" i="3"/>
  <c r="AB265" i="3"/>
  <c r="K265" i="3"/>
  <c r="K266" i="3" s="1"/>
  <c r="K267" i="3" s="1"/>
  <c r="J265" i="3"/>
  <c r="J266" i="3" s="1"/>
  <c r="J267" i="3" s="1"/>
  <c r="I265" i="3"/>
  <c r="I266" i="3" s="1"/>
  <c r="I267" i="3" s="1"/>
  <c r="H265" i="3"/>
  <c r="Y265" i="3" s="1"/>
  <c r="E265" i="3"/>
  <c r="X264" i="3"/>
  <c r="E91" i="10" s="1"/>
  <c r="U264" i="3"/>
  <c r="T264" i="3"/>
  <c r="R264" i="3"/>
  <c r="S264" i="3" s="1"/>
  <c r="Q264" i="3"/>
  <c r="AC262" i="3" s="1"/>
  <c r="P264" i="3"/>
  <c r="N264" i="3"/>
  <c r="O264" i="3" s="1"/>
  <c r="E264" i="3"/>
  <c r="D264" i="3"/>
  <c r="C264" i="3"/>
  <c r="B264" i="3"/>
  <c r="R263" i="3"/>
  <c r="S263" i="3" s="1"/>
  <c r="Q263" i="3"/>
  <c r="J263" i="3"/>
  <c r="J264" i="3" s="1"/>
  <c r="E263" i="3"/>
  <c r="D263" i="3"/>
  <c r="C263" i="3"/>
  <c r="AA262" i="3"/>
  <c r="K262" i="3"/>
  <c r="K263" i="3" s="1"/>
  <c r="K264" i="3" s="1"/>
  <c r="J262" i="3"/>
  <c r="I262" i="3"/>
  <c r="I263" i="3" s="1"/>
  <c r="I264" i="3" s="1"/>
  <c r="E262" i="3"/>
  <c r="X261" i="3"/>
  <c r="E90" i="10" s="1"/>
  <c r="T261" i="3"/>
  <c r="U261" i="3" s="1"/>
  <c r="R261" i="3"/>
  <c r="S261" i="3" s="1"/>
  <c r="Q261" i="3"/>
  <c r="AC259" i="3" s="1"/>
  <c r="P261" i="3"/>
  <c r="N261" i="3"/>
  <c r="O261" i="3" s="1"/>
  <c r="E261" i="3"/>
  <c r="D261" i="3"/>
  <c r="C261" i="3"/>
  <c r="B261" i="3"/>
  <c r="AC260" i="3"/>
  <c r="F90" i="10" s="1"/>
  <c r="X260" i="3"/>
  <c r="D90" i="10" s="1"/>
  <c r="T260" i="3"/>
  <c r="U260" i="3" s="1"/>
  <c r="AV261" i="3" s="1"/>
  <c r="S260" i="3"/>
  <c r="R260" i="3"/>
  <c r="Q260" i="3"/>
  <c r="AA259" i="3" s="1"/>
  <c r="P260" i="3"/>
  <c r="O260" i="3"/>
  <c r="N260" i="3"/>
  <c r="E260" i="3"/>
  <c r="D260" i="3"/>
  <c r="C260" i="3"/>
  <c r="AD259" i="3"/>
  <c r="AB259" i="3"/>
  <c r="K259" i="3"/>
  <c r="K260" i="3" s="1"/>
  <c r="K261" i="3" s="1"/>
  <c r="J259" i="3"/>
  <c r="J260" i="3" s="1"/>
  <c r="J261" i="3" s="1"/>
  <c r="I259" i="3"/>
  <c r="I260" i="3" s="1"/>
  <c r="I261" i="3" s="1"/>
  <c r="H259" i="3"/>
  <c r="H260" i="3" s="1"/>
  <c r="H261" i="3" s="1"/>
  <c r="E259" i="3"/>
  <c r="X258" i="3"/>
  <c r="E89" i="10" s="1"/>
  <c r="T258" i="3"/>
  <c r="U258" i="3" s="1"/>
  <c r="R258" i="3"/>
  <c r="S258" i="3" s="1"/>
  <c r="Q258" i="3"/>
  <c r="AC256" i="3" s="1"/>
  <c r="P258" i="3"/>
  <c r="N258" i="3"/>
  <c r="O258" i="3" s="1"/>
  <c r="E258" i="3"/>
  <c r="D258" i="3"/>
  <c r="C258" i="3"/>
  <c r="B258" i="3"/>
  <c r="AC257" i="3"/>
  <c r="F89" i="10" s="1"/>
  <c r="X257" i="3"/>
  <c r="D89" i="10" s="1"/>
  <c r="T257" i="3"/>
  <c r="U257" i="3" s="1"/>
  <c r="AV258" i="3" s="1"/>
  <c r="R257" i="3"/>
  <c r="S257" i="3" s="1"/>
  <c r="Q257" i="3"/>
  <c r="AA256" i="3" s="1"/>
  <c r="P257" i="3"/>
  <c r="N257" i="3"/>
  <c r="O257" i="3" s="1"/>
  <c r="K257" i="3"/>
  <c r="K258" i="3" s="1"/>
  <c r="E257" i="3"/>
  <c r="D257" i="3"/>
  <c r="C257" i="3"/>
  <c r="AD256" i="3"/>
  <c r="AB256" i="3"/>
  <c r="K256" i="3"/>
  <c r="J256" i="3"/>
  <c r="J257" i="3" s="1"/>
  <c r="J258" i="3" s="1"/>
  <c r="I256" i="3"/>
  <c r="I257" i="3" s="1"/>
  <c r="I258" i="3" s="1"/>
  <c r="H256" i="3"/>
  <c r="E256" i="3"/>
  <c r="X255" i="3"/>
  <c r="E88" i="10" s="1"/>
  <c r="T255" i="3"/>
  <c r="U255" i="3" s="1"/>
  <c r="R255" i="3"/>
  <c r="S255" i="3" s="1"/>
  <c r="Q255" i="3"/>
  <c r="P255" i="3"/>
  <c r="N255" i="3"/>
  <c r="O255" i="3" s="1"/>
  <c r="E255" i="3"/>
  <c r="D255" i="3"/>
  <c r="C255" i="3"/>
  <c r="B255" i="3"/>
  <c r="AC254" i="3"/>
  <c r="F88" i="10" s="1"/>
  <c r="X254" i="3"/>
  <c r="D88" i="10" s="1"/>
  <c r="T254" i="3"/>
  <c r="U254" i="3" s="1"/>
  <c r="AV255" i="3" s="1"/>
  <c r="R254" i="3"/>
  <c r="S254" i="3" s="1"/>
  <c r="Q254" i="3"/>
  <c r="AA253" i="3" s="1"/>
  <c r="P254" i="3"/>
  <c r="N254" i="3"/>
  <c r="O254" i="3" s="1"/>
  <c r="I254" i="3"/>
  <c r="I255" i="3" s="1"/>
  <c r="E254" i="3"/>
  <c r="D254" i="3"/>
  <c r="C254" i="3"/>
  <c r="AD253" i="3"/>
  <c r="AC253" i="3"/>
  <c r="AB253" i="3"/>
  <c r="K253" i="3"/>
  <c r="K254" i="3" s="1"/>
  <c r="K255" i="3" s="1"/>
  <c r="J253" i="3"/>
  <c r="J254" i="3" s="1"/>
  <c r="J255" i="3" s="1"/>
  <c r="I253" i="3"/>
  <c r="H253" i="3"/>
  <c r="E253" i="3"/>
  <c r="X252" i="3"/>
  <c r="E87" i="10" s="1"/>
  <c r="U252" i="3"/>
  <c r="T252" i="3"/>
  <c r="R252" i="3"/>
  <c r="S252" i="3" s="1"/>
  <c r="Q252" i="3"/>
  <c r="AC250" i="3" s="1"/>
  <c r="P252" i="3"/>
  <c r="N252" i="3"/>
  <c r="O252" i="3" s="1"/>
  <c r="E252" i="3"/>
  <c r="D252" i="3"/>
  <c r="C252" i="3"/>
  <c r="B252" i="3"/>
  <c r="X251" i="3"/>
  <c r="D87" i="10" s="1"/>
  <c r="Q251" i="3"/>
  <c r="AA250" i="3" s="1"/>
  <c r="E251" i="3"/>
  <c r="D251" i="3"/>
  <c r="C251" i="3"/>
  <c r="AD250" i="3"/>
  <c r="K250" i="3"/>
  <c r="K251" i="3" s="1"/>
  <c r="K252" i="3" s="1"/>
  <c r="J250" i="3"/>
  <c r="J251" i="3" s="1"/>
  <c r="J252" i="3" s="1"/>
  <c r="E250" i="3"/>
  <c r="X249" i="3"/>
  <c r="E86" i="10" s="1"/>
  <c r="T249" i="3"/>
  <c r="U249" i="3" s="1"/>
  <c r="R249" i="3"/>
  <c r="S249" i="3" s="1"/>
  <c r="Q249" i="3"/>
  <c r="AC247" i="3" s="1"/>
  <c r="P249" i="3"/>
  <c r="N249" i="3"/>
  <c r="O249" i="3" s="1"/>
  <c r="E249" i="3"/>
  <c r="D249" i="3"/>
  <c r="C249" i="3"/>
  <c r="B249" i="3"/>
  <c r="AC248" i="3"/>
  <c r="F86" i="10" s="1"/>
  <c r="X248" i="3"/>
  <c r="D86" i="10" s="1"/>
  <c r="T248" i="3"/>
  <c r="U248" i="3" s="1"/>
  <c r="AV249" i="3" s="1"/>
  <c r="R248" i="3"/>
  <c r="S248" i="3" s="1"/>
  <c r="Q248" i="3"/>
  <c r="P248" i="3"/>
  <c r="AB247" i="3" s="1"/>
  <c r="N248" i="3"/>
  <c r="O248" i="3" s="1"/>
  <c r="E248" i="3"/>
  <c r="D248" i="3"/>
  <c r="C248" i="3"/>
  <c r="AD247" i="3"/>
  <c r="AA247" i="3"/>
  <c r="K247" i="3"/>
  <c r="K248" i="3" s="1"/>
  <c r="K249" i="3" s="1"/>
  <c r="J247" i="3"/>
  <c r="J248" i="3" s="1"/>
  <c r="J249" i="3" s="1"/>
  <c r="I247" i="3"/>
  <c r="I248" i="3" s="1"/>
  <c r="I249" i="3" s="1"/>
  <c r="H247" i="3"/>
  <c r="E247" i="3"/>
  <c r="X246" i="3"/>
  <c r="E85" i="10" s="1"/>
  <c r="T246" i="3"/>
  <c r="U246" i="3" s="1"/>
  <c r="S246" i="3"/>
  <c r="W244" i="3" s="1"/>
  <c r="R246" i="3"/>
  <c r="Q246" i="3"/>
  <c r="AC244" i="3" s="1"/>
  <c r="P246" i="3"/>
  <c r="O246" i="3"/>
  <c r="N246" i="3"/>
  <c r="E246" i="3"/>
  <c r="D246" i="3"/>
  <c r="C246" i="3"/>
  <c r="B246" i="3"/>
  <c r="AC245" i="3"/>
  <c r="F85" i="10" s="1"/>
  <c r="X245" i="3"/>
  <c r="D85" i="10" s="1"/>
  <c r="T245" i="3"/>
  <c r="U245" i="3" s="1"/>
  <c r="AV246" i="3" s="1"/>
  <c r="R245" i="3"/>
  <c r="S245" i="3" s="1"/>
  <c r="Q245" i="3"/>
  <c r="AA244" i="3" s="1"/>
  <c r="P245" i="3"/>
  <c r="N245" i="3"/>
  <c r="O245" i="3" s="1"/>
  <c r="E245" i="3"/>
  <c r="D245" i="3"/>
  <c r="C245" i="3"/>
  <c r="AD244" i="3"/>
  <c r="AB244" i="3"/>
  <c r="K244" i="3"/>
  <c r="K245" i="3" s="1"/>
  <c r="K246" i="3" s="1"/>
  <c r="J244" i="3"/>
  <c r="J245" i="3" s="1"/>
  <c r="J246" i="3" s="1"/>
  <c r="I244" i="3"/>
  <c r="I245" i="3" s="1"/>
  <c r="I246" i="3" s="1"/>
  <c r="H244" i="3"/>
  <c r="AG244" i="3" s="1"/>
  <c r="E244" i="3"/>
  <c r="X243" i="3"/>
  <c r="E84" i="10" s="1"/>
  <c r="T243" i="3"/>
  <c r="U243" i="3" s="1"/>
  <c r="S243" i="3"/>
  <c r="R243" i="3"/>
  <c r="Q243" i="3"/>
  <c r="P243" i="3"/>
  <c r="O243" i="3"/>
  <c r="N243" i="3"/>
  <c r="K243" i="3"/>
  <c r="E243" i="3"/>
  <c r="D243" i="3"/>
  <c r="C243" i="3"/>
  <c r="B243" i="3"/>
  <c r="AC242" i="3"/>
  <c r="F84" i="10" s="1"/>
  <c r="X242" i="3"/>
  <c r="D84" i="10" s="1"/>
  <c r="T242" i="3"/>
  <c r="U242" i="3" s="1"/>
  <c r="AV243" i="3" s="1"/>
  <c r="R242" i="3"/>
  <c r="S242" i="3" s="1"/>
  <c r="Q242" i="3"/>
  <c r="AA241" i="3" s="1"/>
  <c r="P242" i="3"/>
  <c r="N242" i="3"/>
  <c r="O242" i="3" s="1"/>
  <c r="E242" i="3"/>
  <c r="D242" i="3"/>
  <c r="C242" i="3"/>
  <c r="AD241" i="3"/>
  <c r="AC241" i="3"/>
  <c r="AB241" i="3"/>
  <c r="K241" i="3"/>
  <c r="K242" i="3" s="1"/>
  <c r="J241" i="3"/>
  <c r="J242" i="3" s="1"/>
  <c r="J243" i="3" s="1"/>
  <c r="I241" i="3"/>
  <c r="I242" i="3" s="1"/>
  <c r="I243" i="3" s="1"/>
  <c r="H241" i="3"/>
  <c r="E241" i="3"/>
  <c r="X240" i="3"/>
  <c r="E83" i="10" s="1"/>
  <c r="T240" i="3"/>
  <c r="U240" i="3" s="1"/>
  <c r="R240" i="3"/>
  <c r="S240" i="3" s="1"/>
  <c r="Q240" i="3"/>
  <c r="AC238" i="3" s="1"/>
  <c r="P240" i="3"/>
  <c r="N240" i="3"/>
  <c r="O240" i="3" s="1"/>
  <c r="E240" i="3"/>
  <c r="D240" i="3"/>
  <c r="C240" i="3"/>
  <c r="B240" i="3"/>
  <c r="Q239" i="3"/>
  <c r="AA238" i="3" s="1"/>
  <c r="P239" i="3"/>
  <c r="AB238" i="3" s="1"/>
  <c r="E239" i="3"/>
  <c r="D239" i="3"/>
  <c r="C239" i="3"/>
  <c r="K238" i="3"/>
  <c r="K239" i="3" s="1"/>
  <c r="K240" i="3" s="1"/>
  <c r="J238" i="3"/>
  <c r="J239" i="3" s="1"/>
  <c r="J240" i="3" s="1"/>
  <c r="E238" i="3"/>
  <c r="X237" i="3"/>
  <c r="E82" i="10" s="1"/>
  <c r="T237" i="3"/>
  <c r="U237" i="3" s="1"/>
  <c r="R237" i="3"/>
  <c r="S237" i="3" s="1"/>
  <c r="Q237" i="3"/>
  <c r="AC235" i="3" s="1"/>
  <c r="P237" i="3"/>
  <c r="N237" i="3"/>
  <c r="O237" i="3" s="1"/>
  <c r="E237" i="3"/>
  <c r="D237" i="3"/>
  <c r="C237" i="3"/>
  <c r="B237" i="3"/>
  <c r="AC236" i="3"/>
  <c r="F82" i="10" s="1"/>
  <c r="X236" i="3"/>
  <c r="D82" i="10" s="1"/>
  <c r="T236" i="3"/>
  <c r="U236" i="3" s="1"/>
  <c r="AV237" i="3" s="1"/>
  <c r="R236" i="3"/>
  <c r="S236" i="3" s="1"/>
  <c r="Q236" i="3"/>
  <c r="P236" i="3"/>
  <c r="AB235" i="3" s="1"/>
  <c r="N236" i="3"/>
  <c r="O236" i="3" s="1"/>
  <c r="E236" i="3"/>
  <c r="D236" i="3"/>
  <c r="C236" i="3"/>
  <c r="AD235" i="3"/>
  <c r="AA235" i="3"/>
  <c r="K235" i="3"/>
  <c r="K236" i="3" s="1"/>
  <c r="K237" i="3" s="1"/>
  <c r="J235" i="3"/>
  <c r="J236" i="3" s="1"/>
  <c r="J237" i="3" s="1"/>
  <c r="I235" i="3"/>
  <c r="I236" i="3" s="1"/>
  <c r="I237" i="3" s="1"/>
  <c r="H235" i="3"/>
  <c r="E235" i="3"/>
  <c r="X234" i="3"/>
  <c r="E81" i="10" s="1"/>
  <c r="T234" i="3"/>
  <c r="U234" i="3" s="1"/>
  <c r="R234" i="3"/>
  <c r="S234" i="3" s="1"/>
  <c r="W232" i="3" s="1"/>
  <c r="Q234" i="3"/>
  <c r="AC232" i="3" s="1"/>
  <c r="P234" i="3"/>
  <c r="N234" i="3"/>
  <c r="O234" i="3" s="1"/>
  <c r="E234" i="3"/>
  <c r="D234" i="3"/>
  <c r="C234" i="3"/>
  <c r="B234" i="3"/>
  <c r="AC233" i="3"/>
  <c r="F81" i="10" s="1"/>
  <c r="X233" i="3"/>
  <c r="D81" i="10" s="1"/>
  <c r="T233" i="3"/>
  <c r="U233" i="3" s="1"/>
  <c r="AV234" i="3" s="1"/>
  <c r="R233" i="3"/>
  <c r="S233" i="3" s="1"/>
  <c r="Q233" i="3"/>
  <c r="AA232" i="3" s="1"/>
  <c r="P233" i="3"/>
  <c r="AB232" i="3" s="1"/>
  <c r="N233" i="3"/>
  <c r="O233" i="3" s="1"/>
  <c r="K233" i="3"/>
  <c r="K234" i="3" s="1"/>
  <c r="E233" i="3"/>
  <c r="D233" i="3"/>
  <c r="C233" i="3"/>
  <c r="AD232" i="3"/>
  <c r="K232" i="3"/>
  <c r="J232" i="3"/>
  <c r="J233" i="3" s="1"/>
  <c r="J234" i="3" s="1"/>
  <c r="I232" i="3"/>
  <c r="I233" i="3" s="1"/>
  <c r="I234" i="3" s="1"/>
  <c r="H232" i="3"/>
  <c r="AG232" i="3" s="1"/>
  <c r="E232" i="3"/>
  <c r="X231" i="3"/>
  <c r="E80" i="10" s="1"/>
  <c r="T231" i="3"/>
  <c r="U231" i="3" s="1"/>
  <c r="S231" i="3"/>
  <c r="R231" i="3"/>
  <c r="Q231" i="3"/>
  <c r="P231" i="3"/>
  <c r="O231" i="3"/>
  <c r="N231" i="3"/>
  <c r="E231" i="3"/>
  <c r="D231" i="3"/>
  <c r="C231" i="3"/>
  <c r="B231" i="3"/>
  <c r="AC230" i="3"/>
  <c r="F80" i="10" s="1"/>
  <c r="X230" i="3"/>
  <c r="D80" i="10" s="1"/>
  <c r="U230" i="3"/>
  <c r="AV231" i="3" s="1"/>
  <c r="T230" i="3"/>
  <c r="R230" i="3"/>
  <c r="S230" i="3" s="1"/>
  <c r="Q230" i="3"/>
  <c r="AA229" i="3" s="1"/>
  <c r="P230" i="3"/>
  <c r="N230" i="3"/>
  <c r="O230" i="3" s="1"/>
  <c r="E230" i="3"/>
  <c r="D230" i="3"/>
  <c r="C230" i="3"/>
  <c r="AD229" i="3"/>
  <c r="AC229" i="3"/>
  <c r="AB229" i="3"/>
  <c r="K229" i="3"/>
  <c r="K230" i="3" s="1"/>
  <c r="K231" i="3" s="1"/>
  <c r="J229" i="3"/>
  <c r="J230" i="3" s="1"/>
  <c r="J231" i="3" s="1"/>
  <c r="I229" i="3"/>
  <c r="I230" i="3" s="1"/>
  <c r="I231" i="3" s="1"/>
  <c r="H229" i="3"/>
  <c r="E229" i="3"/>
  <c r="X228" i="3"/>
  <c r="E79" i="10" s="1"/>
  <c r="T228" i="3"/>
  <c r="U228" i="3" s="1"/>
  <c r="R228" i="3"/>
  <c r="S228" i="3" s="1"/>
  <c r="Q228" i="3"/>
  <c r="AC226" i="3" s="1"/>
  <c r="P228" i="3"/>
  <c r="N228" i="3"/>
  <c r="O228" i="3" s="1"/>
  <c r="E228" i="3"/>
  <c r="D228" i="3"/>
  <c r="C228" i="3"/>
  <c r="B228" i="3"/>
  <c r="X227" i="3"/>
  <c r="D79" i="10" s="1"/>
  <c r="Q227" i="3"/>
  <c r="AA226" i="3" s="1"/>
  <c r="P227" i="3"/>
  <c r="E227" i="3"/>
  <c r="D227" i="3"/>
  <c r="C227" i="3"/>
  <c r="AB226" i="3"/>
  <c r="K226" i="3"/>
  <c r="K227" i="3" s="1"/>
  <c r="K228" i="3" s="1"/>
  <c r="J226" i="3"/>
  <c r="J227" i="3" s="1"/>
  <c r="J228" i="3" s="1"/>
  <c r="I226" i="3"/>
  <c r="I227" i="3" s="1"/>
  <c r="I228" i="3" s="1"/>
  <c r="H226" i="3"/>
  <c r="H227" i="3" s="1"/>
  <c r="H228" i="3" s="1"/>
  <c r="E226" i="3"/>
  <c r="X225" i="3"/>
  <c r="E78" i="10" s="1"/>
  <c r="U225" i="3"/>
  <c r="T225" i="3"/>
  <c r="R225" i="3"/>
  <c r="S225" i="3" s="1"/>
  <c r="Q225" i="3"/>
  <c r="AC223" i="3" s="1"/>
  <c r="P225" i="3"/>
  <c r="N225" i="3"/>
  <c r="O225" i="3" s="1"/>
  <c r="I225" i="3"/>
  <c r="E225" i="3"/>
  <c r="D225" i="3"/>
  <c r="C225" i="3"/>
  <c r="B225" i="3"/>
  <c r="AC224" i="3"/>
  <c r="F78" i="10" s="1"/>
  <c r="X224" i="3"/>
  <c r="D78" i="10" s="1"/>
  <c r="T224" i="3"/>
  <c r="U224" i="3" s="1"/>
  <c r="AV225" i="3" s="1"/>
  <c r="R224" i="3"/>
  <c r="S224" i="3" s="1"/>
  <c r="Q224" i="3"/>
  <c r="P224" i="3"/>
  <c r="AB223" i="3" s="1"/>
  <c r="N224" i="3"/>
  <c r="O224" i="3" s="1"/>
  <c r="E224" i="3"/>
  <c r="D224" i="3"/>
  <c r="C224" i="3"/>
  <c r="AD223" i="3"/>
  <c r="AA223" i="3"/>
  <c r="K223" i="3"/>
  <c r="K224" i="3" s="1"/>
  <c r="K225" i="3" s="1"/>
  <c r="J223" i="3"/>
  <c r="J224" i="3" s="1"/>
  <c r="J225" i="3" s="1"/>
  <c r="I223" i="3"/>
  <c r="I224" i="3" s="1"/>
  <c r="H223" i="3"/>
  <c r="E223" i="3"/>
  <c r="X222" i="3"/>
  <c r="E77" i="10" s="1"/>
  <c r="T222" i="3"/>
  <c r="U222" i="3" s="1"/>
  <c r="S222" i="3"/>
  <c r="W220" i="3" s="1"/>
  <c r="R222" i="3"/>
  <c r="Q222" i="3"/>
  <c r="P222" i="3"/>
  <c r="O222" i="3"/>
  <c r="N222" i="3"/>
  <c r="E222" i="3"/>
  <c r="D222" i="3"/>
  <c r="C222" i="3"/>
  <c r="B222" i="3"/>
  <c r="AC221" i="3"/>
  <c r="F77" i="10" s="1"/>
  <c r="X221" i="3"/>
  <c r="D77" i="10" s="1"/>
  <c r="U221" i="3"/>
  <c r="AV222" i="3" s="1"/>
  <c r="T221" i="3"/>
  <c r="R221" i="3"/>
  <c r="S221" i="3" s="1"/>
  <c r="Q221" i="3"/>
  <c r="AA220" i="3" s="1"/>
  <c r="P221" i="3"/>
  <c r="AB220" i="3" s="1"/>
  <c r="N221" i="3"/>
  <c r="O221" i="3" s="1"/>
  <c r="E221" i="3"/>
  <c r="D221" i="3"/>
  <c r="C221" i="3"/>
  <c r="AD220" i="3"/>
  <c r="AC220" i="3"/>
  <c r="K220" i="3"/>
  <c r="K221" i="3" s="1"/>
  <c r="K222" i="3" s="1"/>
  <c r="J220" i="3"/>
  <c r="J221" i="3" s="1"/>
  <c r="J222" i="3" s="1"/>
  <c r="I220" i="3"/>
  <c r="I221" i="3" s="1"/>
  <c r="I222" i="3" s="1"/>
  <c r="H220" i="3"/>
  <c r="H221" i="3" s="1"/>
  <c r="H222" i="3" s="1"/>
  <c r="E220" i="3"/>
  <c r="X219" i="3"/>
  <c r="E76" i="10" s="1"/>
  <c r="T219" i="3"/>
  <c r="U219" i="3" s="1"/>
  <c r="R219" i="3"/>
  <c r="S219" i="3" s="1"/>
  <c r="Q219" i="3"/>
  <c r="P219" i="3"/>
  <c r="N219" i="3"/>
  <c r="O219" i="3" s="1"/>
  <c r="E219" i="3"/>
  <c r="D219" i="3"/>
  <c r="C219" i="3"/>
  <c r="B219" i="3"/>
  <c r="AC218" i="3"/>
  <c r="F76" i="10" s="1"/>
  <c r="X218" i="3"/>
  <c r="D76" i="10" s="1"/>
  <c r="T218" i="3"/>
  <c r="U218" i="3" s="1"/>
  <c r="AV219" i="3" s="1"/>
  <c r="R218" i="3"/>
  <c r="S218" i="3" s="1"/>
  <c r="Q218" i="3"/>
  <c r="AA217" i="3" s="1"/>
  <c r="P218" i="3"/>
  <c r="AB217" i="3" s="1"/>
  <c r="N218" i="3"/>
  <c r="O218" i="3" s="1"/>
  <c r="E218" i="3"/>
  <c r="D218" i="3"/>
  <c r="C218" i="3"/>
  <c r="AD217" i="3"/>
  <c r="K217" i="3"/>
  <c r="K218" i="3" s="1"/>
  <c r="K219" i="3" s="1"/>
  <c r="J217" i="3"/>
  <c r="J218" i="3" s="1"/>
  <c r="J219" i="3" s="1"/>
  <c r="I217" i="3"/>
  <c r="I218" i="3" s="1"/>
  <c r="I219" i="3" s="1"/>
  <c r="H217" i="3"/>
  <c r="Y217" i="3" s="1"/>
  <c r="E217" i="3"/>
  <c r="X216" i="3"/>
  <c r="E75" i="10" s="1"/>
  <c r="T216" i="3"/>
  <c r="U216" i="3" s="1"/>
  <c r="R216" i="3"/>
  <c r="S216" i="3" s="1"/>
  <c r="Q216" i="3"/>
  <c r="AC214" i="3" s="1"/>
  <c r="P216" i="3"/>
  <c r="N216" i="3"/>
  <c r="O216" i="3" s="1"/>
  <c r="E216" i="3"/>
  <c r="D216" i="3"/>
  <c r="C216" i="3"/>
  <c r="B216" i="3"/>
  <c r="AC215" i="3"/>
  <c r="F75" i="10" s="1"/>
  <c r="T215" i="3"/>
  <c r="U215" i="3" s="1"/>
  <c r="AV216" i="3" s="1"/>
  <c r="Q215" i="3"/>
  <c r="AA214" i="3" s="1"/>
  <c r="P215" i="3"/>
  <c r="AB214" i="3" s="1"/>
  <c r="E215" i="3"/>
  <c r="D215" i="3"/>
  <c r="C215" i="3"/>
  <c r="K214" i="3"/>
  <c r="K215" i="3" s="1"/>
  <c r="K216" i="3" s="1"/>
  <c r="J214" i="3"/>
  <c r="J215" i="3" s="1"/>
  <c r="J216" i="3" s="1"/>
  <c r="E214" i="3"/>
  <c r="X213" i="3"/>
  <c r="E74" i="10" s="1"/>
  <c r="V213" i="3"/>
  <c r="AE213" i="3" s="1"/>
  <c r="T213" i="3"/>
  <c r="U213" i="3" s="1"/>
  <c r="R213" i="3"/>
  <c r="S213" i="3" s="1"/>
  <c r="Q213" i="3"/>
  <c r="AC211" i="3" s="1"/>
  <c r="P213" i="3"/>
  <c r="N213" i="3"/>
  <c r="O213" i="3" s="1"/>
  <c r="E213" i="3"/>
  <c r="D213" i="3"/>
  <c r="C213" i="3"/>
  <c r="B213" i="3"/>
  <c r="AC212" i="3"/>
  <c r="F74" i="10" s="1"/>
  <c r="X212" i="3"/>
  <c r="D74" i="10" s="1"/>
  <c r="T212" i="3"/>
  <c r="U212" i="3" s="1"/>
  <c r="AV213" i="3" s="1"/>
  <c r="R212" i="3"/>
  <c r="S212" i="3" s="1"/>
  <c r="Q212" i="3"/>
  <c r="P212" i="3"/>
  <c r="AB211" i="3" s="1"/>
  <c r="N212" i="3"/>
  <c r="O212" i="3" s="1"/>
  <c r="E212" i="3"/>
  <c r="D212" i="3"/>
  <c r="C212" i="3"/>
  <c r="AD211" i="3"/>
  <c r="AA211" i="3"/>
  <c r="K211" i="3"/>
  <c r="K212" i="3" s="1"/>
  <c r="K213" i="3" s="1"/>
  <c r="J211" i="3"/>
  <c r="J212" i="3" s="1"/>
  <c r="J213" i="3" s="1"/>
  <c r="I211" i="3"/>
  <c r="I212" i="3" s="1"/>
  <c r="I213" i="3" s="1"/>
  <c r="H211" i="3"/>
  <c r="E211" i="3"/>
  <c r="X210" i="3"/>
  <c r="E73" i="10" s="1"/>
  <c r="T210" i="3"/>
  <c r="U210" i="3" s="1"/>
  <c r="R210" i="3"/>
  <c r="S210" i="3" s="1"/>
  <c r="Q210" i="3"/>
  <c r="AC208" i="3" s="1"/>
  <c r="P210" i="3"/>
  <c r="N210" i="3"/>
  <c r="O210" i="3" s="1"/>
  <c r="E210" i="3"/>
  <c r="D210" i="3"/>
  <c r="C210" i="3"/>
  <c r="B210" i="3"/>
  <c r="AC209" i="3"/>
  <c r="F73" i="10" s="1"/>
  <c r="X209" i="3"/>
  <c r="D73" i="10" s="1"/>
  <c r="T209" i="3"/>
  <c r="U209" i="3" s="1"/>
  <c r="AV210" i="3" s="1"/>
  <c r="R209" i="3"/>
  <c r="S209" i="3" s="1"/>
  <c r="Q209" i="3"/>
  <c r="AA208" i="3" s="1"/>
  <c r="P209" i="3"/>
  <c r="AB208" i="3" s="1"/>
  <c r="N209" i="3"/>
  <c r="O209" i="3" s="1"/>
  <c r="E209" i="3"/>
  <c r="D209" i="3"/>
  <c r="C209" i="3"/>
  <c r="AD208" i="3"/>
  <c r="K208" i="3"/>
  <c r="K209" i="3" s="1"/>
  <c r="K210" i="3" s="1"/>
  <c r="J208" i="3"/>
  <c r="J209" i="3" s="1"/>
  <c r="J210" i="3" s="1"/>
  <c r="I208" i="3"/>
  <c r="I209" i="3" s="1"/>
  <c r="I210" i="3" s="1"/>
  <c r="H208" i="3"/>
  <c r="AG208" i="3" s="1"/>
  <c r="E208" i="3"/>
  <c r="X207" i="3"/>
  <c r="E72" i="10" s="1"/>
  <c r="T207" i="3"/>
  <c r="U207" i="3" s="1"/>
  <c r="S207" i="3"/>
  <c r="R207" i="3"/>
  <c r="Q207" i="3"/>
  <c r="AC205" i="3" s="1"/>
  <c r="P207" i="3"/>
  <c r="O207" i="3"/>
  <c r="N207" i="3"/>
  <c r="E207" i="3"/>
  <c r="D207" i="3"/>
  <c r="C207" i="3"/>
  <c r="B207" i="3"/>
  <c r="AC206" i="3"/>
  <c r="F72" i="10" s="1"/>
  <c r="X206" i="3"/>
  <c r="D72" i="10" s="1"/>
  <c r="T206" i="3"/>
  <c r="U206" i="3" s="1"/>
  <c r="AV207" i="3" s="1"/>
  <c r="R206" i="3"/>
  <c r="S206" i="3" s="1"/>
  <c r="Q206" i="3"/>
  <c r="AA205" i="3" s="1"/>
  <c r="P206" i="3"/>
  <c r="AB205" i="3" s="1"/>
  <c r="N206" i="3"/>
  <c r="O206" i="3" s="1"/>
  <c r="E206" i="3"/>
  <c r="D206" i="3"/>
  <c r="C206" i="3"/>
  <c r="AG205" i="3"/>
  <c r="AD205" i="3"/>
  <c r="K205" i="3"/>
  <c r="K206" i="3" s="1"/>
  <c r="K207" i="3" s="1"/>
  <c r="J205" i="3"/>
  <c r="J206" i="3" s="1"/>
  <c r="J207" i="3" s="1"/>
  <c r="I205" i="3"/>
  <c r="I206" i="3" s="1"/>
  <c r="I207" i="3" s="1"/>
  <c r="H205" i="3"/>
  <c r="Y205" i="3" s="1"/>
  <c r="E205" i="3"/>
  <c r="X204" i="3"/>
  <c r="E71" i="10" s="1"/>
  <c r="T204" i="3"/>
  <c r="U204" i="3" s="1"/>
  <c r="R204" i="3"/>
  <c r="S204" i="3" s="1"/>
  <c r="Q204" i="3"/>
  <c r="AC202" i="3" s="1"/>
  <c r="P204" i="3"/>
  <c r="N204" i="3"/>
  <c r="O204" i="3" s="1"/>
  <c r="E204" i="3"/>
  <c r="D204" i="3"/>
  <c r="C204" i="3"/>
  <c r="B204" i="3"/>
  <c r="X203" i="3"/>
  <c r="D71" i="10" s="1"/>
  <c r="R203" i="3"/>
  <c r="S203" i="3" s="1"/>
  <c r="Q203" i="3"/>
  <c r="AA202" i="3" s="1"/>
  <c r="E203" i="3"/>
  <c r="D203" i="3"/>
  <c r="C203" i="3"/>
  <c r="Y202" i="3"/>
  <c r="K202" i="3"/>
  <c r="K203" i="3" s="1"/>
  <c r="K204" i="3" s="1"/>
  <c r="J202" i="3"/>
  <c r="J203" i="3" s="1"/>
  <c r="J204" i="3" s="1"/>
  <c r="H202" i="3"/>
  <c r="H203" i="3" s="1"/>
  <c r="H204" i="3" s="1"/>
  <c r="E202" i="3"/>
  <c r="X201" i="3"/>
  <c r="E70" i="10" s="1"/>
  <c r="T201" i="3"/>
  <c r="U201" i="3" s="1"/>
  <c r="R201" i="3"/>
  <c r="S201" i="3" s="1"/>
  <c r="Q201" i="3"/>
  <c r="AC199" i="3" s="1"/>
  <c r="P201" i="3"/>
  <c r="N201" i="3"/>
  <c r="O201" i="3" s="1"/>
  <c r="E201" i="3"/>
  <c r="D201" i="3"/>
  <c r="C201" i="3"/>
  <c r="B201" i="3"/>
  <c r="AC200" i="3"/>
  <c r="F70" i="10" s="1"/>
  <c r="X200" i="3"/>
  <c r="D70" i="10" s="1"/>
  <c r="T200" i="3"/>
  <c r="U200" i="3" s="1"/>
  <c r="AV201" i="3" s="1"/>
  <c r="R200" i="3"/>
  <c r="S200" i="3" s="1"/>
  <c r="Q200" i="3"/>
  <c r="P200" i="3"/>
  <c r="N200" i="3"/>
  <c r="O200" i="3" s="1"/>
  <c r="E200" i="3"/>
  <c r="D200" i="3"/>
  <c r="C200" i="3"/>
  <c r="AD199" i="3"/>
  <c r="AB199" i="3"/>
  <c r="AA199" i="3"/>
  <c r="K199" i="3"/>
  <c r="K200" i="3" s="1"/>
  <c r="K201" i="3" s="1"/>
  <c r="J199" i="3"/>
  <c r="J200" i="3" s="1"/>
  <c r="J201" i="3" s="1"/>
  <c r="I199" i="3"/>
  <c r="I200" i="3" s="1"/>
  <c r="I201" i="3" s="1"/>
  <c r="H199" i="3"/>
  <c r="H200" i="3" s="1"/>
  <c r="H201" i="3" s="1"/>
  <c r="E199" i="3"/>
  <c r="X198" i="3"/>
  <c r="E69" i="10" s="1"/>
  <c r="T198" i="3"/>
  <c r="U198" i="3" s="1"/>
  <c r="V198" i="3" s="1"/>
  <c r="AE198" i="3" s="1"/>
  <c r="R198" i="3"/>
  <c r="S198" i="3" s="1"/>
  <c r="Q198" i="3"/>
  <c r="P198" i="3"/>
  <c r="N198" i="3"/>
  <c r="O198" i="3" s="1"/>
  <c r="E198" i="3"/>
  <c r="D198" i="3"/>
  <c r="C198" i="3"/>
  <c r="B198" i="3"/>
  <c r="AC197" i="3"/>
  <c r="F69" i="10" s="1"/>
  <c r="X197" i="3"/>
  <c r="D69" i="10" s="1"/>
  <c r="T197" i="3"/>
  <c r="U197" i="3" s="1"/>
  <c r="AV198" i="3" s="1"/>
  <c r="S197" i="3"/>
  <c r="R197" i="3"/>
  <c r="Q197" i="3"/>
  <c r="AA196" i="3" s="1"/>
  <c r="P197" i="3"/>
  <c r="AB196" i="3" s="1"/>
  <c r="O197" i="3"/>
  <c r="N197" i="3"/>
  <c r="E197" i="3"/>
  <c r="D197" i="3"/>
  <c r="C197" i="3"/>
  <c r="AD196" i="3"/>
  <c r="AC196" i="3"/>
  <c r="K196" i="3"/>
  <c r="K197" i="3" s="1"/>
  <c r="K198" i="3" s="1"/>
  <c r="J196" i="3"/>
  <c r="J197" i="3" s="1"/>
  <c r="J198" i="3" s="1"/>
  <c r="I196" i="3"/>
  <c r="I197" i="3" s="1"/>
  <c r="I198" i="3" s="1"/>
  <c r="H196" i="3"/>
  <c r="Y196" i="3" s="1"/>
  <c r="E196" i="3"/>
  <c r="X195" i="3"/>
  <c r="E68" i="10" s="1"/>
  <c r="T195" i="3"/>
  <c r="U195" i="3" s="1"/>
  <c r="R195" i="3"/>
  <c r="S195" i="3" s="1"/>
  <c r="W193" i="3" s="1"/>
  <c r="Q195" i="3"/>
  <c r="P195" i="3"/>
  <c r="N195" i="3"/>
  <c r="O195" i="3" s="1"/>
  <c r="E195" i="3"/>
  <c r="D195" i="3"/>
  <c r="C195" i="3"/>
  <c r="B195" i="3"/>
  <c r="AC194" i="3"/>
  <c r="F68" i="10" s="1"/>
  <c r="X194" i="3"/>
  <c r="D68" i="10" s="1"/>
  <c r="T194" i="3"/>
  <c r="U194" i="3" s="1"/>
  <c r="AV195" i="3" s="1"/>
  <c r="R194" i="3"/>
  <c r="S194" i="3" s="1"/>
  <c r="Q194" i="3"/>
  <c r="AA193" i="3" s="1"/>
  <c r="P194" i="3"/>
  <c r="N194" i="3"/>
  <c r="O194" i="3" s="1"/>
  <c r="E194" i="3"/>
  <c r="D194" i="3"/>
  <c r="C194" i="3"/>
  <c r="AD193" i="3"/>
  <c r="AC193" i="3"/>
  <c r="K193" i="3"/>
  <c r="K194" i="3" s="1"/>
  <c r="K195" i="3" s="1"/>
  <c r="J193" i="3"/>
  <c r="J194" i="3" s="1"/>
  <c r="J195" i="3" s="1"/>
  <c r="I193" i="3"/>
  <c r="I194" i="3" s="1"/>
  <c r="I195" i="3" s="1"/>
  <c r="H193" i="3"/>
  <c r="H194" i="3" s="1"/>
  <c r="H195" i="3" s="1"/>
  <c r="E193" i="3"/>
  <c r="X192" i="3"/>
  <c r="E67" i="10" s="1"/>
  <c r="T192" i="3"/>
  <c r="U192" i="3" s="1"/>
  <c r="R192" i="3"/>
  <c r="S192" i="3" s="1"/>
  <c r="Q192" i="3"/>
  <c r="AC190" i="3" s="1"/>
  <c r="P192" i="3"/>
  <c r="N192" i="3"/>
  <c r="O192" i="3" s="1"/>
  <c r="E192" i="3"/>
  <c r="D192" i="3"/>
  <c r="C192" i="3"/>
  <c r="B192" i="3"/>
  <c r="X191" i="3"/>
  <c r="D67" i="10" s="1"/>
  <c r="Q191" i="3"/>
  <c r="P191" i="3"/>
  <c r="E191" i="3"/>
  <c r="D191" i="3"/>
  <c r="C191" i="3"/>
  <c r="AB190" i="3"/>
  <c r="AA190" i="3"/>
  <c r="K190" i="3"/>
  <c r="K191" i="3" s="1"/>
  <c r="K192" i="3" s="1"/>
  <c r="J190" i="3"/>
  <c r="J191" i="3" s="1"/>
  <c r="J192" i="3" s="1"/>
  <c r="I190" i="3"/>
  <c r="I191" i="3" s="1"/>
  <c r="I192" i="3" s="1"/>
  <c r="H190" i="3"/>
  <c r="E190" i="3"/>
  <c r="X189" i="3"/>
  <c r="E66" i="10" s="1"/>
  <c r="T189" i="3"/>
  <c r="U189" i="3" s="1"/>
  <c r="R189" i="3"/>
  <c r="S189" i="3" s="1"/>
  <c r="Q189" i="3"/>
  <c r="AC187" i="3" s="1"/>
  <c r="P189" i="3"/>
  <c r="N189" i="3"/>
  <c r="O189" i="3" s="1"/>
  <c r="E189" i="3"/>
  <c r="D189" i="3"/>
  <c r="C189" i="3"/>
  <c r="B189" i="3"/>
  <c r="AC188" i="3"/>
  <c r="F66" i="10" s="1"/>
  <c r="X188" i="3"/>
  <c r="D66" i="10" s="1"/>
  <c r="T188" i="3"/>
  <c r="U188" i="3" s="1"/>
  <c r="AV189" i="3" s="1"/>
  <c r="R188" i="3"/>
  <c r="S188" i="3" s="1"/>
  <c r="Q188" i="3"/>
  <c r="AA187" i="3" s="1"/>
  <c r="P188" i="3"/>
  <c r="N188" i="3"/>
  <c r="O188" i="3" s="1"/>
  <c r="E188" i="3"/>
  <c r="D188" i="3"/>
  <c r="C188" i="3"/>
  <c r="AD187" i="3"/>
  <c r="AB187" i="3"/>
  <c r="K187" i="3"/>
  <c r="K188" i="3" s="1"/>
  <c r="K189" i="3" s="1"/>
  <c r="J187" i="3"/>
  <c r="J188" i="3" s="1"/>
  <c r="J189" i="3" s="1"/>
  <c r="I187" i="3"/>
  <c r="I188" i="3" s="1"/>
  <c r="I189" i="3" s="1"/>
  <c r="H187" i="3"/>
  <c r="H188" i="3" s="1"/>
  <c r="H189" i="3" s="1"/>
  <c r="E187" i="3"/>
  <c r="X186" i="3"/>
  <c r="E65" i="10" s="1"/>
  <c r="T186" i="3"/>
  <c r="U186" i="3" s="1"/>
  <c r="R186" i="3"/>
  <c r="S186" i="3" s="1"/>
  <c r="W184" i="3" s="1"/>
  <c r="Q186" i="3"/>
  <c r="AC184" i="3" s="1"/>
  <c r="P186" i="3"/>
  <c r="N186" i="3"/>
  <c r="O186" i="3" s="1"/>
  <c r="E186" i="3"/>
  <c r="D186" i="3"/>
  <c r="C186" i="3"/>
  <c r="B186" i="3"/>
  <c r="AC185" i="3"/>
  <c r="F65" i="10" s="1"/>
  <c r="X185" i="3"/>
  <c r="D65" i="10" s="1"/>
  <c r="T185" i="3"/>
  <c r="U185" i="3" s="1"/>
  <c r="AV186" i="3" s="1"/>
  <c r="R185" i="3"/>
  <c r="S185" i="3" s="1"/>
  <c r="Q185" i="3"/>
  <c r="AA184" i="3" s="1"/>
  <c r="P185" i="3"/>
  <c r="AB184" i="3" s="1"/>
  <c r="N185" i="3"/>
  <c r="O185" i="3" s="1"/>
  <c r="H185" i="3"/>
  <c r="H186" i="3" s="1"/>
  <c r="E185" i="3"/>
  <c r="D185" i="3"/>
  <c r="C185" i="3"/>
  <c r="AD184" i="3"/>
  <c r="K184" i="3"/>
  <c r="K185" i="3" s="1"/>
  <c r="K186" i="3" s="1"/>
  <c r="J184" i="3"/>
  <c r="J185" i="3" s="1"/>
  <c r="J186" i="3" s="1"/>
  <c r="I184" i="3"/>
  <c r="I185" i="3" s="1"/>
  <c r="I186" i="3" s="1"/>
  <c r="H184" i="3"/>
  <c r="AG184" i="3" s="1"/>
  <c r="E184" i="3"/>
  <c r="X183" i="3"/>
  <c r="E64" i="10" s="1"/>
  <c r="T183" i="3"/>
  <c r="U183" i="3" s="1"/>
  <c r="S183" i="3"/>
  <c r="R183" i="3"/>
  <c r="Q183" i="3"/>
  <c r="AC181" i="3" s="1"/>
  <c r="P183" i="3"/>
  <c r="O183" i="3"/>
  <c r="N183" i="3"/>
  <c r="E183" i="3"/>
  <c r="D183" i="3"/>
  <c r="C183" i="3"/>
  <c r="B183" i="3"/>
  <c r="AC182" i="3"/>
  <c r="F64" i="10" s="1"/>
  <c r="X182" i="3"/>
  <c r="D64" i="10" s="1"/>
  <c r="T182" i="3"/>
  <c r="U182" i="3" s="1"/>
  <c r="AV183" i="3" s="1"/>
  <c r="R182" i="3"/>
  <c r="S182" i="3" s="1"/>
  <c r="Q182" i="3"/>
  <c r="AA181" i="3" s="1"/>
  <c r="P182" i="3"/>
  <c r="AB181" i="3" s="1"/>
  <c r="N182" i="3"/>
  <c r="O182" i="3" s="1"/>
  <c r="E182" i="3"/>
  <c r="D182" i="3"/>
  <c r="C182" i="3"/>
  <c r="AD181" i="3"/>
  <c r="K181" i="3"/>
  <c r="K182" i="3" s="1"/>
  <c r="K183" i="3" s="1"/>
  <c r="J181" i="3"/>
  <c r="J182" i="3" s="1"/>
  <c r="J183" i="3" s="1"/>
  <c r="I181" i="3"/>
  <c r="I182" i="3" s="1"/>
  <c r="I183" i="3" s="1"/>
  <c r="H181" i="3"/>
  <c r="E181" i="3"/>
  <c r="X180" i="3"/>
  <c r="E63" i="10" s="1"/>
  <c r="T180" i="3"/>
  <c r="U180" i="3" s="1"/>
  <c r="R180" i="3"/>
  <c r="S180" i="3" s="1"/>
  <c r="Q180" i="3"/>
  <c r="AC178" i="3" s="1"/>
  <c r="P180" i="3"/>
  <c r="N180" i="3"/>
  <c r="O180" i="3" s="1"/>
  <c r="E180" i="3"/>
  <c r="D180" i="3"/>
  <c r="C180" i="3"/>
  <c r="B180" i="3"/>
  <c r="AC179" i="3"/>
  <c r="F63" i="10" s="1"/>
  <c r="X179" i="3"/>
  <c r="D63" i="10" s="1"/>
  <c r="Q179" i="3"/>
  <c r="AA178" i="3" s="1"/>
  <c r="P179" i="3"/>
  <c r="AB178" i="3" s="1"/>
  <c r="E179" i="3"/>
  <c r="D179" i="3"/>
  <c r="C179" i="3"/>
  <c r="AD178" i="3"/>
  <c r="K178" i="3"/>
  <c r="K179" i="3" s="1"/>
  <c r="K180" i="3" s="1"/>
  <c r="J178" i="3"/>
  <c r="J179" i="3" s="1"/>
  <c r="J180" i="3" s="1"/>
  <c r="H178" i="3"/>
  <c r="Y178" i="3" s="1"/>
  <c r="E178" i="3"/>
  <c r="X177" i="3"/>
  <c r="E62" i="10" s="1"/>
  <c r="T177" i="3"/>
  <c r="U177" i="3" s="1"/>
  <c r="V177" i="3" s="1"/>
  <c r="AE177" i="3" s="1"/>
  <c r="R177" i="3"/>
  <c r="S177" i="3" s="1"/>
  <c r="Q177" i="3"/>
  <c r="AC175" i="3" s="1"/>
  <c r="P177" i="3"/>
  <c r="N177" i="3"/>
  <c r="O177" i="3" s="1"/>
  <c r="E177" i="3"/>
  <c r="D177" i="3"/>
  <c r="C177" i="3"/>
  <c r="B177" i="3"/>
  <c r="AC176" i="3"/>
  <c r="F62" i="10" s="1"/>
  <c r="X176" i="3"/>
  <c r="D62" i="10" s="1"/>
  <c r="T176" i="3"/>
  <c r="U176" i="3" s="1"/>
  <c r="AV177" i="3" s="1"/>
  <c r="R176" i="3"/>
  <c r="S176" i="3" s="1"/>
  <c r="Q176" i="3"/>
  <c r="AA175" i="3" s="1"/>
  <c r="P176" i="3"/>
  <c r="N176" i="3"/>
  <c r="O176" i="3" s="1"/>
  <c r="I176" i="3"/>
  <c r="I177" i="3" s="1"/>
  <c r="E176" i="3"/>
  <c r="D176" i="3"/>
  <c r="C176" i="3"/>
  <c r="AG175" i="3"/>
  <c r="AD175" i="3"/>
  <c r="AB175" i="3"/>
  <c r="K175" i="3"/>
  <c r="K176" i="3" s="1"/>
  <c r="K177" i="3" s="1"/>
  <c r="J175" i="3"/>
  <c r="J176" i="3" s="1"/>
  <c r="J177" i="3" s="1"/>
  <c r="I175" i="3"/>
  <c r="H175" i="3"/>
  <c r="H176" i="3" s="1"/>
  <c r="H177" i="3" s="1"/>
  <c r="E175" i="3"/>
  <c r="X174" i="3"/>
  <c r="E61" i="10" s="1"/>
  <c r="T174" i="3"/>
  <c r="U174" i="3" s="1"/>
  <c r="R174" i="3"/>
  <c r="S174" i="3" s="1"/>
  <c r="Q174" i="3"/>
  <c r="AC172" i="3" s="1"/>
  <c r="P174" i="3"/>
  <c r="N174" i="3"/>
  <c r="O174" i="3" s="1"/>
  <c r="E174" i="3"/>
  <c r="D174" i="3"/>
  <c r="C174" i="3"/>
  <c r="B174" i="3"/>
  <c r="AC173" i="3"/>
  <c r="F61" i="10" s="1"/>
  <c r="X173" i="3"/>
  <c r="D61" i="10" s="1"/>
  <c r="T173" i="3"/>
  <c r="U173" i="3" s="1"/>
  <c r="R173" i="3"/>
  <c r="S173" i="3" s="1"/>
  <c r="Q173" i="3"/>
  <c r="AA172" i="3" s="1"/>
  <c r="P173" i="3"/>
  <c r="AB172" i="3" s="1"/>
  <c r="N173" i="3"/>
  <c r="O173" i="3" s="1"/>
  <c r="E173" i="3"/>
  <c r="D173" i="3"/>
  <c r="C173" i="3"/>
  <c r="AD172" i="3"/>
  <c r="K172" i="3"/>
  <c r="K173" i="3" s="1"/>
  <c r="K174" i="3" s="1"/>
  <c r="J172" i="3"/>
  <c r="J173" i="3" s="1"/>
  <c r="J174" i="3" s="1"/>
  <c r="I172" i="3"/>
  <c r="I173" i="3" s="1"/>
  <c r="I174" i="3" s="1"/>
  <c r="H172" i="3"/>
  <c r="Y172" i="3" s="1"/>
  <c r="E172" i="3"/>
  <c r="X171" i="3"/>
  <c r="E60" i="10" s="1"/>
  <c r="T171" i="3"/>
  <c r="U171" i="3" s="1"/>
  <c r="S171" i="3"/>
  <c r="W169" i="3" s="1"/>
  <c r="R171" i="3"/>
  <c r="Q171" i="3"/>
  <c r="AC169" i="3" s="1"/>
  <c r="P171" i="3"/>
  <c r="O171" i="3"/>
  <c r="N171" i="3"/>
  <c r="E171" i="3"/>
  <c r="D171" i="3"/>
  <c r="C171" i="3"/>
  <c r="B171" i="3"/>
  <c r="AC170" i="3"/>
  <c r="F60" i="10" s="1"/>
  <c r="X170" i="3"/>
  <c r="D60" i="10" s="1"/>
  <c r="U170" i="3"/>
  <c r="AV171" i="3" s="1"/>
  <c r="T170" i="3"/>
  <c r="R170" i="3"/>
  <c r="S170" i="3" s="1"/>
  <c r="Q170" i="3"/>
  <c r="AA169" i="3" s="1"/>
  <c r="P170" i="3"/>
  <c r="N170" i="3"/>
  <c r="O170" i="3" s="1"/>
  <c r="E170" i="3"/>
  <c r="D170" i="3"/>
  <c r="C170" i="3"/>
  <c r="AD169" i="3"/>
  <c r="K169" i="3"/>
  <c r="K170" i="3" s="1"/>
  <c r="K171" i="3" s="1"/>
  <c r="J169" i="3"/>
  <c r="J170" i="3" s="1"/>
  <c r="J171" i="3" s="1"/>
  <c r="I169" i="3"/>
  <c r="I170" i="3" s="1"/>
  <c r="I171" i="3" s="1"/>
  <c r="H169" i="3"/>
  <c r="E169" i="3"/>
  <c r="X168" i="3"/>
  <c r="E59" i="10" s="1"/>
  <c r="T168" i="3"/>
  <c r="U168" i="3" s="1"/>
  <c r="R168" i="3"/>
  <c r="S168" i="3" s="1"/>
  <c r="Q168" i="3"/>
  <c r="AC166" i="3" s="1"/>
  <c r="P168" i="3"/>
  <c r="N168" i="3"/>
  <c r="O168" i="3" s="1"/>
  <c r="E168" i="3"/>
  <c r="D168" i="3"/>
  <c r="C168" i="3"/>
  <c r="B168" i="3"/>
  <c r="T167" i="3"/>
  <c r="U167" i="3" s="1"/>
  <c r="R167" i="3"/>
  <c r="S167" i="3" s="1"/>
  <c r="Q167" i="3"/>
  <c r="AA166" i="3" s="1"/>
  <c r="P167" i="3"/>
  <c r="AB166" i="3" s="1"/>
  <c r="N167" i="3"/>
  <c r="O167" i="3" s="1"/>
  <c r="J167" i="3"/>
  <c r="J168" i="3" s="1"/>
  <c r="E167" i="3"/>
  <c r="D167" i="3"/>
  <c r="C167" i="3"/>
  <c r="AD166" i="3"/>
  <c r="K166" i="3"/>
  <c r="K167" i="3" s="1"/>
  <c r="K168" i="3" s="1"/>
  <c r="J166" i="3"/>
  <c r="I166" i="3"/>
  <c r="I167" i="3" s="1"/>
  <c r="I168" i="3" s="1"/>
  <c r="E166" i="3"/>
  <c r="X165" i="3"/>
  <c r="E58" i="10" s="1"/>
  <c r="U165" i="3"/>
  <c r="T165" i="3"/>
  <c r="R165" i="3"/>
  <c r="S165" i="3" s="1"/>
  <c r="Q165" i="3"/>
  <c r="AC163" i="3" s="1"/>
  <c r="P165" i="3"/>
  <c r="N165" i="3"/>
  <c r="O165" i="3" s="1"/>
  <c r="E165" i="3"/>
  <c r="D165" i="3"/>
  <c r="C165" i="3"/>
  <c r="B165" i="3"/>
  <c r="AC164" i="3"/>
  <c r="F58" i="10" s="1"/>
  <c r="X164" i="3"/>
  <c r="D58" i="10" s="1"/>
  <c r="T164" i="3"/>
  <c r="U164" i="3" s="1"/>
  <c r="R164" i="3"/>
  <c r="S164" i="3" s="1"/>
  <c r="Q164" i="3"/>
  <c r="AA163" i="3" s="1"/>
  <c r="P164" i="3"/>
  <c r="AB163" i="3" s="1"/>
  <c r="N164" i="3"/>
  <c r="O164" i="3" s="1"/>
  <c r="E164" i="3"/>
  <c r="D164" i="3"/>
  <c r="C164" i="3"/>
  <c r="AG163" i="3"/>
  <c r="AD163" i="3"/>
  <c r="K163" i="3"/>
  <c r="K164" i="3" s="1"/>
  <c r="K165" i="3" s="1"/>
  <c r="J163" i="3"/>
  <c r="J164" i="3" s="1"/>
  <c r="J165" i="3" s="1"/>
  <c r="I163" i="3"/>
  <c r="I164" i="3" s="1"/>
  <c r="I165" i="3" s="1"/>
  <c r="H163" i="3"/>
  <c r="H164" i="3" s="1"/>
  <c r="H165" i="3" s="1"/>
  <c r="E163" i="3"/>
  <c r="X162" i="3"/>
  <c r="E57" i="10" s="1"/>
  <c r="T162" i="3"/>
  <c r="U162" i="3" s="1"/>
  <c r="R162" i="3"/>
  <c r="S162" i="3" s="1"/>
  <c r="Q162" i="3"/>
  <c r="AC160" i="3" s="1"/>
  <c r="P162" i="3"/>
  <c r="N162" i="3"/>
  <c r="O162" i="3" s="1"/>
  <c r="E162" i="3"/>
  <c r="D162" i="3"/>
  <c r="C162" i="3"/>
  <c r="B162" i="3"/>
  <c r="AC161" i="3"/>
  <c r="F57" i="10" s="1"/>
  <c r="X161" i="3"/>
  <c r="D57" i="10" s="1"/>
  <c r="T161" i="3"/>
  <c r="U161" i="3" s="1"/>
  <c r="AV162" i="3" s="1"/>
  <c r="S161" i="3"/>
  <c r="R161" i="3"/>
  <c r="Q161" i="3"/>
  <c r="AA160" i="3" s="1"/>
  <c r="P161" i="3"/>
  <c r="AB160" i="3" s="1"/>
  <c r="O161" i="3"/>
  <c r="N161" i="3"/>
  <c r="E161" i="3"/>
  <c r="D161" i="3"/>
  <c r="C161" i="3"/>
  <c r="AD160" i="3"/>
  <c r="K160" i="3"/>
  <c r="K161" i="3" s="1"/>
  <c r="K162" i="3" s="1"/>
  <c r="J160" i="3"/>
  <c r="J161" i="3" s="1"/>
  <c r="J162" i="3" s="1"/>
  <c r="I160" i="3"/>
  <c r="I161" i="3" s="1"/>
  <c r="I162" i="3" s="1"/>
  <c r="H160" i="3"/>
  <c r="AG160" i="3" s="1"/>
  <c r="E160" i="3"/>
  <c r="X159" i="3"/>
  <c r="E56" i="10" s="1"/>
  <c r="T159" i="3"/>
  <c r="U159" i="3" s="1"/>
  <c r="S159" i="3"/>
  <c r="R159" i="3"/>
  <c r="Q159" i="3"/>
  <c r="P159" i="3"/>
  <c r="O159" i="3"/>
  <c r="N159" i="3"/>
  <c r="E159" i="3"/>
  <c r="D159" i="3"/>
  <c r="C159" i="3"/>
  <c r="B159" i="3"/>
  <c r="AC158" i="3"/>
  <c r="F56" i="10" s="1"/>
  <c r="X158" i="3"/>
  <c r="D56" i="10" s="1"/>
  <c r="T158" i="3"/>
  <c r="U158" i="3" s="1"/>
  <c r="AV159" i="3" s="1"/>
  <c r="R158" i="3"/>
  <c r="S158" i="3" s="1"/>
  <c r="Q158" i="3"/>
  <c r="AA157" i="3" s="1"/>
  <c r="P158" i="3"/>
  <c r="N158" i="3"/>
  <c r="O158" i="3" s="1"/>
  <c r="E158" i="3"/>
  <c r="D158" i="3"/>
  <c r="C158" i="3"/>
  <c r="AD157" i="3"/>
  <c r="AC157" i="3"/>
  <c r="K157" i="3"/>
  <c r="K158" i="3" s="1"/>
  <c r="K159" i="3" s="1"/>
  <c r="J157" i="3"/>
  <c r="J158" i="3" s="1"/>
  <c r="J159" i="3" s="1"/>
  <c r="I157" i="3"/>
  <c r="I158" i="3" s="1"/>
  <c r="I159" i="3" s="1"/>
  <c r="H157" i="3"/>
  <c r="H158" i="3" s="1"/>
  <c r="H159" i="3" s="1"/>
  <c r="E157" i="3"/>
  <c r="X156" i="3"/>
  <c r="E55" i="10" s="1"/>
  <c r="T156" i="3"/>
  <c r="U156" i="3" s="1"/>
  <c r="R156" i="3"/>
  <c r="S156" i="3" s="1"/>
  <c r="Q156" i="3"/>
  <c r="AC154" i="3" s="1"/>
  <c r="P156" i="3"/>
  <c r="N156" i="3"/>
  <c r="O156" i="3" s="1"/>
  <c r="E156" i="3"/>
  <c r="D156" i="3"/>
  <c r="C156" i="3"/>
  <c r="B156" i="3"/>
  <c r="AC155" i="3"/>
  <c r="F55" i="10" s="1"/>
  <c r="X155" i="3"/>
  <c r="D55" i="10" s="1"/>
  <c r="T155" i="3"/>
  <c r="U155" i="3" s="1"/>
  <c r="AV156" i="3" s="1"/>
  <c r="Q155" i="3"/>
  <c r="AA154" i="3" s="1"/>
  <c r="N155" i="3"/>
  <c r="O155" i="3" s="1"/>
  <c r="E155" i="3"/>
  <c r="D155" i="3"/>
  <c r="C155" i="3"/>
  <c r="AD154" i="3"/>
  <c r="K154" i="3"/>
  <c r="K155" i="3" s="1"/>
  <c r="K156" i="3" s="1"/>
  <c r="J154" i="3"/>
  <c r="J155" i="3" s="1"/>
  <c r="J156" i="3" s="1"/>
  <c r="E154" i="3"/>
  <c r="X153" i="3"/>
  <c r="E54" i="10" s="1"/>
  <c r="T153" i="3"/>
  <c r="U153" i="3" s="1"/>
  <c r="R153" i="3"/>
  <c r="S153" i="3" s="1"/>
  <c r="Q153" i="3"/>
  <c r="P153" i="3"/>
  <c r="N153" i="3"/>
  <c r="O153" i="3" s="1"/>
  <c r="H153" i="3"/>
  <c r="E153" i="3"/>
  <c r="D153" i="3"/>
  <c r="C153" i="3"/>
  <c r="B153" i="3"/>
  <c r="AC152" i="3"/>
  <c r="F54" i="10" s="1"/>
  <c r="X152" i="3"/>
  <c r="D54" i="10" s="1"/>
  <c r="T152" i="3"/>
  <c r="U152" i="3" s="1"/>
  <c r="AV153" i="3" s="1"/>
  <c r="R152" i="3"/>
  <c r="S152" i="3" s="1"/>
  <c r="Q152" i="3"/>
  <c r="AA151" i="3" s="1"/>
  <c r="P152" i="3"/>
  <c r="AB151" i="3" s="1"/>
  <c r="N152" i="3"/>
  <c r="O152" i="3" s="1"/>
  <c r="E152" i="3"/>
  <c r="D152" i="3"/>
  <c r="C152" i="3"/>
  <c r="AG151" i="3"/>
  <c r="AD151" i="3"/>
  <c r="K151" i="3"/>
  <c r="K152" i="3" s="1"/>
  <c r="K153" i="3" s="1"/>
  <c r="J151" i="3"/>
  <c r="J152" i="3" s="1"/>
  <c r="J153" i="3" s="1"/>
  <c r="I151" i="3"/>
  <c r="I152" i="3" s="1"/>
  <c r="I153" i="3" s="1"/>
  <c r="H151" i="3"/>
  <c r="H152" i="3" s="1"/>
  <c r="E151" i="3"/>
  <c r="X150" i="3"/>
  <c r="E53" i="10" s="1"/>
  <c r="T150" i="3"/>
  <c r="U150" i="3" s="1"/>
  <c r="R150" i="3"/>
  <c r="S150" i="3" s="1"/>
  <c r="Q150" i="3"/>
  <c r="AC148" i="3" s="1"/>
  <c r="P150" i="3"/>
  <c r="N150" i="3"/>
  <c r="O150" i="3" s="1"/>
  <c r="E150" i="3"/>
  <c r="D150" i="3"/>
  <c r="C150" i="3"/>
  <c r="B150" i="3"/>
  <c r="AC149" i="3"/>
  <c r="F53" i="10" s="1"/>
  <c r="X149" i="3"/>
  <c r="D53" i="10" s="1"/>
  <c r="T149" i="3"/>
  <c r="U149" i="3" s="1"/>
  <c r="AV150" i="3" s="1"/>
  <c r="R149" i="3"/>
  <c r="S149" i="3" s="1"/>
  <c r="Q149" i="3"/>
  <c r="AA148" i="3" s="1"/>
  <c r="P149" i="3"/>
  <c r="AB148" i="3" s="1"/>
  <c r="N149" i="3"/>
  <c r="O149" i="3" s="1"/>
  <c r="E149" i="3"/>
  <c r="D149" i="3"/>
  <c r="C149" i="3"/>
  <c r="AD148" i="3"/>
  <c r="K148" i="3"/>
  <c r="K149" i="3" s="1"/>
  <c r="K150" i="3" s="1"/>
  <c r="J148" i="3"/>
  <c r="J149" i="3" s="1"/>
  <c r="J150" i="3" s="1"/>
  <c r="I148" i="3"/>
  <c r="I149" i="3" s="1"/>
  <c r="I150" i="3" s="1"/>
  <c r="H148" i="3"/>
  <c r="H149" i="3" s="1"/>
  <c r="H150" i="3" s="1"/>
  <c r="E148" i="3"/>
  <c r="X147" i="3"/>
  <c r="E52" i="10" s="1"/>
  <c r="T147" i="3"/>
  <c r="U147" i="3" s="1"/>
  <c r="S147" i="3"/>
  <c r="R147" i="3"/>
  <c r="Q147" i="3"/>
  <c r="AC145" i="3" s="1"/>
  <c r="P147" i="3"/>
  <c r="O147" i="3"/>
  <c r="N147" i="3"/>
  <c r="E147" i="3"/>
  <c r="D147" i="3"/>
  <c r="C147" i="3"/>
  <c r="B147" i="3"/>
  <c r="AC146" i="3"/>
  <c r="F52" i="10" s="1"/>
  <c r="X146" i="3"/>
  <c r="D52" i="10" s="1"/>
  <c r="T146" i="3"/>
  <c r="U146" i="3" s="1"/>
  <c r="AV147" i="3" s="1"/>
  <c r="R146" i="3"/>
  <c r="S146" i="3" s="1"/>
  <c r="Q146" i="3"/>
  <c r="AA145" i="3" s="1"/>
  <c r="P146" i="3"/>
  <c r="AB145" i="3" s="1"/>
  <c r="N146" i="3"/>
  <c r="O146" i="3" s="1"/>
  <c r="E146" i="3"/>
  <c r="D146" i="3"/>
  <c r="C146" i="3"/>
  <c r="AD145" i="3"/>
  <c r="W145" i="3"/>
  <c r="K145" i="3"/>
  <c r="K146" i="3" s="1"/>
  <c r="K147" i="3" s="1"/>
  <c r="J145" i="3"/>
  <c r="J146" i="3" s="1"/>
  <c r="J147" i="3" s="1"/>
  <c r="I145" i="3"/>
  <c r="I146" i="3" s="1"/>
  <c r="I147" i="3" s="1"/>
  <c r="H145" i="3"/>
  <c r="H146" i="3" s="1"/>
  <c r="H147" i="3" s="1"/>
  <c r="E145" i="3"/>
  <c r="X144" i="3"/>
  <c r="E51" i="10" s="1"/>
  <c r="T144" i="3"/>
  <c r="U144" i="3" s="1"/>
  <c r="R144" i="3"/>
  <c r="S144" i="3" s="1"/>
  <c r="Q144" i="3"/>
  <c r="P144" i="3"/>
  <c r="N144" i="3"/>
  <c r="O144" i="3" s="1"/>
  <c r="K144" i="3"/>
  <c r="E144" i="3"/>
  <c r="D144" i="3"/>
  <c r="C144" i="3"/>
  <c r="B144" i="3"/>
  <c r="T143" i="3"/>
  <c r="U143" i="3" s="1"/>
  <c r="AV144" i="3" s="1"/>
  <c r="Q143" i="3"/>
  <c r="AA142" i="3" s="1"/>
  <c r="N143" i="3"/>
  <c r="O143" i="3" s="1"/>
  <c r="E143" i="3"/>
  <c r="D143" i="3"/>
  <c r="C143" i="3"/>
  <c r="AD142" i="3"/>
  <c r="AC142" i="3"/>
  <c r="K142" i="3"/>
  <c r="K143" i="3" s="1"/>
  <c r="J142" i="3"/>
  <c r="J143" i="3" s="1"/>
  <c r="J144" i="3" s="1"/>
  <c r="H142" i="3"/>
  <c r="E142" i="3"/>
  <c r="X141" i="3"/>
  <c r="E50" i="10" s="1"/>
  <c r="T141" i="3"/>
  <c r="U141" i="3" s="1"/>
  <c r="R141" i="3"/>
  <c r="S141" i="3" s="1"/>
  <c r="Q141" i="3"/>
  <c r="P141" i="3"/>
  <c r="N141" i="3"/>
  <c r="O141" i="3" s="1"/>
  <c r="E141" i="3"/>
  <c r="D141" i="3"/>
  <c r="C141" i="3"/>
  <c r="B141" i="3"/>
  <c r="AC140" i="3"/>
  <c r="F50" i="10" s="1"/>
  <c r="X140" i="3"/>
  <c r="D50" i="10" s="1"/>
  <c r="T140" i="3"/>
  <c r="U140" i="3" s="1"/>
  <c r="AV141" i="3" s="1"/>
  <c r="R140" i="3"/>
  <c r="S140" i="3" s="1"/>
  <c r="Q140" i="3"/>
  <c r="AA139" i="3" s="1"/>
  <c r="P140" i="3"/>
  <c r="AB139" i="3" s="1"/>
  <c r="N140" i="3"/>
  <c r="O140" i="3" s="1"/>
  <c r="E140" i="3"/>
  <c r="D140" i="3"/>
  <c r="C140" i="3"/>
  <c r="AD139" i="3"/>
  <c r="K139" i="3"/>
  <c r="K140" i="3" s="1"/>
  <c r="K141" i="3" s="1"/>
  <c r="J139" i="3"/>
  <c r="J140" i="3" s="1"/>
  <c r="J141" i="3" s="1"/>
  <c r="I139" i="3"/>
  <c r="I140" i="3" s="1"/>
  <c r="I141" i="3" s="1"/>
  <c r="H139" i="3"/>
  <c r="E139" i="3"/>
  <c r="X138" i="3"/>
  <c r="E49" i="10" s="1"/>
  <c r="T138" i="3"/>
  <c r="U138" i="3" s="1"/>
  <c r="V138" i="3" s="1"/>
  <c r="AE138" i="3" s="1"/>
  <c r="R138" i="3"/>
  <c r="S138" i="3" s="1"/>
  <c r="Q138" i="3"/>
  <c r="P138" i="3"/>
  <c r="N138" i="3"/>
  <c r="O138" i="3" s="1"/>
  <c r="E138" i="3"/>
  <c r="D138" i="3"/>
  <c r="C138" i="3"/>
  <c r="B138" i="3"/>
  <c r="AC137" i="3"/>
  <c r="F49" i="10" s="1"/>
  <c r="X137" i="3"/>
  <c r="D49" i="10" s="1"/>
  <c r="T137" i="3"/>
  <c r="U137" i="3" s="1"/>
  <c r="AV138" i="3" s="1"/>
  <c r="S137" i="3"/>
  <c r="R137" i="3"/>
  <c r="Q137" i="3"/>
  <c r="AA136" i="3" s="1"/>
  <c r="P137" i="3"/>
  <c r="O137" i="3"/>
  <c r="N137" i="3"/>
  <c r="E137" i="3"/>
  <c r="D137" i="3"/>
  <c r="C137" i="3"/>
  <c r="AD136" i="3"/>
  <c r="AC136" i="3"/>
  <c r="AB136" i="3"/>
  <c r="K136" i="3"/>
  <c r="K137" i="3" s="1"/>
  <c r="K138" i="3" s="1"/>
  <c r="J136" i="3"/>
  <c r="J137" i="3" s="1"/>
  <c r="J138" i="3" s="1"/>
  <c r="I136" i="3"/>
  <c r="I137" i="3" s="1"/>
  <c r="I138" i="3" s="1"/>
  <c r="H136" i="3"/>
  <c r="E136" i="3"/>
  <c r="X135" i="3"/>
  <c r="E48" i="10" s="1"/>
  <c r="T135" i="3"/>
  <c r="U135" i="3" s="1"/>
  <c r="R135" i="3"/>
  <c r="S135" i="3" s="1"/>
  <c r="W133" i="3" s="1"/>
  <c r="Q135" i="3"/>
  <c r="AC133" i="3" s="1"/>
  <c r="P135" i="3"/>
  <c r="N135" i="3"/>
  <c r="O135" i="3" s="1"/>
  <c r="E135" i="3"/>
  <c r="D135" i="3"/>
  <c r="C135" i="3"/>
  <c r="B135" i="3"/>
  <c r="AC134" i="3"/>
  <c r="F48" i="10" s="1"/>
  <c r="X134" i="3"/>
  <c r="D48" i="10" s="1"/>
  <c r="T134" i="3"/>
  <c r="U134" i="3" s="1"/>
  <c r="AV135" i="3" s="1"/>
  <c r="R134" i="3"/>
  <c r="S134" i="3" s="1"/>
  <c r="Q134" i="3"/>
  <c r="AA133" i="3" s="1"/>
  <c r="P134" i="3"/>
  <c r="AB133" i="3" s="1"/>
  <c r="N134" i="3"/>
  <c r="O134" i="3" s="1"/>
  <c r="E134" i="3"/>
  <c r="D134" i="3"/>
  <c r="C134" i="3"/>
  <c r="AD133" i="3"/>
  <c r="K133" i="3"/>
  <c r="K134" i="3" s="1"/>
  <c r="K135" i="3" s="1"/>
  <c r="J133" i="3"/>
  <c r="J134" i="3" s="1"/>
  <c r="J135" i="3" s="1"/>
  <c r="I133" i="3"/>
  <c r="I134" i="3" s="1"/>
  <c r="I135" i="3" s="1"/>
  <c r="H133" i="3"/>
  <c r="H134" i="3" s="1"/>
  <c r="H135" i="3" s="1"/>
  <c r="E133" i="3"/>
  <c r="X132" i="3"/>
  <c r="E47" i="10" s="1"/>
  <c r="T132" i="3"/>
  <c r="U132" i="3" s="1"/>
  <c r="R132" i="3"/>
  <c r="S132" i="3" s="1"/>
  <c r="Q132" i="3"/>
  <c r="AC130" i="3" s="1"/>
  <c r="P132" i="3"/>
  <c r="N132" i="3"/>
  <c r="O132" i="3" s="1"/>
  <c r="E132" i="3"/>
  <c r="D132" i="3"/>
  <c r="C132" i="3"/>
  <c r="B132" i="3"/>
  <c r="AC131" i="3"/>
  <c r="F47" i="10" s="1"/>
  <c r="X131" i="3"/>
  <c r="D47" i="10" s="1"/>
  <c r="Q131" i="3"/>
  <c r="AA130" i="3" s="1"/>
  <c r="P131" i="3"/>
  <c r="AB130" i="3" s="1"/>
  <c r="E131" i="3"/>
  <c r="D131" i="3"/>
  <c r="C131" i="3"/>
  <c r="K130" i="3"/>
  <c r="K131" i="3" s="1"/>
  <c r="K132" i="3" s="1"/>
  <c r="J130" i="3"/>
  <c r="J131" i="3" s="1"/>
  <c r="J132" i="3" s="1"/>
  <c r="I130" i="3"/>
  <c r="I131" i="3" s="1"/>
  <c r="I132" i="3" s="1"/>
  <c r="H130" i="3"/>
  <c r="E130" i="3"/>
  <c r="X129" i="3"/>
  <c r="E46" i="10" s="1"/>
  <c r="U129" i="3"/>
  <c r="T129" i="3"/>
  <c r="R129" i="3"/>
  <c r="S129" i="3" s="1"/>
  <c r="Q129" i="3"/>
  <c r="P129" i="3"/>
  <c r="N129" i="3"/>
  <c r="O129" i="3" s="1"/>
  <c r="E129" i="3"/>
  <c r="D129" i="3"/>
  <c r="C129" i="3"/>
  <c r="B129" i="3"/>
  <c r="AC128" i="3"/>
  <c r="F46" i="10" s="1"/>
  <c r="X128" i="3"/>
  <c r="D46" i="10" s="1"/>
  <c r="T128" i="3"/>
  <c r="U128" i="3" s="1"/>
  <c r="AV129" i="3" s="1"/>
  <c r="R128" i="3"/>
  <c r="S128" i="3" s="1"/>
  <c r="Q128" i="3"/>
  <c r="AA127" i="3" s="1"/>
  <c r="P128" i="3"/>
  <c r="N128" i="3"/>
  <c r="O128" i="3" s="1"/>
  <c r="E128" i="3"/>
  <c r="D128" i="3"/>
  <c r="C128" i="3"/>
  <c r="AD127" i="3"/>
  <c r="AB127" i="3"/>
  <c r="K127" i="3"/>
  <c r="K128" i="3" s="1"/>
  <c r="K129" i="3" s="1"/>
  <c r="J127" i="3"/>
  <c r="J128" i="3" s="1"/>
  <c r="J129" i="3" s="1"/>
  <c r="I127" i="3"/>
  <c r="I128" i="3" s="1"/>
  <c r="I129" i="3" s="1"/>
  <c r="H127" i="3"/>
  <c r="H128" i="3" s="1"/>
  <c r="H129" i="3" s="1"/>
  <c r="E127" i="3"/>
  <c r="X126" i="3"/>
  <c r="E45" i="10" s="1"/>
  <c r="T126" i="3"/>
  <c r="U126" i="3" s="1"/>
  <c r="R126" i="3"/>
  <c r="S126" i="3" s="1"/>
  <c r="Q126" i="3"/>
  <c r="AC124" i="3" s="1"/>
  <c r="P126" i="3"/>
  <c r="N126" i="3"/>
  <c r="O126" i="3" s="1"/>
  <c r="E126" i="3"/>
  <c r="D126" i="3"/>
  <c r="C126" i="3"/>
  <c r="B126" i="3"/>
  <c r="AC125" i="3"/>
  <c r="F45" i="10" s="1"/>
  <c r="X125" i="3"/>
  <c r="D45" i="10" s="1"/>
  <c r="T125" i="3"/>
  <c r="U125" i="3" s="1"/>
  <c r="AV126" i="3" s="1"/>
  <c r="R125" i="3"/>
  <c r="S125" i="3" s="1"/>
  <c r="Q125" i="3"/>
  <c r="AA124" i="3" s="1"/>
  <c r="P125" i="3"/>
  <c r="N125" i="3"/>
  <c r="O125" i="3" s="1"/>
  <c r="E125" i="3"/>
  <c r="D125" i="3"/>
  <c r="C125" i="3"/>
  <c r="AD124" i="3"/>
  <c r="AB124" i="3"/>
  <c r="K124" i="3"/>
  <c r="K125" i="3" s="1"/>
  <c r="K126" i="3" s="1"/>
  <c r="J124" i="3"/>
  <c r="J125" i="3" s="1"/>
  <c r="J126" i="3" s="1"/>
  <c r="I124" i="3"/>
  <c r="I125" i="3" s="1"/>
  <c r="I126" i="3" s="1"/>
  <c r="H124" i="3"/>
  <c r="H125" i="3" s="1"/>
  <c r="H126" i="3" s="1"/>
  <c r="E124" i="3"/>
  <c r="X123" i="3"/>
  <c r="E44" i="10" s="1"/>
  <c r="T123" i="3"/>
  <c r="U123" i="3" s="1"/>
  <c r="S123" i="3"/>
  <c r="R123" i="3"/>
  <c r="Q123" i="3"/>
  <c r="P123" i="3"/>
  <c r="O123" i="3"/>
  <c r="N123" i="3"/>
  <c r="E123" i="3"/>
  <c r="D123" i="3"/>
  <c r="C123" i="3"/>
  <c r="B123" i="3"/>
  <c r="AC122" i="3"/>
  <c r="F44" i="10" s="1"/>
  <c r="X122" i="3"/>
  <c r="D44" i="10" s="1"/>
  <c r="T122" i="3"/>
  <c r="U122" i="3" s="1"/>
  <c r="AV123" i="3" s="1"/>
  <c r="R122" i="3"/>
  <c r="S122" i="3" s="1"/>
  <c r="Q122" i="3"/>
  <c r="AA121" i="3" s="1"/>
  <c r="P122" i="3"/>
  <c r="N122" i="3"/>
  <c r="O122" i="3" s="1"/>
  <c r="E122" i="3"/>
  <c r="D122" i="3"/>
  <c r="C122" i="3"/>
  <c r="AD121" i="3"/>
  <c r="AC121" i="3"/>
  <c r="AB121" i="3"/>
  <c r="K121" i="3"/>
  <c r="K122" i="3" s="1"/>
  <c r="K123" i="3" s="1"/>
  <c r="J121" i="3"/>
  <c r="J122" i="3" s="1"/>
  <c r="J123" i="3" s="1"/>
  <c r="I121" i="3"/>
  <c r="I122" i="3" s="1"/>
  <c r="I123" i="3" s="1"/>
  <c r="H121" i="3"/>
  <c r="H122" i="3" s="1"/>
  <c r="H123" i="3" s="1"/>
  <c r="E121" i="3"/>
  <c r="X120" i="3"/>
  <c r="E43" i="10" s="1"/>
  <c r="T120" i="3"/>
  <c r="U120" i="3" s="1"/>
  <c r="R120" i="3"/>
  <c r="S120" i="3" s="1"/>
  <c r="Q120" i="3"/>
  <c r="AC118" i="3" s="1"/>
  <c r="P120" i="3"/>
  <c r="N120" i="3"/>
  <c r="O120" i="3" s="1"/>
  <c r="E120" i="3"/>
  <c r="D120" i="3"/>
  <c r="C120" i="3"/>
  <c r="B120" i="3"/>
  <c r="AC119" i="3"/>
  <c r="F43" i="10" s="1"/>
  <c r="X119" i="3"/>
  <c r="D43" i="10" s="1"/>
  <c r="R119" i="3"/>
  <c r="S119" i="3" s="1"/>
  <c r="Q119" i="3"/>
  <c r="AA118" i="3" s="1"/>
  <c r="P119" i="3"/>
  <c r="E119" i="3"/>
  <c r="D119" i="3"/>
  <c r="C119" i="3"/>
  <c r="AB118" i="3"/>
  <c r="K118" i="3"/>
  <c r="K119" i="3" s="1"/>
  <c r="K120" i="3" s="1"/>
  <c r="J118" i="3"/>
  <c r="J119" i="3" s="1"/>
  <c r="J120" i="3" s="1"/>
  <c r="I118" i="3"/>
  <c r="I119" i="3" s="1"/>
  <c r="I120" i="3" s="1"/>
  <c r="E118" i="3"/>
  <c r="X117" i="3"/>
  <c r="E42" i="10" s="1"/>
  <c r="U117" i="3"/>
  <c r="T117" i="3"/>
  <c r="R117" i="3"/>
  <c r="S117" i="3" s="1"/>
  <c r="Q117" i="3"/>
  <c r="P117" i="3"/>
  <c r="N117" i="3"/>
  <c r="O117" i="3" s="1"/>
  <c r="E117" i="3"/>
  <c r="D117" i="3"/>
  <c r="C117" i="3"/>
  <c r="B117" i="3"/>
  <c r="AC116" i="3"/>
  <c r="F42" i="10" s="1"/>
  <c r="X116" i="3"/>
  <c r="D42" i="10" s="1"/>
  <c r="T116" i="3"/>
  <c r="U116" i="3" s="1"/>
  <c r="AV117" i="3" s="1"/>
  <c r="R116" i="3"/>
  <c r="S116" i="3" s="1"/>
  <c r="Q116" i="3"/>
  <c r="AA115" i="3" s="1"/>
  <c r="P116" i="3"/>
  <c r="N116" i="3"/>
  <c r="O116" i="3" s="1"/>
  <c r="I116" i="3"/>
  <c r="I117" i="3" s="1"/>
  <c r="E116" i="3"/>
  <c r="D116" i="3"/>
  <c r="C116" i="3"/>
  <c r="AD115" i="3"/>
  <c r="AB115" i="3"/>
  <c r="K115" i="3"/>
  <c r="K116" i="3" s="1"/>
  <c r="K117" i="3" s="1"/>
  <c r="J115" i="3"/>
  <c r="J116" i="3" s="1"/>
  <c r="J117" i="3" s="1"/>
  <c r="I115" i="3"/>
  <c r="H115" i="3"/>
  <c r="H116" i="3" s="1"/>
  <c r="H117" i="3" s="1"/>
  <c r="E115" i="3"/>
  <c r="X114" i="3"/>
  <c r="E41" i="10" s="1"/>
  <c r="T114" i="3"/>
  <c r="U114" i="3" s="1"/>
  <c r="R114" i="3"/>
  <c r="S114" i="3" s="1"/>
  <c r="Q114" i="3"/>
  <c r="AC112" i="3" s="1"/>
  <c r="P114" i="3"/>
  <c r="N114" i="3"/>
  <c r="O114" i="3" s="1"/>
  <c r="E114" i="3"/>
  <c r="D114" i="3"/>
  <c r="C114" i="3"/>
  <c r="B114" i="3"/>
  <c r="AC113" i="3"/>
  <c r="F41" i="10" s="1"/>
  <c r="X113" i="3"/>
  <c r="D41" i="10" s="1"/>
  <c r="T113" i="3"/>
  <c r="U113" i="3" s="1"/>
  <c r="AV114" i="3" s="1"/>
  <c r="R113" i="3"/>
  <c r="S113" i="3" s="1"/>
  <c r="Q113" i="3"/>
  <c r="AA112" i="3" s="1"/>
  <c r="P113" i="3"/>
  <c r="AB112" i="3" s="1"/>
  <c r="N113" i="3"/>
  <c r="O113" i="3" s="1"/>
  <c r="E113" i="3"/>
  <c r="D113" i="3"/>
  <c r="C113" i="3"/>
  <c r="AD112" i="3"/>
  <c r="K112" i="3"/>
  <c r="K113" i="3" s="1"/>
  <c r="K114" i="3" s="1"/>
  <c r="J112" i="3"/>
  <c r="J113" i="3" s="1"/>
  <c r="J114" i="3" s="1"/>
  <c r="I112" i="3"/>
  <c r="I113" i="3" s="1"/>
  <c r="I114" i="3" s="1"/>
  <c r="H112" i="3"/>
  <c r="H113" i="3" s="1"/>
  <c r="H114" i="3" s="1"/>
  <c r="E112" i="3"/>
  <c r="X111" i="3"/>
  <c r="E40" i="10" s="1"/>
  <c r="T111" i="3"/>
  <c r="U111" i="3" s="1"/>
  <c r="R111" i="3"/>
  <c r="S111" i="3" s="1"/>
  <c r="Q111" i="3"/>
  <c r="P111" i="3"/>
  <c r="N111" i="3"/>
  <c r="O111" i="3" s="1"/>
  <c r="E111" i="3"/>
  <c r="D111" i="3"/>
  <c r="C111" i="3"/>
  <c r="B111" i="3"/>
  <c r="AC110" i="3"/>
  <c r="F40" i="10" s="1"/>
  <c r="X110" i="3"/>
  <c r="D40" i="10" s="1"/>
  <c r="T110" i="3"/>
  <c r="U110" i="3" s="1"/>
  <c r="AV111" i="3" s="1"/>
  <c r="R110" i="3"/>
  <c r="S110" i="3" s="1"/>
  <c r="Q110" i="3"/>
  <c r="AA109" i="3" s="1"/>
  <c r="P110" i="3"/>
  <c r="AB109" i="3" s="1"/>
  <c r="N110" i="3"/>
  <c r="O110" i="3" s="1"/>
  <c r="E110" i="3"/>
  <c r="D110" i="3"/>
  <c r="C110" i="3"/>
  <c r="AD109" i="3"/>
  <c r="AC109" i="3"/>
  <c r="K109" i="3"/>
  <c r="K110" i="3" s="1"/>
  <c r="K111" i="3" s="1"/>
  <c r="J109" i="3"/>
  <c r="J110" i="3" s="1"/>
  <c r="J111" i="3" s="1"/>
  <c r="I109" i="3"/>
  <c r="I110" i="3" s="1"/>
  <c r="I111" i="3" s="1"/>
  <c r="H109" i="3"/>
  <c r="H110" i="3" s="1"/>
  <c r="H111" i="3" s="1"/>
  <c r="E109" i="3"/>
  <c r="X108" i="3"/>
  <c r="E39" i="10" s="1"/>
  <c r="T108" i="3"/>
  <c r="U108" i="3" s="1"/>
  <c r="R108" i="3"/>
  <c r="S108" i="3" s="1"/>
  <c r="Q108" i="3"/>
  <c r="P108" i="3"/>
  <c r="N108" i="3"/>
  <c r="O108" i="3" s="1"/>
  <c r="E108" i="3"/>
  <c r="D108" i="3"/>
  <c r="C108" i="3"/>
  <c r="B108" i="3"/>
  <c r="X107" i="3"/>
  <c r="D39" i="10" s="1"/>
  <c r="R107" i="3"/>
  <c r="S107" i="3" s="1"/>
  <c r="Q107" i="3"/>
  <c r="AA106" i="3" s="1"/>
  <c r="P107" i="3"/>
  <c r="AB106" i="3" s="1"/>
  <c r="E107" i="3"/>
  <c r="D107" i="3"/>
  <c r="C107" i="3"/>
  <c r="AC106" i="3"/>
  <c r="K106" i="3"/>
  <c r="K107" i="3" s="1"/>
  <c r="K108" i="3" s="1"/>
  <c r="J106" i="3"/>
  <c r="J107" i="3" s="1"/>
  <c r="J108" i="3" s="1"/>
  <c r="I106" i="3"/>
  <c r="I107" i="3" s="1"/>
  <c r="I108" i="3" s="1"/>
  <c r="H106" i="3"/>
  <c r="E106" i="3"/>
  <c r="X105" i="3"/>
  <c r="E38" i="10" s="1"/>
  <c r="T105" i="3"/>
  <c r="U105" i="3" s="1"/>
  <c r="V105" i="3" s="1"/>
  <c r="AE105" i="3" s="1"/>
  <c r="R105" i="3"/>
  <c r="S105" i="3" s="1"/>
  <c r="Q105" i="3"/>
  <c r="P105" i="3"/>
  <c r="N105" i="3"/>
  <c r="O105" i="3" s="1"/>
  <c r="H105" i="3"/>
  <c r="E105" i="3"/>
  <c r="D105" i="3"/>
  <c r="C105" i="3"/>
  <c r="B105" i="3"/>
  <c r="AC104" i="3"/>
  <c r="F38" i="10" s="1"/>
  <c r="X104" i="3"/>
  <c r="D38" i="10" s="1"/>
  <c r="T104" i="3"/>
  <c r="U104" i="3" s="1"/>
  <c r="AV105" i="3" s="1"/>
  <c r="R104" i="3"/>
  <c r="S104" i="3" s="1"/>
  <c r="Q104" i="3"/>
  <c r="P104" i="3"/>
  <c r="AB103" i="3" s="1"/>
  <c r="N104" i="3"/>
  <c r="O104" i="3" s="1"/>
  <c r="E104" i="3"/>
  <c r="D104" i="3"/>
  <c r="C104" i="3"/>
  <c r="AG103" i="3"/>
  <c r="AD103" i="3"/>
  <c r="AA103" i="3"/>
  <c r="K103" i="3"/>
  <c r="K104" i="3" s="1"/>
  <c r="K105" i="3" s="1"/>
  <c r="J103" i="3"/>
  <c r="J104" i="3" s="1"/>
  <c r="J105" i="3" s="1"/>
  <c r="I103" i="3"/>
  <c r="I104" i="3" s="1"/>
  <c r="I105" i="3" s="1"/>
  <c r="H103" i="3"/>
  <c r="H104" i="3" s="1"/>
  <c r="E103" i="3"/>
  <c r="X102" i="3"/>
  <c r="E37" i="10" s="1"/>
  <c r="T102" i="3"/>
  <c r="U102" i="3" s="1"/>
  <c r="R102" i="3"/>
  <c r="S102" i="3" s="1"/>
  <c r="Q102" i="3"/>
  <c r="AC100" i="3" s="1"/>
  <c r="P102" i="3"/>
  <c r="N102" i="3"/>
  <c r="O102" i="3" s="1"/>
  <c r="E102" i="3"/>
  <c r="D102" i="3"/>
  <c r="C102" i="3"/>
  <c r="B102" i="3"/>
  <c r="AC101" i="3"/>
  <c r="F37" i="10" s="1"/>
  <c r="X101" i="3"/>
  <c r="D37" i="10" s="1"/>
  <c r="T101" i="3"/>
  <c r="U101" i="3" s="1"/>
  <c r="AV102" i="3" s="1"/>
  <c r="R101" i="3"/>
  <c r="S101" i="3" s="1"/>
  <c r="Q101" i="3"/>
  <c r="AA100" i="3" s="1"/>
  <c r="P101" i="3"/>
  <c r="AB100" i="3" s="1"/>
  <c r="N101" i="3"/>
  <c r="O101" i="3" s="1"/>
  <c r="E101" i="3"/>
  <c r="D101" i="3"/>
  <c r="C101" i="3"/>
  <c r="AG100" i="3"/>
  <c r="AD100" i="3"/>
  <c r="K100" i="3"/>
  <c r="K101" i="3" s="1"/>
  <c r="K102" i="3" s="1"/>
  <c r="J100" i="3"/>
  <c r="J101" i="3" s="1"/>
  <c r="J102" i="3" s="1"/>
  <c r="I100" i="3"/>
  <c r="I101" i="3" s="1"/>
  <c r="I102" i="3" s="1"/>
  <c r="H100" i="3"/>
  <c r="H101" i="3" s="1"/>
  <c r="H102" i="3" s="1"/>
  <c r="E100" i="3"/>
  <c r="X99" i="3"/>
  <c r="E36" i="10" s="1"/>
  <c r="T99" i="3"/>
  <c r="U99" i="3" s="1"/>
  <c r="R99" i="3"/>
  <c r="S99" i="3" s="1"/>
  <c r="W97" i="3" s="1"/>
  <c r="Q99" i="3"/>
  <c r="AC97" i="3" s="1"/>
  <c r="P99" i="3"/>
  <c r="N99" i="3"/>
  <c r="O99" i="3" s="1"/>
  <c r="J99" i="3"/>
  <c r="E99" i="3"/>
  <c r="D99" i="3"/>
  <c r="C99" i="3"/>
  <c r="B99" i="3"/>
  <c r="AC98" i="3"/>
  <c r="F36" i="10" s="1"/>
  <c r="X98" i="3"/>
  <c r="D36" i="10" s="1"/>
  <c r="T98" i="3"/>
  <c r="U98" i="3" s="1"/>
  <c r="AV99" i="3" s="1"/>
  <c r="R98" i="3"/>
  <c r="S98" i="3" s="1"/>
  <c r="Q98" i="3"/>
  <c r="AA97" i="3" s="1"/>
  <c r="P98" i="3"/>
  <c r="N98" i="3"/>
  <c r="O98" i="3" s="1"/>
  <c r="E98" i="3"/>
  <c r="D98" i="3"/>
  <c r="C98" i="3"/>
  <c r="AD97" i="3"/>
  <c r="AB97" i="3"/>
  <c r="K97" i="3"/>
  <c r="K98" i="3" s="1"/>
  <c r="K99" i="3" s="1"/>
  <c r="J97" i="3"/>
  <c r="J98" i="3" s="1"/>
  <c r="I97" i="3"/>
  <c r="I98" i="3" s="1"/>
  <c r="I99" i="3" s="1"/>
  <c r="H97" i="3"/>
  <c r="H98" i="3" s="1"/>
  <c r="H99" i="3" s="1"/>
  <c r="E97" i="3"/>
  <c r="X96" i="3"/>
  <c r="E35" i="10" s="1"/>
  <c r="T96" i="3"/>
  <c r="U96" i="3" s="1"/>
  <c r="R96" i="3"/>
  <c r="S96" i="3" s="1"/>
  <c r="Q96" i="3"/>
  <c r="P96" i="3"/>
  <c r="N96" i="3"/>
  <c r="O96" i="3" s="1"/>
  <c r="E96" i="3"/>
  <c r="D96" i="3"/>
  <c r="C96" i="3"/>
  <c r="B96" i="3"/>
  <c r="AC95" i="3"/>
  <c r="F35" i="10" s="1"/>
  <c r="T95" i="3"/>
  <c r="U95" i="3" s="1"/>
  <c r="AV96" i="3" s="1"/>
  <c r="R95" i="3"/>
  <c r="S95" i="3" s="1"/>
  <c r="Q95" i="3"/>
  <c r="AA94" i="3" s="1"/>
  <c r="N95" i="3"/>
  <c r="O95" i="3" s="1"/>
  <c r="E95" i="3"/>
  <c r="D95" i="3"/>
  <c r="C95" i="3"/>
  <c r="AD94" i="3"/>
  <c r="AC94" i="3"/>
  <c r="K94" i="3"/>
  <c r="K95" i="3" s="1"/>
  <c r="K96" i="3" s="1"/>
  <c r="J94" i="3"/>
  <c r="J95" i="3" s="1"/>
  <c r="J96" i="3" s="1"/>
  <c r="I94" i="3"/>
  <c r="I95" i="3" s="1"/>
  <c r="I96" i="3" s="1"/>
  <c r="E94" i="3"/>
  <c r="X93" i="3"/>
  <c r="E34" i="10" s="1"/>
  <c r="U93" i="3"/>
  <c r="V93" i="3" s="1"/>
  <c r="AE93" i="3" s="1"/>
  <c r="T93" i="3"/>
  <c r="R93" i="3"/>
  <c r="S93" i="3" s="1"/>
  <c r="Q93" i="3"/>
  <c r="P93" i="3"/>
  <c r="N93" i="3"/>
  <c r="O93" i="3" s="1"/>
  <c r="E93" i="3"/>
  <c r="D93" i="3"/>
  <c r="C93" i="3"/>
  <c r="B93" i="3"/>
  <c r="AC92" i="3"/>
  <c r="F34" i="10" s="1"/>
  <c r="X92" i="3"/>
  <c r="D34" i="10" s="1"/>
  <c r="T92" i="3"/>
  <c r="U92" i="3" s="1"/>
  <c r="AV93" i="3" s="1"/>
  <c r="R92" i="3"/>
  <c r="S92" i="3" s="1"/>
  <c r="Q92" i="3"/>
  <c r="AA91" i="3" s="1"/>
  <c r="P92" i="3"/>
  <c r="N92" i="3"/>
  <c r="O92" i="3" s="1"/>
  <c r="I92" i="3"/>
  <c r="I93" i="3" s="1"/>
  <c r="E92" i="3"/>
  <c r="D92" i="3"/>
  <c r="C92" i="3"/>
  <c r="AD91" i="3"/>
  <c r="AB91" i="3"/>
  <c r="K91" i="3"/>
  <c r="K92" i="3" s="1"/>
  <c r="K93" i="3" s="1"/>
  <c r="J91" i="3"/>
  <c r="J92" i="3" s="1"/>
  <c r="J93" i="3" s="1"/>
  <c r="I91" i="3"/>
  <c r="H91" i="3"/>
  <c r="H92" i="3" s="1"/>
  <c r="H93" i="3" s="1"/>
  <c r="E91" i="3"/>
  <c r="X90" i="3"/>
  <c r="E33" i="10" s="1"/>
  <c r="T90" i="3"/>
  <c r="U90" i="3" s="1"/>
  <c r="R90" i="3"/>
  <c r="S90" i="3" s="1"/>
  <c r="Q90" i="3"/>
  <c r="P90" i="3"/>
  <c r="N90" i="3"/>
  <c r="O90" i="3" s="1"/>
  <c r="E90" i="3"/>
  <c r="D90" i="3"/>
  <c r="C90" i="3"/>
  <c r="B90" i="3"/>
  <c r="AC89" i="3"/>
  <c r="F33" i="10" s="1"/>
  <c r="X89" i="3"/>
  <c r="D33" i="10" s="1"/>
  <c r="T89" i="3"/>
  <c r="U89" i="3" s="1"/>
  <c r="AV90" i="3" s="1"/>
  <c r="R89" i="3"/>
  <c r="S89" i="3" s="1"/>
  <c r="Q89" i="3"/>
  <c r="AA88" i="3" s="1"/>
  <c r="P89" i="3"/>
  <c r="N89" i="3"/>
  <c r="O89" i="3" s="1"/>
  <c r="E89" i="3"/>
  <c r="D89" i="3"/>
  <c r="C89" i="3"/>
  <c r="AD88" i="3"/>
  <c r="AC88" i="3"/>
  <c r="AB88" i="3"/>
  <c r="K88" i="3"/>
  <c r="K89" i="3" s="1"/>
  <c r="K90" i="3" s="1"/>
  <c r="J88" i="3"/>
  <c r="J89" i="3" s="1"/>
  <c r="J90" i="3" s="1"/>
  <c r="I88" i="3"/>
  <c r="I89" i="3" s="1"/>
  <c r="I90" i="3" s="1"/>
  <c r="H88" i="3"/>
  <c r="H89" i="3" s="1"/>
  <c r="H90" i="3" s="1"/>
  <c r="E88" i="3"/>
  <c r="X87" i="3"/>
  <c r="E32" i="10" s="1"/>
  <c r="T87" i="3"/>
  <c r="U87" i="3" s="1"/>
  <c r="R87" i="3"/>
  <c r="S87" i="3" s="1"/>
  <c r="W85" i="3" s="1"/>
  <c r="Q87" i="3"/>
  <c r="AC85" i="3" s="1"/>
  <c r="P87" i="3"/>
  <c r="N87" i="3"/>
  <c r="O87" i="3" s="1"/>
  <c r="E87" i="3"/>
  <c r="D87" i="3"/>
  <c r="C87" i="3"/>
  <c r="B87" i="3"/>
  <c r="AC86" i="3"/>
  <c r="F32" i="10" s="1"/>
  <c r="X86" i="3"/>
  <c r="D32" i="10" s="1"/>
  <c r="T86" i="3"/>
  <c r="U86" i="3" s="1"/>
  <c r="AV87" i="3" s="1"/>
  <c r="R86" i="3"/>
  <c r="S86" i="3" s="1"/>
  <c r="Q86" i="3"/>
  <c r="AA85" i="3" s="1"/>
  <c r="P86" i="3"/>
  <c r="AB85" i="3" s="1"/>
  <c r="N86" i="3"/>
  <c r="O86" i="3" s="1"/>
  <c r="E86" i="3"/>
  <c r="D86" i="3"/>
  <c r="C86" i="3"/>
  <c r="AG85" i="3"/>
  <c r="AD85" i="3"/>
  <c r="K85" i="3"/>
  <c r="K86" i="3" s="1"/>
  <c r="K87" i="3" s="1"/>
  <c r="J85" i="3"/>
  <c r="J86" i="3" s="1"/>
  <c r="J87" i="3" s="1"/>
  <c r="I85" i="3"/>
  <c r="I86" i="3" s="1"/>
  <c r="I87" i="3" s="1"/>
  <c r="H85" i="3"/>
  <c r="H86" i="3" s="1"/>
  <c r="H87" i="3" s="1"/>
  <c r="E85" i="3"/>
  <c r="X84" i="3"/>
  <c r="E31" i="10" s="1"/>
  <c r="T84" i="3"/>
  <c r="U84" i="3" s="1"/>
  <c r="R84" i="3"/>
  <c r="S84" i="3" s="1"/>
  <c r="Q84" i="3"/>
  <c r="AC82" i="3" s="1"/>
  <c r="P84" i="3"/>
  <c r="N84" i="3"/>
  <c r="O84" i="3" s="1"/>
  <c r="E84" i="3"/>
  <c r="D84" i="3"/>
  <c r="C84" i="3"/>
  <c r="B84" i="3"/>
  <c r="AC83" i="3"/>
  <c r="F31" i="10" s="1"/>
  <c r="X83" i="3"/>
  <c r="D31" i="10" s="1"/>
  <c r="T83" i="3"/>
  <c r="U83" i="3" s="1"/>
  <c r="AV84" i="3" s="1"/>
  <c r="Q83" i="3"/>
  <c r="AA82" i="3" s="1"/>
  <c r="N83" i="3"/>
  <c r="O83" i="3" s="1"/>
  <c r="E83" i="3"/>
  <c r="D83" i="3"/>
  <c r="C83" i="3"/>
  <c r="AD82" i="3"/>
  <c r="K82" i="3"/>
  <c r="K83" i="3" s="1"/>
  <c r="K84" i="3" s="1"/>
  <c r="J82" i="3"/>
  <c r="J83" i="3" s="1"/>
  <c r="J84" i="3" s="1"/>
  <c r="H82" i="3"/>
  <c r="Y82" i="3" s="1"/>
  <c r="E82" i="3"/>
  <c r="X81" i="3"/>
  <c r="E30" i="10" s="1"/>
  <c r="T81" i="3"/>
  <c r="U81" i="3" s="1"/>
  <c r="R81" i="3"/>
  <c r="S81" i="3" s="1"/>
  <c r="Q81" i="3"/>
  <c r="P81" i="3"/>
  <c r="N81" i="3"/>
  <c r="O81" i="3" s="1"/>
  <c r="E81" i="3"/>
  <c r="D81" i="3"/>
  <c r="C81" i="3"/>
  <c r="B81" i="3"/>
  <c r="AC80" i="3"/>
  <c r="F30" i="10" s="1"/>
  <c r="X80" i="3"/>
  <c r="D30" i="10" s="1"/>
  <c r="T80" i="3"/>
  <c r="U80" i="3" s="1"/>
  <c r="AV81" i="3" s="1"/>
  <c r="R80" i="3"/>
  <c r="S80" i="3" s="1"/>
  <c r="Q80" i="3"/>
  <c r="AA79" i="3" s="1"/>
  <c r="P80" i="3"/>
  <c r="N80" i="3"/>
  <c r="O80" i="3" s="1"/>
  <c r="E80" i="3"/>
  <c r="D80" i="3"/>
  <c r="C80" i="3"/>
  <c r="AD79" i="3"/>
  <c r="AB79" i="3"/>
  <c r="K79" i="3"/>
  <c r="K80" i="3" s="1"/>
  <c r="K81" i="3" s="1"/>
  <c r="J79" i="3"/>
  <c r="J80" i="3" s="1"/>
  <c r="J81" i="3" s="1"/>
  <c r="I79" i="3"/>
  <c r="I80" i="3" s="1"/>
  <c r="I81" i="3" s="1"/>
  <c r="H79" i="3"/>
  <c r="H80" i="3" s="1"/>
  <c r="H81" i="3" s="1"/>
  <c r="E79" i="3"/>
  <c r="X78" i="3"/>
  <c r="E29" i="10" s="1"/>
  <c r="T78" i="3"/>
  <c r="U78" i="3" s="1"/>
  <c r="V78" i="3" s="1"/>
  <c r="AE78" i="3" s="1"/>
  <c r="R78" i="3"/>
  <c r="S78" i="3" s="1"/>
  <c r="Q78" i="3"/>
  <c r="P78" i="3"/>
  <c r="N78" i="3"/>
  <c r="O78" i="3" s="1"/>
  <c r="E78" i="3"/>
  <c r="D78" i="3"/>
  <c r="C78" i="3"/>
  <c r="B78" i="3"/>
  <c r="AC77" i="3"/>
  <c r="F29" i="10" s="1"/>
  <c r="X77" i="3"/>
  <c r="D29" i="10" s="1"/>
  <c r="T77" i="3"/>
  <c r="U77" i="3" s="1"/>
  <c r="AV78" i="3" s="1"/>
  <c r="S77" i="3"/>
  <c r="R77" i="3"/>
  <c r="Q77" i="3"/>
  <c r="P77" i="3"/>
  <c r="O77" i="3"/>
  <c r="N77" i="3"/>
  <c r="E77" i="3"/>
  <c r="D77" i="3"/>
  <c r="C77" i="3"/>
  <c r="AD76" i="3"/>
  <c r="AC76" i="3"/>
  <c r="AB76" i="3"/>
  <c r="AA76" i="3"/>
  <c r="K76" i="3"/>
  <c r="K77" i="3" s="1"/>
  <c r="K78" i="3" s="1"/>
  <c r="J76" i="3"/>
  <c r="J77" i="3" s="1"/>
  <c r="J78" i="3" s="1"/>
  <c r="I76" i="3"/>
  <c r="I77" i="3" s="1"/>
  <c r="I78" i="3" s="1"/>
  <c r="H76" i="3"/>
  <c r="H77" i="3" s="1"/>
  <c r="H78" i="3" s="1"/>
  <c r="E76" i="3"/>
  <c r="X75" i="3"/>
  <c r="E28" i="10" s="1"/>
  <c r="T75" i="3"/>
  <c r="U75" i="3" s="1"/>
  <c r="R75" i="3"/>
  <c r="S75" i="3" s="1"/>
  <c r="Q75" i="3"/>
  <c r="AC73" i="3" s="1"/>
  <c r="P75" i="3"/>
  <c r="N75" i="3"/>
  <c r="O75" i="3" s="1"/>
  <c r="E75" i="3"/>
  <c r="D75" i="3"/>
  <c r="C75" i="3"/>
  <c r="B75" i="3"/>
  <c r="AC74" i="3"/>
  <c r="F28" i="10" s="1"/>
  <c r="X74" i="3"/>
  <c r="D28" i="10" s="1"/>
  <c r="T74" i="3"/>
  <c r="U74" i="3" s="1"/>
  <c r="AV75" i="3" s="1"/>
  <c r="R74" i="3"/>
  <c r="S74" i="3" s="1"/>
  <c r="Q74" i="3"/>
  <c r="AA73" i="3" s="1"/>
  <c r="P74" i="3"/>
  <c r="N74" i="3"/>
  <c r="O74" i="3" s="1"/>
  <c r="E74" i="3"/>
  <c r="D74" i="3"/>
  <c r="C74" i="3"/>
  <c r="AD73" i="3"/>
  <c r="AB73" i="3"/>
  <c r="K73" i="3"/>
  <c r="K74" i="3" s="1"/>
  <c r="K75" i="3" s="1"/>
  <c r="J73" i="3"/>
  <c r="J74" i="3" s="1"/>
  <c r="J75" i="3" s="1"/>
  <c r="I73" i="3"/>
  <c r="I74" i="3" s="1"/>
  <c r="I75" i="3" s="1"/>
  <c r="H73" i="3"/>
  <c r="H74" i="3" s="1"/>
  <c r="H75" i="3" s="1"/>
  <c r="E73" i="3"/>
  <c r="X72" i="3"/>
  <c r="E27" i="10" s="1"/>
  <c r="T72" i="3"/>
  <c r="U72" i="3" s="1"/>
  <c r="R72" i="3"/>
  <c r="S72" i="3" s="1"/>
  <c r="Q72" i="3"/>
  <c r="P72" i="3"/>
  <c r="N72" i="3"/>
  <c r="O72" i="3" s="1"/>
  <c r="E72" i="3"/>
  <c r="D72" i="3"/>
  <c r="C72" i="3"/>
  <c r="B72" i="3"/>
  <c r="AC71" i="3"/>
  <c r="F27" i="10" s="1"/>
  <c r="X71" i="3"/>
  <c r="D27" i="10" s="1"/>
  <c r="R71" i="3"/>
  <c r="S71" i="3" s="1"/>
  <c r="Q71" i="3"/>
  <c r="AA70" i="3" s="1"/>
  <c r="P71" i="3"/>
  <c r="AB70" i="3" s="1"/>
  <c r="E71" i="3"/>
  <c r="D71" i="3"/>
  <c r="C71" i="3"/>
  <c r="AD70" i="3"/>
  <c r="AC70" i="3"/>
  <c r="K70" i="3"/>
  <c r="K71" i="3" s="1"/>
  <c r="K72" i="3" s="1"/>
  <c r="J70" i="3"/>
  <c r="J71" i="3" s="1"/>
  <c r="J72" i="3" s="1"/>
  <c r="I70" i="3"/>
  <c r="I71" i="3" s="1"/>
  <c r="I72" i="3" s="1"/>
  <c r="E70" i="3"/>
  <c r="X69" i="3"/>
  <c r="E26" i="10" s="1"/>
  <c r="U69" i="3"/>
  <c r="T69" i="3"/>
  <c r="R69" i="3"/>
  <c r="S69" i="3" s="1"/>
  <c r="Q69" i="3"/>
  <c r="P69" i="3"/>
  <c r="N69" i="3"/>
  <c r="O69" i="3" s="1"/>
  <c r="E69" i="3"/>
  <c r="D69" i="3"/>
  <c r="C69" i="3"/>
  <c r="B69" i="3"/>
  <c r="AC68" i="3"/>
  <c r="F26" i="10" s="1"/>
  <c r="X68" i="3"/>
  <c r="D26" i="10" s="1"/>
  <c r="T68" i="3"/>
  <c r="U68" i="3" s="1"/>
  <c r="AV69" i="3" s="1"/>
  <c r="R68" i="3"/>
  <c r="S68" i="3" s="1"/>
  <c r="Q68" i="3"/>
  <c r="P68" i="3"/>
  <c r="N68" i="3"/>
  <c r="O68" i="3" s="1"/>
  <c r="E68" i="3"/>
  <c r="D68" i="3"/>
  <c r="C68" i="3"/>
  <c r="AD67" i="3"/>
  <c r="AB67" i="3"/>
  <c r="AA67" i="3"/>
  <c r="K67" i="3"/>
  <c r="K68" i="3" s="1"/>
  <c r="K69" i="3" s="1"/>
  <c r="J67" i="3"/>
  <c r="J68" i="3" s="1"/>
  <c r="J69" i="3" s="1"/>
  <c r="I67" i="3"/>
  <c r="I68" i="3" s="1"/>
  <c r="I69" i="3" s="1"/>
  <c r="H67" i="3"/>
  <c r="H68" i="3" s="1"/>
  <c r="H69" i="3" s="1"/>
  <c r="E67" i="3"/>
  <c r="X66" i="3"/>
  <c r="E25" i="10" s="1"/>
  <c r="T66" i="3"/>
  <c r="U66" i="3" s="1"/>
  <c r="R66" i="3"/>
  <c r="S66" i="3" s="1"/>
  <c r="Q66" i="3"/>
  <c r="P66" i="3"/>
  <c r="N66" i="3"/>
  <c r="O66" i="3" s="1"/>
  <c r="E66" i="3"/>
  <c r="D66" i="3"/>
  <c r="C66" i="3"/>
  <c r="B66" i="3"/>
  <c r="AC65" i="3"/>
  <c r="F25" i="10" s="1"/>
  <c r="X65" i="3"/>
  <c r="D25" i="10" s="1"/>
  <c r="T65" i="3"/>
  <c r="U65" i="3" s="1"/>
  <c r="AV66" i="3" s="1"/>
  <c r="S65" i="3"/>
  <c r="R65" i="3"/>
  <c r="Q65" i="3"/>
  <c r="P65" i="3"/>
  <c r="AB64" i="3" s="1"/>
  <c r="O65" i="3"/>
  <c r="N65" i="3"/>
  <c r="E65" i="3"/>
  <c r="D65" i="3"/>
  <c r="C65" i="3"/>
  <c r="AD64" i="3"/>
  <c r="AC64" i="3"/>
  <c r="AA64" i="3"/>
  <c r="W64" i="3"/>
  <c r="V64" i="3" s="1"/>
  <c r="K64" i="3"/>
  <c r="K65" i="3" s="1"/>
  <c r="K66" i="3" s="1"/>
  <c r="J64" i="3"/>
  <c r="J65" i="3" s="1"/>
  <c r="J66" i="3" s="1"/>
  <c r="I64" i="3"/>
  <c r="I65" i="3" s="1"/>
  <c r="I66" i="3" s="1"/>
  <c r="H64" i="3"/>
  <c r="H65" i="3" s="1"/>
  <c r="H66" i="3" s="1"/>
  <c r="E64" i="3"/>
  <c r="X63" i="3"/>
  <c r="E24" i="10" s="1"/>
  <c r="T63" i="3"/>
  <c r="U63" i="3" s="1"/>
  <c r="R63" i="3"/>
  <c r="S63" i="3" s="1"/>
  <c r="Q63" i="3"/>
  <c r="AC61" i="3" s="1"/>
  <c r="P63" i="3"/>
  <c r="N63" i="3"/>
  <c r="O63" i="3" s="1"/>
  <c r="E63" i="3"/>
  <c r="D63" i="3"/>
  <c r="C63" i="3"/>
  <c r="B63" i="3"/>
  <c r="AC62" i="3"/>
  <c r="F24" i="10" s="1"/>
  <c r="X62" i="3"/>
  <c r="D24" i="10" s="1"/>
  <c r="T62" i="3"/>
  <c r="U62" i="3" s="1"/>
  <c r="AV63" i="3" s="1"/>
  <c r="R62" i="3"/>
  <c r="S62" i="3" s="1"/>
  <c r="Q62" i="3"/>
  <c r="AA61" i="3" s="1"/>
  <c r="P62" i="3"/>
  <c r="AB61" i="3" s="1"/>
  <c r="N62" i="3"/>
  <c r="O62" i="3" s="1"/>
  <c r="E62" i="3"/>
  <c r="D62" i="3"/>
  <c r="C62" i="3"/>
  <c r="AD61" i="3"/>
  <c r="K61" i="3"/>
  <c r="K62" i="3" s="1"/>
  <c r="K63" i="3" s="1"/>
  <c r="J61" i="3"/>
  <c r="J62" i="3" s="1"/>
  <c r="J63" i="3" s="1"/>
  <c r="I61" i="3"/>
  <c r="I62" i="3" s="1"/>
  <c r="I63" i="3" s="1"/>
  <c r="H61" i="3"/>
  <c r="H62" i="3" s="1"/>
  <c r="H63" i="3" s="1"/>
  <c r="E61" i="3"/>
  <c r="X60" i="3"/>
  <c r="E23" i="10" s="1"/>
  <c r="T60" i="3"/>
  <c r="U60" i="3" s="1"/>
  <c r="R60" i="3"/>
  <c r="S60" i="3" s="1"/>
  <c r="Q60" i="3"/>
  <c r="AC58" i="3" s="1"/>
  <c r="P60" i="3"/>
  <c r="N60" i="3"/>
  <c r="O60" i="3" s="1"/>
  <c r="E60" i="3"/>
  <c r="D60" i="3"/>
  <c r="C60" i="3"/>
  <c r="B60" i="3"/>
  <c r="AC59" i="3"/>
  <c r="F23" i="10" s="1"/>
  <c r="X59" i="3"/>
  <c r="D23" i="10" s="1"/>
  <c r="T59" i="3"/>
  <c r="U59" i="3" s="1"/>
  <c r="AV60" i="3" s="1"/>
  <c r="R59" i="3"/>
  <c r="S59" i="3" s="1"/>
  <c r="Q59" i="3"/>
  <c r="AA58" i="3" s="1"/>
  <c r="N59" i="3"/>
  <c r="O59" i="3" s="1"/>
  <c r="E59" i="3"/>
  <c r="D59" i="3"/>
  <c r="C59" i="3"/>
  <c r="AD58" i="3"/>
  <c r="K58" i="3"/>
  <c r="K59" i="3" s="1"/>
  <c r="K60" i="3" s="1"/>
  <c r="J58" i="3"/>
  <c r="J59" i="3" s="1"/>
  <c r="J60" i="3" s="1"/>
  <c r="I58" i="3"/>
  <c r="I59" i="3" s="1"/>
  <c r="I60" i="3" s="1"/>
  <c r="E58" i="3"/>
  <c r="X57" i="3"/>
  <c r="E22" i="10" s="1"/>
  <c r="T57" i="3"/>
  <c r="U57" i="3" s="1"/>
  <c r="V57" i="3" s="1"/>
  <c r="AE57" i="3" s="1"/>
  <c r="R57" i="3"/>
  <c r="S57" i="3" s="1"/>
  <c r="Q57" i="3"/>
  <c r="P57" i="3"/>
  <c r="N57" i="3"/>
  <c r="O57" i="3" s="1"/>
  <c r="E57" i="3"/>
  <c r="D57" i="3"/>
  <c r="C57" i="3"/>
  <c r="B57" i="3"/>
  <c r="AC56" i="3"/>
  <c r="F22" i="10" s="1"/>
  <c r="X56" i="3"/>
  <c r="D22" i="10" s="1"/>
  <c r="T56" i="3"/>
  <c r="U56" i="3" s="1"/>
  <c r="AV57" i="3" s="1"/>
  <c r="R56" i="3"/>
  <c r="S56" i="3" s="1"/>
  <c r="Q56" i="3"/>
  <c r="AA55" i="3" s="1"/>
  <c r="P56" i="3"/>
  <c r="N56" i="3"/>
  <c r="O56" i="3" s="1"/>
  <c r="E56" i="3"/>
  <c r="D56" i="3"/>
  <c r="C56" i="3"/>
  <c r="AD55" i="3"/>
  <c r="AB55" i="3"/>
  <c r="K55" i="3"/>
  <c r="K56" i="3" s="1"/>
  <c r="K57" i="3" s="1"/>
  <c r="J55" i="3"/>
  <c r="J56" i="3" s="1"/>
  <c r="J57" i="3" s="1"/>
  <c r="I55" i="3"/>
  <c r="I56" i="3" s="1"/>
  <c r="I57" i="3" s="1"/>
  <c r="H55" i="3"/>
  <c r="H56" i="3" s="1"/>
  <c r="H57" i="3" s="1"/>
  <c r="E55" i="3"/>
  <c r="X54" i="3"/>
  <c r="E21" i="10" s="1"/>
  <c r="T54" i="3"/>
  <c r="U54" i="3" s="1"/>
  <c r="R54" i="3"/>
  <c r="S54" i="3" s="1"/>
  <c r="Q54" i="3"/>
  <c r="P54" i="3"/>
  <c r="N54" i="3"/>
  <c r="O54" i="3" s="1"/>
  <c r="E54" i="3"/>
  <c r="D54" i="3"/>
  <c r="C54" i="3"/>
  <c r="B54" i="3"/>
  <c r="AC53" i="3"/>
  <c r="F21" i="10" s="1"/>
  <c r="X53" i="3"/>
  <c r="D21" i="10" s="1"/>
  <c r="T53" i="3"/>
  <c r="U53" i="3" s="1"/>
  <c r="AV54" i="3" s="1"/>
  <c r="R53" i="3"/>
  <c r="S53" i="3" s="1"/>
  <c r="Q53" i="3"/>
  <c r="AA52" i="3" s="1"/>
  <c r="P53" i="3"/>
  <c r="N53" i="3"/>
  <c r="O53" i="3" s="1"/>
  <c r="E53" i="3"/>
  <c r="D53" i="3"/>
  <c r="C53" i="3"/>
  <c r="AG52" i="3"/>
  <c r="AD52" i="3"/>
  <c r="AC52" i="3"/>
  <c r="AB52" i="3"/>
  <c r="K52" i="3"/>
  <c r="K53" i="3" s="1"/>
  <c r="K54" i="3" s="1"/>
  <c r="J52" i="3"/>
  <c r="J53" i="3" s="1"/>
  <c r="J54" i="3" s="1"/>
  <c r="I52" i="3"/>
  <c r="I53" i="3" s="1"/>
  <c r="I54" i="3" s="1"/>
  <c r="H52" i="3"/>
  <c r="H53" i="3" s="1"/>
  <c r="H54" i="3" s="1"/>
  <c r="E52" i="3"/>
  <c r="X51" i="3"/>
  <c r="E20" i="10" s="1"/>
  <c r="T51" i="3"/>
  <c r="U51" i="3" s="1"/>
  <c r="R51" i="3"/>
  <c r="S51" i="3" s="1"/>
  <c r="Q51" i="3"/>
  <c r="AC49" i="3" s="1"/>
  <c r="P51" i="3"/>
  <c r="N51" i="3"/>
  <c r="O51" i="3" s="1"/>
  <c r="E51" i="3"/>
  <c r="D51" i="3"/>
  <c r="C51" i="3"/>
  <c r="B51" i="3"/>
  <c r="AC50" i="3"/>
  <c r="F20" i="10" s="1"/>
  <c r="X50" i="3"/>
  <c r="D20" i="10" s="1"/>
  <c r="T50" i="3"/>
  <c r="U50" i="3" s="1"/>
  <c r="AV51" i="3" s="1"/>
  <c r="R50" i="3"/>
  <c r="S50" i="3" s="1"/>
  <c r="Q50" i="3"/>
  <c r="AA49" i="3" s="1"/>
  <c r="P50" i="3"/>
  <c r="AB49" i="3" s="1"/>
  <c r="N50" i="3"/>
  <c r="O50" i="3" s="1"/>
  <c r="E50" i="3"/>
  <c r="D50" i="3"/>
  <c r="C50" i="3"/>
  <c r="AD49" i="3"/>
  <c r="K49" i="3"/>
  <c r="K50" i="3" s="1"/>
  <c r="K51" i="3" s="1"/>
  <c r="J49" i="3"/>
  <c r="J50" i="3" s="1"/>
  <c r="J51" i="3" s="1"/>
  <c r="I49" i="3"/>
  <c r="I50" i="3" s="1"/>
  <c r="I51" i="3" s="1"/>
  <c r="H49" i="3"/>
  <c r="H50" i="3" s="1"/>
  <c r="H51" i="3" s="1"/>
  <c r="E49" i="3"/>
  <c r="X48" i="3"/>
  <c r="E19" i="10" s="1"/>
  <c r="U48" i="3"/>
  <c r="T48" i="3"/>
  <c r="R48" i="3"/>
  <c r="S48" i="3" s="1"/>
  <c r="Q48" i="3"/>
  <c r="AC46" i="3" s="1"/>
  <c r="P48" i="3"/>
  <c r="N48" i="3"/>
  <c r="O48" i="3" s="1"/>
  <c r="E48" i="3"/>
  <c r="D48" i="3"/>
  <c r="C48" i="3"/>
  <c r="B48" i="3"/>
  <c r="AC47" i="3"/>
  <c r="F19" i="10" s="1"/>
  <c r="X47" i="3"/>
  <c r="D19" i="10" s="1"/>
  <c r="R47" i="3"/>
  <c r="S47" i="3" s="1"/>
  <c r="Q47" i="3"/>
  <c r="AA46" i="3" s="1"/>
  <c r="P47" i="3"/>
  <c r="E47" i="3"/>
  <c r="D47" i="3"/>
  <c r="C47" i="3"/>
  <c r="AD46" i="3"/>
  <c r="AB46" i="3"/>
  <c r="K46" i="3"/>
  <c r="K47" i="3" s="1"/>
  <c r="K48" i="3" s="1"/>
  <c r="J46" i="3"/>
  <c r="J47" i="3" s="1"/>
  <c r="J48" i="3" s="1"/>
  <c r="I46" i="3"/>
  <c r="I47" i="3" s="1"/>
  <c r="I48" i="3" s="1"/>
  <c r="H46" i="3"/>
  <c r="H47" i="3" s="1"/>
  <c r="H48" i="3" s="1"/>
  <c r="E46" i="3"/>
  <c r="X45" i="3"/>
  <c r="E18" i="10" s="1"/>
  <c r="T45" i="3"/>
  <c r="U45" i="3" s="1"/>
  <c r="V45" i="3" s="1"/>
  <c r="AE45" i="3" s="1"/>
  <c r="R45" i="3"/>
  <c r="S45" i="3" s="1"/>
  <c r="Q45" i="3"/>
  <c r="P45" i="3"/>
  <c r="N45" i="3"/>
  <c r="O45" i="3" s="1"/>
  <c r="E45" i="3"/>
  <c r="D45" i="3"/>
  <c r="C45" i="3"/>
  <c r="B45" i="3"/>
  <c r="AC44" i="3"/>
  <c r="F18" i="10" s="1"/>
  <c r="X44" i="3"/>
  <c r="D18" i="10" s="1"/>
  <c r="T44" i="3"/>
  <c r="U44" i="3" s="1"/>
  <c r="AV45" i="3" s="1"/>
  <c r="R44" i="3"/>
  <c r="S44" i="3" s="1"/>
  <c r="Q44" i="3"/>
  <c r="AA43" i="3" s="1"/>
  <c r="P44" i="3"/>
  <c r="N44" i="3"/>
  <c r="O44" i="3" s="1"/>
  <c r="E44" i="3"/>
  <c r="D44" i="3"/>
  <c r="C44" i="3"/>
  <c r="AD43" i="3"/>
  <c r="AB43" i="3"/>
  <c r="K43" i="3"/>
  <c r="K44" i="3" s="1"/>
  <c r="K45" i="3" s="1"/>
  <c r="J43" i="3"/>
  <c r="J44" i="3" s="1"/>
  <c r="J45" i="3" s="1"/>
  <c r="I43" i="3"/>
  <c r="I44" i="3" s="1"/>
  <c r="I45" i="3" s="1"/>
  <c r="H43" i="3"/>
  <c r="H44" i="3" s="1"/>
  <c r="H45" i="3" s="1"/>
  <c r="E43" i="3"/>
  <c r="X42" i="3"/>
  <c r="E17" i="10" s="1"/>
  <c r="T42" i="3"/>
  <c r="U42" i="3" s="1"/>
  <c r="V42" i="3" s="1"/>
  <c r="AE42" i="3" s="1"/>
  <c r="R42" i="3"/>
  <c r="S42" i="3" s="1"/>
  <c r="Q42" i="3"/>
  <c r="AC40" i="3" s="1"/>
  <c r="P42" i="3"/>
  <c r="N42" i="3"/>
  <c r="O42" i="3" s="1"/>
  <c r="E42" i="3"/>
  <c r="D42" i="3"/>
  <c r="C42" i="3"/>
  <c r="B42" i="3"/>
  <c r="AC41" i="3"/>
  <c r="F17" i="10" s="1"/>
  <c r="X41" i="3"/>
  <c r="D17" i="10" s="1"/>
  <c r="T41" i="3"/>
  <c r="U41" i="3" s="1"/>
  <c r="AV42" i="3" s="1"/>
  <c r="R41" i="3"/>
  <c r="S41" i="3" s="1"/>
  <c r="Q41" i="3"/>
  <c r="AA40" i="3" s="1"/>
  <c r="P41" i="3"/>
  <c r="N41" i="3"/>
  <c r="O41" i="3" s="1"/>
  <c r="E41" i="3"/>
  <c r="D41" i="3"/>
  <c r="C41" i="3"/>
  <c r="AD40" i="3"/>
  <c r="AB40" i="3"/>
  <c r="K40" i="3"/>
  <c r="K41" i="3" s="1"/>
  <c r="K42" i="3" s="1"/>
  <c r="J40" i="3"/>
  <c r="J41" i="3" s="1"/>
  <c r="J42" i="3" s="1"/>
  <c r="I40" i="3"/>
  <c r="I41" i="3" s="1"/>
  <c r="I42" i="3" s="1"/>
  <c r="H40" i="3"/>
  <c r="H41" i="3" s="1"/>
  <c r="H42" i="3" s="1"/>
  <c r="E40" i="3"/>
  <c r="X39" i="3"/>
  <c r="E16" i="10" s="1"/>
  <c r="T39" i="3"/>
  <c r="U39" i="3" s="1"/>
  <c r="R39" i="3"/>
  <c r="S39" i="3" s="1"/>
  <c r="Q39" i="3"/>
  <c r="AC37" i="3" s="1"/>
  <c r="P39" i="3"/>
  <c r="N39" i="3"/>
  <c r="O39" i="3" s="1"/>
  <c r="E39" i="3"/>
  <c r="D39" i="3"/>
  <c r="C39" i="3"/>
  <c r="B39" i="3"/>
  <c r="AC38" i="3"/>
  <c r="F16" i="10" s="1"/>
  <c r="X38" i="3"/>
  <c r="D16" i="10" s="1"/>
  <c r="T38" i="3"/>
  <c r="U38" i="3" s="1"/>
  <c r="AV39" i="3" s="1"/>
  <c r="R38" i="3"/>
  <c r="S38" i="3" s="1"/>
  <c r="Q38" i="3"/>
  <c r="AA37" i="3" s="1"/>
  <c r="P38" i="3"/>
  <c r="AB37" i="3" s="1"/>
  <c r="N38" i="3"/>
  <c r="O38" i="3" s="1"/>
  <c r="H38" i="3"/>
  <c r="H39" i="3" s="1"/>
  <c r="E38" i="3"/>
  <c r="D38" i="3"/>
  <c r="C38" i="3"/>
  <c r="AD37" i="3"/>
  <c r="K37" i="3"/>
  <c r="K38" i="3" s="1"/>
  <c r="K39" i="3" s="1"/>
  <c r="J37" i="3"/>
  <c r="J38" i="3" s="1"/>
  <c r="J39" i="3" s="1"/>
  <c r="I37" i="3"/>
  <c r="I38" i="3" s="1"/>
  <c r="I39" i="3" s="1"/>
  <c r="H37" i="3"/>
  <c r="AG37" i="3" s="1"/>
  <c r="E37" i="3"/>
  <c r="X36" i="3"/>
  <c r="E15" i="10" s="1"/>
  <c r="T36" i="3"/>
  <c r="U36" i="3" s="1"/>
  <c r="R36" i="3"/>
  <c r="S36" i="3" s="1"/>
  <c r="Q36" i="3"/>
  <c r="AC34" i="3" s="1"/>
  <c r="P36" i="3"/>
  <c r="N36" i="3"/>
  <c r="O36" i="3" s="1"/>
  <c r="E36" i="3"/>
  <c r="D36" i="3"/>
  <c r="C36" i="3"/>
  <c r="B36" i="3"/>
  <c r="AC35" i="3"/>
  <c r="F15" i="10" s="1"/>
  <c r="X35" i="3"/>
  <c r="D15" i="10" s="1"/>
  <c r="R35" i="3"/>
  <c r="S35" i="3" s="1"/>
  <c r="Q35" i="3"/>
  <c r="AA34" i="3" s="1"/>
  <c r="P35" i="3"/>
  <c r="E35" i="3"/>
  <c r="D35" i="3"/>
  <c r="C35" i="3"/>
  <c r="AB34" i="3"/>
  <c r="K34" i="3"/>
  <c r="K35" i="3" s="1"/>
  <c r="K36" i="3" s="1"/>
  <c r="J34" i="3"/>
  <c r="J35" i="3" s="1"/>
  <c r="J36" i="3" s="1"/>
  <c r="I34" i="3"/>
  <c r="I35" i="3" s="1"/>
  <c r="I36" i="3" s="1"/>
  <c r="H34" i="3"/>
  <c r="H35" i="3" s="1"/>
  <c r="H36" i="3" s="1"/>
  <c r="E34" i="3"/>
  <c r="X33" i="3"/>
  <c r="E14" i="10" s="1"/>
  <c r="U33" i="3"/>
  <c r="T33" i="3"/>
  <c r="R33" i="3"/>
  <c r="S33" i="3" s="1"/>
  <c r="Q33" i="3"/>
  <c r="P33" i="3"/>
  <c r="N33" i="3"/>
  <c r="O33" i="3" s="1"/>
  <c r="E33" i="3"/>
  <c r="D33" i="3"/>
  <c r="C33" i="3"/>
  <c r="B33" i="3"/>
  <c r="AC32" i="3"/>
  <c r="F14" i="10" s="1"/>
  <c r="X32" i="3"/>
  <c r="D14" i="10" s="1"/>
  <c r="T32" i="3"/>
  <c r="U32" i="3" s="1"/>
  <c r="AV33" i="3" s="1"/>
  <c r="R32" i="3"/>
  <c r="S32" i="3" s="1"/>
  <c r="Q32" i="3"/>
  <c r="P32" i="3"/>
  <c r="AB31" i="3" s="1"/>
  <c r="N32" i="3"/>
  <c r="O32" i="3" s="1"/>
  <c r="E32" i="3"/>
  <c r="D32" i="3"/>
  <c r="C32" i="3"/>
  <c r="AD31" i="3"/>
  <c r="AA31" i="3"/>
  <c r="K31" i="3"/>
  <c r="K32" i="3" s="1"/>
  <c r="K33" i="3" s="1"/>
  <c r="J31" i="3"/>
  <c r="J32" i="3" s="1"/>
  <c r="J33" i="3" s="1"/>
  <c r="I31" i="3"/>
  <c r="I32" i="3" s="1"/>
  <c r="I33" i="3" s="1"/>
  <c r="H31" i="3"/>
  <c r="H32" i="3" s="1"/>
  <c r="H33" i="3" s="1"/>
  <c r="E31" i="3"/>
  <c r="X30" i="3"/>
  <c r="E13" i="10" s="1"/>
  <c r="T30" i="3"/>
  <c r="U30" i="3" s="1"/>
  <c r="R30" i="3"/>
  <c r="S30" i="3" s="1"/>
  <c r="Q30" i="3"/>
  <c r="P30" i="3"/>
  <c r="N30" i="3"/>
  <c r="O30" i="3" s="1"/>
  <c r="E30" i="3"/>
  <c r="D30" i="3"/>
  <c r="C30" i="3"/>
  <c r="B30" i="3"/>
  <c r="AC29" i="3"/>
  <c r="F13" i="10" s="1"/>
  <c r="X29" i="3"/>
  <c r="D13" i="10" s="1"/>
  <c r="T29" i="3"/>
  <c r="U29" i="3" s="1"/>
  <c r="AV30" i="3" s="1"/>
  <c r="R29" i="3"/>
  <c r="S29" i="3" s="1"/>
  <c r="Q29" i="3"/>
  <c r="AA28" i="3" s="1"/>
  <c r="P29" i="3"/>
  <c r="N29" i="3"/>
  <c r="O29" i="3" s="1"/>
  <c r="E29" i="3"/>
  <c r="D29" i="3"/>
  <c r="C29" i="3"/>
  <c r="AD28" i="3"/>
  <c r="AC28" i="3"/>
  <c r="AB28" i="3"/>
  <c r="K28" i="3"/>
  <c r="K29" i="3" s="1"/>
  <c r="K30" i="3" s="1"/>
  <c r="J28" i="3"/>
  <c r="J29" i="3" s="1"/>
  <c r="J30" i="3" s="1"/>
  <c r="I28" i="3"/>
  <c r="I29" i="3" s="1"/>
  <c r="I30" i="3" s="1"/>
  <c r="H28" i="3"/>
  <c r="H29" i="3" s="1"/>
  <c r="H30" i="3" s="1"/>
  <c r="E28" i="3"/>
  <c r="X27" i="3"/>
  <c r="E12" i="10" s="1"/>
  <c r="T27" i="3"/>
  <c r="U27" i="3" s="1"/>
  <c r="R27" i="3"/>
  <c r="S27" i="3" s="1"/>
  <c r="Q27" i="3"/>
  <c r="AC25" i="3" s="1"/>
  <c r="P27" i="3"/>
  <c r="N27" i="3"/>
  <c r="O27" i="3" s="1"/>
  <c r="E27" i="3"/>
  <c r="D27" i="3"/>
  <c r="C27" i="3"/>
  <c r="B27" i="3"/>
  <c r="AC26" i="3"/>
  <c r="F12" i="10" s="1"/>
  <c r="X26" i="3"/>
  <c r="D12" i="10" s="1"/>
  <c r="T26" i="3"/>
  <c r="U26" i="3" s="1"/>
  <c r="AV27" i="3" s="1"/>
  <c r="R26" i="3"/>
  <c r="S26" i="3" s="1"/>
  <c r="Q26" i="3"/>
  <c r="AA25" i="3" s="1"/>
  <c r="P26" i="3"/>
  <c r="AB25" i="3" s="1"/>
  <c r="N26" i="3"/>
  <c r="O26" i="3" s="1"/>
  <c r="E26" i="3"/>
  <c r="D26" i="3"/>
  <c r="C26" i="3"/>
  <c r="AD25" i="3"/>
  <c r="K25" i="3"/>
  <c r="K26" i="3" s="1"/>
  <c r="K27" i="3" s="1"/>
  <c r="J25" i="3"/>
  <c r="J26" i="3" s="1"/>
  <c r="J27" i="3" s="1"/>
  <c r="I25" i="3"/>
  <c r="I26" i="3" s="1"/>
  <c r="I27" i="3" s="1"/>
  <c r="H25" i="3"/>
  <c r="AG25" i="3" s="1"/>
  <c r="E25" i="3"/>
  <c r="X24" i="3"/>
  <c r="E11" i="10" s="1"/>
  <c r="T24" i="3"/>
  <c r="U24" i="3" s="1"/>
  <c r="R24" i="3"/>
  <c r="S24" i="3" s="1"/>
  <c r="Q24" i="3"/>
  <c r="AC22" i="3" s="1"/>
  <c r="P24" i="3"/>
  <c r="N24" i="3"/>
  <c r="O24" i="3" s="1"/>
  <c r="E24" i="3"/>
  <c r="D24" i="3"/>
  <c r="C24" i="3"/>
  <c r="B24" i="3"/>
  <c r="X23" i="3"/>
  <c r="D11" i="10" s="1"/>
  <c r="T23" i="3"/>
  <c r="U23" i="3" s="1"/>
  <c r="AV24" i="3" s="1"/>
  <c r="Q23" i="3"/>
  <c r="AA22" i="3" s="1"/>
  <c r="P23" i="3"/>
  <c r="N23" i="3"/>
  <c r="O23" i="3" s="1"/>
  <c r="E23" i="3"/>
  <c r="D23" i="3"/>
  <c r="C23" i="3"/>
  <c r="AD22" i="3"/>
  <c r="AB22" i="3"/>
  <c r="K22" i="3"/>
  <c r="K23" i="3" s="1"/>
  <c r="K24" i="3" s="1"/>
  <c r="J22" i="3"/>
  <c r="J23" i="3" s="1"/>
  <c r="J24" i="3" s="1"/>
  <c r="I22" i="3"/>
  <c r="I23" i="3" s="1"/>
  <c r="I24" i="3" s="1"/>
  <c r="H22" i="3"/>
  <c r="H23" i="3" s="1"/>
  <c r="H24" i="3" s="1"/>
  <c r="E22" i="3"/>
  <c r="X21" i="3"/>
  <c r="E10" i="10" s="1"/>
  <c r="T21" i="3"/>
  <c r="U21" i="3" s="1"/>
  <c r="R21" i="3"/>
  <c r="S21" i="3" s="1"/>
  <c r="Q21" i="3"/>
  <c r="P21" i="3"/>
  <c r="N21" i="3"/>
  <c r="O21" i="3" s="1"/>
  <c r="H21" i="3"/>
  <c r="E21" i="3"/>
  <c r="D21" i="3"/>
  <c r="C21" i="3"/>
  <c r="B21" i="3"/>
  <c r="AC20" i="3"/>
  <c r="F10" i="10" s="1"/>
  <c r="X20" i="3"/>
  <c r="D10" i="10" s="1"/>
  <c r="T20" i="3"/>
  <c r="U20" i="3" s="1"/>
  <c r="AV21" i="3" s="1"/>
  <c r="R20" i="3"/>
  <c r="S20" i="3" s="1"/>
  <c r="Q20" i="3"/>
  <c r="AA19" i="3" s="1"/>
  <c r="P20" i="3"/>
  <c r="N20" i="3"/>
  <c r="O20" i="3" s="1"/>
  <c r="E20" i="3"/>
  <c r="D20" i="3"/>
  <c r="C20" i="3"/>
  <c r="AD19" i="3"/>
  <c r="AB19" i="3"/>
  <c r="K19" i="3"/>
  <c r="K20" i="3" s="1"/>
  <c r="K21" i="3" s="1"/>
  <c r="J19" i="3"/>
  <c r="J20" i="3" s="1"/>
  <c r="J21" i="3" s="1"/>
  <c r="I19" i="3"/>
  <c r="I20" i="3" s="1"/>
  <c r="I21" i="3" s="1"/>
  <c r="H19" i="3"/>
  <c r="H20" i="3" s="1"/>
  <c r="E19" i="3"/>
  <c r="X18" i="3"/>
  <c r="E9" i="10" s="1"/>
  <c r="T18" i="3"/>
  <c r="U18" i="3" s="1"/>
  <c r="R18" i="3"/>
  <c r="S18" i="3" s="1"/>
  <c r="Q18" i="3"/>
  <c r="AC16" i="3" s="1"/>
  <c r="P18" i="3"/>
  <c r="N18" i="3"/>
  <c r="O18" i="3" s="1"/>
  <c r="E18" i="3"/>
  <c r="D18" i="3"/>
  <c r="C18" i="3"/>
  <c r="B18" i="3"/>
  <c r="AC17" i="3"/>
  <c r="F9" i="10" s="1"/>
  <c r="X17" i="3"/>
  <c r="D9" i="10" s="1"/>
  <c r="T17" i="3"/>
  <c r="U17" i="3" s="1"/>
  <c r="AV18" i="3" s="1"/>
  <c r="R17" i="3"/>
  <c r="S17" i="3" s="1"/>
  <c r="Q17" i="3"/>
  <c r="AA16" i="3" s="1"/>
  <c r="P17" i="3"/>
  <c r="AB16" i="3" s="1"/>
  <c r="N17" i="3"/>
  <c r="O17" i="3" s="1"/>
  <c r="E17" i="3"/>
  <c r="D17" i="3"/>
  <c r="C17" i="3"/>
  <c r="AD16" i="3"/>
  <c r="K16" i="3"/>
  <c r="K17" i="3" s="1"/>
  <c r="K18" i="3" s="1"/>
  <c r="J16" i="3"/>
  <c r="J17" i="3" s="1"/>
  <c r="J18" i="3" s="1"/>
  <c r="I16" i="3"/>
  <c r="I17" i="3" s="1"/>
  <c r="I18" i="3" s="1"/>
  <c r="H16" i="3"/>
  <c r="H17" i="3" s="1"/>
  <c r="H18" i="3" s="1"/>
  <c r="E16" i="3"/>
  <c r="X15" i="3"/>
  <c r="E8" i="10" s="1"/>
  <c r="T15" i="3"/>
  <c r="U15" i="3" s="1"/>
  <c r="R15" i="3"/>
  <c r="S15" i="3" s="1"/>
  <c r="Q15" i="3"/>
  <c r="AC13" i="3" s="1"/>
  <c r="P15" i="3"/>
  <c r="N15" i="3"/>
  <c r="O15" i="3" s="1"/>
  <c r="E15" i="3"/>
  <c r="D15" i="3"/>
  <c r="C15" i="3"/>
  <c r="B15" i="3"/>
  <c r="AC14" i="3"/>
  <c r="F8" i="10" s="1"/>
  <c r="X14" i="3"/>
  <c r="D8" i="10" s="1"/>
  <c r="T14" i="3"/>
  <c r="U14" i="3" s="1"/>
  <c r="AV15" i="3" s="1"/>
  <c r="R14" i="3"/>
  <c r="S14" i="3" s="1"/>
  <c r="Q14" i="3"/>
  <c r="AA13" i="3" s="1"/>
  <c r="P14" i="3"/>
  <c r="N14" i="3"/>
  <c r="O14" i="3" s="1"/>
  <c r="E14" i="3"/>
  <c r="D14" i="3"/>
  <c r="C14" i="3"/>
  <c r="AD13" i="3"/>
  <c r="AB13" i="3"/>
  <c r="K13" i="3"/>
  <c r="K14" i="3" s="1"/>
  <c r="K15" i="3" s="1"/>
  <c r="J13" i="3"/>
  <c r="J14" i="3" s="1"/>
  <c r="J15" i="3" s="1"/>
  <c r="I13" i="3"/>
  <c r="I14" i="3" s="1"/>
  <c r="I15" i="3" s="1"/>
  <c r="H13" i="3"/>
  <c r="AG13" i="3" s="1"/>
  <c r="E13" i="3"/>
  <c r="X12" i="3"/>
  <c r="E7" i="10" s="1"/>
  <c r="T12" i="3"/>
  <c r="U12" i="3" s="1"/>
  <c r="R12" i="3"/>
  <c r="S12" i="3" s="1"/>
  <c r="Q12" i="3"/>
  <c r="P12" i="3"/>
  <c r="N12" i="3"/>
  <c r="O12" i="3" s="1"/>
  <c r="E12" i="3"/>
  <c r="D12" i="3"/>
  <c r="C12" i="3"/>
  <c r="B12" i="3"/>
  <c r="X11" i="3"/>
  <c r="D7" i="10" s="1"/>
  <c r="U11" i="3"/>
  <c r="AV12" i="3" s="1"/>
  <c r="T11" i="3"/>
  <c r="Q11" i="3"/>
  <c r="AA10" i="3" s="1"/>
  <c r="P11" i="3"/>
  <c r="AB10" i="3" s="1"/>
  <c r="N11" i="3"/>
  <c r="O11" i="3" s="1"/>
  <c r="E11" i="3"/>
  <c r="D11" i="3"/>
  <c r="C11" i="3"/>
  <c r="AC10" i="3"/>
  <c r="K10" i="3"/>
  <c r="K11" i="3" s="1"/>
  <c r="K12" i="3" s="1"/>
  <c r="J10" i="3"/>
  <c r="J11" i="3" s="1"/>
  <c r="J12" i="3" s="1"/>
  <c r="I10" i="3"/>
  <c r="I11" i="3" s="1"/>
  <c r="I12" i="3" s="1"/>
  <c r="H10" i="3"/>
  <c r="E10" i="3"/>
  <c r="B62" i="2"/>
  <c r="B10" i="16"/>
  <c r="E61" i="2"/>
  <c r="B61" i="2"/>
  <c r="E60" i="2"/>
  <c r="B60" i="2"/>
  <c r="E59" i="2"/>
  <c r="B59" i="2"/>
  <c r="J59" i="2"/>
  <c r="V81" i="3" l="1"/>
  <c r="AE81" i="3" s="1"/>
  <c r="H179" i="3"/>
  <c r="H180" i="3" s="1"/>
  <c r="Y184" i="3"/>
  <c r="H233" i="3"/>
  <c r="H234" i="3" s="1"/>
  <c r="W265" i="3"/>
  <c r="V363" i="3"/>
  <c r="AE363" i="3" s="1"/>
  <c r="R485" i="3"/>
  <c r="S485" i="3" s="1"/>
  <c r="I484" i="3"/>
  <c r="I485" i="3" s="1"/>
  <c r="I486" i="3" s="1"/>
  <c r="AC497" i="3"/>
  <c r="F169" i="10" s="1"/>
  <c r="H496" i="3"/>
  <c r="T509" i="3"/>
  <c r="U509" i="3" s="1"/>
  <c r="AV510" i="3" s="1"/>
  <c r="N509" i="3"/>
  <c r="O509" i="3" s="1"/>
  <c r="AD508" i="3"/>
  <c r="R509" i="3"/>
  <c r="S509" i="3" s="1"/>
  <c r="I508" i="3"/>
  <c r="I509" i="3" s="1"/>
  <c r="I510" i="3" s="1"/>
  <c r="AC509" i="3"/>
  <c r="F173" i="10" s="1"/>
  <c r="H508" i="3"/>
  <c r="X521" i="3"/>
  <c r="D177" i="10" s="1"/>
  <c r="P521" i="3"/>
  <c r="AB520" i="3" s="1"/>
  <c r="T521" i="3"/>
  <c r="U521" i="3" s="1"/>
  <c r="AV522" i="3" s="1"/>
  <c r="N521" i="3"/>
  <c r="O521" i="3" s="1"/>
  <c r="AD520" i="3"/>
  <c r="R521" i="3"/>
  <c r="S521" i="3" s="1"/>
  <c r="I520" i="3"/>
  <c r="I521" i="3" s="1"/>
  <c r="I522" i="3" s="1"/>
  <c r="X533" i="3"/>
  <c r="D181" i="10" s="1"/>
  <c r="I532" i="3"/>
  <c r="I533" i="3" s="1"/>
  <c r="I534" i="3" s="1"/>
  <c r="T533" i="3"/>
  <c r="U533" i="3" s="1"/>
  <c r="AV534" i="3" s="1"/>
  <c r="P533" i="3"/>
  <c r="AB532" i="3" s="1"/>
  <c r="H532" i="3"/>
  <c r="T545" i="3"/>
  <c r="U545" i="3" s="1"/>
  <c r="N545" i="3"/>
  <c r="O545" i="3" s="1"/>
  <c r="R545" i="3"/>
  <c r="S545" i="3" s="1"/>
  <c r="AD544" i="3"/>
  <c r="I544" i="3"/>
  <c r="I545" i="3" s="1"/>
  <c r="I546" i="3" s="1"/>
  <c r="AC545" i="3"/>
  <c r="F185" i="10" s="1"/>
  <c r="H544" i="3"/>
  <c r="T557" i="3"/>
  <c r="U557" i="3" s="1"/>
  <c r="AV558" i="3" s="1"/>
  <c r="N557" i="3"/>
  <c r="O557" i="3" s="1"/>
  <c r="R557" i="3"/>
  <c r="S557" i="3" s="1"/>
  <c r="AD556" i="3"/>
  <c r="I556" i="3"/>
  <c r="I557" i="3" s="1"/>
  <c r="I558" i="3" s="1"/>
  <c r="AC557" i="3"/>
  <c r="F189" i="10" s="1"/>
  <c r="H556" i="3"/>
  <c r="AC569" i="3"/>
  <c r="F193" i="10" s="1"/>
  <c r="H568" i="3"/>
  <c r="H569" i="3" s="1"/>
  <c r="H570" i="3" s="1"/>
  <c r="X569" i="3"/>
  <c r="D193" i="10" s="1"/>
  <c r="P569" i="3"/>
  <c r="AB568" i="3" s="1"/>
  <c r="T569" i="3"/>
  <c r="U569" i="3" s="1"/>
  <c r="AV570" i="3" s="1"/>
  <c r="N569" i="3"/>
  <c r="O569" i="3" s="1"/>
  <c r="AD568" i="3"/>
  <c r="P581" i="3"/>
  <c r="AB580" i="3" s="1"/>
  <c r="AD580" i="3"/>
  <c r="I580" i="3"/>
  <c r="I581" i="3" s="1"/>
  <c r="I582" i="3" s="1"/>
  <c r="X581" i="3"/>
  <c r="D197" i="10" s="1"/>
  <c r="H580" i="3"/>
  <c r="T593" i="3"/>
  <c r="U593" i="3" s="1"/>
  <c r="N593" i="3"/>
  <c r="O593" i="3" s="1"/>
  <c r="R593" i="3"/>
  <c r="S593" i="3" s="1"/>
  <c r="I592" i="3"/>
  <c r="I593" i="3" s="1"/>
  <c r="I594" i="3" s="1"/>
  <c r="H592" i="3"/>
  <c r="N617" i="3"/>
  <c r="O617" i="3" s="1"/>
  <c r="AD616" i="3"/>
  <c r="AC617" i="3"/>
  <c r="F209" i="10" s="1"/>
  <c r="N629" i="3"/>
  <c r="O629" i="3" s="1"/>
  <c r="AD628" i="3"/>
  <c r="AC629" i="3"/>
  <c r="F213" i="10" s="1"/>
  <c r="H628" i="3"/>
  <c r="T641" i="3"/>
  <c r="U641" i="3" s="1"/>
  <c r="AV642" i="3" s="1"/>
  <c r="I640" i="3"/>
  <c r="I641" i="3" s="1"/>
  <c r="I642" i="3" s="1"/>
  <c r="P641" i="3"/>
  <c r="H640" i="3"/>
  <c r="P653" i="3"/>
  <c r="AB652" i="3" s="1"/>
  <c r="H652" i="3"/>
  <c r="X653" i="3"/>
  <c r="D221" i="10" s="1"/>
  <c r="H209" i="3"/>
  <c r="H210" i="3" s="1"/>
  <c r="Y535" i="3"/>
  <c r="H536" i="3"/>
  <c r="H537" i="3" s="1"/>
  <c r="V21" i="3"/>
  <c r="AE21" i="3" s="1"/>
  <c r="W25" i="3"/>
  <c r="W49" i="3"/>
  <c r="V54" i="3"/>
  <c r="AE54" i="3" s="1"/>
  <c r="H83" i="3"/>
  <c r="H84" i="3" s="1"/>
  <c r="AG109" i="3"/>
  <c r="V123" i="3"/>
  <c r="AE123" i="3" s="1"/>
  <c r="AG133" i="3"/>
  <c r="AG187" i="3"/>
  <c r="AG259" i="3"/>
  <c r="AG271" i="3"/>
  <c r="AG301" i="3"/>
  <c r="V339" i="3"/>
  <c r="AE339" i="3" s="1"/>
  <c r="H380" i="3"/>
  <c r="H381" i="3" s="1"/>
  <c r="AG385" i="3"/>
  <c r="AG436" i="3"/>
  <c r="V438" i="3"/>
  <c r="AE438" i="3" s="1"/>
  <c r="V465" i="3"/>
  <c r="AE465" i="3" s="1"/>
  <c r="W484" i="3"/>
  <c r="V570" i="3"/>
  <c r="AE570" i="3" s="1"/>
  <c r="H14" i="3"/>
  <c r="H15" i="3" s="1"/>
  <c r="AG31" i="3"/>
  <c r="V33" i="3"/>
  <c r="AE33" i="3" s="1"/>
  <c r="AG64" i="3"/>
  <c r="AG91" i="3"/>
  <c r="AG115" i="3"/>
  <c r="AG127" i="3"/>
  <c r="V141" i="3"/>
  <c r="AE141" i="3" s="1"/>
  <c r="AG157" i="3"/>
  <c r="W157" i="3"/>
  <c r="Y160" i="3"/>
  <c r="Y193" i="3"/>
  <c r="AG199" i="3"/>
  <c r="V201" i="3"/>
  <c r="AE201" i="3" s="1"/>
  <c r="V237" i="3"/>
  <c r="AE237" i="3" s="1"/>
  <c r="V261" i="3"/>
  <c r="AE261" i="3" s="1"/>
  <c r="V303" i="3"/>
  <c r="AE303" i="3" s="1"/>
  <c r="V315" i="3"/>
  <c r="AE315" i="3" s="1"/>
  <c r="AG373" i="3"/>
  <c r="AG475" i="3"/>
  <c r="H542" i="3"/>
  <c r="H543" i="3" s="1"/>
  <c r="AG541" i="3"/>
  <c r="H566" i="3"/>
  <c r="H567" i="3" s="1"/>
  <c r="AG565" i="3"/>
  <c r="V594" i="3"/>
  <c r="AE594" i="3" s="1"/>
  <c r="AC652" i="3"/>
  <c r="W652" i="3"/>
  <c r="V510" i="3"/>
  <c r="AE510" i="3" s="1"/>
  <c r="V534" i="3"/>
  <c r="AE534" i="3" s="1"/>
  <c r="AG487" i="3"/>
  <c r="W496" i="3"/>
  <c r="V558" i="3"/>
  <c r="AE558" i="3" s="1"/>
  <c r="V579" i="3"/>
  <c r="AE579" i="3" s="1"/>
  <c r="V591" i="3"/>
  <c r="AE591" i="3" s="1"/>
  <c r="W613" i="3"/>
  <c r="V582" i="3"/>
  <c r="AE582" i="3" s="1"/>
  <c r="AG589" i="3"/>
  <c r="V624" i="3"/>
  <c r="AE624" i="3" s="1"/>
  <c r="H650" i="3"/>
  <c r="H651" i="3" s="1"/>
  <c r="AG658" i="3"/>
  <c r="V660" i="3"/>
  <c r="AE660" i="3" s="1"/>
  <c r="AV168" i="3"/>
  <c r="V168" i="3"/>
  <c r="AE168" i="3" s="1"/>
  <c r="V66" i="3"/>
  <c r="AE66" i="3" s="1"/>
  <c r="AG112" i="3"/>
  <c r="W217" i="3"/>
  <c r="AC217" i="3"/>
  <c r="AG325" i="3"/>
  <c r="AG331" i="3"/>
  <c r="H332" i="3"/>
  <c r="H333" i="3" s="1"/>
  <c r="H347" i="3"/>
  <c r="H348" i="3" s="1"/>
  <c r="AG346" i="3"/>
  <c r="AG16" i="3"/>
  <c r="V39" i="3"/>
  <c r="AE39" i="3" s="1"/>
  <c r="AG43" i="3"/>
  <c r="AG73" i="3"/>
  <c r="V87" i="3"/>
  <c r="AE87" i="3" s="1"/>
  <c r="Y181" i="3"/>
  <c r="AG181" i="3"/>
  <c r="V216" i="3"/>
  <c r="AE216" i="3" s="1"/>
  <c r="V217" i="3"/>
  <c r="U217" i="3" s="1"/>
  <c r="T217" i="3" s="1"/>
  <c r="S217" i="3" s="1"/>
  <c r="R217" i="3" s="1"/>
  <c r="Q217" i="3" s="1"/>
  <c r="G217" i="3" s="1"/>
  <c r="L217" i="3" s="1"/>
  <c r="W289" i="3"/>
  <c r="Y304" i="3"/>
  <c r="H362" i="3"/>
  <c r="H363" i="3" s="1"/>
  <c r="AG361" i="3"/>
  <c r="AV396" i="3"/>
  <c r="V396" i="3"/>
  <c r="AE396" i="3" s="1"/>
  <c r="X95" i="3"/>
  <c r="D35" i="10" s="1"/>
  <c r="H94" i="3"/>
  <c r="AG94" i="3" s="1"/>
  <c r="T107" i="3"/>
  <c r="U107" i="3" s="1"/>
  <c r="AV108" i="3" s="1"/>
  <c r="N107" i="3"/>
  <c r="O107" i="3" s="1"/>
  <c r="AD106" i="3"/>
  <c r="T119" i="3"/>
  <c r="U119" i="3" s="1"/>
  <c r="AV120" i="3" s="1"/>
  <c r="N119" i="3"/>
  <c r="O119" i="3" s="1"/>
  <c r="H118" i="3"/>
  <c r="T131" i="3"/>
  <c r="U131" i="3" s="1"/>
  <c r="AV132" i="3" s="1"/>
  <c r="N131" i="3"/>
  <c r="O131" i="3" s="1"/>
  <c r="AD130" i="3"/>
  <c r="AC143" i="3"/>
  <c r="F51" i="10" s="1"/>
  <c r="R143" i="3"/>
  <c r="S143" i="3" s="1"/>
  <c r="I142" i="3"/>
  <c r="I143" i="3" s="1"/>
  <c r="I144" i="3" s="1"/>
  <c r="P155" i="3"/>
  <c r="AB154" i="3" s="1"/>
  <c r="I154" i="3"/>
  <c r="I155" i="3" s="1"/>
  <c r="I156" i="3" s="1"/>
  <c r="X167" i="3"/>
  <c r="D59" i="10" s="1"/>
  <c r="H166" i="3"/>
  <c r="T179" i="3"/>
  <c r="U179" i="3" s="1"/>
  <c r="AV180" i="3" s="1"/>
  <c r="N179" i="3"/>
  <c r="O179" i="3" s="1"/>
  <c r="I178" i="3"/>
  <c r="I179" i="3" s="1"/>
  <c r="I180" i="3" s="1"/>
  <c r="AC191" i="3"/>
  <c r="F67" i="10" s="1"/>
  <c r="R191" i="3"/>
  <c r="S191" i="3" s="1"/>
  <c r="AD190" i="3"/>
  <c r="T191" i="3"/>
  <c r="U191" i="3" s="1"/>
  <c r="N191" i="3"/>
  <c r="O191" i="3" s="1"/>
  <c r="T203" i="3"/>
  <c r="U203" i="3" s="1"/>
  <c r="AV204" i="3" s="1"/>
  <c r="N203" i="3"/>
  <c r="O203" i="3" s="1"/>
  <c r="I202" i="3"/>
  <c r="I203" i="3" s="1"/>
  <c r="I204" i="3" s="1"/>
  <c r="P203" i="3"/>
  <c r="AB202" i="3" s="1"/>
  <c r="X215" i="3"/>
  <c r="D75" i="10" s="1"/>
  <c r="R215" i="3"/>
  <c r="S215" i="3" s="1"/>
  <c r="N215" i="3"/>
  <c r="O215" i="3" s="1"/>
  <c r="H214" i="3"/>
  <c r="H215" i="3" s="1"/>
  <c r="H216" i="3" s="1"/>
  <c r="AC227" i="3"/>
  <c r="F79" i="10" s="1"/>
  <c r="R227" i="3"/>
  <c r="S227" i="3" s="1"/>
  <c r="AD226" i="3"/>
  <c r="T227" i="3"/>
  <c r="U227" i="3" s="1"/>
  <c r="AV228" i="3" s="1"/>
  <c r="N227" i="3"/>
  <c r="O227" i="3" s="1"/>
  <c r="X239" i="3"/>
  <c r="D83" i="10" s="1"/>
  <c r="R239" i="3"/>
  <c r="S239" i="3" s="1"/>
  <c r="N239" i="3"/>
  <c r="O239" i="3" s="1"/>
  <c r="H238" i="3"/>
  <c r="H239" i="3" s="1"/>
  <c r="H240" i="3" s="1"/>
  <c r="AC239" i="3"/>
  <c r="F83" i="10" s="1"/>
  <c r="I238" i="3"/>
  <c r="I239" i="3" s="1"/>
  <c r="I240" i="3" s="1"/>
  <c r="T251" i="3"/>
  <c r="U251" i="3" s="1"/>
  <c r="AV252" i="3" s="1"/>
  <c r="N251" i="3"/>
  <c r="O251" i="3" s="1"/>
  <c r="AC251" i="3"/>
  <c r="F87" i="10" s="1"/>
  <c r="H250" i="3"/>
  <c r="H251" i="3" s="1"/>
  <c r="H252" i="3" s="1"/>
  <c r="R251" i="3"/>
  <c r="S251" i="3" s="1"/>
  <c r="I250" i="3"/>
  <c r="I251" i="3" s="1"/>
  <c r="I252" i="3" s="1"/>
  <c r="T263" i="3"/>
  <c r="U263" i="3" s="1"/>
  <c r="AV264" i="3" s="1"/>
  <c r="P263" i="3"/>
  <c r="AB262" i="3" s="1"/>
  <c r="AD262" i="3"/>
  <c r="X263" i="3"/>
  <c r="D91" i="10" s="1"/>
  <c r="H262" i="3"/>
  <c r="H263" i="3" s="1"/>
  <c r="H264" i="3" s="1"/>
  <c r="X275" i="3"/>
  <c r="D95" i="10" s="1"/>
  <c r="I274" i="3"/>
  <c r="I275" i="3" s="1"/>
  <c r="I276" i="3" s="1"/>
  <c r="P275" i="3"/>
  <c r="AB274" i="3" s="1"/>
  <c r="H274" i="3"/>
  <c r="H275" i="3" s="1"/>
  <c r="H276" i="3" s="1"/>
  <c r="R275" i="3"/>
  <c r="S275" i="3" s="1"/>
  <c r="T275" i="3"/>
  <c r="U275" i="3" s="1"/>
  <c r="AV276" i="3" s="1"/>
  <c r="AD274" i="3"/>
  <c r="AC287" i="3"/>
  <c r="F99" i="10" s="1"/>
  <c r="R287" i="3"/>
  <c r="S287" i="3" s="1"/>
  <c r="N287" i="3"/>
  <c r="O287" i="3" s="1"/>
  <c r="I286" i="3"/>
  <c r="I287" i="3" s="1"/>
  <c r="I288" i="3" s="1"/>
  <c r="X287" i="3"/>
  <c r="D99" i="10" s="1"/>
  <c r="AD286" i="3"/>
  <c r="H286" i="3"/>
  <c r="P287" i="3"/>
  <c r="AB286" i="3" s="1"/>
  <c r="AD298" i="3"/>
  <c r="T299" i="3"/>
  <c r="U299" i="3" s="1"/>
  <c r="P299" i="3"/>
  <c r="AB298" i="3" s="1"/>
  <c r="I298" i="3"/>
  <c r="I299" i="3" s="1"/>
  <c r="I300" i="3" s="1"/>
  <c r="AC299" i="3"/>
  <c r="F103" i="10" s="1"/>
  <c r="R299" i="3"/>
  <c r="S299" i="3" s="1"/>
  <c r="T311" i="3"/>
  <c r="U311" i="3" s="1"/>
  <c r="AV312" i="3" s="1"/>
  <c r="P311" i="3"/>
  <c r="AB310" i="3" s="1"/>
  <c r="AD310" i="3"/>
  <c r="AC311" i="3"/>
  <c r="F107" i="10" s="1"/>
  <c r="N311" i="3"/>
  <c r="O311" i="3" s="1"/>
  <c r="H310" i="3"/>
  <c r="AC323" i="3"/>
  <c r="F111" i="10" s="1"/>
  <c r="R323" i="3"/>
  <c r="S323" i="3" s="1"/>
  <c r="N323" i="3"/>
  <c r="O323" i="3" s="1"/>
  <c r="X323" i="3"/>
  <c r="D111" i="10" s="1"/>
  <c r="P323" i="3"/>
  <c r="AB322" i="3" s="1"/>
  <c r="AD322" i="3"/>
  <c r="I334" i="3"/>
  <c r="I335" i="3" s="1"/>
  <c r="I336" i="3" s="1"/>
  <c r="AC335" i="3"/>
  <c r="F115" i="10" s="1"/>
  <c r="R335" i="3"/>
  <c r="S335" i="3" s="1"/>
  <c r="N335" i="3"/>
  <c r="O335" i="3" s="1"/>
  <c r="H334" i="3"/>
  <c r="Y334" i="3" s="1"/>
  <c r="P335" i="3"/>
  <c r="AB334" i="3" s="1"/>
  <c r="T347" i="3"/>
  <c r="U347" i="3" s="1"/>
  <c r="AV348" i="3" s="1"/>
  <c r="P347" i="3"/>
  <c r="X347" i="3"/>
  <c r="D119" i="10" s="1"/>
  <c r="AD346" i="3"/>
  <c r="AC347" i="3"/>
  <c r="F119" i="10" s="1"/>
  <c r="N347" i="3"/>
  <c r="O347" i="3" s="1"/>
  <c r="I358" i="3"/>
  <c r="I359" i="3" s="1"/>
  <c r="I360" i="3" s="1"/>
  <c r="AC359" i="3"/>
  <c r="F123" i="10" s="1"/>
  <c r="R359" i="3"/>
  <c r="S359" i="3" s="1"/>
  <c r="N359" i="3"/>
  <c r="O359" i="3" s="1"/>
  <c r="H358" i="3"/>
  <c r="X359" i="3"/>
  <c r="D123" i="10" s="1"/>
  <c r="P359" i="3"/>
  <c r="T371" i="3"/>
  <c r="U371" i="3" s="1"/>
  <c r="AV372" i="3" s="1"/>
  <c r="P371" i="3"/>
  <c r="AB370" i="3" s="1"/>
  <c r="AD370" i="3"/>
  <c r="I370" i="3"/>
  <c r="I371" i="3" s="1"/>
  <c r="I372" i="3" s="1"/>
  <c r="H370" i="3"/>
  <c r="AC371" i="3"/>
  <c r="F127" i="10" s="1"/>
  <c r="N371" i="3"/>
  <c r="O371" i="3" s="1"/>
  <c r="T383" i="3"/>
  <c r="U383" i="3" s="1"/>
  <c r="AV384" i="3" s="1"/>
  <c r="P383" i="3"/>
  <c r="AD382" i="3"/>
  <c r="H382" i="3"/>
  <c r="Y382" i="3" s="1"/>
  <c r="X383" i="3"/>
  <c r="D131" i="10" s="1"/>
  <c r="I382" i="3"/>
  <c r="I383" i="3" s="1"/>
  <c r="I384" i="3" s="1"/>
  <c r="N383" i="3"/>
  <c r="O383" i="3" s="1"/>
  <c r="AC395" i="3"/>
  <c r="F135" i="10" s="1"/>
  <c r="R395" i="3"/>
  <c r="S395" i="3" s="1"/>
  <c r="N395" i="3"/>
  <c r="O395" i="3" s="1"/>
  <c r="H394" i="3"/>
  <c r="P395" i="3"/>
  <c r="AD394" i="3"/>
  <c r="X395" i="3"/>
  <c r="D135" i="10" s="1"/>
  <c r="X407" i="3"/>
  <c r="D139" i="10" s="1"/>
  <c r="P407" i="3"/>
  <c r="AB406" i="3" s="1"/>
  <c r="AC407" i="3"/>
  <c r="F139" i="10" s="1"/>
  <c r="AD406" i="3"/>
  <c r="T407" i="3"/>
  <c r="U407" i="3" s="1"/>
  <c r="AV408" i="3" s="1"/>
  <c r="R407" i="3"/>
  <c r="S407" i="3" s="1"/>
  <c r="I406" i="3"/>
  <c r="I407" i="3" s="1"/>
  <c r="I408" i="3" s="1"/>
  <c r="T419" i="3"/>
  <c r="U419" i="3" s="1"/>
  <c r="AV420" i="3" s="1"/>
  <c r="P419" i="3"/>
  <c r="X419" i="3"/>
  <c r="D143" i="10" s="1"/>
  <c r="AC419" i="3"/>
  <c r="F143" i="10" s="1"/>
  <c r="N419" i="3"/>
  <c r="O419" i="3" s="1"/>
  <c r="H418" i="3"/>
  <c r="AD418" i="3"/>
  <c r="I418" i="3"/>
  <c r="I419" i="3" s="1"/>
  <c r="I420" i="3" s="1"/>
  <c r="T431" i="3"/>
  <c r="U431" i="3" s="1"/>
  <c r="AV432" i="3" s="1"/>
  <c r="N431" i="3"/>
  <c r="O431" i="3" s="1"/>
  <c r="H430" i="3"/>
  <c r="Y430" i="3" s="1"/>
  <c r="X431" i="3"/>
  <c r="D147" i="10" s="1"/>
  <c r="P431" i="3"/>
  <c r="AB430" i="3" s="1"/>
  <c r="I430" i="3"/>
  <c r="I431" i="3" s="1"/>
  <c r="I432" i="3" s="1"/>
  <c r="AD430" i="3"/>
  <c r="R431" i="3"/>
  <c r="S431" i="3" s="1"/>
  <c r="T443" i="3"/>
  <c r="U443" i="3" s="1"/>
  <c r="P443" i="3"/>
  <c r="X443" i="3"/>
  <c r="D151" i="10" s="1"/>
  <c r="R443" i="3"/>
  <c r="S443" i="3" s="1"/>
  <c r="AD442" i="3"/>
  <c r="I442" i="3"/>
  <c r="I443" i="3" s="1"/>
  <c r="I444" i="3" s="1"/>
  <c r="H442" i="3"/>
  <c r="AC443" i="3"/>
  <c r="F151" i="10" s="1"/>
  <c r="N443" i="3"/>
  <c r="O443" i="3" s="1"/>
  <c r="AC455" i="3"/>
  <c r="F155" i="10" s="1"/>
  <c r="AD454" i="3"/>
  <c r="R455" i="3"/>
  <c r="S455" i="3" s="1"/>
  <c r="X455" i="3"/>
  <c r="D155" i="10" s="1"/>
  <c r="N455" i="3"/>
  <c r="O455" i="3" s="1"/>
  <c r="I454" i="3"/>
  <c r="I455" i="3" s="1"/>
  <c r="I456" i="3" s="1"/>
  <c r="T455" i="3"/>
  <c r="U455" i="3" s="1"/>
  <c r="AV456" i="3" s="1"/>
  <c r="H454" i="3"/>
  <c r="AC467" i="3"/>
  <c r="F159" i="10" s="1"/>
  <c r="AD466" i="3"/>
  <c r="R467" i="3"/>
  <c r="S467" i="3" s="1"/>
  <c r="H466" i="3"/>
  <c r="P467" i="3"/>
  <c r="AB466" i="3" s="1"/>
  <c r="T467" i="3"/>
  <c r="U467" i="3" s="1"/>
  <c r="AV468" i="3" s="1"/>
  <c r="X467" i="3"/>
  <c r="D159" i="10" s="1"/>
  <c r="I466" i="3"/>
  <c r="I467" i="3" s="1"/>
  <c r="I468" i="3" s="1"/>
  <c r="R479" i="3"/>
  <c r="S479" i="3" s="1"/>
  <c r="AD478" i="3"/>
  <c r="T479" i="3"/>
  <c r="U479" i="3" s="1"/>
  <c r="AV480" i="3" s="1"/>
  <c r="N479" i="3"/>
  <c r="O479" i="3" s="1"/>
  <c r="AC479" i="3"/>
  <c r="F163" i="10" s="1"/>
  <c r="H478" i="3"/>
  <c r="X479" i="3"/>
  <c r="D163" i="10" s="1"/>
  <c r="I478" i="3"/>
  <c r="I479" i="3" s="1"/>
  <c r="I480" i="3" s="1"/>
  <c r="X491" i="3"/>
  <c r="D167" i="10" s="1"/>
  <c r="P491" i="3"/>
  <c r="AB490" i="3" s="1"/>
  <c r="AD490" i="3"/>
  <c r="AC491" i="3"/>
  <c r="F167" i="10" s="1"/>
  <c r="T491" i="3"/>
  <c r="U491" i="3" s="1"/>
  <c r="AV492" i="3" s="1"/>
  <c r="I490" i="3"/>
  <c r="I491" i="3" s="1"/>
  <c r="I492" i="3" s="1"/>
  <c r="R491" i="3"/>
  <c r="S491" i="3" s="1"/>
  <c r="H490" i="3"/>
  <c r="R503" i="3"/>
  <c r="S503" i="3" s="1"/>
  <c r="AD502" i="3"/>
  <c r="T503" i="3"/>
  <c r="U503" i="3" s="1"/>
  <c r="AV504" i="3" s="1"/>
  <c r="N503" i="3"/>
  <c r="O503" i="3" s="1"/>
  <c r="P503" i="3"/>
  <c r="AB502" i="3" s="1"/>
  <c r="I502" i="3"/>
  <c r="I503" i="3" s="1"/>
  <c r="I504" i="3" s="1"/>
  <c r="X503" i="3"/>
  <c r="D171" i="10" s="1"/>
  <c r="H502" i="3"/>
  <c r="AC515" i="3"/>
  <c r="F175" i="10" s="1"/>
  <c r="AD514" i="3"/>
  <c r="R515" i="3"/>
  <c r="S515" i="3" s="1"/>
  <c r="X515" i="3"/>
  <c r="D175" i="10" s="1"/>
  <c r="N515" i="3"/>
  <c r="O515" i="3" s="1"/>
  <c r="I514" i="3"/>
  <c r="I515" i="3" s="1"/>
  <c r="I516" i="3" s="1"/>
  <c r="T515" i="3"/>
  <c r="U515" i="3" s="1"/>
  <c r="AV516" i="3" s="1"/>
  <c r="H514" i="3"/>
  <c r="H526" i="3"/>
  <c r="Y526" i="3" s="1"/>
  <c r="X527" i="3"/>
  <c r="D179" i="10" s="1"/>
  <c r="P527" i="3"/>
  <c r="AB526" i="3" s="1"/>
  <c r="AC527" i="3"/>
  <c r="F179" i="10" s="1"/>
  <c r="N527" i="3"/>
  <c r="O527" i="3" s="1"/>
  <c r="I526" i="3"/>
  <c r="I527" i="3" s="1"/>
  <c r="I528" i="3" s="1"/>
  <c r="R527" i="3"/>
  <c r="S527" i="3" s="1"/>
  <c r="T527" i="3"/>
  <c r="U527" i="3" s="1"/>
  <c r="AV528" i="3" s="1"/>
  <c r="AC539" i="3"/>
  <c r="F183" i="10" s="1"/>
  <c r="R539" i="3"/>
  <c r="S539" i="3" s="1"/>
  <c r="H538" i="3"/>
  <c r="X539" i="3"/>
  <c r="D183" i="10" s="1"/>
  <c r="AD538" i="3"/>
  <c r="T539" i="3"/>
  <c r="U539" i="3" s="1"/>
  <c r="AV540" i="3" s="1"/>
  <c r="I538" i="3"/>
  <c r="I539" i="3" s="1"/>
  <c r="I540" i="3" s="1"/>
  <c r="P539" i="3"/>
  <c r="AB538" i="3" s="1"/>
  <c r="N539" i="3"/>
  <c r="O539" i="3" s="1"/>
  <c r="X551" i="3"/>
  <c r="D187" i="10" s="1"/>
  <c r="P551" i="3"/>
  <c r="AB550" i="3" s="1"/>
  <c r="H550" i="3"/>
  <c r="T551" i="3"/>
  <c r="U551" i="3" s="1"/>
  <c r="AV552" i="3" s="1"/>
  <c r="N551" i="3"/>
  <c r="O551" i="3" s="1"/>
  <c r="AD550" i="3"/>
  <c r="I550" i="3"/>
  <c r="I551" i="3" s="1"/>
  <c r="I552" i="3" s="1"/>
  <c r="R551" i="3"/>
  <c r="S551" i="3" s="1"/>
  <c r="AC551" i="3"/>
  <c r="F187" i="10" s="1"/>
  <c r="T563" i="3"/>
  <c r="U563" i="3" s="1"/>
  <c r="AV564" i="3" s="1"/>
  <c r="N563" i="3"/>
  <c r="O563" i="3" s="1"/>
  <c r="I562" i="3"/>
  <c r="I563" i="3" s="1"/>
  <c r="I564" i="3" s="1"/>
  <c r="AC563" i="3"/>
  <c r="F191" i="10" s="1"/>
  <c r="R563" i="3"/>
  <c r="S563" i="3" s="1"/>
  <c r="H562" i="3"/>
  <c r="X563" i="3"/>
  <c r="D191" i="10" s="1"/>
  <c r="AD562" i="3"/>
  <c r="P563" i="3"/>
  <c r="X575" i="3"/>
  <c r="D195" i="10" s="1"/>
  <c r="P575" i="3"/>
  <c r="AB574" i="3" s="1"/>
  <c r="T575" i="3"/>
  <c r="U575" i="3" s="1"/>
  <c r="AV576" i="3" s="1"/>
  <c r="N575" i="3"/>
  <c r="O575" i="3" s="1"/>
  <c r="I574" i="3"/>
  <c r="I575" i="3" s="1"/>
  <c r="I576" i="3" s="1"/>
  <c r="H574" i="3"/>
  <c r="AD574" i="3"/>
  <c r="AC575" i="3"/>
  <c r="F195" i="10" s="1"/>
  <c r="X587" i="3"/>
  <c r="D199" i="10" s="1"/>
  <c r="AD586" i="3"/>
  <c r="P587" i="3"/>
  <c r="AB586" i="3" s="1"/>
  <c r="H586" i="3"/>
  <c r="T587" i="3"/>
  <c r="U587" i="3" s="1"/>
  <c r="AV588" i="3" s="1"/>
  <c r="N587" i="3"/>
  <c r="O587" i="3" s="1"/>
  <c r="AC587" i="3"/>
  <c r="F199" i="10" s="1"/>
  <c r="I586" i="3"/>
  <c r="I587" i="3" s="1"/>
  <c r="I588" i="3" s="1"/>
  <c r="R587" i="3"/>
  <c r="S587" i="3" s="1"/>
  <c r="AC608" i="3"/>
  <c r="F206" i="10" s="1"/>
  <c r="R608" i="3"/>
  <c r="S608" i="3" s="1"/>
  <c r="H607" i="3"/>
  <c r="T608" i="3"/>
  <c r="U608" i="3" s="1"/>
  <c r="AV609" i="3" s="1"/>
  <c r="X608" i="3"/>
  <c r="D206" i="10" s="1"/>
  <c r="N608" i="3"/>
  <c r="O608" i="3" s="1"/>
  <c r="AD607" i="3"/>
  <c r="P608" i="3"/>
  <c r="AB607" i="3" s="1"/>
  <c r="I607" i="3"/>
  <c r="I608" i="3" s="1"/>
  <c r="I609" i="3" s="1"/>
  <c r="X620" i="3"/>
  <c r="D210" i="10" s="1"/>
  <c r="I619" i="3"/>
  <c r="I620" i="3" s="1"/>
  <c r="I621" i="3" s="1"/>
  <c r="T620" i="3"/>
  <c r="U620" i="3" s="1"/>
  <c r="AV621" i="3" s="1"/>
  <c r="P620" i="3"/>
  <c r="AB619" i="3" s="1"/>
  <c r="H619" i="3"/>
  <c r="N620" i="3"/>
  <c r="O620" i="3" s="1"/>
  <c r="AD619" i="3"/>
  <c r="R620" i="3"/>
  <c r="S620" i="3" s="1"/>
  <c r="T632" i="3"/>
  <c r="U632" i="3" s="1"/>
  <c r="AV633" i="3" s="1"/>
  <c r="N632" i="3"/>
  <c r="O632" i="3" s="1"/>
  <c r="H631" i="3"/>
  <c r="R632" i="3"/>
  <c r="S632" i="3" s="1"/>
  <c r="P632" i="3"/>
  <c r="AB631" i="3" s="1"/>
  <c r="AD631" i="3"/>
  <c r="I631" i="3"/>
  <c r="I632" i="3" s="1"/>
  <c r="I633" i="3" s="1"/>
  <c r="X632" i="3"/>
  <c r="D214" i="10" s="1"/>
  <c r="AC644" i="3"/>
  <c r="F218" i="10" s="1"/>
  <c r="R644" i="3"/>
  <c r="S644" i="3" s="1"/>
  <c r="N644" i="3"/>
  <c r="O644" i="3" s="1"/>
  <c r="I643" i="3"/>
  <c r="I644" i="3" s="1"/>
  <c r="I645" i="3" s="1"/>
  <c r="T644" i="3"/>
  <c r="U644" i="3" s="1"/>
  <c r="AV645" i="3" s="1"/>
  <c r="X644" i="3"/>
  <c r="D218" i="10" s="1"/>
  <c r="P644" i="3"/>
  <c r="AD643" i="3"/>
  <c r="H643" i="3"/>
  <c r="X656" i="3"/>
  <c r="D222" i="10" s="1"/>
  <c r="H655" i="3"/>
  <c r="P656" i="3"/>
  <c r="AC656" i="3"/>
  <c r="F222" i="10" s="1"/>
  <c r="T656" i="3"/>
  <c r="U656" i="3" s="1"/>
  <c r="AV657" i="3" s="1"/>
  <c r="AD10" i="3"/>
  <c r="R11" i="3"/>
  <c r="S11" i="3" s="1"/>
  <c r="AG19" i="3"/>
  <c r="R23" i="3"/>
  <c r="S23" i="3" s="1"/>
  <c r="AG28" i="3"/>
  <c r="V30" i="3"/>
  <c r="AE30" i="3" s="1"/>
  <c r="AD34" i="3"/>
  <c r="N35" i="3"/>
  <c r="O35" i="3" s="1"/>
  <c r="N47" i="3"/>
  <c r="O47" i="3" s="1"/>
  <c r="AG55" i="3"/>
  <c r="H58" i="3"/>
  <c r="AG58" i="3" s="1"/>
  <c r="V60" i="3"/>
  <c r="AE60" i="3" s="1"/>
  <c r="AG67" i="3"/>
  <c r="H70" i="3"/>
  <c r="AG70" i="3" s="1"/>
  <c r="N71" i="3"/>
  <c r="O71" i="3" s="1"/>
  <c r="V72" i="3"/>
  <c r="AE72" i="3" s="1"/>
  <c r="AG76" i="3"/>
  <c r="AG79" i="3"/>
  <c r="I82" i="3"/>
  <c r="I83" i="3" s="1"/>
  <c r="I84" i="3" s="1"/>
  <c r="R83" i="3"/>
  <c r="S83" i="3" s="1"/>
  <c r="V84" i="3"/>
  <c r="AE84" i="3" s="1"/>
  <c r="P95" i="3"/>
  <c r="AB94" i="3" s="1"/>
  <c r="AC107" i="3"/>
  <c r="F39" i="10" s="1"/>
  <c r="AD118" i="3"/>
  <c r="AG124" i="3"/>
  <c r="R131" i="3"/>
  <c r="S131" i="3" s="1"/>
  <c r="P143" i="3"/>
  <c r="AB142" i="3" s="1"/>
  <c r="X143" i="3"/>
  <c r="D51" i="10" s="1"/>
  <c r="H154" i="3"/>
  <c r="R155" i="3"/>
  <c r="S155" i="3" s="1"/>
  <c r="H161" i="3"/>
  <c r="H162" i="3" s="1"/>
  <c r="W160" i="3"/>
  <c r="AC167" i="3"/>
  <c r="F59" i="10" s="1"/>
  <c r="R179" i="3"/>
  <c r="S179" i="3" s="1"/>
  <c r="AD202" i="3"/>
  <c r="AC203" i="3"/>
  <c r="F71" i="10" s="1"/>
  <c r="H212" i="3"/>
  <c r="H213" i="3" s="1"/>
  <c r="AG211" i="3"/>
  <c r="I214" i="3"/>
  <c r="I215" i="3" s="1"/>
  <c r="I216" i="3" s="1"/>
  <c r="AD214" i="3"/>
  <c r="H236" i="3"/>
  <c r="H237" i="3" s="1"/>
  <c r="AG235" i="3"/>
  <c r="AD238" i="3"/>
  <c r="T239" i="3"/>
  <c r="U239" i="3" s="1"/>
  <c r="AV240" i="3" s="1"/>
  <c r="W247" i="3"/>
  <c r="P251" i="3"/>
  <c r="AB250" i="3" s="1"/>
  <c r="N263" i="3"/>
  <c r="O263" i="3" s="1"/>
  <c r="AC263" i="3"/>
  <c r="F91" i="10" s="1"/>
  <c r="I310" i="3"/>
  <c r="I311" i="3" s="1"/>
  <c r="I312" i="3" s="1"/>
  <c r="X311" i="3"/>
  <c r="D107" i="10" s="1"/>
  <c r="T323" i="3"/>
  <c r="U323" i="3" s="1"/>
  <c r="AV324" i="3" s="1"/>
  <c r="AD334" i="3"/>
  <c r="X335" i="3"/>
  <c r="D115" i="10" s="1"/>
  <c r="R347" i="3"/>
  <c r="S347" i="3" s="1"/>
  <c r="AD358" i="3"/>
  <c r="R371" i="3"/>
  <c r="S371" i="3" s="1"/>
  <c r="R383" i="3"/>
  <c r="S383" i="3" s="1"/>
  <c r="AC431" i="3"/>
  <c r="F147" i="10" s="1"/>
  <c r="AG463" i="3"/>
  <c r="P479" i="3"/>
  <c r="AB478" i="3" s="1"/>
  <c r="N491" i="3"/>
  <c r="O491" i="3" s="1"/>
  <c r="AC632" i="3"/>
  <c r="F214" i="10" s="1"/>
  <c r="AG40" i="3"/>
  <c r="H137" i="3"/>
  <c r="H138" i="3" s="1"/>
  <c r="AG136" i="3"/>
  <c r="H140" i="3"/>
  <c r="H141" i="3" s="1"/>
  <c r="AG139" i="3"/>
  <c r="H224" i="3"/>
  <c r="H225" i="3" s="1"/>
  <c r="AG223" i="3"/>
  <c r="V18" i="3"/>
  <c r="AE18" i="3" s="1"/>
  <c r="H26" i="3"/>
  <c r="H27" i="3" s="1"/>
  <c r="AG97" i="3"/>
  <c r="V108" i="3"/>
  <c r="AE108" i="3" s="1"/>
  <c r="V114" i="3"/>
  <c r="AE114" i="3" s="1"/>
  <c r="AG121" i="3"/>
  <c r="V126" i="3"/>
  <c r="AE126" i="3" s="1"/>
  <c r="AG145" i="3"/>
  <c r="AG148" i="3"/>
  <c r="AB157" i="3"/>
  <c r="H170" i="3"/>
  <c r="H171" i="3" s="1"/>
  <c r="Y169" i="3"/>
  <c r="AG169" i="3"/>
  <c r="H323" i="3"/>
  <c r="H324" i="3" s="1"/>
  <c r="AG322" i="3"/>
  <c r="V348" i="3"/>
  <c r="AE348" i="3" s="1"/>
  <c r="H407" i="3"/>
  <c r="H408" i="3" s="1"/>
  <c r="AG406" i="3"/>
  <c r="V447" i="3"/>
  <c r="AE447" i="3" s="1"/>
  <c r="AG193" i="3"/>
  <c r="W229" i="3"/>
  <c r="V246" i="3"/>
  <c r="AE246" i="3" s="1"/>
  <c r="AG256" i="3"/>
  <c r="H257" i="3"/>
  <c r="H258" i="3" s="1"/>
  <c r="W277" i="3"/>
  <c r="AC277" i="3"/>
  <c r="W286" i="3"/>
  <c r="V286" i="3" s="1"/>
  <c r="U286" i="3" s="1"/>
  <c r="T286" i="3" s="1"/>
  <c r="S286" i="3" s="1"/>
  <c r="R286" i="3" s="1"/>
  <c r="Q286" i="3" s="1"/>
  <c r="G286" i="3" s="1"/>
  <c r="L286" i="3" s="1"/>
  <c r="H296" i="3"/>
  <c r="H297" i="3" s="1"/>
  <c r="Y295" i="3"/>
  <c r="V318" i="3"/>
  <c r="AE318" i="3" s="1"/>
  <c r="H338" i="3"/>
  <c r="H339" i="3" s="1"/>
  <c r="AG337" i="3"/>
  <c r="V366" i="3"/>
  <c r="AE366" i="3" s="1"/>
  <c r="V372" i="3"/>
  <c r="AE372" i="3" s="1"/>
  <c r="H413" i="3"/>
  <c r="H414" i="3" s="1"/>
  <c r="AG412" i="3"/>
  <c r="Y412" i="3"/>
  <c r="AG484" i="3"/>
  <c r="H485" i="3"/>
  <c r="H486" i="3" s="1"/>
  <c r="V516" i="3"/>
  <c r="AE516" i="3" s="1"/>
  <c r="V633" i="3"/>
  <c r="AE633" i="3" s="1"/>
  <c r="AG88" i="3"/>
  <c r="V99" i="3"/>
  <c r="AE99" i="3" s="1"/>
  <c r="V132" i="3"/>
  <c r="AE132" i="3" s="1"/>
  <c r="V135" i="3"/>
  <c r="AE135" i="3" s="1"/>
  <c r="V195" i="3"/>
  <c r="AE195" i="3" s="1"/>
  <c r="V222" i="3"/>
  <c r="AE222" i="3" s="1"/>
  <c r="W241" i="3"/>
  <c r="V241" i="3" s="1"/>
  <c r="U241" i="3" s="1"/>
  <c r="T241" i="3" s="1"/>
  <c r="S241" i="3" s="1"/>
  <c r="R241" i="3" s="1"/>
  <c r="Q241" i="3" s="1"/>
  <c r="G241" i="3" s="1"/>
  <c r="L241" i="3" s="1"/>
  <c r="H248" i="3"/>
  <c r="H249" i="3" s="1"/>
  <c r="AG247" i="3"/>
  <c r="V264" i="3"/>
  <c r="AE264" i="3" s="1"/>
  <c r="AG289" i="3"/>
  <c r="AG319" i="3"/>
  <c r="H320" i="3"/>
  <c r="H321" i="3" s="1"/>
  <c r="V342" i="3"/>
  <c r="AE342" i="3" s="1"/>
  <c r="AG355" i="3"/>
  <c r="H356" i="3"/>
  <c r="H357" i="3" s="1"/>
  <c r="W370" i="3"/>
  <c r="V370" i="3"/>
  <c r="U370" i="3" s="1"/>
  <c r="T370" i="3" s="1"/>
  <c r="S370" i="3" s="1"/>
  <c r="R370" i="3" s="1"/>
  <c r="Q370" i="3" s="1"/>
  <c r="G370" i="3" s="1"/>
  <c r="L370" i="3" s="1"/>
  <c r="V384" i="3"/>
  <c r="AE384" i="3" s="1"/>
  <c r="H524" i="3"/>
  <c r="H525" i="3" s="1"/>
  <c r="AG523" i="3"/>
  <c r="S523" i="3"/>
  <c r="R523" i="3" s="1"/>
  <c r="Q523" i="3" s="1"/>
  <c r="G523" i="3" s="1"/>
  <c r="L523" i="3" s="1"/>
  <c r="H581" i="3"/>
  <c r="H582" i="3" s="1"/>
  <c r="AG580" i="3"/>
  <c r="W253" i="3"/>
  <c r="H281" i="3"/>
  <c r="H282" i="3" s="1"/>
  <c r="V288" i="3"/>
  <c r="AE288" i="3" s="1"/>
  <c r="V297" i="3"/>
  <c r="AE297" i="3" s="1"/>
  <c r="AG313" i="3"/>
  <c r="H392" i="3"/>
  <c r="H393" i="3" s="1"/>
  <c r="Y391" i="3"/>
  <c r="V456" i="3"/>
  <c r="AE456" i="3" s="1"/>
  <c r="AG460" i="3"/>
  <c r="H461" i="3"/>
  <c r="H462" i="3" s="1"/>
  <c r="W472" i="3"/>
  <c r="AG508" i="3"/>
  <c r="H509" i="3"/>
  <c r="H510" i="3" s="1"/>
  <c r="H545" i="3"/>
  <c r="H546" i="3" s="1"/>
  <c r="AG544" i="3"/>
  <c r="H605" i="3"/>
  <c r="H606" i="3" s="1"/>
  <c r="AG604" i="3"/>
  <c r="V265" i="3"/>
  <c r="V390" i="3"/>
  <c r="AE390" i="3" s="1"/>
  <c r="Y403" i="3"/>
  <c r="V432" i="3"/>
  <c r="AE432" i="3" s="1"/>
  <c r="V441" i="3"/>
  <c r="AE441" i="3" s="1"/>
  <c r="V453" i="3"/>
  <c r="AE453" i="3" s="1"/>
  <c r="V459" i="3"/>
  <c r="AE459" i="3" s="1"/>
  <c r="V468" i="3"/>
  <c r="AE468" i="3" s="1"/>
  <c r="AG511" i="3"/>
  <c r="V513" i="3"/>
  <c r="AE513" i="3" s="1"/>
  <c r="V525" i="3"/>
  <c r="AE525" i="3" s="1"/>
  <c r="V528" i="3"/>
  <c r="AE528" i="3" s="1"/>
  <c r="V543" i="3"/>
  <c r="AE543" i="3" s="1"/>
  <c r="W550" i="3"/>
  <c r="AC550" i="3"/>
  <c r="V414" i="3"/>
  <c r="AE414" i="3" s="1"/>
  <c r="Y427" i="3"/>
  <c r="Y451" i="3"/>
  <c r="V480" i="3"/>
  <c r="AE480" i="3" s="1"/>
  <c r="V504" i="3"/>
  <c r="AE504" i="3" s="1"/>
  <c r="W523" i="3"/>
  <c r="V523" i="3" s="1"/>
  <c r="U523" i="3" s="1"/>
  <c r="T523" i="3" s="1"/>
  <c r="H533" i="3"/>
  <c r="H534" i="3" s="1"/>
  <c r="AG532" i="3"/>
  <c r="V546" i="3"/>
  <c r="AE546" i="3" s="1"/>
  <c r="V549" i="3"/>
  <c r="AE549" i="3" s="1"/>
  <c r="Y583" i="3"/>
  <c r="H593" i="3"/>
  <c r="H594" i="3" s="1"/>
  <c r="AG592" i="3"/>
  <c r="V612" i="3"/>
  <c r="AE612" i="3" s="1"/>
  <c r="P536" i="3"/>
  <c r="AB535" i="3" s="1"/>
  <c r="T536" i="3"/>
  <c r="U536" i="3" s="1"/>
  <c r="AV537" i="3" s="1"/>
  <c r="N536" i="3"/>
  <c r="O536" i="3" s="1"/>
  <c r="I535" i="3"/>
  <c r="I536" i="3" s="1"/>
  <c r="I537" i="3" s="1"/>
  <c r="AC548" i="3"/>
  <c r="F186" i="10" s="1"/>
  <c r="R548" i="3"/>
  <c r="S548" i="3" s="1"/>
  <c r="AD547" i="3"/>
  <c r="X548" i="3"/>
  <c r="D186" i="10" s="1"/>
  <c r="I547" i="3"/>
  <c r="I548" i="3" s="1"/>
  <c r="I549" i="3" s="1"/>
  <c r="X560" i="3"/>
  <c r="D190" i="10" s="1"/>
  <c r="P560" i="3"/>
  <c r="AB559" i="3" s="1"/>
  <c r="X572" i="3"/>
  <c r="D194" i="10" s="1"/>
  <c r="H571" i="3"/>
  <c r="P572" i="3"/>
  <c r="AB571" i="3" s="1"/>
  <c r="AC584" i="3"/>
  <c r="F198" i="10" s="1"/>
  <c r="R584" i="3"/>
  <c r="S584" i="3" s="1"/>
  <c r="AD583" i="3"/>
  <c r="X584" i="3"/>
  <c r="D198" i="10" s="1"/>
  <c r="P584" i="3"/>
  <c r="AB583" i="3" s="1"/>
  <c r="P596" i="3"/>
  <c r="AB595" i="3" s="1"/>
  <c r="H595" i="3"/>
  <c r="T596" i="3"/>
  <c r="U596" i="3" s="1"/>
  <c r="AV597" i="3" s="1"/>
  <c r="AD595" i="3"/>
  <c r="I595" i="3"/>
  <c r="I596" i="3" s="1"/>
  <c r="I597" i="3" s="1"/>
  <c r="R596" i="3"/>
  <c r="S596" i="3" s="1"/>
  <c r="R605" i="3"/>
  <c r="S605" i="3" s="1"/>
  <c r="AD604" i="3"/>
  <c r="X605" i="3"/>
  <c r="D205" i="10" s="1"/>
  <c r="N605" i="3"/>
  <c r="O605" i="3" s="1"/>
  <c r="T605" i="3"/>
  <c r="U605" i="3" s="1"/>
  <c r="AV606" i="3" s="1"/>
  <c r="I604" i="3"/>
  <c r="I605" i="3" s="1"/>
  <c r="I606" i="3" s="1"/>
  <c r="X617" i="3"/>
  <c r="D209" i="10" s="1"/>
  <c r="T617" i="3"/>
  <c r="U617" i="3" s="1"/>
  <c r="AV618" i="3" s="1"/>
  <c r="P617" i="3"/>
  <c r="I616" i="3"/>
  <c r="I617" i="3" s="1"/>
  <c r="I618" i="3" s="1"/>
  <c r="H616" i="3"/>
  <c r="X629" i="3"/>
  <c r="D213" i="10" s="1"/>
  <c r="T629" i="3"/>
  <c r="U629" i="3" s="1"/>
  <c r="AV630" i="3" s="1"/>
  <c r="P629" i="3"/>
  <c r="AB628" i="3" s="1"/>
  <c r="I628" i="3"/>
  <c r="I629" i="3" s="1"/>
  <c r="I630" i="3" s="1"/>
  <c r="X641" i="3"/>
  <c r="D217" i="10" s="1"/>
  <c r="R641" i="3"/>
  <c r="S641" i="3" s="1"/>
  <c r="N641" i="3"/>
  <c r="O641" i="3" s="1"/>
  <c r="AC641" i="3"/>
  <c r="F217" i="10" s="1"/>
  <c r="AD640" i="3"/>
  <c r="AC653" i="3"/>
  <c r="F221" i="10" s="1"/>
  <c r="T653" i="3"/>
  <c r="U653" i="3" s="1"/>
  <c r="AV654" i="3" s="1"/>
  <c r="N653" i="3"/>
  <c r="O653" i="3" s="1"/>
  <c r="AD652" i="3"/>
  <c r="R653" i="3"/>
  <c r="S653" i="3" s="1"/>
  <c r="I652" i="3"/>
  <c r="I653" i="3" s="1"/>
  <c r="I654" i="3" s="1"/>
  <c r="W394" i="3"/>
  <c r="V394" i="3" s="1"/>
  <c r="U394" i="3" s="1"/>
  <c r="T394" i="3" s="1"/>
  <c r="AG397" i="3"/>
  <c r="Y436" i="3"/>
  <c r="AG439" i="3"/>
  <c r="W565" i="3"/>
  <c r="AC565" i="3"/>
  <c r="W586" i="3"/>
  <c r="H602" i="3"/>
  <c r="H603" i="3" s="1"/>
  <c r="AG601" i="3"/>
  <c r="V621" i="3"/>
  <c r="AE621" i="3" s="1"/>
  <c r="AG640" i="3"/>
  <c r="H641" i="3"/>
  <c r="H642" i="3" s="1"/>
  <c r="V573" i="3"/>
  <c r="AE573" i="3" s="1"/>
  <c r="AG577" i="3"/>
  <c r="V597" i="3"/>
  <c r="AE597" i="3" s="1"/>
  <c r="V606" i="3"/>
  <c r="AE606" i="3" s="1"/>
  <c r="W637" i="3"/>
  <c r="AG553" i="3"/>
  <c r="AG568" i="3"/>
  <c r="V615" i="3"/>
  <c r="AE615" i="3" s="1"/>
  <c r="V648" i="3"/>
  <c r="AE648" i="3" s="1"/>
  <c r="W649" i="3"/>
  <c r="V649" i="3" s="1"/>
  <c r="U649" i="3" s="1"/>
  <c r="T649" i="3" s="1"/>
  <c r="W661" i="3"/>
  <c r="AC581" i="3"/>
  <c r="F197" i="10" s="1"/>
  <c r="R581" i="3"/>
  <c r="S581" i="3" s="1"/>
  <c r="N581" i="3"/>
  <c r="O581" i="3" s="1"/>
  <c r="AC593" i="3"/>
  <c r="F201" i="10" s="1"/>
  <c r="AD592" i="3"/>
  <c r="T602" i="3"/>
  <c r="U602" i="3" s="1"/>
  <c r="AV603" i="3" s="1"/>
  <c r="P602" i="3"/>
  <c r="AD601" i="3"/>
  <c r="P614" i="3"/>
  <c r="AB613" i="3" s="1"/>
  <c r="H613" i="3"/>
  <c r="AG613" i="3" s="1"/>
  <c r="T626" i="3"/>
  <c r="U626" i="3" s="1"/>
  <c r="AV627" i="3" s="1"/>
  <c r="N626" i="3"/>
  <c r="O626" i="3" s="1"/>
  <c r="H625" i="3"/>
  <c r="P650" i="3"/>
  <c r="AB649" i="3" s="1"/>
  <c r="I649" i="3"/>
  <c r="I650" i="3" s="1"/>
  <c r="I651" i="3" s="1"/>
  <c r="W625" i="3"/>
  <c r="V625" i="3" s="1"/>
  <c r="U625" i="3" s="1"/>
  <c r="T625" i="3" s="1"/>
  <c r="S625" i="3" s="1"/>
  <c r="R625" i="3" s="1"/>
  <c r="Q625" i="3" s="1"/>
  <c r="G625" i="3" s="1"/>
  <c r="L625" i="3" s="1"/>
  <c r="V657" i="3"/>
  <c r="AE657" i="3" s="1"/>
  <c r="V12" i="3"/>
  <c r="AE12" i="3" s="1"/>
  <c r="W40" i="3"/>
  <c r="V40" i="3" s="1"/>
  <c r="U40" i="3" s="1"/>
  <c r="T40" i="3" s="1"/>
  <c r="S40" i="3" s="1"/>
  <c r="R40" i="3" s="1"/>
  <c r="Q40" i="3" s="1"/>
  <c r="G40" i="3" s="1"/>
  <c r="L40" i="3" s="1"/>
  <c r="W16" i="3"/>
  <c r="V16" i="3" s="1"/>
  <c r="U16" i="3" s="1"/>
  <c r="T16" i="3" s="1"/>
  <c r="S16" i="3" s="1"/>
  <c r="R16" i="3" s="1"/>
  <c r="Q16" i="3" s="1"/>
  <c r="G16" i="3" s="1"/>
  <c r="L16" i="3" s="1"/>
  <c r="V36" i="3"/>
  <c r="AE36" i="3" s="1"/>
  <c r="U19" i="3"/>
  <c r="T19" i="3" s="1"/>
  <c r="S19" i="3" s="1"/>
  <c r="R19" i="3" s="1"/>
  <c r="Q19" i="3" s="1"/>
  <c r="G19" i="3" s="1"/>
  <c r="L19" i="3" s="1"/>
  <c r="W10" i="3"/>
  <c r="V10" i="3" s="1"/>
  <c r="U10" i="3" s="1"/>
  <c r="T10" i="3" s="1"/>
  <c r="Y13" i="3"/>
  <c r="V24" i="3"/>
  <c r="AE24" i="3" s="1"/>
  <c r="AC31" i="3"/>
  <c r="W34" i="3"/>
  <c r="V34" i="3" s="1"/>
  <c r="U34" i="3" s="1"/>
  <c r="T34" i="3" s="1"/>
  <c r="Y37" i="3"/>
  <c r="V48" i="3"/>
  <c r="AE48" i="3" s="1"/>
  <c r="AC55" i="3"/>
  <c r="Y61" i="3"/>
  <c r="AG61" i="3"/>
  <c r="W70" i="3"/>
  <c r="V70" i="3"/>
  <c r="U70" i="3" s="1"/>
  <c r="T70" i="3" s="1"/>
  <c r="AG82" i="3"/>
  <c r="S82" i="3"/>
  <c r="R82" i="3" s="1"/>
  <c r="Q82" i="3" s="1"/>
  <c r="G82" i="3" s="1"/>
  <c r="L82" i="3" s="1"/>
  <c r="W88" i="3"/>
  <c r="V88" i="3" s="1"/>
  <c r="U88" i="3" s="1"/>
  <c r="T88" i="3" s="1"/>
  <c r="S88" i="3" s="1"/>
  <c r="R88" i="3" s="1"/>
  <c r="Q88" i="3" s="1"/>
  <c r="G88" i="3" s="1"/>
  <c r="L88" i="3" s="1"/>
  <c r="V102" i="3"/>
  <c r="AE102" i="3" s="1"/>
  <c r="AG106" i="3"/>
  <c r="W106" i="3"/>
  <c r="V106" i="3" s="1"/>
  <c r="AC115" i="3"/>
  <c r="W127" i="3"/>
  <c r="V127" i="3" s="1"/>
  <c r="U127" i="3" s="1"/>
  <c r="T127" i="3" s="1"/>
  <c r="S127" i="3" s="1"/>
  <c r="R127" i="3" s="1"/>
  <c r="Q127" i="3" s="1"/>
  <c r="G127" i="3" s="1"/>
  <c r="L127" i="3" s="1"/>
  <c r="W151" i="3"/>
  <c r="V151" i="3" s="1"/>
  <c r="U151" i="3" s="1"/>
  <c r="T151" i="3" s="1"/>
  <c r="S151" i="3" s="1"/>
  <c r="R151" i="3" s="1"/>
  <c r="Q151" i="3" s="1"/>
  <c r="G151" i="3" s="1"/>
  <c r="L151" i="3" s="1"/>
  <c r="AV165" i="3"/>
  <c r="V165" i="3"/>
  <c r="AE165" i="3" s="1"/>
  <c r="AV174" i="3"/>
  <c r="V174" i="3"/>
  <c r="AE174" i="3" s="1"/>
  <c r="V180" i="3"/>
  <c r="AE180" i="3" s="1"/>
  <c r="V183" i="3"/>
  <c r="AE183" i="3" s="1"/>
  <c r="W187" i="3"/>
  <c r="V187" i="3" s="1"/>
  <c r="U187" i="3" s="1"/>
  <c r="T187" i="3" s="1"/>
  <c r="S187" i="3" s="1"/>
  <c r="R187" i="3" s="1"/>
  <c r="Q187" i="3" s="1"/>
  <c r="G187" i="3" s="1"/>
  <c r="L187" i="3" s="1"/>
  <c r="AG241" i="3"/>
  <c r="H242" i="3"/>
  <c r="H243" i="3" s="1"/>
  <c r="Y241" i="3"/>
  <c r="V252" i="3"/>
  <c r="AE252" i="3" s="1"/>
  <c r="AC304" i="3"/>
  <c r="V354" i="3"/>
  <c r="AE354" i="3" s="1"/>
  <c r="AG364" i="3"/>
  <c r="H365" i="3"/>
  <c r="H366" i="3" s="1"/>
  <c r="Y364" i="3"/>
  <c r="W364" i="3"/>
  <c r="V364" i="3" s="1"/>
  <c r="U364" i="3" s="1"/>
  <c r="T364" i="3" s="1"/>
  <c r="S364" i="3" s="1"/>
  <c r="R364" i="3" s="1"/>
  <c r="Q364" i="3" s="1"/>
  <c r="G364" i="3" s="1"/>
  <c r="L364" i="3" s="1"/>
  <c r="W526" i="3"/>
  <c r="V526" i="3"/>
  <c r="U526" i="3" s="1"/>
  <c r="T526" i="3" s="1"/>
  <c r="AG10" i="3"/>
  <c r="Y10" i="3"/>
  <c r="V73" i="3"/>
  <c r="U73" i="3" s="1"/>
  <c r="T73" i="3" s="1"/>
  <c r="S73" i="3" s="1"/>
  <c r="R73" i="3" s="1"/>
  <c r="Q73" i="3" s="1"/>
  <c r="G73" i="3" s="1"/>
  <c r="L73" i="3" s="1"/>
  <c r="W73" i="3"/>
  <c r="W148" i="3"/>
  <c r="V148" i="3" s="1"/>
  <c r="U148" i="3" s="1"/>
  <c r="T148" i="3" s="1"/>
  <c r="S148" i="3" s="1"/>
  <c r="R148" i="3" s="1"/>
  <c r="Q148" i="3" s="1"/>
  <c r="G148" i="3" s="1"/>
  <c r="L148" i="3" s="1"/>
  <c r="L150" i="3" s="1"/>
  <c r="V160" i="3"/>
  <c r="U160" i="3" s="1"/>
  <c r="T160" i="3" s="1"/>
  <c r="S160" i="3" s="1"/>
  <c r="R160" i="3" s="1"/>
  <c r="Q160" i="3" s="1"/>
  <c r="G160" i="3" s="1"/>
  <c r="L160" i="3" s="1"/>
  <c r="W262" i="3"/>
  <c r="V262" i="3" s="1"/>
  <c r="U262" i="3" s="1"/>
  <c r="T262" i="3" s="1"/>
  <c r="S262" i="3" s="1"/>
  <c r="AB343" i="3"/>
  <c r="V631" i="3"/>
  <c r="W631" i="3"/>
  <c r="H11" i="3"/>
  <c r="H12" i="3" s="1"/>
  <c r="AC19" i="3"/>
  <c r="W22" i="3"/>
  <c r="V22" i="3" s="1"/>
  <c r="U22" i="3" s="1"/>
  <c r="Y25" i="3"/>
  <c r="V25" i="3"/>
  <c r="U25" i="3" s="1"/>
  <c r="T25" i="3" s="1"/>
  <c r="S25" i="3" s="1"/>
  <c r="R25" i="3" s="1"/>
  <c r="Q25" i="3" s="1"/>
  <c r="G25" i="3" s="1"/>
  <c r="L25" i="3" s="1"/>
  <c r="AC43" i="3"/>
  <c r="W46" i="3"/>
  <c r="V46" i="3" s="1"/>
  <c r="U46" i="3" s="1"/>
  <c r="T46" i="3" s="1"/>
  <c r="S46" i="3" s="1"/>
  <c r="R46" i="3" s="1"/>
  <c r="Q46" i="3" s="1"/>
  <c r="G46" i="3" s="1"/>
  <c r="L46" i="3" s="1"/>
  <c r="Y49" i="3"/>
  <c r="AG49" i="3"/>
  <c r="V49" i="3"/>
  <c r="U49" i="3" s="1"/>
  <c r="T49" i="3" s="1"/>
  <c r="S49" i="3" s="1"/>
  <c r="R49" i="3" s="1"/>
  <c r="Q49" i="3" s="1"/>
  <c r="G49" i="3" s="1"/>
  <c r="L49" i="3" s="1"/>
  <c r="W58" i="3"/>
  <c r="V58" i="3" s="1"/>
  <c r="U58" i="3" s="1"/>
  <c r="T58" i="3" s="1"/>
  <c r="S58" i="3" s="1"/>
  <c r="R58" i="3" s="1"/>
  <c r="Q58" i="3" s="1"/>
  <c r="G58" i="3" s="1"/>
  <c r="L58" i="3" s="1"/>
  <c r="AC67" i="3"/>
  <c r="V75" i="3"/>
  <c r="AE75" i="3" s="1"/>
  <c r="W79" i="3"/>
  <c r="V79" i="3" s="1"/>
  <c r="U79" i="3" s="1"/>
  <c r="T79" i="3" s="1"/>
  <c r="S79" i="3" s="1"/>
  <c r="R79" i="3" s="1"/>
  <c r="Q79" i="3" s="1"/>
  <c r="G79" i="3" s="1"/>
  <c r="L79" i="3" s="1"/>
  <c r="V90" i="3"/>
  <c r="AE90" i="3" s="1"/>
  <c r="W103" i="3"/>
  <c r="V103" i="3" s="1"/>
  <c r="U103" i="3" s="1"/>
  <c r="T103" i="3" s="1"/>
  <c r="S103" i="3" s="1"/>
  <c r="R103" i="3" s="1"/>
  <c r="Q103" i="3" s="1"/>
  <c r="G103" i="3" s="1"/>
  <c r="L103" i="3" s="1"/>
  <c r="Y106" i="3"/>
  <c r="H107" i="3"/>
  <c r="H108" i="3" s="1"/>
  <c r="W109" i="3"/>
  <c r="V109" i="3" s="1"/>
  <c r="U109" i="3" s="1"/>
  <c r="T109" i="3" s="1"/>
  <c r="S109" i="3" s="1"/>
  <c r="R109" i="3" s="1"/>
  <c r="Q109" i="3" s="1"/>
  <c r="G109" i="3" s="1"/>
  <c r="L109" i="3" s="1"/>
  <c r="W118" i="3"/>
  <c r="V118" i="3" s="1"/>
  <c r="U118" i="3" s="1"/>
  <c r="T118" i="3" s="1"/>
  <c r="S118" i="3" s="1"/>
  <c r="V129" i="3"/>
  <c r="AE129" i="3" s="1"/>
  <c r="AG130" i="3"/>
  <c r="W136" i="3"/>
  <c r="V136" i="3" s="1"/>
  <c r="U136" i="3" s="1"/>
  <c r="T136" i="3" s="1"/>
  <c r="S136" i="3" s="1"/>
  <c r="R136" i="3" s="1"/>
  <c r="Q136" i="3" s="1"/>
  <c r="G136" i="3" s="1"/>
  <c r="L136" i="3" s="1"/>
  <c r="V147" i="3"/>
  <c r="AE147" i="3" s="1"/>
  <c r="V150" i="3"/>
  <c r="AE150" i="3" s="1"/>
  <c r="V153" i="3"/>
  <c r="AE153" i="3" s="1"/>
  <c r="AG154" i="3"/>
  <c r="W154" i="3"/>
  <c r="V154" i="3" s="1"/>
  <c r="U154" i="3" s="1"/>
  <c r="T154" i="3" s="1"/>
  <c r="S154" i="3" s="1"/>
  <c r="R154" i="3" s="1"/>
  <c r="Q154" i="3" s="1"/>
  <c r="G154" i="3" s="1"/>
  <c r="L154" i="3" s="1"/>
  <c r="V157" i="3"/>
  <c r="U157" i="3"/>
  <c r="T157" i="3" s="1"/>
  <c r="S157" i="3" s="1"/>
  <c r="R157" i="3" s="1"/>
  <c r="Q157" i="3" s="1"/>
  <c r="G157" i="3" s="1"/>
  <c r="L157" i="3" s="1"/>
  <c r="V162" i="3"/>
  <c r="AE162" i="3" s="1"/>
  <c r="AB169" i="3"/>
  <c r="V184" i="3"/>
  <c r="U184" i="3" s="1"/>
  <c r="T184" i="3" s="1"/>
  <c r="S184" i="3" s="1"/>
  <c r="R184" i="3" s="1"/>
  <c r="Q184" i="3" s="1"/>
  <c r="G184" i="3" s="1"/>
  <c r="L184" i="3" s="1"/>
  <c r="V190" i="3"/>
  <c r="U190" i="3" s="1"/>
  <c r="T190" i="3" s="1"/>
  <c r="S190" i="3" s="1"/>
  <c r="R190" i="3" s="1"/>
  <c r="Q190" i="3" s="1"/>
  <c r="G190" i="3" s="1"/>
  <c r="L190" i="3" s="1"/>
  <c r="W196" i="3"/>
  <c r="V196" i="3" s="1"/>
  <c r="U196" i="3" s="1"/>
  <c r="T196" i="3" s="1"/>
  <c r="W211" i="3"/>
  <c r="V211" i="3" s="1"/>
  <c r="U211" i="3" s="1"/>
  <c r="T211" i="3" s="1"/>
  <c r="S211" i="3" s="1"/>
  <c r="R211" i="3" s="1"/>
  <c r="Q211" i="3" s="1"/>
  <c r="G211" i="3" s="1"/>
  <c r="L211" i="3" s="1"/>
  <c r="V279" i="3"/>
  <c r="AE279" i="3" s="1"/>
  <c r="V298" i="3"/>
  <c r="U298" i="3" s="1"/>
  <c r="T298" i="3" s="1"/>
  <c r="S298" i="3" s="1"/>
  <c r="R298" i="3" s="1"/>
  <c r="Q298" i="3" s="1"/>
  <c r="G298" i="3" s="1"/>
  <c r="L298" i="3" s="1"/>
  <c r="W298" i="3"/>
  <c r="V411" i="3"/>
  <c r="AE411" i="3" s="1"/>
  <c r="V15" i="3"/>
  <c r="AE15" i="3" s="1"/>
  <c r="W31" i="3"/>
  <c r="V31" i="3" s="1"/>
  <c r="U31" i="3" s="1"/>
  <c r="T31" i="3" s="1"/>
  <c r="S31" i="3" s="1"/>
  <c r="R31" i="3" s="1"/>
  <c r="Q31" i="3" s="1"/>
  <c r="G31" i="3" s="1"/>
  <c r="L31" i="3" s="1"/>
  <c r="AG34" i="3"/>
  <c r="S34" i="3"/>
  <c r="Y34" i="3"/>
  <c r="W55" i="3"/>
  <c r="V55" i="3" s="1"/>
  <c r="U55" i="3" s="1"/>
  <c r="T55" i="3" s="1"/>
  <c r="S55" i="3" s="1"/>
  <c r="R55" i="3" s="1"/>
  <c r="Q55" i="3" s="1"/>
  <c r="G55" i="3" s="1"/>
  <c r="L55" i="3" s="1"/>
  <c r="Y94" i="3"/>
  <c r="AC103" i="3"/>
  <c r="W112" i="3"/>
  <c r="V112" i="3"/>
  <c r="U112" i="3" s="1"/>
  <c r="T112" i="3" s="1"/>
  <c r="S112" i="3" s="1"/>
  <c r="R112" i="3" s="1"/>
  <c r="Q112" i="3" s="1"/>
  <c r="G112" i="3" s="1"/>
  <c r="L112" i="3" s="1"/>
  <c r="W115" i="3"/>
  <c r="V115" i="3" s="1"/>
  <c r="U115" i="3" s="1"/>
  <c r="T115" i="3" s="1"/>
  <c r="S115" i="3" s="1"/>
  <c r="R115" i="3" s="1"/>
  <c r="Q115" i="3" s="1"/>
  <c r="G115" i="3" s="1"/>
  <c r="L115" i="3" s="1"/>
  <c r="V133" i="3"/>
  <c r="U133" i="3" s="1"/>
  <c r="T133" i="3" s="1"/>
  <c r="S133" i="3" s="1"/>
  <c r="R133" i="3" s="1"/>
  <c r="Q133" i="3" s="1"/>
  <c r="G133" i="3" s="1"/>
  <c r="L133" i="3" s="1"/>
  <c r="AC139" i="3"/>
  <c r="W142" i="3"/>
  <c r="V142" i="3"/>
  <c r="U142" i="3" s="1"/>
  <c r="T142" i="3" s="1"/>
  <c r="W199" i="3"/>
  <c r="V199" i="3" s="1"/>
  <c r="U199" i="3" s="1"/>
  <c r="T199" i="3" s="1"/>
  <c r="S199" i="3" s="1"/>
  <c r="R199" i="3" s="1"/>
  <c r="Q199" i="3" s="1"/>
  <c r="G199" i="3" s="1"/>
  <c r="L199" i="3" s="1"/>
  <c r="W13" i="3"/>
  <c r="V13" i="3" s="1"/>
  <c r="U13" i="3" s="1"/>
  <c r="T13" i="3" s="1"/>
  <c r="S13" i="3" s="1"/>
  <c r="R13" i="3" s="1"/>
  <c r="Q13" i="3" s="1"/>
  <c r="G13" i="3" s="1"/>
  <c r="L13" i="3" s="1"/>
  <c r="W19" i="3"/>
  <c r="V19" i="3" s="1"/>
  <c r="AG22" i="3"/>
  <c r="Y22" i="3"/>
  <c r="V27" i="3"/>
  <c r="AE27" i="3" s="1"/>
  <c r="W28" i="3"/>
  <c r="V28" i="3" s="1"/>
  <c r="U28" i="3" s="1"/>
  <c r="T28" i="3" s="1"/>
  <c r="S28" i="3" s="1"/>
  <c r="R28" i="3" s="1"/>
  <c r="Q28" i="3" s="1"/>
  <c r="G28" i="3" s="1"/>
  <c r="L28" i="3" s="1"/>
  <c r="W37" i="3"/>
  <c r="V37" i="3" s="1"/>
  <c r="U37" i="3" s="1"/>
  <c r="T37" i="3" s="1"/>
  <c r="S37" i="3" s="1"/>
  <c r="R37" i="3" s="1"/>
  <c r="Q37" i="3" s="1"/>
  <c r="G37" i="3" s="1"/>
  <c r="L37" i="3" s="1"/>
  <c r="W43" i="3"/>
  <c r="V43" i="3" s="1"/>
  <c r="U43" i="3" s="1"/>
  <c r="T43" i="3" s="1"/>
  <c r="S43" i="3" s="1"/>
  <c r="R43" i="3" s="1"/>
  <c r="Q43" i="3" s="1"/>
  <c r="G43" i="3" s="1"/>
  <c r="L43" i="3" s="1"/>
  <c r="AG46" i="3"/>
  <c r="Y46" i="3"/>
  <c r="V51" i="3"/>
  <c r="AE51" i="3" s="1"/>
  <c r="W52" i="3"/>
  <c r="V52" i="3" s="1"/>
  <c r="U52" i="3" s="1"/>
  <c r="T52" i="3" s="1"/>
  <c r="S52" i="3" s="1"/>
  <c r="R52" i="3" s="1"/>
  <c r="Q52" i="3" s="1"/>
  <c r="G52" i="3" s="1"/>
  <c r="L52" i="3" s="1"/>
  <c r="Y58" i="3"/>
  <c r="W61" i="3"/>
  <c r="V61" i="3" s="1"/>
  <c r="U61" i="3" s="1"/>
  <c r="T61" i="3" s="1"/>
  <c r="S61" i="3" s="1"/>
  <c r="R61" i="3" s="1"/>
  <c r="Q61" i="3" s="1"/>
  <c r="G61" i="3" s="1"/>
  <c r="L61" i="3" s="1"/>
  <c r="V63" i="3"/>
  <c r="AE63" i="3" s="1"/>
  <c r="U64" i="3"/>
  <c r="T64" i="3" s="1"/>
  <c r="S64" i="3" s="1"/>
  <c r="R64" i="3" s="1"/>
  <c r="Q64" i="3" s="1"/>
  <c r="G64" i="3" s="1"/>
  <c r="L64" i="3" s="1"/>
  <c r="W67" i="3"/>
  <c r="V67" i="3" s="1"/>
  <c r="U67" i="3" s="1"/>
  <c r="T67" i="3" s="1"/>
  <c r="S67" i="3" s="1"/>
  <c r="R67" i="3" s="1"/>
  <c r="Q67" i="3" s="1"/>
  <c r="G67" i="3" s="1"/>
  <c r="L67" i="3" s="1"/>
  <c r="V85" i="3"/>
  <c r="U85" i="3" s="1"/>
  <c r="T85" i="3" s="1"/>
  <c r="S85" i="3" s="1"/>
  <c r="R85" i="3" s="1"/>
  <c r="Q85" i="3" s="1"/>
  <c r="G85" i="3" s="1"/>
  <c r="L85" i="3" s="1"/>
  <c r="AC91" i="3"/>
  <c r="W94" i="3"/>
  <c r="V94" i="3" s="1"/>
  <c r="U94" i="3" s="1"/>
  <c r="T94" i="3" s="1"/>
  <c r="S94" i="3" s="1"/>
  <c r="R94" i="3" s="1"/>
  <c r="Q94" i="3" s="1"/>
  <c r="G94" i="3" s="1"/>
  <c r="L94" i="3" s="1"/>
  <c r="W100" i="3"/>
  <c r="V100" i="3" s="1"/>
  <c r="U100" i="3" s="1"/>
  <c r="T100" i="3" s="1"/>
  <c r="S100" i="3" s="1"/>
  <c r="R100" i="3" s="1"/>
  <c r="Q100" i="3" s="1"/>
  <c r="G100" i="3" s="1"/>
  <c r="L100" i="3" s="1"/>
  <c r="W121" i="3"/>
  <c r="V121" i="3" s="1"/>
  <c r="U121" i="3" s="1"/>
  <c r="T121" i="3" s="1"/>
  <c r="S121" i="3" s="1"/>
  <c r="R121" i="3" s="1"/>
  <c r="Q121" i="3" s="1"/>
  <c r="G121" i="3" s="1"/>
  <c r="L121" i="3" s="1"/>
  <c r="Y130" i="3"/>
  <c r="H131" i="3"/>
  <c r="H132" i="3" s="1"/>
  <c r="AG142" i="3"/>
  <c r="S142" i="3"/>
  <c r="R142" i="3" s="1"/>
  <c r="Q142" i="3" s="1"/>
  <c r="G142" i="3" s="1"/>
  <c r="L142" i="3" s="1"/>
  <c r="H143" i="3"/>
  <c r="H144" i="3" s="1"/>
  <c r="Y142" i="3"/>
  <c r="AC151" i="3"/>
  <c r="V156" i="3"/>
  <c r="AE156" i="3" s="1"/>
  <c r="W163" i="3"/>
  <c r="V163" i="3" s="1"/>
  <c r="U163" i="3" s="1"/>
  <c r="T163" i="3" s="1"/>
  <c r="S163" i="3" s="1"/>
  <c r="R163" i="3" s="1"/>
  <c r="Q163" i="3" s="1"/>
  <c r="G163" i="3" s="1"/>
  <c r="L163" i="3" s="1"/>
  <c r="W172" i="3"/>
  <c r="V172" i="3" s="1"/>
  <c r="U172" i="3" s="1"/>
  <c r="T172" i="3" s="1"/>
  <c r="S172" i="3" s="1"/>
  <c r="R172" i="3" s="1"/>
  <c r="Q172" i="3" s="1"/>
  <c r="G172" i="3" s="1"/>
  <c r="L172" i="3" s="1"/>
  <c r="W175" i="3"/>
  <c r="V175" i="3"/>
  <c r="U175" i="3" s="1"/>
  <c r="T175" i="3" s="1"/>
  <c r="S175" i="3" s="1"/>
  <c r="R175" i="3" s="1"/>
  <c r="Q175" i="3" s="1"/>
  <c r="G175" i="3" s="1"/>
  <c r="L175" i="3" s="1"/>
  <c r="V189" i="3"/>
  <c r="AE189" i="3" s="1"/>
  <c r="AB193" i="3"/>
  <c r="W223" i="3"/>
  <c r="V223" i="3" s="1"/>
  <c r="U223" i="3" s="1"/>
  <c r="T223" i="3" s="1"/>
  <c r="S223" i="3" s="1"/>
  <c r="R223" i="3" s="1"/>
  <c r="Q223" i="3" s="1"/>
  <c r="G223" i="3" s="1"/>
  <c r="L223" i="3" s="1"/>
  <c r="V243" i="3"/>
  <c r="AE243" i="3" s="1"/>
  <c r="AB448" i="3"/>
  <c r="AA460" i="3"/>
  <c r="V69" i="3"/>
  <c r="AE69" i="3" s="1"/>
  <c r="W76" i="3"/>
  <c r="V76" i="3" s="1"/>
  <c r="U76" i="3" s="1"/>
  <c r="T76" i="3" s="1"/>
  <c r="S76" i="3" s="1"/>
  <c r="R76" i="3" s="1"/>
  <c r="Q76" i="3" s="1"/>
  <c r="G76" i="3" s="1"/>
  <c r="L76" i="3" s="1"/>
  <c r="AC79" i="3"/>
  <c r="W82" i="3"/>
  <c r="V82" i="3" s="1"/>
  <c r="U82" i="3" s="1"/>
  <c r="T82" i="3" s="1"/>
  <c r="W91" i="3"/>
  <c r="V91" i="3" s="1"/>
  <c r="U91" i="3" s="1"/>
  <c r="T91" i="3" s="1"/>
  <c r="S91" i="3" s="1"/>
  <c r="R91" i="3" s="1"/>
  <c r="Q91" i="3" s="1"/>
  <c r="G91" i="3" s="1"/>
  <c r="L91" i="3" s="1"/>
  <c r="V96" i="3"/>
  <c r="AE96" i="3" s="1"/>
  <c r="V97" i="3"/>
  <c r="U97" i="3" s="1"/>
  <c r="T97" i="3" s="1"/>
  <c r="S97" i="3" s="1"/>
  <c r="R97" i="3" s="1"/>
  <c r="Q97" i="3" s="1"/>
  <c r="G97" i="3" s="1"/>
  <c r="L97" i="3" s="1"/>
  <c r="V111" i="3"/>
  <c r="AE111" i="3" s="1"/>
  <c r="V117" i="3"/>
  <c r="AE117" i="3" s="1"/>
  <c r="AG118" i="3"/>
  <c r="W124" i="3"/>
  <c r="V124" i="3" s="1"/>
  <c r="U124" i="3" s="1"/>
  <c r="T124" i="3" s="1"/>
  <c r="S124" i="3" s="1"/>
  <c r="R124" i="3" s="1"/>
  <c r="Q124" i="3" s="1"/>
  <c r="G124" i="3" s="1"/>
  <c r="L124" i="3" s="1"/>
  <c r="AC127" i="3"/>
  <c r="W130" i="3"/>
  <c r="V130" i="3" s="1"/>
  <c r="U130" i="3" s="1"/>
  <c r="W139" i="3"/>
  <c r="V139" i="3"/>
  <c r="U139" i="3" s="1"/>
  <c r="T139" i="3" s="1"/>
  <c r="S139" i="3" s="1"/>
  <c r="R139" i="3" s="1"/>
  <c r="Q139" i="3" s="1"/>
  <c r="G139" i="3" s="1"/>
  <c r="L139" i="3" s="1"/>
  <c r="V144" i="3"/>
  <c r="AE144" i="3" s="1"/>
  <c r="V145" i="3"/>
  <c r="U145" i="3" s="1"/>
  <c r="T145" i="3" s="1"/>
  <c r="S145" i="3" s="1"/>
  <c r="R145" i="3" s="1"/>
  <c r="Q145" i="3" s="1"/>
  <c r="G145" i="3" s="1"/>
  <c r="L145" i="3" s="1"/>
  <c r="V159" i="3"/>
  <c r="AE159" i="3" s="1"/>
  <c r="V171" i="3"/>
  <c r="AE171" i="3" s="1"/>
  <c r="V186" i="3"/>
  <c r="AE186" i="3" s="1"/>
  <c r="R196" i="3"/>
  <c r="Q196" i="3" s="1"/>
  <c r="G196" i="3" s="1"/>
  <c r="L196" i="3" s="1"/>
  <c r="AG217" i="3"/>
  <c r="H218" i="3"/>
  <c r="H219" i="3" s="1"/>
  <c r="V219" i="3"/>
  <c r="AE219" i="3" s="1"/>
  <c r="V228" i="3"/>
  <c r="AE228" i="3" s="1"/>
  <c r="W238" i="3"/>
  <c r="V238" i="3" s="1"/>
  <c r="U238" i="3" s="1"/>
  <c r="T238" i="3" s="1"/>
  <c r="V255" i="3"/>
  <c r="AE255" i="3" s="1"/>
  <c r="AB301" i="3"/>
  <c r="W310" i="3"/>
  <c r="V310" i="3" s="1"/>
  <c r="W406" i="3"/>
  <c r="V406" i="3" s="1"/>
  <c r="U406" i="3" s="1"/>
  <c r="AB418" i="3"/>
  <c r="V420" i="3"/>
  <c r="AE420" i="3" s="1"/>
  <c r="W463" i="3"/>
  <c r="V463" i="3" s="1"/>
  <c r="U463" i="3" s="1"/>
  <c r="T463" i="3" s="1"/>
  <c r="S463" i="3" s="1"/>
  <c r="R463" i="3" s="1"/>
  <c r="Q463" i="3" s="1"/>
  <c r="G463" i="3" s="1"/>
  <c r="L463" i="3" s="1"/>
  <c r="AC490" i="3"/>
  <c r="V207" i="3"/>
  <c r="AE207" i="3" s="1"/>
  <c r="U235" i="3"/>
  <c r="T235" i="3" s="1"/>
  <c r="S235" i="3" s="1"/>
  <c r="R235" i="3" s="1"/>
  <c r="Q235" i="3" s="1"/>
  <c r="G235" i="3" s="1"/>
  <c r="L235" i="3" s="1"/>
  <c r="V235" i="3"/>
  <c r="W235" i="3"/>
  <c r="V247" i="3"/>
  <c r="U247" i="3" s="1"/>
  <c r="T247" i="3" s="1"/>
  <c r="S247" i="3" s="1"/>
  <c r="R247" i="3" s="1"/>
  <c r="Q247" i="3" s="1"/>
  <c r="G247" i="3" s="1"/>
  <c r="L247" i="3" s="1"/>
  <c r="AG265" i="3"/>
  <c r="H266" i="3"/>
  <c r="H267" i="3" s="1"/>
  <c r="V267" i="3"/>
  <c r="AE267" i="3" s="1"/>
  <c r="U265" i="3"/>
  <c r="T265" i="3" s="1"/>
  <c r="S265" i="3" s="1"/>
  <c r="R265" i="3" s="1"/>
  <c r="Q265" i="3" s="1"/>
  <c r="G265" i="3" s="1"/>
  <c r="L265" i="3" s="1"/>
  <c r="AV285" i="3"/>
  <c r="AA307" i="3"/>
  <c r="AB391" i="3"/>
  <c r="W430" i="3"/>
  <c r="V430" i="3" s="1"/>
  <c r="U430" i="3" s="1"/>
  <c r="T430" i="3" s="1"/>
  <c r="W436" i="3"/>
  <c r="V436" i="3" s="1"/>
  <c r="U436" i="3" s="1"/>
  <c r="T436" i="3" s="1"/>
  <c r="S436" i="3" s="1"/>
  <c r="R436" i="3" s="1"/>
  <c r="Q436" i="3" s="1"/>
  <c r="G436" i="3" s="1"/>
  <c r="L436" i="3" s="1"/>
  <c r="W457" i="3"/>
  <c r="V457" i="3" s="1"/>
  <c r="U457" i="3" s="1"/>
  <c r="T457" i="3" s="1"/>
  <c r="W475" i="3"/>
  <c r="V475" i="3" s="1"/>
  <c r="U475" i="3" s="1"/>
  <c r="T475" i="3" s="1"/>
  <c r="S475" i="3" s="1"/>
  <c r="R475" i="3" s="1"/>
  <c r="Q475" i="3" s="1"/>
  <c r="G475" i="3" s="1"/>
  <c r="L475" i="3" s="1"/>
  <c r="W214" i="3"/>
  <c r="V214" i="3" s="1"/>
  <c r="U214" i="3" s="1"/>
  <c r="T214" i="3" s="1"/>
  <c r="S214" i="3" s="1"/>
  <c r="R214" i="3" s="1"/>
  <c r="Q214" i="3" s="1"/>
  <c r="G214" i="3" s="1"/>
  <c r="L214" i="3" s="1"/>
  <c r="V231" i="3"/>
  <c r="AE231" i="3" s="1"/>
  <c r="W259" i="3"/>
  <c r="V259" i="3"/>
  <c r="U259" i="3" s="1"/>
  <c r="T259" i="3" s="1"/>
  <c r="S259" i="3" s="1"/>
  <c r="R259" i="3" s="1"/>
  <c r="Q259" i="3" s="1"/>
  <c r="G259" i="3" s="1"/>
  <c r="L259" i="3" s="1"/>
  <c r="V270" i="3"/>
  <c r="AE270" i="3" s="1"/>
  <c r="V271" i="3"/>
  <c r="U271" i="3" s="1"/>
  <c r="T271" i="3" s="1"/>
  <c r="S271" i="3" s="1"/>
  <c r="R271" i="3" s="1"/>
  <c r="Q271" i="3" s="1"/>
  <c r="G271" i="3" s="1"/>
  <c r="L271" i="3" s="1"/>
  <c r="W301" i="3"/>
  <c r="V301" i="3" s="1"/>
  <c r="U301" i="3" s="1"/>
  <c r="T301" i="3" s="1"/>
  <c r="S301" i="3" s="1"/>
  <c r="R301" i="3" s="1"/>
  <c r="Q301" i="3" s="1"/>
  <c r="G301" i="3" s="1"/>
  <c r="L301" i="3" s="1"/>
  <c r="AC313" i="3"/>
  <c r="W319" i="3"/>
  <c r="V319" i="3" s="1"/>
  <c r="U319" i="3" s="1"/>
  <c r="T319" i="3" s="1"/>
  <c r="AB358" i="3"/>
  <c r="W388" i="3"/>
  <c r="V388" i="3" s="1"/>
  <c r="U388" i="3" s="1"/>
  <c r="T388" i="3" s="1"/>
  <c r="AV402" i="3"/>
  <c r="W424" i="3"/>
  <c r="AC424" i="3"/>
  <c r="V426" i="3"/>
  <c r="AE426" i="3" s="1"/>
  <c r="V435" i="3"/>
  <c r="AE435" i="3" s="1"/>
  <c r="AC466" i="3"/>
  <c r="Y73" i="3"/>
  <c r="Y85" i="3"/>
  <c r="H182" i="3"/>
  <c r="H183" i="3" s="1"/>
  <c r="H206" i="3"/>
  <c r="H207" i="3" s="1"/>
  <c r="AG220" i="3"/>
  <c r="W313" i="3"/>
  <c r="V313" i="3" s="1"/>
  <c r="U313" i="3" s="1"/>
  <c r="T313" i="3" s="1"/>
  <c r="S313" i="3" s="1"/>
  <c r="R313" i="3" s="1"/>
  <c r="Q313" i="3" s="1"/>
  <c r="G313" i="3" s="1"/>
  <c r="L313" i="3" s="1"/>
  <c r="AC361" i="3"/>
  <c r="AG388" i="3"/>
  <c r="S388" i="3"/>
  <c r="R388" i="3" s="1"/>
  <c r="Q388" i="3" s="1"/>
  <c r="G388" i="3" s="1"/>
  <c r="L388" i="3" s="1"/>
  <c r="H389" i="3"/>
  <c r="H390" i="3" s="1"/>
  <c r="AB475" i="3"/>
  <c r="V477" i="3"/>
  <c r="AE477" i="3" s="1"/>
  <c r="Y97" i="3"/>
  <c r="Y133" i="3"/>
  <c r="AG166" i="3"/>
  <c r="AG190" i="3"/>
  <c r="V193" i="3"/>
  <c r="AG196" i="3"/>
  <c r="Y220" i="3"/>
  <c r="V330" i="3"/>
  <c r="AE330" i="3" s="1"/>
  <c r="AG340" i="3"/>
  <c r="S340" i="3"/>
  <c r="R340" i="3" s="1"/>
  <c r="Q340" i="3" s="1"/>
  <c r="G340" i="3" s="1"/>
  <c r="L340" i="3" s="1"/>
  <c r="H341" i="3"/>
  <c r="H342" i="3" s="1"/>
  <c r="W340" i="3"/>
  <c r="V340" i="3" s="1"/>
  <c r="U340" i="3" s="1"/>
  <c r="T340" i="3" s="1"/>
  <c r="W346" i="3"/>
  <c r="V346" i="3" s="1"/>
  <c r="U346" i="3" s="1"/>
  <c r="V351" i="3"/>
  <c r="AE351" i="3" s="1"/>
  <c r="W358" i="3"/>
  <c r="V358" i="3" s="1"/>
  <c r="U358" i="3" s="1"/>
  <c r="T358" i="3" s="1"/>
  <c r="S358" i="3" s="1"/>
  <c r="R358" i="3" s="1"/>
  <c r="Q358" i="3" s="1"/>
  <c r="G358" i="3" s="1"/>
  <c r="L358" i="3" s="1"/>
  <c r="W367" i="3"/>
  <c r="V367" i="3" s="1"/>
  <c r="U367" i="3" s="1"/>
  <c r="T367" i="3" s="1"/>
  <c r="S367" i="3" s="1"/>
  <c r="R367" i="3" s="1"/>
  <c r="Q367" i="3" s="1"/>
  <c r="G367" i="3" s="1"/>
  <c r="L367" i="3" s="1"/>
  <c r="V423" i="3"/>
  <c r="AE423" i="3" s="1"/>
  <c r="W451" i="3"/>
  <c r="V451" i="3" s="1"/>
  <c r="U451" i="3" s="1"/>
  <c r="T451" i="3" s="1"/>
  <c r="S451" i="3" s="1"/>
  <c r="R451" i="3" s="1"/>
  <c r="Q451" i="3" s="1"/>
  <c r="G451" i="3" s="1"/>
  <c r="L451" i="3" s="1"/>
  <c r="V454" i="3"/>
  <c r="U454" i="3" s="1"/>
  <c r="T454" i="3" s="1"/>
  <c r="S454" i="3" s="1"/>
  <c r="R454" i="3" s="1"/>
  <c r="Q454" i="3" s="1"/>
  <c r="G454" i="3" s="1"/>
  <c r="L454" i="3" s="1"/>
  <c r="W454" i="3"/>
  <c r="AA484" i="3"/>
  <c r="AV501" i="3"/>
  <c r="V501" i="3"/>
  <c r="AE501" i="3" s="1"/>
  <c r="W499" i="3"/>
  <c r="V499" i="3" s="1"/>
  <c r="U499" i="3" s="1"/>
  <c r="T499" i="3" s="1"/>
  <c r="S499" i="3" s="1"/>
  <c r="R499" i="3" s="1"/>
  <c r="Q499" i="3" s="1"/>
  <c r="G499" i="3" s="1"/>
  <c r="L499" i="3" s="1"/>
  <c r="Y16" i="3"/>
  <c r="Y28" i="3"/>
  <c r="Y40" i="3"/>
  <c r="Y52" i="3"/>
  <c r="Y64" i="3"/>
  <c r="Y76" i="3"/>
  <c r="Y88" i="3"/>
  <c r="Y100" i="3"/>
  <c r="Y112" i="3"/>
  <c r="Y124" i="3"/>
  <c r="Y136" i="3"/>
  <c r="Y148" i="3"/>
  <c r="H167" i="3"/>
  <c r="H168" i="3" s="1"/>
  <c r="H173" i="3"/>
  <c r="H174" i="3" s="1"/>
  <c r="W181" i="3"/>
  <c r="V181" i="3" s="1"/>
  <c r="U181" i="3" s="1"/>
  <c r="T181" i="3" s="1"/>
  <c r="S181" i="3" s="1"/>
  <c r="R181" i="3" s="1"/>
  <c r="Q181" i="3" s="1"/>
  <c r="G181" i="3" s="1"/>
  <c r="L181" i="3" s="1"/>
  <c r="H191" i="3"/>
  <c r="H192" i="3" s="1"/>
  <c r="H197" i="3"/>
  <c r="H198" i="3" s="1"/>
  <c r="W205" i="3"/>
  <c r="V205" i="3" s="1"/>
  <c r="U205" i="3" s="1"/>
  <c r="T205" i="3" s="1"/>
  <c r="S205" i="3" s="1"/>
  <c r="R205" i="3" s="1"/>
  <c r="Q205" i="3" s="1"/>
  <c r="G205" i="3" s="1"/>
  <c r="L205" i="3" s="1"/>
  <c r="W208" i="3"/>
  <c r="V208" i="3" s="1"/>
  <c r="U208" i="3" s="1"/>
  <c r="T208" i="3" s="1"/>
  <c r="S208" i="3" s="1"/>
  <c r="R208" i="3" s="1"/>
  <c r="Q208" i="3" s="1"/>
  <c r="G208" i="3" s="1"/>
  <c r="L208" i="3" s="1"/>
  <c r="V210" i="3"/>
  <c r="AE210" i="3" s="1"/>
  <c r="W226" i="3"/>
  <c r="V226" i="3" s="1"/>
  <c r="U226" i="3" s="1"/>
  <c r="T226" i="3" s="1"/>
  <c r="S226" i="3" s="1"/>
  <c r="R226" i="3" s="1"/>
  <c r="Q226" i="3" s="1"/>
  <c r="G226" i="3" s="1"/>
  <c r="L226" i="3" s="1"/>
  <c r="AG229" i="3"/>
  <c r="Y229" i="3"/>
  <c r="V234" i="3"/>
  <c r="AE234" i="3" s="1"/>
  <c r="H245" i="3"/>
  <c r="H246" i="3" s="1"/>
  <c r="V250" i="3"/>
  <c r="W250" i="3"/>
  <c r="AG253" i="3"/>
  <c r="Y253" i="3"/>
  <c r="W256" i="3"/>
  <c r="V256" i="3" s="1"/>
  <c r="U256" i="3" s="1"/>
  <c r="T256" i="3" s="1"/>
  <c r="S256" i="3" s="1"/>
  <c r="R256" i="3" s="1"/>
  <c r="Q256" i="3" s="1"/>
  <c r="G256" i="3" s="1"/>
  <c r="L256" i="3" s="1"/>
  <c r="V258" i="3"/>
  <c r="AE258" i="3" s="1"/>
  <c r="H269" i="3"/>
  <c r="H270" i="3" s="1"/>
  <c r="V274" i="3"/>
  <c r="W274" i="3"/>
  <c r="AG277" i="3"/>
  <c r="Y277" i="3"/>
  <c r="V280" i="3"/>
  <c r="U280" i="3" s="1"/>
  <c r="T280" i="3" s="1"/>
  <c r="S280" i="3" s="1"/>
  <c r="R280" i="3" s="1"/>
  <c r="Q280" i="3" s="1"/>
  <c r="G280" i="3" s="1"/>
  <c r="L280" i="3" s="1"/>
  <c r="V282" i="3"/>
  <c r="AE282" i="3" s="1"/>
  <c r="V285" i="3"/>
  <c r="AE285" i="3" s="1"/>
  <c r="W292" i="3"/>
  <c r="V292" i="3" s="1"/>
  <c r="U292" i="3" s="1"/>
  <c r="T292" i="3" s="1"/>
  <c r="S292" i="3" s="1"/>
  <c r="R292" i="3" s="1"/>
  <c r="Q292" i="3" s="1"/>
  <c r="G292" i="3" s="1"/>
  <c r="L292" i="3" s="1"/>
  <c r="AA298" i="3"/>
  <c r="AV300" i="3"/>
  <c r="V300" i="3"/>
  <c r="AE300" i="3" s="1"/>
  <c r="S319" i="3"/>
  <c r="R319" i="3" s="1"/>
  <c r="Q319" i="3" s="1"/>
  <c r="G319" i="3" s="1"/>
  <c r="L319" i="3" s="1"/>
  <c r="V327" i="3"/>
  <c r="AE327" i="3" s="1"/>
  <c r="W334" i="3"/>
  <c r="V334" i="3" s="1"/>
  <c r="U334" i="3" s="1"/>
  <c r="T334" i="3" s="1"/>
  <c r="AC337" i="3"/>
  <c r="W343" i="3"/>
  <c r="V343" i="3" s="1"/>
  <c r="U343" i="3" s="1"/>
  <c r="T343" i="3" s="1"/>
  <c r="S343" i="3" s="1"/>
  <c r="R343" i="3" s="1"/>
  <c r="Q343" i="3" s="1"/>
  <c r="G343" i="3" s="1"/>
  <c r="L343" i="3" s="1"/>
  <c r="V360" i="3"/>
  <c r="AE360" i="3" s="1"/>
  <c r="W361" i="3"/>
  <c r="V369" i="3"/>
  <c r="AE369" i="3" s="1"/>
  <c r="V378" i="3"/>
  <c r="AE378" i="3" s="1"/>
  <c r="AC385" i="3"/>
  <c r="W391" i="3"/>
  <c r="V391" i="3" s="1"/>
  <c r="U391" i="3" s="1"/>
  <c r="T391" i="3" s="1"/>
  <c r="S391" i="3" s="1"/>
  <c r="R391" i="3" s="1"/>
  <c r="Q391" i="3" s="1"/>
  <c r="G391" i="3" s="1"/>
  <c r="L391" i="3" s="1"/>
  <c r="AB403" i="3"/>
  <c r="AB427" i="3"/>
  <c r="V429" i="3"/>
  <c r="AE429" i="3" s="1"/>
  <c r="AB442" i="3"/>
  <c r="AV444" i="3"/>
  <c r="V444" i="3"/>
  <c r="AE444" i="3" s="1"/>
  <c r="W442" i="3"/>
  <c r="V442" i="3" s="1"/>
  <c r="U442" i="3" s="1"/>
  <c r="T442" i="3" s="1"/>
  <c r="V472" i="3"/>
  <c r="U472" i="3" s="1"/>
  <c r="T472" i="3" s="1"/>
  <c r="S472" i="3" s="1"/>
  <c r="R472" i="3" s="1"/>
  <c r="Q472" i="3" s="1"/>
  <c r="G472" i="3" s="1"/>
  <c r="L472" i="3" s="1"/>
  <c r="V507" i="3"/>
  <c r="AE507" i="3" s="1"/>
  <c r="H521" i="3"/>
  <c r="H522" i="3" s="1"/>
  <c r="AG520" i="3"/>
  <c r="Y520" i="3"/>
  <c r="AC544" i="3"/>
  <c r="AC592" i="3"/>
  <c r="H599" i="3"/>
  <c r="H600" i="3" s="1"/>
  <c r="AG598" i="3"/>
  <c r="Y598" i="3"/>
  <c r="AG607" i="3"/>
  <c r="H608" i="3"/>
  <c r="H609" i="3" s="1"/>
  <c r="Y607" i="3"/>
  <c r="Y109" i="3"/>
  <c r="Y121" i="3"/>
  <c r="Y145" i="3"/>
  <c r="Y157" i="3"/>
  <c r="W166" i="3"/>
  <c r="V166" i="3" s="1"/>
  <c r="U166" i="3" s="1"/>
  <c r="T166" i="3" s="1"/>
  <c r="V169" i="3"/>
  <c r="U169" i="3" s="1"/>
  <c r="T169" i="3" s="1"/>
  <c r="S169" i="3" s="1"/>
  <c r="R169" i="3" s="1"/>
  <c r="Q169" i="3" s="1"/>
  <c r="G169" i="3" s="1"/>
  <c r="L169" i="3" s="1"/>
  <c r="AG172" i="3"/>
  <c r="W190" i="3"/>
  <c r="V232" i="3"/>
  <c r="U232" i="3" s="1"/>
  <c r="T232" i="3" s="1"/>
  <c r="S232" i="3" s="1"/>
  <c r="R232" i="3" s="1"/>
  <c r="Q232" i="3" s="1"/>
  <c r="G232" i="3" s="1"/>
  <c r="L232" i="3" s="1"/>
  <c r="Y244" i="3"/>
  <c r="Y268" i="3"/>
  <c r="AG292" i="3"/>
  <c r="Y292" i="3"/>
  <c r="Y298" i="3"/>
  <c r="H299" i="3"/>
  <c r="H300" i="3" s="1"/>
  <c r="S307" i="3"/>
  <c r="R307" i="3" s="1"/>
  <c r="Q307" i="3" s="1"/>
  <c r="G307" i="3" s="1"/>
  <c r="L307" i="3" s="1"/>
  <c r="V321" i="3"/>
  <c r="AE321" i="3" s="1"/>
  <c r="V399" i="3"/>
  <c r="AE399" i="3" s="1"/>
  <c r="U439" i="3"/>
  <c r="T439" i="3" s="1"/>
  <c r="S439" i="3" s="1"/>
  <c r="R439" i="3" s="1"/>
  <c r="Q439" i="3" s="1"/>
  <c r="G439" i="3" s="1"/>
  <c r="L439" i="3" s="1"/>
  <c r="V439" i="3"/>
  <c r="AB499" i="3"/>
  <c r="W520" i="3"/>
  <c r="V520" i="3" s="1"/>
  <c r="U520" i="3" s="1"/>
  <c r="T520" i="3" s="1"/>
  <c r="S520" i="3" s="1"/>
  <c r="R520" i="3" s="1"/>
  <c r="Q520" i="3" s="1"/>
  <c r="G520" i="3" s="1"/>
  <c r="L520" i="3" s="1"/>
  <c r="Y19" i="3"/>
  <c r="Y31" i="3"/>
  <c r="Y43" i="3"/>
  <c r="Y55" i="3"/>
  <c r="Y67" i="3"/>
  <c r="Y79" i="3"/>
  <c r="Y91" i="3"/>
  <c r="Y103" i="3"/>
  <c r="Y115" i="3"/>
  <c r="Y127" i="3"/>
  <c r="Y139" i="3"/>
  <c r="Y151" i="3"/>
  <c r="AG178" i="3"/>
  <c r="W178" i="3"/>
  <c r="V178" i="3" s="1"/>
  <c r="Y190" i="3"/>
  <c r="U193" i="3"/>
  <c r="T193" i="3" s="1"/>
  <c r="S193" i="3" s="1"/>
  <c r="R193" i="3" s="1"/>
  <c r="Q193" i="3" s="1"/>
  <c r="G193" i="3" s="1"/>
  <c r="L193" i="3" s="1"/>
  <c r="S196" i="3"/>
  <c r="AG202" i="3"/>
  <c r="W202" i="3"/>
  <c r="V202" i="3" s="1"/>
  <c r="U202" i="3" s="1"/>
  <c r="T202" i="3" s="1"/>
  <c r="S202" i="3" s="1"/>
  <c r="R202" i="3" s="1"/>
  <c r="Q202" i="3" s="1"/>
  <c r="G202" i="3" s="1"/>
  <c r="L202" i="3" s="1"/>
  <c r="Y208" i="3"/>
  <c r="V220" i="3"/>
  <c r="U220" i="3" s="1"/>
  <c r="T220" i="3" s="1"/>
  <c r="S220" i="3" s="1"/>
  <c r="R220" i="3" s="1"/>
  <c r="Q220" i="3" s="1"/>
  <c r="G220" i="3" s="1"/>
  <c r="L220" i="3" s="1"/>
  <c r="V225" i="3"/>
  <c r="AE225" i="3" s="1"/>
  <c r="H230" i="3"/>
  <c r="H231" i="3" s="1"/>
  <c r="V229" i="3"/>
  <c r="U229" i="3" s="1"/>
  <c r="T229" i="3" s="1"/>
  <c r="S229" i="3" s="1"/>
  <c r="R229" i="3" s="1"/>
  <c r="Q229" i="3" s="1"/>
  <c r="G229" i="3" s="1"/>
  <c r="L229" i="3" s="1"/>
  <c r="Y232" i="3"/>
  <c r="V244" i="3"/>
  <c r="U244" i="3" s="1"/>
  <c r="T244" i="3" s="1"/>
  <c r="S244" i="3" s="1"/>
  <c r="R244" i="3" s="1"/>
  <c r="Q244" i="3" s="1"/>
  <c r="G244" i="3" s="1"/>
  <c r="L244" i="3" s="1"/>
  <c r="V249" i="3"/>
  <c r="AE249" i="3" s="1"/>
  <c r="H254" i="3"/>
  <c r="H255" i="3" s="1"/>
  <c r="V253" i="3"/>
  <c r="U253" i="3" s="1"/>
  <c r="T253" i="3" s="1"/>
  <c r="S253" i="3" s="1"/>
  <c r="R253" i="3" s="1"/>
  <c r="Q253" i="3" s="1"/>
  <c r="G253" i="3" s="1"/>
  <c r="L253" i="3" s="1"/>
  <c r="Y256" i="3"/>
  <c r="V268" i="3"/>
  <c r="U268" i="3" s="1"/>
  <c r="T268" i="3" s="1"/>
  <c r="S268" i="3" s="1"/>
  <c r="R268" i="3" s="1"/>
  <c r="Q268" i="3" s="1"/>
  <c r="G268" i="3" s="1"/>
  <c r="L268" i="3" s="1"/>
  <c r="V273" i="3"/>
  <c r="AE273" i="3" s="1"/>
  <c r="H278" i="3"/>
  <c r="H279" i="3" s="1"/>
  <c r="V277" i="3"/>
  <c r="U277" i="3" s="1"/>
  <c r="T277" i="3" s="1"/>
  <c r="S277" i="3" s="1"/>
  <c r="R277" i="3" s="1"/>
  <c r="Q277" i="3" s="1"/>
  <c r="G277" i="3" s="1"/>
  <c r="L277" i="3" s="1"/>
  <c r="Y280" i="3"/>
  <c r="AG283" i="3"/>
  <c r="Y283" i="3"/>
  <c r="AB283" i="3"/>
  <c r="V289" i="3"/>
  <c r="U289" i="3"/>
  <c r="T289" i="3" s="1"/>
  <c r="S289" i="3" s="1"/>
  <c r="R289" i="3" s="1"/>
  <c r="Q289" i="3" s="1"/>
  <c r="G289" i="3" s="1"/>
  <c r="L289" i="3" s="1"/>
  <c r="V294" i="3"/>
  <c r="AE294" i="3" s="1"/>
  <c r="W295" i="3"/>
  <c r="V295" i="3" s="1"/>
  <c r="U295" i="3" s="1"/>
  <c r="T295" i="3" s="1"/>
  <c r="S295" i="3" s="1"/>
  <c r="R295" i="3" s="1"/>
  <c r="Q295" i="3" s="1"/>
  <c r="G295" i="3" s="1"/>
  <c r="L295" i="3" s="1"/>
  <c r="V306" i="3"/>
  <c r="AE306" i="3" s="1"/>
  <c r="AG316" i="3"/>
  <c r="H317" i="3"/>
  <c r="H318" i="3" s="1"/>
  <c r="W316" i="3"/>
  <c r="V316" i="3" s="1"/>
  <c r="U316" i="3" s="1"/>
  <c r="T316" i="3" s="1"/>
  <c r="S316" i="3" s="1"/>
  <c r="R316" i="3" s="1"/>
  <c r="Q316" i="3" s="1"/>
  <c r="G316" i="3" s="1"/>
  <c r="L316" i="3" s="1"/>
  <c r="Y319" i="3"/>
  <c r="V336" i="3"/>
  <c r="AE336" i="3" s="1"/>
  <c r="W337" i="3"/>
  <c r="V337" i="3" s="1"/>
  <c r="U337" i="3" s="1"/>
  <c r="T337" i="3" s="1"/>
  <c r="S337" i="3" s="1"/>
  <c r="R337" i="3" s="1"/>
  <c r="Q337" i="3" s="1"/>
  <c r="G337" i="3" s="1"/>
  <c r="L337" i="3" s="1"/>
  <c r="Y340" i="3"/>
  <c r="V345" i="3"/>
  <c r="AE345" i="3" s="1"/>
  <c r="V361" i="3"/>
  <c r="U361" i="3" s="1"/>
  <c r="T361" i="3" s="1"/>
  <c r="S361" i="3" s="1"/>
  <c r="R361" i="3" s="1"/>
  <c r="Q361" i="3" s="1"/>
  <c r="G361" i="3" s="1"/>
  <c r="L361" i="3" s="1"/>
  <c r="V375" i="3"/>
  <c r="AE375" i="3" s="1"/>
  <c r="AB382" i="3"/>
  <c r="W382" i="3"/>
  <c r="V382" i="3" s="1"/>
  <c r="U382" i="3" s="1"/>
  <c r="T382" i="3" s="1"/>
  <c r="W385" i="3"/>
  <c r="V385" i="3" s="1"/>
  <c r="U385" i="3" s="1"/>
  <c r="T385" i="3" s="1"/>
  <c r="S385" i="3" s="1"/>
  <c r="R385" i="3" s="1"/>
  <c r="Q385" i="3" s="1"/>
  <c r="G385" i="3" s="1"/>
  <c r="L385" i="3" s="1"/>
  <c r="Y388" i="3"/>
  <c r="V393" i="3"/>
  <c r="AE393" i="3" s="1"/>
  <c r="V405" i="3"/>
  <c r="AE405" i="3" s="1"/>
  <c r="Y415" i="3"/>
  <c r="H416" i="3"/>
  <c r="H417" i="3" s="1"/>
  <c r="AG415" i="3"/>
  <c r="V450" i="3"/>
  <c r="AE450" i="3" s="1"/>
  <c r="AA538" i="3"/>
  <c r="W541" i="3"/>
  <c r="V541" i="3" s="1"/>
  <c r="U541" i="3" s="1"/>
  <c r="T541" i="3" s="1"/>
  <c r="S541" i="3" s="1"/>
  <c r="R541" i="3" s="1"/>
  <c r="Q541" i="3" s="1"/>
  <c r="G541" i="3" s="1"/>
  <c r="L541" i="3" s="1"/>
  <c r="V585" i="3"/>
  <c r="AE585" i="3" s="1"/>
  <c r="Y163" i="3"/>
  <c r="Y175" i="3"/>
  <c r="Y187" i="3"/>
  <c r="Y199" i="3"/>
  <c r="Y211" i="3"/>
  <c r="AG214" i="3"/>
  <c r="Y223" i="3"/>
  <c r="AG226" i="3"/>
  <c r="Y235" i="3"/>
  <c r="Y247" i="3"/>
  <c r="AG250" i="3"/>
  <c r="Y259" i="3"/>
  <c r="AG262" i="3"/>
  <c r="Y271" i="3"/>
  <c r="AG274" i="3"/>
  <c r="V283" i="3"/>
  <c r="U283" i="3" s="1"/>
  <c r="T283" i="3" s="1"/>
  <c r="S283" i="3" s="1"/>
  <c r="R283" i="3" s="1"/>
  <c r="Q283" i="3" s="1"/>
  <c r="G283" i="3" s="1"/>
  <c r="L283" i="3" s="1"/>
  <c r="AG304" i="3"/>
  <c r="S304" i="3"/>
  <c r="R304" i="3" s="1"/>
  <c r="Q304" i="3" s="1"/>
  <c r="G304" i="3" s="1"/>
  <c r="L304" i="3" s="1"/>
  <c r="W304" i="3"/>
  <c r="V304" i="3" s="1"/>
  <c r="U304" i="3" s="1"/>
  <c r="T304" i="3" s="1"/>
  <c r="Y307" i="3"/>
  <c r="V307" i="3"/>
  <c r="U307" i="3" s="1"/>
  <c r="T307" i="3" s="1"/>
  <c r="AC325" i="3"/>
  <c r="W328" i="3"/>
  <c r="V328" i="3" s="1"/>
  <c r="U328" i="3" s="1"/>
  <c r="T328" i="3" s="1"/>
  <c r="Y331" i="3"/>
  <c r="V331" i="3"/>
  <c r="U331" i="3" s="1"/>
  <c r="T331" i="3" s="1"/>
  <c r="S331" i="3" s="1"/>
  <c r="R331" i="3" s="1"/>
  <c r="Q331" i="3" s="1"/>
  <c r="G331" i="3" s="1"/>
  <c r="L331" i="3" s="1"/>
  <c r="AC349" i="3"/>
  <c r="W352" i="3"/>
  <c r="V352" i="3" s="1"/>
  <c r="U352" i="3" s="1"/>
  <c r="T352" i="3" s="1"/>
  <c r="Y355" i="3"/>
  <c r="V355" i="3"/>
  <c r="U355" i="3" s="1"/>
  <c r="T355" i="3" s="1"/>
  <c r="S355" i="3" s="1"/>
  <c r="R355" i="3" s="1"/>
  <c r="Q355" i="3" s="1"/>
  <c r="G355" i="3" s="1"/>
  <c r="L355" i="3" s="1"/>
  <c r="AC373" i="3"/>
  <c r="W376" i="3"/>
  <c r="V376" i="3" s="1"/>
  <c r="U376" i="3" s="1"/>
  <c r="T376" i="3" s="1"/>
  <c r="S376" i="3" s="1"/>
  <c r="R376" i="3" s="1"/>
  <c r="Q376" i="3" s="1"/>
  <c r="G376" i="3" s="1"/>
  <c r="L376" i="3" s="1"/>
  <c r="Y379" i="3"/>
  <c r="V379" i="3"/>
  <c r="U379" i="3" s="1"/>
  <c r="T379" i="3" s="1"/>
  <c r="S379" i="3" s="1"/>
  <c r="R379" i="3" s="1"/>
  <c r="Q379" i="3" s="1"/>
  <c r="G379" i="3" s="1"/>
  <c r="L379" i="3" s="1"/>
  <c r="AC397" i="3"/>
  <c r="W403" i="3"/>
  <c r="V403" i="3" s="1"/>
  <c r="U403" i="3" s="1"/>
  <c r="T403" i="3" s="1"/>
  <c r="S403" i="3" s="1"/>
  <c r="R403" i="3" s="1"/>
  <c r="Q403" i="3" s="1"/>
  <c r="G403" i="3" s="1"/>
  <c r="L403" i="3" s="1"/>
  <c r="V415" i="3"/>
  <c r="U415" i="3" s="1"/>
  <c r="T415" i="3" s="1"/>
  <c r="S415" i="3" s="1"/>
  <c r="R415" i="3" s="1"/>
  <c r="Q415" i="3" s="1"/>
  <c r="G415" i="3" s="1"/>
  <c r="L415" i="3" s="1"/>
  <c r="AG424" i="3"/>
  <c r="Y424" i="3"/>
  <c r="H425" i="3"/>
  <c r="H426" i="3" s="1"/>
  <c r="Y439" i="3"/>
  <c r="AG448" i="3"/>
  <c r="Y448" i="3"/>
  <c r="AG457" i="3"/>
  <c r="S457" i="3"/>
  <c r="R457" i="3" s="1"/>
  <c r="Q457" i="3" s="1"/>
  <c r="G457" i="3" s="1"/>
  <c r="L457" i="3" s="1"/>
  <c r="Y457" i="3"/>
  <c r="H458" i="3"/>
  <c r="H459" i="3" s="1"/>
  <c r="AG481" i="3"/>
  <c r="H482" i="3"/>
  <c r="H483" i="3" s="1"/>
  <c r="Y481" i="3"/>
  <c r="AG505" i="3"/>
  <c r="H506" i="3"/>
  <c r="H507" i="3" s="1"/>
  <c r="Y505" i="3"/>
  <c r="AB529" i="3"/>
  <c r="AV531" i="3"/>
  <c r="V531" i="3"/>
  <c r="AE531" i="3" s="1"/>
  <c r="V537" i="3"/>
  <c r="AE537" i="3" s="1"/>
  <c r="AB553" i="3"/>
  <c r="AV555" i="3"/>
  <c r="V555" i="3"/>
  <c r="AE555" i="3" s="1"/>
  <c r="U553" i="3"/>
  <c r="T553" i="3" s="1"/>
  <c r="S553" i="3" s="1"/>
  <c r="R553" i="3" s="1"/>
  <c r="Q553" i="3" s="1"/>
  <c r="G553" i="3" s="1"/>
  <c r="L553" i="3" s="1"/>
  <c r="W553" i="3"/>
  <c r="V553" i="3" s="1"/>
  <c r="W580" i="3"/>
  <c r="V580" i="3" s="1"/>
  <c r="U580" i="3" s="1"/>
  <c r="W589" i="3"/>
  <c r="V589" i="3" s="1"/>
  <c r="U589" i="3" s="1"/>
  <c r="T589" i="3" s="1"/>
  <c r="S589" i="3" s="1"/>
  <c r="R589" i="3" s="1"/>
  <c r="Q589" i="3" s="1"/>
  <c r="G589" i="3" s="1"/>
  <c r="L589" i="3" s="1"/>
  <c r="AV594" i="3"/>
  <c r="Y214" i="3"/>
  <c r="Y226" i="3"/>
  <c r="Y250" i="3"/>
  <c r="Y262" i="3"/>
  <c r="Y274" i="3"/>
  <c r="V291" i="3"/>
  <c r="AE291" i="3" s="1"/>
  <c r="V309" i="3"/>
  <c r="AE309" i="3" s="1"/>
  <c r="W325" i="3"/>
  <c r="V325" i="3" s="1"/>
  <c r="U325" i="3" s="1"/>
  <c r="T325" i="3" s="1"/>
  <c r="S325" i="3" s="1"/>
  <c r="R325" i="3" s="1"/>
  <c r="Q325" i="3" s="1"/>
  <c r="G325" i="3" s="1"/>
  <c r="L325" i="3" s="1"/>
  <c r="AG328" i="3"/>
  <c r="S328" i="3"/>
  <c r="R328" i="3" s="1"/>
  <c r="Q328" i="3" s="1"/>
  <c r="G328" i="3" s="1"/>
  <c r="L328" i="3" s="1"/>
  <c r="Y328" i="3"/>
  <c r="V333" i="3"/>
  <c r="AE333" i="3" s="1"/>
  <c r="W349" i="3"/>
  <c r="V349" i="3" s="1"/>
  <c r="U349" i="3" s="1"/>
  <c r="T349" i="3" s="1"/>
  <c r="S349" i="3" s="1"/>
  <c r="R349" i="3" s="1"/>
  <c r="Q349" i="3" s="1"/>
  <c r="G349" i="3" s="1"/>
  <c r="L349" i="3" s="1"/>
  <c r="AG352" i="3"/>
  <c r="S352" i="3"/>
  <c r="R352" i="3" s="1"/>
  <c r="Q352" i="3" s="1"/>
  <c r="G352" i="3" s="1"/>
  <c r="L352" i="3" s="1"/>
  <c r="Y352" i="3"/>
  <c r="V357" i="3"/>
  <c r="AE357" i="3" s="1"/>
  <c r="W373" i="3"/>
  <c r="V373" i="3" s="1"/>
  <c r="U373" i="3" s="1"/>
  <c r="T373" i="3" s="1"/>
  <c r="S373" i="3" s="1"/>
  <c r="R373" i="3" s="1"/>
  <c r="Q373" i="3" s="1"/>
  <c r="G373" i="3" s="1"/>
  <c r="L373" i="3" s="1"/>
  <c r="AG376" i="3"/>
  <c r="Y376" i="3"/>
  <c r="V381" i="3"/>
  <c r="AE381" i="3" s="1"/>
  <c r="W397" i="3"/>
  <c r="V397" i="3" s="1"/>
  <c r="U397" i="3" s="1"/>
  <c r="T397" i="3" s="1"/>
  <c r="S397" i="3" s="1"/>
  <c r="R397" i="3" s="1"/>
  <c r="Q397" i="3" s="1"/>
  <c r="G397" i="3" s="1"/>
  <c r="L397" i="3" s="1"/>
  <c r="AG400" i="3"/>
  <c r="Y400" i="3"/>
  <c r="AB400" i="3"/>
  <c r="V402" i="3"/>
  <c r="AE402" i="3" s="1"/>
  <c r="AG409" i="3"/>
  <c r="S409" i="3"/>
  <c r="R409" i="3" s="1"/>
  <c r="Q409" i="3" s="1"/>
  <c r="G409" i="3" s="1"/>
  <c r="L409" i="3" s="1"/>
  <c r="Y409" i="3"/>
  <c r="H410" i="3"/>
  <c r="H411" i="3" s="1"/>
  <c r="V417" i="3"/>
  <c r="AE417" i="3" s="1"/>
  <c r="W418" i="3"/>
  <c r="V418" i="3" s="1"/>
  <c r="U418" i="3" s="1"/>
  <c r="T418" i="3" s="1"/>
  <c r="W433" i="3"/>
  <c r="V433" i="3" s="1"/>
  <c r="U433" i="3" s="1"/>
  <c r="T433" i="3" s="1"/>
  <c r="S433" i="3" s="1"/>
  <c r="R433" i="3" s="1"/>
  <c r="Q433" i="3" s="1"/>
  <c r="G433" i="3" s="1"/>
  <c r="L433" i="3" s="1"/>
  <c r="H473" i="3"/>
  <c r="H474" i="3" s="1"/>
  <c r="AG472" i="3"/>
  <c r="Y472" i="3"/>
  <c r="AB484" i="3"/>
  <c r="V487" i="3"/>
  <c r="U487" i="3" s="1"/>
  <c r="T487" i="3" s="1"/>
  <c r="S487" i="3" s="1"/>
  <c r="R487" i="3" s="1"/>
  <c r="Q487" i="3" s="1"/>
  <c r="G487" i="3" s="1"/>
  <c r="L487" i="3" s="1"/>
  <c r="H497" i="3"/>
  <c r="H498" i="3" s="1"/>
  <c r="AG496" i="3"/>
  <c r="Y496" i="3"/>
  <c r="AB508" i="3"/>
  <c r="V561" i="3"/>
  <c r="AE561" i="3" s="1"/>
  <c r="AA586" i="3"/>
  <c r="S586" i="3"/>
  <c r="V483" i="3"/>
  <c r="AE483" i="3" s="1"/>
  <c r="V486" i="3"/>
  <c r="AE486" i="3" s="1"/>
  <c r="W493" i="3"/>
  <c r="V493" i="3" s="1"/>
  <c r="W502" i="3"/>
  <c r="V502" i="3" s="1"/>
  <c r="U502" i="3" s="1"/>
  <c r="T502" i="3" s="1"/>
  <c r="V511" i="3"/>
  <c r="U511" i="3" s="1"/>
  <c r="T511" i="3" s="1"/>
  <c r="S511" i="3" s="1"/>
  <c r="R511" i="3" s="1"/>
  <c r="Q511" i="3" s="1"/>
  <c r="G511" i="3" s="1"/>
  <c r="L511" i="3" s="1"/>
  <c r="Y529" i="3"/>
  <c r="H530" i="3"/>
  <c r="H531" i="3" s="1"/>
  <c r="AB562" i="3"/>
  <c r="V574" i="3"/>
  <c r="AB601" i="3"/>
  <c r="W601" i="3"/>
  <c r="V601" i="3" s="1"/>
  <c r="V609" i="3"/>
  <c r="AE609" i="3" s="1"/>
  <c r="AC610" i="3"/>
  <c r="H629" i="3"/>
  <c r="H630" i="3" s="1"/>
  <c r="AG628" i="3"/>
  <c r="Y628" i="3"/>
  <c r="V639" i="3"/>
  <c r="AE639" i="3" s="1"/>
  <c r="W646" i="3"/>
  <c r="V646" i="3" s="1"/>
  <c r="U646" i="3" s="1"/>
  <c r="T646" i="3" s="1"/>
  <c r="W409" i="3"/>
  <c r="V409" i="3" s="1"/>
  <c r="U409" i="3" s="1"/>
  <c r="T409" i="3" s="1"/>
  <c r="W412" i="3"/>
  <c r="V412" i="3" s="1"/>
  <c r="U412" i="3" s="1"/>
  <c r="T412" i="3" s="1"/>
  <c r="S412" i="3" s="1"/>
  <c r="R412" i="3" s="1"/>
  <c r="Q412" i="3" s="1"/>
  <c r="G412" i="3" s="1"/>
  <c r="L412" i="3" s="1"/>
  <c r="W427" i="3"/>
  <c r="V427" i="3"/>
  <c r="U427" i="3" s="1"/>
  <c r="T427" i="3" s="1"/>
  <c r="S427" i="3" s="1"/>
  <c r="R427" i="3" s="1"/>
  <c r="Q427" i="3" s="1"/>
  <c r="G427" i="3" s="1"/>
  <c r="L427" i="3" s="1"/>
  <c r="AG433" i="3"/>
  <c r="Y433" i="3"/>
  <c r="V462" i="3"/>
  <c r="AE462" i="3" s="1"/>
  <c r="W469" i="3"/>
  <c r="V469" i="3" s="1"/>
  <c r="W478" i="3"/>
  <c r="V478" i="3" s="1"/>
  <c r="U478" i="3" s="1"/>
  <c r="V496" i="3"/>
  <c r="U496" i="3"/>
  <c r="T496" i="3" s="1"/>
  <c r="S496" i="3" s="1"/>
  <c r="R496" i="3" s="1"/>
  <c r="Q496" i="3" s="1"/>
  <c r="G496" i="3" s="1"/>
  <c r="L496" i="3" s="1"/>
  <c r="AC514" i="3"/>
  <c r="W517" i="3"/>
  <c r="V517" i="3" s="1"/>
  <c r="U517" i="3" s="1"/>
  <c r="T517" i="3" s="1"/>
  <c r="AG529" i="3"/>
  <c r="AV546" i="3"/>
  <c r="H551" i="3"/>
  <c r="H552" i="3" s="1"/>
  <c r="AG550" i="3"/>
  <c r="Y550" i="3"/>
  <c r="AG559" i="3"/>
  <c r="S559" i="3"/>
  <c r="R559" i="3" s="1"/>
  <c r="Q559" i="3" s="1"/>
  <c r="H560" i="3"/>
  <c r="H561" i="3" s="1"/>
  <c r="Y559" i="3"/>
  <c r="V564" i="3"/>
  <c r="AE564" i="3" s="1"/>
  <c r="W571" i="3"/>
  <c r="V571" i="3" s="1"/>
  <c r="U571" i="3" s="1"/>
  <c r="T571" i="3" s="1"/>
  <c r="Y310" i="3"/>
  <c r="Y322" i="3"/>
  <c r="Y346" i="3"/>
  <c r="Y358" i="3"/>
  <c r="Y370" i="3"/>
  <c r="Y394" i="3"/>
  <c r="V400" i="3"/>
  <c r="U400" i="3" s="1"/>
  <c r="T400" i="3" s="1"/>
  <c r="S400" i="3" s="1"/>
  <c r="R400" i="3" s="1"/>
  <c r="Q400" i="3" s="1"/>
  <c r="G400" i="3" s="1"/>
  <c r="L400" i="3" s="1"/>
  <c r="AG403" i="3"/>
  <c r="AG421" i="3"/>
  <c r="W421" i="3"/>
  <c r="V421" i="3" s="1"/>
  <c r="U421" i="3" s="1"/>
  <c r="T421" i="3" s="1"/>
  <c r="S421" i="3" s="1"/>
  <c r="R421" i="3" s="1"/>
  <c r="Q421" i="3" s="1"/>
  <c r="G421" i="3" s="1"/>
  <c r="L421" i="3" s="1"/>
  <c r="V424" i="3"/>
  <c r="U424" i="3" s="1"/>
  <c r="T424" i="3" s="1"/>
  <c r="S424" i="3" s="1"/>
  <c r="R424" i="3" s="1"/>
  <c r="Q424" i="3" s="1"/>
  <c r="G424" i="3" s="1"/>
  <c r="L424" i="3" s="1"/>
  <c r="AG427" i="3"/>
  <c r="AG445" i="3"/>
  <c r="W445" i="3"/>
  <c r="V445" i="3" s="1"/>
  <c r="U445" i="3" s="1"/>
  <c r="T445" i="3" s="1"/>
  <c r="S445" i="3" s="1"/>
  <c r="R445" i="3" s="1"/>
  <c r="Q445" i="3" s="1"/>
  <c r="G445" i="3" s="1"/>
  <c r="L445" i="3" s="1"/>
  <c r="V448" i="3"/>
  <c r="U448" i="3" s="1"/>
  <c r="T448" i="3" s="1"/>
  <c r="S448" i="3" s="1"/>
  <c r="R448" i="3" s="1"/>
  <c r="Q448" i="3" s="1"/>
  <c r="G448" i="3" s="1"/>
  <c r="L448" i="3" s="1"/>
  <c r="AG451" i="3"/>
  <c r="W466" i="3"/>
  <c r="V466" i="3" s="1"/>
  <c r="U466" i="3" s="1"/>
  <c r="T466" i="3" s="1"/>
  <c r="AG469" i="3"/>
  <c r="Y469" i="3"/>
  <c r="H470" i="3"/>
  <c r="H471" i="3" s="1"/>
  <c r="V474" i="3"/>
  <c r="AE474" i="3" s="1"/>
  <c r="W490" i="3"/>
  <c r="V490" i="3" s="1"/>
  <c r="AG493" i="3"/>
  <c r="Y493" i="3"/>
  <c r="H494" i="3"/>
  <c r="H495" i="3" s="1"/>
  <c r="V498" i="3"/>
  <c r="AE498" i="3" s="1"/>
  <c r="W514" i="3"/>
  <c r="V514" i="3" s="1"/>
  <c r="U514" i="3" s="1"/>
  <c r="T514" i="3" s="1"/>
  <c r="S514" i="3" s="1"/>
  <c r="R514" i="3" s="1"/>
  <c r="Q514" i="3" s="1"/>
  <c r="G514" i="3" s="1"/>
  <c r="L514" i="3" s="1"/>
  <c r="AG517" i="3"/>
  <c r="S517" i="3"/>
  <c r="R517" i="3" s="1"/>
  <c r="Q517" i="3" s="1"/>
  <c r="G517" i="3" s="1"/>
  <c r="L517" i="3" s="1"/>
  <c r="Y517" i="3"/>
  <c r="V522" i="3"/>
  <c r="AE522" i="3" s="1"/>
  <c r="W529" i="3"/>
  <c r="V529" i="3" s="1"/>
  <c r="U529" i="3" s="1"/>
  <c r="T529" i="3" s="1"/>
  <c r="S529" i="3" s="1"/>
  <c r="R529" i="3" s="1"/>
  <c r="Q529" i="3" s="1"/>
  <c r="G529" i="3" s="1"/>
  <c r="L529" i="3" s="1"/>
  <c r="V550" i="3"/>
  <c r="U550" i="3"/>
  <c r="AC568" i="3"/>
  <c r="V588" i="3"/>
  <c r="AE588" i="3" s="1"/>
  <c r="V598" i="3"/>
  <c r="U598" i="3" s="1"/>
  <c r="T598" i="3" s="1"/>
  <c r="S598" i="3" s="1"/>
  <c r="R598" i="3" s="1"/>
  <c r="Q598" i="3" s="1"/>
  <c r="G598" i="3" s="1"/>
  <c r="L598" i="3" s="1"/>
  <c r="W616" i="3"/>
  <c r="V616" i="3" s="1"/>
  <c r="U616" i="3" s="1"/>
  <c r="T616" i="3" s="1"/>
  <c r="W622" i="3"/>
  <c r="V622" i="3"/>
  <c r="U622" i="3" s="1"/>
  <c r="T622" i="3" s="1"/>
  <c r="S622" i="3" s="1"/>
  <c r="R622" i="3" s="1"/>
  <c r="Q622" i="3" s="1"/>
  <c r="G622" i="3" s="1"/>
  <c r="L622" i="3" s="1"/>
  <c r="V636" i="3"/>
  <c r="AE636" i="3" s="1"/>
  <c r="H653" i="3"/>
  <c r="H654" i="3" s="1"/>
  <c r="Y652" i="3"/>
  <c r="AG652" i="3"/>
  <c r="AC470" i="3"/>
  <c r="F160" i="10" s="1"/>
  <c r="T470" i="3"/>
  <c r="U470" i="3" s="1"/>
  <c r="P470" i="3"/>
  <c r="AC494" i="3"/>
  <c r="F168" i="10" s="1"/>
  <c r="T494" i="3"/>
  <c r="U494" i="3" s="1"/>
  <c r="AV495" i="3" s="1"/>
  <c r="P494" i="3"/>
  <c r="Y289" i="3"/>
  <c r="Y301" i="3"/>
  <c r="Y313" i="3"/>
  <c r="Y325" i="3"/>
  <c r="Y337" i="3"/>
  <c r="Y349" i="3"/>
  <c r="Y361" i="3"/>
  <c r="Y373" i="3"/>
  <c r="Y385" i="3"/>
  <c r="Y397" i="3"/>
  <c r="H422" i="3"/>
  <c r="H423" i="3" s="1"/>
  <c r="H446" i="3"/>
  <c r="H447" i="3" s="1"/>
  <c r="Y460" i="3"/>
  <c r="V460" i="3"/>
  <c r="U460" i="3" s="1"/>
  <c r="T460" i="3" s="1"/>
  <c r="S460" i="3" s="1"/>
  <c r="R460" i="3" s="1"/>
  <c r="Q460" i="3" s="1"/>
  <c r="G460" i="3" s="1"/>
  <c r="L460" i="3" s="1"/>
  <c r="AC478" i="3"/>
  <c r="W481" i="3"/>
  <c r="V481" i="3"/>
  <c r="U481" i="3" s="1"/>
  <c r="T481" i="3" s="1"/>
  <c r="S481" i="3" s="1"/>
  <c r="R481" i="3" s="1"/>
  <c r="Q481" i="3" s="1"/>
  <c r="G481" i="3" s="1"/>
  <c r="L481" i="3" s="1"/>
  <c r="Y484" i="3"/>
  <c r="V484" i="3"/>
  <c r="U484" i="3" s="1"/>
  <c r="T484" i="3" s="1"/>
  <c r="S484" i="3" s="1"/>
  <c r="R484" i="3" s="1"/>
  <c r="Q484" i="3" s="1"/>
  <c r="G484" i="3" s="1"/>
  <c r="L484" i="3" s="1"/>
  <c r="AC502" i="3"/>
  <c r="W505" i="3"/>
  <c r="V505" i="3"/>
  <c r="U505" i="3" s="1"/>
  <c r="T505" i="3" s="1"/>
  <c r="S505" i="3" s="1"/>
  <c r="R505" i="3" s="1"/>
  <c r="Q505" i="3" s="1"/>
  <c r="G505" i="3" s="1"/>
  <c r="L505" i="3" s="1"/>
  <c r="Y508" i="3"/>
  <c r="V508" i="3"/>
  <c r="U508" i="3"/>
  <c r="T508" i="3" s="1"/>
  <c r="S508" i="3" s="1"/>
  <c r="R508" i="3" s="1"/>
  <c r="Q508" i="3" s="1"/>
  <c r="G508" i="3" s="1"/>
  <c r="L508" i="3" s="1"/>
  <c r="V519" i="3"/>
  <c r="AE519" i="3" s="1"/>
  <c r="AC526" i="3"/>
  <c r="W532" i="3"/>
  <c r="V532" i="3"/>
  <c r="U532" i="3" s="1"/>
  <c r="T532" i="3" s="1"/>
  <c r="S532" i="3" s="1"/>
  <c r="R532" i="3" s="1"/>
  <c r="Q532" i="3" s="1"/>
  <c r="G532" i="3" s="1"/>
  <c r="L532" i="3" s="1"/>
  <c r="W547" i="3"/>
  <c r="V547" i="3" s="1"/>
  <c r="U547" i="3" s="1"/>
  <c r="T547" i="3" s="1"/>
  <c r="W556" i="3"/>
  <c r="V556" i="3" s="1"/>
  <c r="U556" i="3" s="1"/>
  <c r="T556" i="3" s="1"/>
  <c r="S556" i="3" s="1"/>
  <c r="R556" i="3" s="1"/>
  <c r="Q556" i="3" s="1"/>
  <c r="G556" i="3" s="1"/>
  <c r="L556" i="3" s="1"/>
  <c r="U565" i="3"/>
  <c r="T565" i="3" s="1"/>
  <c r="S565" i="3" s="1"/>
  <c r="R565" i="3" s="1"/>
  <c r="Q565" i="3" s="1"/>
  <c r="G565" i="3" s="1"/>
  <c r="L565" i="3" s="1"/>
  <c r="V565" i="3"/>
  <c r="H575" i="3"/>
  <c r="H576" i="3" s="1"/>
  <c r="W577" i="3"/>
  <c r="V577" i="3" s="1"/>
  <c r="U577" i="3" s="1"/>
  <c r="T577" i="3" s="1"/>
  <c r="S577" i="3" s="1"/>
  <c r="R577" i="3" s="1"/>
  <c r="Q577" i="3" s="1"/>
  <c r="G577" i="3" s="1"/>
  <c r="L577" i="3" s="1"/>
  <c r="AG583" i="3"/>
  <c r="W595" i="3"/>
  <c r="V595" i="3" s="1"/>
  <c r="U595" i="3" s="1"/>
  <c r="T595" i="3" s="1"/>
  <c r="S595" i="3" s="1"/>
  <c r="R595" i="3" s="1"/>
  <c r="Q595" i="3" s="1"/>
  <c r="G595" i="3" s="1"/>
  <c r="L595" i="3" s="1"/>
  <c r="W604" i="3"/>
  <c r="V604" i="3" s="1"/>
  <c r="AB616" i="3"/>
  <c r="W619" i="3"/>
  <c r="V619" i="3" s="1"/>
  <c r="U619" i="3" s="1"/>
  <c r="T619" i="3" s="1"/>
  <c r="AC637" i="3"/>
  <c r="Y463" i="3"/>
  <c r="Y475" i="3"/>
  <c r="Y487" i="3"/>
  <c r="Y499" i="3"/>
  <c r="Y511" i="3"/>
  <c r="Y523" i="3"/>
  <c r="W544" i="3"/>
  <c r="V544" i="3" s="1"/>
  <c r="U544" i="3" s="1"/>
  <c r="T544" i="3" s="1"/>
  <c r="S544" i="3" s="1"/>
  <c r="R544" i="3" s="1"/>
  <c r="Q544" i="3" s="1"/>
  <c r="G544" i="3" s="1"/>
  <c r="L544" i="3" s="1"/>
  <c r="AG547" i="3"/>
  <c r="Y547" i="3"/>
  <c r="W568" i="3"/>
  <c r="V568" i="3" s="1"/>
  <c r="U568" i="3" s="1"/>
  <c r="T568" i="3" s="1"/>
  <c r="S568" i="3" s="1"/>
  <c r="R568" i="3" s="1"/>
  <c r="Q568" i="3" s="1"/>
  <c r="G568" i="3" s="1"/>
  <c r="L568" i="3" s="1"/>
  <c r="AG571" i="3"/>
  <c r="S571" i="3"/>
  <c r="R571" i="3" s="1"/>
  <c r="Q571" i="3" s="1"/>
  <c r="G571" i="3" s="1"/>
  <c r="L571" i="3" s="1"/>
  <c r="Y571" i="3"/>
  <c r="W592" i="3"/>
  <c r="V592" i="3" s="1"/>
  <c r="U592" i="3" s="1"/>
  <c r="T592" i="3" s="1"/>
  <c r="S592" i="3" s="1"/>
  <c r="R592" i="3" s="1"/>
  <c r="Q592" i="3" s="1"/>
  <c r="G592" i="3" s="1"/>
  <c r="L592" i="3" s="1"/>
  <c r="AG595" i="3"/>
  <c r="Y595" i="3"/>
  <c r="V600" i="3"/>
  <c r="AE600" i="3" s="1"/>
  <c r="AG625" i="3"/>
  <c r="AC634" i="3"/>
  <c r="W643" i="3"/>
  <c r="V643" i="3" s="1"/>
  <c r="W655" i="3"/>
  <c r="V655" i="3" s="1"/>
  <c r="U655" i="3" s="1"/>
  <c r="AB658" i="3"/>
  <c r="AC662" i="3"/>
  <c r="F224" i="10" s="1"/>
  <c r="T662" i="3"/>
  <c r="U662" i="3" s="1"/>
  <c r="P662" i="3"/>
  <c r="R662" i="3"/>
  <c r="S662" i="3" s="1"/>
  <c r="I661" i="3"/>
  <c r="I662" i="3" s="1"/>
  <c r="I663" i="3" s="1"/>
  <c r="H661" i="3"/>
  <c r="X662" i="3"/>
  <c r="D224" i="10" s="1"/>
  <c r="AD661" i="3"/>
  <c r="Y406" i="3"/>
  <c r="Y454" i="3"/>
  <c r="Y466" i="3"/>
  <c r="Y490" i="3"/>
  <c r="Y502" i="3"/>
  <c r="Y514" i="3"/>
  <c r="AG535" i="3"/>
  <c r="W535" i="3"/>
  <c r="V535" i="3" s="1"/>
  <c r="Y538" i="3"/>
  <c r="V538" i="3"/>
  <c r="H548" i="3"/>
  <c r="H549" i="3" s="1"/>
  <c r="AC556" i="3"/>
  <c r="W559" i="3"/>
  <c r="V559" i="3" s="1"/>
  <c r="U559" i="3" s="1"/>
  <c r="T559" i="3" s="1"/>
  <c r="Y562" i="3"/>
  <c r="V562" i="3"/>
  <c r="U562" i="3" s="1"/>
  <c r="T562" i="3" s="1"/>
  <c r="H572" i="3"/>
  <c r="H573" i="3" s="1"/>
  <c r="AC580" i="3"/>
  <c r="W583" i="3"/>
  <c r="V583" i="3" s="1"/>
  <c r="U583" i="3" s="1"/>
  <c r="T583" i="3" s="1"/>
  <c r="S583" i="3" s="1"/>
  <c r="R583" i="3" s="1"/>
  <c r="Q583" i="3" s="1"/>
  <c r="Y586" i="3"/>
  <c r="R586" i="3"/>
  <c r="Q586" i="3" s="1"/>
  <c r="V586" i="3"/>
  <c r="U586" i="3" s="1"/>
  <c r="T586" i="3" s="1"/>
  <c r="H596" i="3"/>
  <c r="H597" i="3" s="1"/>
  <c r="AC604" i="3"/>
  <c r="W607" i="3"/>
  <c r="V607" i="3" s="1"/>
  <c r="U607" i="3" s="1"/>
  <c r="T607" i="3" s="1"/>
  <c r="S607" i="3" s="1"/>
  <c r="R607" i="3" s="1"/>
  <c r="Q607" i="3" s="1"/>
  <c r="G607" i="3" s="1"/>
  <c r="L607" i="3" s="1"/>
  <c r="AG610" i="3"/>
  <c r="H611" i="3"/>
  <c r="H612" i="3" s="1"/>
  <c r="V627" i="3"/>
  <c r="AE627" i="3" s="1"/>
  <c r="AB640" i="3"/>
  <c r="W640" i="3"/>
  <c r="V640" i="3" s="1"/>
  <c r="U640" i="3" s="1"/>
  <c r="T640" i="3" s="1"/>
  <c r="AB643" i="3"/>
  <c r="AG649" i="3"/>
  <c r="S649" i="3"/>
  <c r="R649" i="3"/>
  <c r="Q649" i="3" s="1"/>
  <c r="V651" i="3"/>
  <c r="AE651" i="3" s="1"/>
  <c r="H656" i="3"/>
  <c r="H657" i="3" s="1"/>
  <c r="AG655" i="3"/>
  <c r="Y655" i="3"/>
  <c r="Y541" i="3"/>
  <c r="Y553" i="3"/>
  <c r="Y565" i="3"/>
  <c r="Y577" i="3"/>
  <c r="Y589" i="3"/>
  <c r="Y601" i="3"/>
  <c r="W610" i="3"/>
  <c r="V610" i="3" s="1"/>
  <c r="U610" i="3" s="1"/>
  <c r="T610" i="3" s="1"/>
  <c r="S610" i="3" s="1"/>
  <c r="R610" i="3" s="1"/>
  <c r="Q610" i="3" s="1"/>
  <c r="G610" i="3" s="1"/>
  <c r="L610" i="3" s="1"/>
  <c r="V618" i="3"/>
  <c r="AE618" i="3" s="1"/>
  <c r="W634" i="3"/>
  <c r="V634" i="3" s="1"/>
  <c r="U634" i="3" s="1"/>
  <c r="T634" i="3" s="1"/>
  <c r="S634" i="3" s="1"/>
  <c r="R634" i="3" s="1"/>
  <c r="Q634" i="3" s="1"/>
  <c r="G634" i="3" s="1"/>
  <c r="L634" i="3" s="1"/>
  <c r="AG637" i="3"/>
  <c r="Y637" i="3"/>
  <c r="V642" i="3"/>
  <c r="AE642" i="3" s="1"/>
  <c r="Y532" i="3"/>
  <c r="Y544" i="3"/>
  <c r="Y556" i="3"/>
  <c r="Y568" i="3"/>
  <c r="Y580" i="3"/>
  <c r="Y592" i="3"/>
  <c r="Y604" i="3"/>
  <c r="V613" i="3"/>
  <c r="U613" i="3" s="1"/>
  <c r="T613" i="3" s="1"/>
  <c r="Y616" i="3"/>
  <c r="V628" i="3"/>
  <c r="H638" i="3"/>
  <c r="H639" i="3" s="1"/>
  <c r="V637" i="3"/>
  <c r="U637" i="3" s="1"/>
  <c r="T637" i="3" s="1"/>
  <c r="S637" i="3" s="1"/>
  <c r="R637" i="3" s="1"/>
  <c r="Q637" i="3" s="1"/>
  <c r="G637" i="3" s="1"/>
  <c r="L637" i="3" s="1"/>
  <c r="Y640" i="3"/>
  <c r="V652" i="3"/>
  <c r="AB655" i="3"/>
  <c r="Y619" i="3"/>
  <c r="AG622" i="3"/>
  <c r="Y631" i="3"/>
  <c r="AG634" i="3"/>
  <c r="S646" i="3"/>
  <c r="R646" i="3" s="1"/>
  <c r="Q646" i="3" s="1"/>
  <c r="G646" i="3" s="1"/>
  <c r="L646" i="3" s="1"/>
  <c r="AG646" i="3"/>
  <c r="Y622" i="3"/>
  <c r="Y634" i="3"/>
  <c r="Y646" i="3"/>
  <c r="U658" i="3"/>
  <c r="T658" i="3" s="1"/>
  <c r="S658" i="3" s="1"/>
  <c r="R658" i="3" s="1"/>
  <c r="Q658" i="3" s="1"/>
  <c r="G658" i="3" s="1"/>
  <c r="L658" i="3" s="1"/>
  <c r="V661" i="3"/>
  <c r="I655" i="3"/>
  <c r="I656" i="3" s="1"/>
  <c r="I657" i="3" s="1"/>
  <c r="AD655" i="3"/>
  <c r="N656" i="3"/>
  <c r="O656" i="3" s="1"/>
  <c r="R656" i="3"/>
  <c r="S656" i="3" s="1"/>
  <c r="Y658" i="3"/>
  <c r="D24" i="19"/>
  <c r="B23" i="19"/>
  <c r="D20" i="19"/>
  <c r="B19" i="19"/>
  <c r="D16" i="19"/>
  <c r="B15" i="19"/>
  <c r="B14" i="19"/>
  <c r="B12" i="19"/>
  <c r="B11" i="19"/>
  <c r="H8" i="19"/>
  <c r="B8" i="19"/>
  <c r="H7" i="19"/>
  <c r="B7" i="19"/>
  <c r="B5" i="19"/>
  <c r="B4" i="19"/>
  <c r="B3" i="19"/>
  <c r="F24" i="19"/>
  <c r="F20" i="19"/>
  <c r="F16" i="19"/>
  <c r="B24" i="19"/>
  <c r="B20" i="19"/>
  <c r="B16" i="19"/>
  <c r="G13" i="19"/>
  <c r="F13" i="19"/>
  <c r="J2" i="19"/>
  <c r="I2" i="19"/>
  <c r="H2" i="19"/>
  <c r="B2" i="19"/>
  <c r="J3" i="18"/>
  <c r="I3" i="18"/>
  <c r="H3" i="18"/>
  <c r="G3" i="18"/>
  <c r="F3" i="18"/>
  <c r="E3" i="18"/>
  <c r="D3" i="18"/>
  <c r="B2" i="18"/>
  <c r="B1" i="18"/>
  <c r="C3" i="18"/>
  <c r="B3" i="18"/>
  <c r="L78" i="3" l="1"/>
  <c r="L77" i="3"/>
  <c r="L113" i="3"/>
  <c r="L114" i="3"/>
  <c r="L147" i="3"/>
  <c r="L146" i="3"/>
  <c r="L488" i="3"/>
  <c r="L489" i="3"/>
  <c r="L138" i="3"/>
  <c r="L137" i="3"/>
  <c r="S10" i="3"/>
  <c r="R10" i="3" s="1"/>
  <c r="Q10" i="3" s="1"/>
  <c r="G10" i="3" s="1"/>
  <c r="L10" i="3" s="1"/>
  <c r="T550" i="3"/>
  <c r="S550" i="3" s="1"/>
  <c r="R550" i="3" s="1"/>
  <c r="Q550" i="3" s="1"/>
  <c r="G550" i="3" s="1"/>
  <c r="L550" i="3" s="1"/>
  <c r="S502" i="3"/>
  <c r="R502" i="3" s="1"/>
  <c r="Q502" i="3" s="1"/>
  <c r="S166" i="3"/>
  <c r="R166" i="3" s="1"/>
  <c r="Q166" i="3" s="1"/>
  <c r="G166" i="3" s="1"/>
  <c r="L166" i="3" s="1"/>
  <c r="H557" i="3"/>
  <c r="H558" i="3" s="1"/>
  <c r="AG556" i="3"/>
  <c r="S640" i="3"/>
  <c r="R640" i="3" s="1"/>
  <c r="Q640" i="3" s="1"/>
  <c r="G640" i="3" s="1"/>
  <c r="L640" i="3" s="1"/>
  <c r="S547" i="3"/>
  <c r="R547" i="3" s="1"/>
  <c r="Q547" i="3" s="1"/>
  <c r="G547" i="3" s="1"/>
  <c r="L547" i="3" s="1"/>
  <c r="S466" i="3"/>
  <c r="R466" i="3" s="1"/>
  <c r="Q466" i="3" s="1"/>
  <c r="L566" i="3"/>
  <c r="L567" i="3"/>
  <c r="L524" i="3"/>
  <c r="L525" i="3"/>
  <c r="L158" i="3"/>
  <c r="L159" i="3"/>
  <c r="L162" i="3"/>
  <c r="L161" i="3"/>
  <c r="L17" i="3"/>
  <c r="L18" i="3"/>
  <c r="H479" i="3"/>
  <c r="H480" i="3" s="1"/>
  <c r="AG478" i="3"/>
  <c r="H311" i="3"/>
  <c r="H312" i="3" s="1"/>
  <c r="AG310" i="3"/>
  <c r="V324" i="3"/>
  <c r="AE324" i="3" s="1"/>
  <c r="G586" i="3"/>
  <c r="L586" i="3" s="1"/>
  <c r="L588" i="3" s="1"/>
  <c r="T580" i="3"/>
  <c r="S580" i="3" s="1"/>
  <c r="R580" i="3" s="1"/>
  <c r="Q580" i="3" s="1"/>
  <c r="G580" i="3" s="1"/>
  <c r="L580" i="3" s="1"/>
  <c r="AG238" i="3"/>
  <c r="V204" i="3"/>
  <c r="AE204" i="3" s="1"/>
  <c r="U631" i="3"/>
  <c r="T631" i="3" s="1"/>
  <c r="S631" i="3" s="1"/>
  <c r="R631" i="3" s="1"/>
  <c r="Q631" i="3" s="1"/>
  <c r="G631" i="3" s="1"/>
  <c r="L631" i="3" s="1"/>
  <c r="U106" i="3"/>
  <c r="T106" i="3" s="1"/>
  <c r="S106" i="3" s="1"/>
  <c r="R106" i="3" s="1"/>
  <c r="Q106" i="3" s="1"/>
  <c r="G106" i="3" s="1"/>
  <c r="L106" i="3" s="1"/>
  <c r="Y625" i="3"/>
  <c r="H626" i="3"/>
  <c r="H627" i="3" s="1"/>
  <c r="AG574" i="3"/>
  <c r="Y574" i="3"/>
  <c r="H359" i="3"/>
  <c r="H360" i="3" s="1"/>
  <c r="AG358" i="3"/>
  <c r="AG286" i="3"/>
  <c r="Y286" i="3"/>
  <c r="H287" i="3"/>
  <c r="H288" i="3" s="1"/>
  <c r="V312" i="3"/>
  <c r="AE312" i="3" s="1"/>
  <c r="V492" i="3"/>
  <c r="AE492" i="3" s="1"/>
  <c r="U652" i="3"/>
  <c r="T652" i="3" s="1"/>
  <c r="S652" i="3" s="1"/>
  <c r="R652" i="3" s="1"/>
  <c r="Q652" i="3" s="1"/>
  <c r="G652" i="3" s="1"/>
  <c r="L652" i="3" s="1"/>
  <c r="S613" i="3"/>
  <c r="R613" i="3" s="1"/>
  <c r="Q613" i="3" s="1"/>
  <c r="G613" i="3" s="1"/>
  <c r="L613" i="3" s="1"/>
  <c r="L614" i="3" s="1"/>
  <c r="Y613" i="3"/>
  <c r="Y478" i="3"/>
  <c r="V576" i="3"/>
  <c r="AE576" i="3" s="1"/>
  <c r="U604" i="3"/>
  <c r="T604" i="3" s="1"/>
  <c r="S604" i="3" s="1"/>
  <c r="R604" i="3" s="1"/>
  <c r="Q604" i="3" s="1"/>
  <c r="G604" i="3" s="1"/>
  <c r="L604" i="3" s="1"/>
  <c r="V540" i="3"/>
  <c r="AE540" i="3" s="1"/>
  <c r="V603" i="3"/>
  <c r="AE603" i="3" s="1"/>
  <c r="S442" i="3"/>
  <c r="R442" i="3" s="1"/>
  <c r="Q442" i="3" s="1"/>
  <c r="G442" i="3" s="1"/>
  <c r="L442" i="3" s="1"/>
  <c r="L443" i="3" s="1"/>
  <c r="L149" i="3"/>
  <c r="H95" i="3"/>
  <c r="H96" i="3" s="1"/>
  <c r="R34" i="3"/>
  <c r="Q34" i="3" s="1"/>
  <c r="G34" i="3" s="1"/>
  <c r="L34" i="3" s="1"/>
  <c r="L36" i="3" s="1"/>
  <c r="T22" i="3"/>
  <c r="S22" i="3" s="1"/>
  <c r="R22" i="3" s="1"/>
  <c r="Q22" i="3" s="1"/>
  <c r="G22" i="3" s="1"/>
  <c r="L22" i="3" s="1"/>
  <c r="H59" i="3"/>
  <c r="H60" i="3" s="1"/>
  <c r="V654" i="3"/>
  <c r="AE654" i="3" s="1"/>
  <c r="V630" i="3"/>
  <c r="AE630" i="3" s="1"/>
  <c r="V408" i="3"/>
  <c r="AE408" i="3" s="1"/>
  <c r="H632" i="3"/>
  <c r="H633" i="3" s="1"/>
  <c r="AG631" i="3"/>
  <c r="AG562" i="3"/>
  <c r="S562" i="3"/>
  <c r="R562" i="3" s="1"/>
  <c r="Q562" i="3" s="1"/>
  <c r="G562" i="3" s="1"/>
  <c r="L562" i="3" s="1"/>
  <c r="L564" i="3" s="1"/>
  <c r="H563" i="3"/>
  <c r="H564" i="3" s="1"/>
  <c r="H515" i="3"/>
  <c r="H516" i="3" s="1"/>
  <c r="AG514" i="3"/>
  <c r="H503" i="3"/>
  <c r="H504" i="3" s="1"/>
  <c r="AG502" i="3"/>
  <c r="H491" i="3"/>
  <c r="H492" i="3" s="1"/>
  <c r="AG490" i="3"/>
  <c r="H467" i="3"/>
  <c r="H468" i="3" s="1"/>
  <c r="AG466" i="3"/>
  <c r="H455" i="3"/>
  <c r="H456" i="3" s="1"/>
  <c r="AG454" i="3"/>
  <c r="H371" i="3"/>
  <c r="H372" i="3" s="1"/>
  <c r="AG370" i="3"/>
  <c r="AB346" i="3"/>
  <c r="AV192" i="3"/>
  <c r="V192" i="3"/>
  <c r="AE192" i="3" s="1"/>
  <c r="Y70" i="3"/>
  <c r="H71" i="3"/>
  <c r="H72" i="3" s="1"/>
  <c r="H644" i="3"/>
  <c r="H645" i="3" s="1"/>
  <c r="AG643" i="3"/>
  <c r="H620" i="3"/>
  <c r="H621" i="3" s="1"/>
  <c r="AG619" i="3"/>
  <c r="S619" i="3"/>
  <c r="R619" i="3" s="1"/>
  <c r="Q619" i="3" s="1"/>
  <c r="G619" i="3" s="1"/>
  <c r="L619" i="3" s="1"/>
  <c r="L621" i="3" s="1"/>
  <c r="H443" i="3"/>
  <c r="H444" i="3" s="1"/>
  <c r="AG442" i="3"/>
  <c r="H431" i="3"/>
  <c r="H432" i="3" s="1"/>
  <c r="AG430" i="3"/>
  <c r="AB394" i="3"/>
  <c r="H383" i="3"/>
  <c r="H384" i="3" s="1"/>
  <c r="S382" i="3"/>
  <c r="R382" i="3" s="1"/>
  <c r="Q382" i="3" s="1"/>
  <c r="G382" i="3" s="1"/>
  <c r="L382" i="3" s="1"/>
  <c r="AG382" i="3"/>
  <c r="V645" i="3"/>
  <c r="AE645" i="3" s="1"/>
  <c r="U538" i="3"/>
  <c r="T538" i="3" s="1"/>
  <c r="S538" i="3" s="1"/>
  <c r="R538" i="3" s="1"/>
  <c r="Q538" i="3" s="1"/>
  <c r="G538" i="3" s="1"/>
  <c r="L538" i="3" s="1"/>
  <c r="Y442" i="3"/>
  <c r="G583" i="3"/>
  <c r="L583" i="3" s="1"/>
  <c r="L585" i="3" s="1"/>
  <c r="U601" i="3"/>
  <c r="T601" i="3" s="1"/>
  <c r="S601" i="3" s="1"/>
  <c r="R601" i="3" s="1"/>
  <c r="Q601" i="3" s="1"/>
  <c r="G601" i="3" s="1"/>
  <c r="L601" i="3" s="1"/>
  <c r="U322" i="3"/>
  <c r="T322" i="3" s="1"/>
  <c r="S322" i="3" s="1"/>
  <c r="R322" i="3" s="1"/>
  <c r="Q322" i="3" s="1"/>
  <c r="G322" i="3" s="1"/>
  <c r="L322" i="3" s="1"/>
  <c r="L324" i="3" s="1"/>
  <c r="S430" i="3"/>
  <c r="R430" i="3" s="1"/>
  <c r="Q430" i="3" s="1"/>
  <c r="G430" i="3" s="1"/>
  <c r="L430" i="3" s="1"/>
  <c r="L432" i="3" s="1"/>
  <c r="T406" i="3"/>
  <c r="S406" i="3" s="1"/>
  <c r="R406" i="3" s="1"/>
  <c r="Q406" i="3" s="1"/>
  <c r="G406" i="3" s="1"/>
  <c r="L406" i="3" s="1"/>
  <c r="T130" i="3"/>
  <c r="S130" i="3" s="1"/>
  <c r="R130" i="3" s="1"/>
  <c r="Q130" i="3" s="1"/>
  <c r="G130" i="3" s="1"/>
  <c r="L130" i="3" s="1"/>
  <c r="S70" i="3"/>
  <c r="R70" i="3" s="1"/>
  <c r="Q70" i="3" s="1"/>
  <c r="G70" i="3" s="1"/>
  <c r="L70" i="3" s="1"/>
  <c r="L71" i="3" s="1"/>
  <c r="R118" i="3"/>
  <c r="Q118" i="3" s="1"/>
  <c r="G118" i="3" s="1"/>
  <c r="L118" i="3" s="1"/>
  <c r="L119" i="3" s="1"/>
  <c r="H527" i="3"/>
  <c r="H528" i="3" s="1"/>
  <c r="AG526" i="3"/>
  <c r="S478" i="3"/>
  <c r="R478" i="3" s="1"/>
  <c r="Q478" i="3" s="1"/>
  <c r="G478" i="3" s="1"/>
  <c r="L478" i="3" s="1"/>
  <c r="H419" i="3"/>
  <c r="H420" i="3" s="1"/>
  <c r="AG418" i="3"/>
  <c r="H395" i="3"/>
  <c r="H396" i="3" s="1"/>
  <c r="AG394" i="3"/>
  <c r="S394" i="3"/>
  <c r="R394" i="3" s="1"/>
  <c r="Q394" i="3" s="1"/>
  <c r="G394" i="3" s="1"/>
  <c r="L394" i="3" s="1"/>
  <c r="H335" i="3"/>
  <c r="H336" i="3" s="1"/>
  <c r="AG334" i="3"/>
  <c r="Y643" i="3"/>
  <c r="U628" i="3"/>
  <c r="T628" i="3" s="1"/>
  <c r="S628" i="3" s="1"/>
  <c r="R628" i="3" s="1"/>
  <c r="Q628" i="3" s="1"/>
  <c r="G628" i="3" s="1"/>
  <c r="L628" i="3" s="1"/>
  <c r="L629" i="3" s="1"/>
  <c r="H614" i="3"/>
  <c r="H615" i="3" s="1"/>
  <c r="G649" i="3"/>
  <c r="L649" i="3" s="1"/>
  <c r="L651" i="3" s="1"/>
  <c r="Y418" i="3"/>
  <c r="U643" i="3"/>
  <c r="T643" i="3" s="1"/>
  <c r="S643" i="3" s="1"/>
  <c r="R643" i="3" s="1"/>
  <c r="Q643" i="3" s="1"/>
  <c r="G643" i="3" s="1"/>
  <c r="L643" i="3" s="1"/>
  <c r="L645" i="3" s="1"/>
  <c r="V552" i="3"/>
  <c r="AE552" i="3" s="1"/>
  <c r="G502" i="3"/>
  <c r="L502" i="3" s="1"/>
  <c r="L503" i="3" s="1"/>
  <c r="U490" i="3"/>
  <c r="T490" i="3" s="1"/>
  <c r="S490" i="3" s="1"/>
  <c r="R490" i="3" s="1"/>
  <c r="Q490" i="3" s="1"/>
  <c r="G490" i="3" s="1"/>
  <c r="L490" i="3" s="1"/>
  <c r="L491" i="3" s="1"/>
  <c r="G559" i="3"/>
  <c r="L559" i="3" s="1"/>
  <c r="L561" i="3" s="1"/>
  <c r="T478" i="3"/>
  <c r="S418" i="3"/>
  <c r="R418" i="3" s="1"/>
  <c r="Q418" i="3" s="1"/>
  <c r="G418" i="3" s="1"/>
  <c r="L418" i="3" s="1"/>
  <c r="L419" i="3" s="1"/>
  <c r="U574" i="3"/>
  <c r="T574" i="3" s="1"/>
  <c r="S574" i="3" s="1"/>
  <c r="R574" i="3" s="1"/>
  <c r="Q574" i="3" s="1"/>
  <c r="G574" i="3" s="1"/>
  <c r="L574" i="3" s="1"/>
  <c r="Y238" i="3"/>
  <c r="U535" i="3"/>
  <c r="T535" i="3" s="1"/>
  <c r="S535" i="3" s="1"/>
  <c r="R535" i="3" s="1"/>
  <c r="Q535" i="3" s="1"/>
  <c r="G535" i="3" s="1"/>
  <c r="L535" i="3" s="1"/>
  <c r="G466" i="3"/>
  <c r="L466" i="3" s="1"/>
  <c r="L468" i="3" s="1"/>
  <c r="U178" i="3"/>
  <c r="T178" i="3" s="1"/>
  <c r="S178" i="3" s="1"/>
  <c r="R178" i="3" s="1"/>
  <c r="Q178" i="3" s="1"/>
  <c r="G178" i="3" s="1"/>
  <c r="L178" i="3" s="1"/>
  <c r="L180" i="3" s="1"/>
  <c r="Y166" i="3"/>
  <c r="U274" i="3"/>
  <c r="T274" i="3" s="1"/>
  <c r="S274" i="3" s="1"/>
  <c r="R274" i="3" s="1"/>
  <c r="Q274" i="3" s="1"/>
  <c r="G274" i="3" s="1"/>
  <c r="L274" i="3" s="1"/>
  <c r="L275" i="3" s="1"/>
  <c r="U250" i="3"/>
  <c r="T250" i="3" s="1"/>
  <c r="S250" i="3" s="1"/>
  <c r="R250" i="3" s="1"/>
  <c r="Q250" i="3" s="1"/>
  <c r="G250" i="3" s="1"/>
  <c r="L250" i="3" s="1"/>
  <c r="T346" i="3"/>
  <c r="S346" i="3" s="1"/>
  <c r="R346" i="3" s="1"/>
  <c r="Q346" i="3" s="1"/>
  <c r="G346" i="3" s="1"/>
  <c r="L346" i="3" s="1"/>
  <c r="V276" i="3"/>
  <c r="AE276" i="3" s="1"/>
  <c r="U310" i="3"/>
  <c r="T310" i="3" s="1"/>
  <c r="S310" i="3" s="1"/>
  <c r="R310" i="3" s="1"/>
  <c r="Q310" i="3" s="1"/>
  <c r="G310" i="3" s="1"/>
  <c r="L310" i="3" s="1"/>
  <c r="L311" i="3" s="1"/>
  <c r="S238" i="3"/>
  <c r="R238" i="3" s="1"/>
  <c r="Q238" i="3" s="1"/>
  <c r="G238" i="3" s="1"/>
  <c r="L238" i="3" s="1"/>
  <c r="V120" i="3"/>
  <c r="AE120" i="3" s="1"/>
  <c r="R262" i="3"/>
  <c r="Q262" i="3" s="1"/>
  <c r="G262" i="3" s="1"/>
  <c r="L262" i="3" s="1"/>
  <c r="L264" i="3" s="1"/>
  <c r="AG616" i="3"/>
  <c r="S616" i="3"/>
  <c r="R616" i="3" s="1"/>
  <c r="Q616" i="3" s="1"/>
  <c r="G616" i="3" s="1"/>
  <c r="L616" i="3" s="1"/>
  <c r="H617" i="3"/>
  <c r="H618" i="3" s="1"/>
  <c r="H155" i="3"/>
  <c r="H156" i="3" s="1"/>
  <c r="Y154" i="3"/>
  <c r="AG586" i="3"/>
  <c r="H587" i="3"/>
  <c r="H588" i="3" s="1"/>
  <c r="AG538" i="3"/>
  <c r="H539" i="3"/>
  <c r="H540" i="3" s="1"/>
  <c r="S526" i="3"/>
  <c r="R526" i="3" s="1"/>
  <c r="Q526" i="3" s="1"/>
  <c r="G526" i="3" s="1"/>
  <c r="L526" i="3" s="1"/>
  <c r="S334" i="3"/>
  <c r="R334" i="3" s="1"/>
  <c r="Q334" i="3" s="1"/>
  <c r="G334" i="3" s="1"/>
  <c r="L334" i="3" s="1"/>
  <c r="L336" i="3" s="1"/>
  <c r="Y118" i="3"/>
  <c r="H119" i="3"/>
  <c r="H120" i="3" s="1"/>
  <c r="V240" i="3"/>
  <c r="AE240" i="3" s="1"/>
  <c r="L659" i="3"/>
  <c r="L660" i="3"/>
  <c r="L584" i="3"/>
  <c r="L515" i="3"/>
  <c r="L516" i="3"/>
  <c r="L429" i="3"/>
  <c r="L428" i="3"/>
  <c r="L414" i="3"/>
  <c r="L413" i="3"/>
  <c r="L374" i="3"/>
  <c r="L375" i="3"/>
  <c r="L284" i="3"/>
  <c r="L285" i="3"/>
  <c r="L255" i="3"/>
  <c r="L254" i="3"/>
  <c r="L222" i="3"/>
  <c r="L221" i="3"/>
  <c r="L234" i="3"/>
  <c r="L233" i="3"/>
  <c r="L593" i="3"/>
  <c r="L594" i="3"/>
  <c r="L474" i="3"/>
  <c r="L473" i="3"/>
  <c r="L227" i="3"/>
  <c r="L228" i="3"/>
  <c r="L453" i="3"/>
  <c r="L452" i="3"/>
  <c r="L360" i="3"/>
  <c r="L359" i="3"/>
  <c r="L258" i="3"/>
  <c r="L257" i="3"/>
  <c r="L192" i="3"/>
  <c r="L191" i="3"/>
  <c r="L215" i="3"/>
  <c r="L216" i="3"/>
  <c r="L293" i="3"/>
  <c r="L294" i="3"/>
  <c r="L249" i="3"/>
  <c r="L248" i="3"/>
  <c r="L219" i="3"/>
  <c r="L218" i="3"/>
  <c r="L132" i="3"/>
  <c r="L131" i="3"/>
  <c r="L176" i="3"/>
  <c r="L177" i="3"/>
  <c r="L68" i="3"/>
  <c r="L69" i="3"/>
  <c r="L24" i="3"/>
  <c r="L23" i="3"/>
  <c r="L200" i="3"/>
  <c r="L201" i="3"/>
  <c r="L300" i="3"/>
  <c r="L299" i="3"/>
  <c r="L213" i="3"/>
  <c r="L212" i="3"/>
  <c r="L59" i="3"/>
  <c r="L60" i="3"/>
  <c r="L128" i="3"/>
  <c r="L129" i="3"/>
  <c r="L108" i="3"/>
  <c r="L107" i="3"/>
  <c r="L531" i="3"/>
  <c r="L530" i="3"/>
  <c r="L555" i="3"/>
  <c r="L554" i="3"/>
  <c r="L449" i="3"/>
  <c r="L450" i="3"/>
  <c r="L438" i="3"/>
  <c r="L437" i="3"/>
  <c r="L579" i="3"/>
  <c r="L578" i="3"/>
  <c r="L330" i="3"/>
  <c r="L329" i="3"/>
  <c r="L507" i="3"/>
  <c r="L506" i="3"/>
  <c r="L458" i="3"/>
  <c r="L459" i="3"/>
  <c r="L441" i="3"/>
  <c r="L440" i="3"/>
  <c r="L306" i="3"/>
  <c r="L305" i="3"/>
  <c r="L393" i="3"/>
  <c r="L392" i="3"/>
  <c r="L231" i="3"/>
  <c r="L230" i="3"/>
  <c r="L183" i="3"/>
  <c r="L182" i="3"/>
  <c r="L171" i="3"/>
  <c r="L170" i="3"/>
  <c r="L444" i="3"/>
  <c r="L321" i="3"/>
  <c r="L320" i="3"/>
  <c r="L282" i="3"/>
  <c r="L281" i="3"/>
  <c r="L341" i="3"/>
  <c r="L342" i="3"/>
  <c r="L386" i="3"/>
  <c r="L387" i="3"/>
  <c r="L210" i="3"/>
  <c r="L209" i="3"/>
  <c r="L207" i="3"/>
  <c r="L206" i="3"/>
  <c r="L465" i="3"/>
  <c r="L464" i="3"/>
  <c r="L243" i="3"/>
  <c r="L242" i="3"/>
  <c r="L144" i="3"/>
  <c r="L143" i="3"/>
  <c r="L122" i="3"/>
  <c r="L123" i="3"/>
  <c r="L96" i="3"/>
  <c r="L95" i="3"/>
  <c r="L204" i="3"/>
  <c r="L203" i="3"/>
  <c r="L186" i="3"/>
  <c r="L185" i="3"/>
  <c r="L110" i="3"/>
  <c r="L111" i="3"/>
  <c r="L80" i="3"/>
  <c r="L81" i="3"/>
  <c r="L188" i="3"/>
  <c r="L189" i="3"/>
  <c r="L90" i="3"/>
  <c r="L89" i="3"/>
  <c r="L635" i="3"/>
  <c r="L636" i="3"/>
  <c r="L486" i="3"/>
  <c r="L485" i="3"/>
  <c r="L498" i="3"/>
  <c r="L497" i="3"/>
  <c r="L603" i="3"/>
  <c r="L602" i="3"/>
  <c r="L615" i="3"/>
  <c r="L638" i="3"/>
  <c r="L639" i="3"/>
  <c r="L654" i="3"/>
  <c r="L653" i="3"/>
  <c r="L647" i="3"/>
  <c r="L648" i="3"/>
  <c r="L627" i="3"/>
  <c r="L626" i="3"/>
  <c r="L510" i="3"/>
  <c r="L509" i="3"/>
  <c r="L513" i="3"/>
  <c r="L512" i="3"/>
  <c r="L411" i="3"/>
  <c r="L410" i="3"/>
  <c r="L350" i="3"/>
  <c r="L351" i="3"/>
  <c r="L288" i="3"/>
  <c r="L287" i="3"/>
  <c r="L417" i="3"/>
  <c r="L416" i="3"/>
  <c r="L381" i="3"/>
  <c r="L380" i="3"/>
  <c r="L389" i="3"/>
  <c r="L390" i="3"/>
  <c r="L372" i="3"/>
  <c r="L371" i="3"/>
  <c r="L318" i="3"/>
  <c r="L317" i="3"/>
  <c r="L314" i="3"/>
  <c r="L315" i="3"/>
  <c r="L378" i="3"/>
  <c r="L377" i="3"/>
  <c r="L251" i="3"/>
  <c r="L252" i="3"/>
  <c r="L501" i="3"/>
  <c r="L500" i="3"/>
  <c r="L423" i="3"/>
  <c r="L422" i="3"/>
  <c r="L168" i="3"/>
  <c r="L167" i="3"/>
  <c r="L273" i="3"/>
  <c r="L272" i="3"/>
  <c r="L261" i="3"/>
  <c r="L260" i="3"/>
  <c r="L312" i="3"/>
  <c r="L239" i="3"/>
  <c r="L240" i="3"/>
  <c r="L179" i="3"/>
  <c r="L140" i="3"/>
  <c r="L141" i="3"/>
  <c r="L126" i="3"/>
  <c r="L125" i="3"/>
  <c r="L174" i="3"/>
  <c r="L173" i="3"/>
  <c r="L104" i="3"/>
  <c r="L105" i="3"/>
  <c r="L51" i="3"/>
  <c r="L50" i="3"/>
  <c r="L263" i="3"/>
  <c r="L12" i="3"/>
  <c r="L11" i="3"/>
  <c r="L365" i="3"/>
  <c r="L366" i="3"/>
  <c r="L84" i="3"/>
  <c r="L83" i="3"/>
  <c r="L39" i="3"/>
  <c r="L38" i="3"/>
  <c r="L32" i="3"/>
  <c r="L33" i="3"/>
  <c r="L587" i="3"/>
  <c r="L600" i="3"/>
  <c r="L599" i="3"/>
  <c r="L612" i="3"/>
  <c r="L611" i="3"/>
  <c r="L537" i="3"/>
  <c r="L536" i="3"/>
  <c r="L572" i="3"/>
  <c r="L573" i="3"/>
  <c r="L597" i="3"/>
  <c r="L596" i="3"/>
  <c r="L576" i="3"/>
  <c r="L575" i="3"/>
  <c r="L462" i="3"/>
  <c r="L461" i="3"/>
  <c r="L623" i="3"/>
  <c r="L624" i="3"/>
  <c r="L447" i="3"/>
  <c r="L446" i="3"/>
  <c r="L425" i="3"/>
  <c r="L426" i="3"/>
  <c r="L401" i="3"/>
  <c r="L402" i="3"/>
  <c r="L552" i="3"/>
  <c r="L551" i="3"/>
  <c r="L545" i="3"/>
  <c r="L546" i="3"/>
  <c r="L630" i="3"/>
  <c r="L435" i="3"/>
  <c r="L434" i="3"/>
  <c r="L354" i="3"/>
  <c r="L353" i="3"/>
  <c r="L483" i="3"/>
  <c r="L482" i="3"/>
  <c r="L405" i="3"/>
  <c r="L404" i="3"/>
  <c r="L297" i="3"/>
  <c r="L296" i="3"/>
  <c r="L543" i="3"/>
  <c r="L542" i="3"/>
  <c r="L362" i="3"/>
  <c r="L363" i="3"/>
  <c r="L345" i="3"/>
  <c r="L344" i="3"/>
  <c r="L290" i="3"/>
  <c r="L291" i="3"/>
  <c r="L246" i="3"/>
  <c r="L245" i="3"/>
  <c r="L195" i="3"/>
  <c r="L194" i="3"/>
  <c r="L522" i="3"/>
  <c r="L521" i="3"/>
  <c r="L309" i="3"/>
  <c r="L308" i="3"/>
  <c r="L609" i="3"/>
  <c r="L608" i="3"/>
  <c r="L279" i="3"/>
  <c r="L278" i="3"/>
  <c r="L455" i="3"/>
  <c r="L456" i="3"/>
  <c r="L369" i="3"/>
  <c r="L368" i="3"/>
  <c r="L477" i="3"/>
  <c r="L476" i="3"/>
  <c r="L267" i="3"/>
  <c r="L266" i="3"/>
  <c r="L237" i="3"/>
  <c r="L236" i="3"/>
  <c r="L338" i="3"/>
  <c r="L339" i="3"/>
  <c r="L135" i="3"/>
  <c r="L134" i="3"/>
  <c r="L92" i="3"/>
  <c r="L93" i="3"/>
  <c r="L63" i="3"/>
  <c r="L62" i="3"/>
  <c r="L48" i="3"/>
  <c r="L47" i="3"/>
  <c r="L116" i="3"/>
  <c r="L117" i="3"/>
  <c r="L56" i="3"/>
  <c r="L57" i="3"/>
  <c r="L225" i="3"/>
  <c r="L224" i="3"/>
  <c r="L156" i="3"/>
  <c r="L155" i="3"/>
  <c r="L633" i="3"/>
  <c r="L632" i="3"/>
  <c r="AV663" i="3"/>
  <c r="U661" i="3"/>
  <c r="L533" i="3"/>
  <c r="L534" i="3"/>
  <c r="L302" i="3"/>
  <c r="L303" i="3"/>
  <c r="L102" i="3"/>
  <c r="L101" i="3"/>
  <c r="L27" i="3"/>
  <c r="L26" i="3"/>
  <c r="T655" i="3"/>
  <c r="S655" i="3" s="1"/>
  <c r="R655" i="3" s="1"/>
  <c r="Q655" i="3" s="1"/>
  <c r="G655" i="3" s="1"/>
  <c r="L655" i="3" s="1"/>
  <c r="L519" i="3"/>
  <c r="L518" i="3"/>
  <c r="L557" i="3"/>
  <c r="L558" i="3"/>
  <c r="AG661" i="3"/>
  <c r="S661" i="3"/>
  <c r="R661" i="3" s="1"/>
  <c r="Q661" i="3" s="1"/>
  <c r="G661" i="3" s="1"/>
  <c r="L661" i="3" s="1"/>
  <c r="H662" i="3"/>
  <c r="H663" i="3" s="1"/>
  <c r="Y661" i="3"/>
  <c r="AB661" i="3"/>
  <c r="AB493" i="3"/>
  <c r="AV471" i="3"/>
  <c r="U469" i="3"/>
  <c r="T469" i="3" s="1"/>
  <c r="S469" i="3" s="1"/>
  <c r="R469" i="3" s="1"/>
  <c r="Q469" i="3" s="1"/>
  <c r="L591" i="3"/>
  <c r="L590" i="3"/>
  <c r="V471" i="3"/>
  <c r="AE471" i="3" s="1"/>
  <c r="L398" i="3"/>
  <c r="L399" i="3"/>
  <c r="L198" i="3"/>
  <c r="L197" i="3"/>
  <c r="L323" i="3"/>
  <c r="L87" i="3"/>
  <c r="L86" i="3"/>
  <c r="L152" i="3"/>
  <c r="L153" i="3"/>
  <c r="L20" i="3"/>
  <c r="L21" i="3"/>
  <c r="L75" i="3"/>
  <c r="L74" i="3"/>
  <c r="L15" i="3"/>
  <c r="L14" i="3"/>
  <c r="L42" i="3"/>
  <c r="L41" i="3"/>
  <c r="L357" i="3"/>
  <c r="L356" i="3"/>
  <c r="L44" i="3"/>
  <c r="L45" i="3"/>
  <c r="L549" i="3"/>
  <c r="L548" i="3"/>
  <c r="T661" i="3"/>
  <c r="AB469" i="3"/>
  <c r="G469" i="3"/>
  <c r="L469" i="3" s="1"/>
  <c r="L569" i="3"/>
  <c r="L570" i="3"/>
  <c r="V663" i="3"/>
  <c r="AE663" i="3" s="1"/>
  <c r="U493" i="3"/>
  <c r="T493" i="3" s="1"/>
  <c r="S493" i="3" s="1"/>
  <c r="R493" i="3" s="1"/>
  <c r="Q493" i="3" s="1"/>
  <c r="G493" i="3" s="1"/>
  <c r="L493" i="3" s="1"/>
  <c r="V495" i="3"/>
  <c r="AE495" i="3" s="1"/>
  <c r="L333" i="3"/>
  <c r="L332" i="3"/>
  <c r="L326" i="3"/>
  <c r="L327" i="3"/>
  <c r="L270" i="3"/>
  <c r="L269" i="3"/>
  <c r="L99" i="3"/>
  <c r="L98" i="3"/>
  <c r="L164" i="3"/>
  <c r="L165" i="3"/>
  <c r="L66" i="3"/>
  <c r="L65" i="3"/>
  <c r="L54" i="3"/>
  <c r="L53" i="3"/>
  <c r="L30" i="3"/>
  <c r="L29" i="3"/>
  <c r="L539" i="3" l="1"/>
  <c r="L540" i="3"/>
  <c r="L582" i="3"/>
  <c r="L581" i="3"/>
  <c r="L407" i="3"/>
  <c r="L408" i="3"/>
  <c r="L605" i="3"/>
  <c r="L606" i="3"/>
  <c r="L641" i="3"/>
  <c r="L642" i="3"/>
  <c r="L560" i="3"/>
  <c r="L276" i="3"/>
  <c r="L72" i="3"/>
  <c r="L35" i="3"/>
  <c r="L644" i="3"/>
  <c r="L620" i="3"/>
  <c r="L527" i="3"/>
  <c r="L528" i="3"/>
  <c r="L492" i="3"/>
  <c r="L467" i="3"/>
  <c r="L480" i="3"/>
  <c r="L479" i="3"/>
  <c r="L617" i="3"/>
  <c r="L618" i="3"/>
  <c r="L395" i="3"/>
  <c r="L396" i="3"/>
  <c r="L384" i="3"/>
  <c r="L383" i="3"/>
  <c r="L335" i="3"/>
  <c r="L420" i="3"/>
  <c r="L563" i="3"/>
  <c r="L504" i="3"/>
  <c r="L650" i="3"/>
  <c r="L120" i="3"/>
  <c r="L431" i="3"/>
  <c r="L347" i="3"/>
  <c r="L348" i="3"/>
  <c r="L495" i="3"/>
  <c r="L494" i="3"/>
  <c r="L657" i="3"/>
  <c r="L656" i="3"/>
  <c r="L471" i="3"/>
  <c r="L470" i="3"/>
  <c r="L663" i="3"/>
  <c r="L662" i="3"/>
  <c r="F48" i="2"/>
  <c r="B48" i="2"/>
  <c r="B17" i="2"/>
  <c r="B9" i="2"/>
  <c r="B18" i="2"/>
  <c r="E6" i="17" l="1"/>
  <c r="D6" i="17"/>
  <c r="C6" i="17"/>
  <c r="B6" i="17"/>
  <c r="B5" i="17"/>
  <c r="E3" i="17"/>
  <c r="B1" i="17"/>
  <c r="B4" i="17"/>
  <c r="M21" i="16" l="1"/>
  <c r="AK56" i="14" l="1"/>
  <c r="AJ56" i="14"/>
  <c r="AI56" i="14"/>
  <c r="AH56" i="14"/>
  <c r="AG56" i="14"/>
  <c r="AF56" i="14"/>
  <c r="AE56" i="14"/>
  <c r="V56" i="14" s="1"/>
  <c r="Q56" i="14"/>
  <c r="AK55" i="14"/>
  <c r="AJ55" i="14"/>
  <c r="AI55" i="14"/>
  <c r="AH55" i="14"/>
  <c r="AG55" i="14"/>
  <c r="AF55" i="14"/>
  <c r="AE55" i="14"/>
  <c r="Q55" i="14"/>
  <c r="AK54" i="14"/>
  <c r="AJ54" i="14"/>
  <c r="AI54" i="14"/>
  <c r="AH54" i="14"/>
  <c r="AG54" i="14"/>
  <c r="AF54" i="14"/>
  <c r="AE54" i="14"/>
  <c r="Q54" i="14"/>
  <c r="AK53" i="14"/>
  <c r="AJ53" i="14"/>
  <c r="AI53" i="14"/>
  <c r="AH53" i="14"/>
  <c r="AG53" i="14"/>
  <c r="AF53" i="14"/>
  <c r="AE53" i="14"/>
  <c r="Q53" i="14"/>
  <c r="AK52" i="14"/>
  <c r="AJ52" i="14"/>
  <c r="AI52" i="14"/>
  <c r="AH52" i="14"/>
  <c r="AG52" i="14"/>
  <c r="AF52" i="14"/>
  <c r="AE52" i="14"/>
  <c r="Q52" i="14"/>
  <c r="AK51" i="14"/>
  <c r="AJ51" i="14"/>
  <c r="AI51" i="14"/>
  <c r="AH51" i="14"/>
  <c r="AG51" i="14"/>
  <c r="AF51" i="14"/>
  <c r="AE51" i="14"/>
  <c r="Q51" i="14"/>
  <c r="AK50" i="14"/>
  <c r="AJ50" i="14"/>
  <c r="AI50" i="14"/>
  <c r="AH50" i="14"/>
  <c r="AG50" i="14"/>
  <c r="AF50" i="14"/>
  <c r="AE50" i="14"/>
  <c r="Q50" i="14"/>
  <c r="AK49" i="14"/>
  <c r="AJ49" i="14"/>
  <c r="AI49" i="14"/>
  <c r="AH49" i="14"/>
  <c r="AG49" i="14"/>
  <c r="AF49" i="14"/>
  <c r="AE49" i="14"/>
  <c r="Q49" i="14"/>
  <c r="AK48" i="14"/>
  <c r="AJ48" i="14"/>
  <c r="AI48" i="14"/>
  <c r="AH48" i="14"/>
  <c r="AG48" i="14"/>
  <c r="AF48" i="14"/>
  <c r="AE48" i="14"/>
  <c r="Q48" i="14"/>
  <c r="AK47" i="14"/>
  <c r="AJ47" i="14"/>
  <c r="AI47" i="14"/>
  <c r="AH47" i="14"/>
  <c r="AG47" i="14"/>
  <c r="AF47" i="14"/>
  <c r="AE47" i="14"/>
  <c r="Q47" i="14"/>
  <c r="AK46" i="14"/>
  <c r="AJ46" i="14"/>
  <c r="AI46" i="14"/>
  <c r="AH46" i="14"/>
  <c r="AG46" i="14"/>
  <c r="AF46" i="14"/>
  <c r="AE46" i="14"/>
  <c r="Q46" i="14"/>
  <c r="AK45" i="14"/>
  <c r="AJ45" i="14"/>
  <c r="AI45" i="14"/>
  <c r="AH45" i="14"/>
  <c r="AG45" i="14"/>
  <c r="AF45" i="14"/>
  <c r="AE45" i="14"/>
  <c r="Q45" i="14"/>
  <c r="AK44" i="14"/>
  <c r="AJ44" i="14"/>
  <c r="AI44" i="14"/>
  <c r="AH44" i="14"/>
  <c r="AG44" i="14"/>
  <c r="AF44" i="14"/>
  <c r="AE44" i="14"/>
  <c r="Q44" i="14"/>
  <c r="AK43" i="14"/>
  <c r="AJ43" i="14"/>
  <c r="AI43" i="14"/>
  <c r="AH43" i="14"/>
  <c r="AG43" i="14"/>
  <c r="AF43" i="14"/>
  <c r="AE43" i="14"/>
  <c r="V43" i="14" s="1"/>
  <c r="Q43" i="14"/>
  <c r="AK42" i="14"/>
  <c r="AJ42" i="14"/>
  <c r="AI42" i="14"/>
  <c r="AH42" i="14"/>
  <c r="AG42" i="14"/>
  <c r="AF42" i="14"/>
  <c r="AE42" i="14"/>
  <c r="Q42" i="14"/>
  <c r="AK41" i="14"/>
  <c r="AJ41" i="14"/>
  <c r="AI41" i="14"/>
  <c r="AH41" i="14"/>
  <c r="AG41" i="14"/>
  <c r="AF41" i="14"/>
  <c r="AE41" i="14"/>
  <c r="Q41" i="14"/>
  <c r="AK40" i="14"/>
  <c r="AJ40" i="14"/>
  <c r="AI40" i="14"/>
  <c r="AH40" i="14"/>
  <c r="AG40" i="14"/>
  <c r="AF40" i="14"/>
  <c r="AE40" i="14"/>
  <c r="Q40" i="14"/>
  <c r="AK39" i="14"/>
  <c r="AJ39" i="14"/>
  <c r="AI39" i="14"/>
  <c r="AH39" i="14"/>
  <c r="AG39" i="14"/>
  <c r="AF39" i="14"/>
  <c r="AE39" i="14"/>
  <c r="Q39" i="14"/>
  <c r="AK38" i="14"/>
  <c r="AJ38" i="14"/>
  <c r="AI38" i="14"/>
  <c r="AH38" i="14"/>
  <c r="AG38" i="14"/>
  <c r="AF38" i="14"/>
  <c r="AE38" i="14"/>
  <c r="Q38" i="14"/>
  <c r="AK37" i="14"/>
  <c r="AJ37" i="14"/>
  <c r="AI37" i="14"/>
  <c r="AH37" i="14"/>
  <c r="AG37" i="14"/>
  <c r="AF37" i="14"/>
  <c r="AE37" i="14"/>
  <c r="Q37" i="14"/>
  <c r="V39" i="14" l="1"/>
  <c r="V41" i="14"/>
  <c r="V42" i="14"/>
  <c r="V52" i="14"/>
  <c r="V48" i="14"/>
  <c r="V49" i="14"/>
  <c r="V40" i="14"/>
  <c r="V50" i="14"/>
  <c r="V37" i="14"/>
  <c r="V38" i="14"/>
  <c r="V44" i="14"/>
  <c r="V54" i="14"/>
  <c r="V55" i="14"/>
  <c r="V45" i="14"/>
  <c r="V46" i="14"/>
  <c r="V47" i="14"/>
  <c r="V53" i="14"/>
  <c r="V51" i="14"/>
  <c r="AK36" i="14"/>
  <c r="AJ36" i="14"/>
  <c r="AI36" i="14"/>
  <c r="AH36" i="14"/>
  <c r="AG36" i="14"/>
  <c r="AF36" i="14"/>
  <c r="AE36" i="14"/>
  <c r="Q36" i="14"/>
  <c r="AK35" i="14"/>
  <c r="AJ35" i="14"/>
  <c r="AI35" i="14"/>
  <c r="AH35" i="14"/>
  <c r="AG35" i="14"/>
  <c r="AF35" i="14"/>
  <c r="AE35" i="14"/>
  <c r="Q35" i="14"/>
  <c r="AK34" i="14"/>
  <c r="AJ34" i="14"/>
  <c r="AI34" i="14"/>
  <c r="AH34" i="14"/>
  <c r="AG34" i="14"/>
  <c r="AF34" i="14"/>
  <c r="AE34" i="14"/>
  <c r="Q34" i="14"/>
  <c r="AK33" i="14"/>
  <c r="AJ33" i="14"/>
  <c r="AI33" i="14"/>
  <c r="AH33" i="14"/>
  <c r="AG33" i="14"/>
  <c r="AF33" i="14"/>
  <c r="AE33" i="14"/>
  <c r="Q33" i="14"/>
  <c r="AK32" i="14"/>
  <c r="AJ32" i="14"/>
  <c r="AI32" i="14"/>
  <c r="AH32" i="14"/>
  <c r="AG32" i="14"/>
  <c r="AF32" i="14"/>
  <c r="AE32" i="14"/>
  <c r="Q32" i="14"/>
  <c r="AK31" i="14"/>
  <c r="AJ31" i="14"/>
  <c r="AI31" i="14"/>
  <c r="AH31" i="14"/>
  <c r="AG31" i="14"/>
  <c r="AF31" i="14"/>
  <c r="AE31" i="14"/>
  <c r="Q31" i="14"/>
  <c r="AK30" i="14"/>
  <c r="AJ30" i="14"/>
  <c r="AI30" i="14"/>
  <c r="AH30" i="14"/>
  <c r="AG30" i="14"/>
  <c r="AF30" i="14"/>
  <c r="AE30" i="14"/>
  <c r="Q30" i="14"/>
  <c r="AK29" i="14"/>
  <c r="AJ29" i="14"/>
  <c r="AI29" i="14"/>
  <c r="AH29" i="14"/>
  <c r="AG29" i="14"/>
  <c r="AF29" i="14"/>
  <c r="AE29" i="14"/>
  <c r="Q29" i="14"/>
  <c r="AK28" i="14"/>
  <c r="AJ28" i="14"/>
  <c r="AI28" i="14"/>
  <c r="AH28" i="14"/>
  <c r="AG28" i="14"/>
  <c r="AF28" i="14"/>
  <c r="AE28" i="14"/>
  <c r="Q28" i="14"/>
  <c r="AK27" i="14"/>
  <c r="AJ27" i="14"/>
  <c r="AI27" i="14"/>
  <c r="AH27" i="14"/>
  <c r="AG27" i="14"/>
  <c r="AF27" i="14"/>
  <c r="AE27" i="14"/>
  <c r="Q27" i="14"/>
  <c r="V34" i="14" l="1"/>
  <c r="V36" i="14"/>
  <c r="V30" i="14"/>
  <c r="V27" i="14"/>
  <c r="V29" i="14"/>
  <c r="V31" i="14"/>
  <c r="V33" i="14"/>
  <c r="V28" i="14"/>
  <c r="V32" i="14"/>
  <c r="V35" i="14"/>
  <c r="D3" i="16" l="1"/>
  <c r="J3" i="16"/>
  <c r="D8" i="16" l="1"/>
  <c r="M7" i="16"/>
  <c r="J7" i="16"/>
  <c r="K60" i="2" l="1"/>
  <c r="J21" i="16"/>
  <c r="I21" i="16"/>
  <c r="D21" i="16"/>
  <c r="C21" i="16"/>
  <c r="B21" i="16"/>
  <c r="B18" i="16"/>
  <c r="H16" i="16"/>
  <c r="B16" i="16"/>
  <c r="B15" i="16"/>
  <c r="Q13" i="16"/>
  <c r="H13" i="16"/>
  <c r="B13" i="16"/>
  <c r="Q12" i="16"/>
  <c r="J12" i="16"/>
  <c r="H12" i="16"/>
  <c r="B12" i="16"/>
  <c r="B9" i="16"/>
  <c r="B8" i="16"/>
  <c r="K7" i="16"/>
  <c r="H7" i="16"/>
  <c r="D7" i="16"/>
  <c r="F6" i="16"/>
  <c r="D6" i="16"/>
  <c r="F5" i="16"/>
  <c r="D5" i="16"/>
  <c r="B5" i="16"/>
  <c r="J4" i="16"/>
  <c r="H4" i="16"/>
  <c r="D4" i="16"/>
  <c r="B4" i="16"/>
  <c r="H3" i="16"/>
  <c r="B3" i="16"/>
  <c r="B2" i="16"/>
  <c r="B1" i="16"/>
  <c r="C4" i="15" l="1"/>
  <c r="C3" i="15"/>
  <c r="B30" i="15" l="1"/>
  <c r="B29" i="15"/>
  <c r="B28" i="15"/>
  <c r="B27" i="15"/>
  <c r="B26" i="15"/>
  <c r="B25" i="15"/>
  <c r="B24" i="15"/>
  <c r="B23" i="15"/>
  <c r="B22" i="15"/>
  <c r="B21" i="15"/>
  <c r="B20" i="15"/>
  <c r="B19" i="15"/>
  <c r="B18" i="15"/>
  <c r="B17" i="15"/>
  <c r="B16" i="15"/>
  <c r="B15" i="15"/>
  <c r="B14" i="15"/>
  <c r="C7" i="15"/>
  <c r="B7" i="15"/>
  <c r="K6" i="15"/>
  <c r="J6" i="15"/>
  <c r="B6" i="15"/>
  <c r="M5" i="15"/>
  <c r="L5" i="15"/>
  <c r="K5" i="15"/>
  <c r="J5" i="15"/>
  <c r="I5" i="15"/>
  <c r="H5" i="15"/>
  <c r="M4" i="15"/>
  <c r="L4" i="15"/>
  <c r="K4" i="15"/>
  <c r="J4" i="15"/>
  <c r="I4" i="15"/>
  <c r="B4" i="15"/>
  <c r="M3" i="15"/>
  <c r="L3" i="15"/>
  <c r="K3" i="15"/>
  <c r="J3" i="15"/>
  <c r="I3" i="15"/>
  <c r="B3" i="15"/>
  <c r="B1" i="15"/>
  <c r="G17" i="15" l="1"/>
  <c r="G15" i="15"/>
  <c r="B47" i="2" l="1"/>
  <c r="C35" i="1" l="1"/>
  <c r="I6" i="14" l="1"/>
  <c r="J6" i="14"/>
  <c r="J3" i="14" l="1"/>
  <c r="F12" i="2" l="1"/>
  <c r="B11" i="2"/>
  <c r="B10" i="2"/>
  <c r="I36" i="9"/>
  <c r="D36" i="9"/>
  <c r="I34" i="9"/>
  <c r="D34" i="9"/>
  <c r="I32" i="9"/>
  <c r="D32" i="9"/>
  <c r="I30" i="9"/>
  <c r="D30" i="9"/>
  <c r="I28" i="9"/>
  <c r="D28" i="9"/>
  <c r="I26" i="9"/>
  <c r="D26" i="9"/>
  <c r="I24" i="9"/>
  <c r="D24" i="9"/>
  <c r="I22" i="9"/>
  <c r="D22" i="9"/>
  <c r="I20" i="9"/>
  <c r="D20" i="9"/>
  <c r="I18" i="9"/>
  <c r="D18" i="9"/>
  <c r="I16" i="9"/>
  <c r="D16" i="9"/>
  <c r="I14" i="9"/>
  <c r="D14" i="9"/>
  <c r="I12" i="9"/>
  <c r="D12" i="9"/>
  <c r="I10" i="9"/>
  <c r="D10" i="9"/>
  <c r="I8" i="9"/>
  <c r="D8" i="9"/>
  <c r="I6" i="9"/>
  <c r="D6" i="9"/>
  <c r="I4" i="9"/>
  <c r="D4" i="9"/>
  <c r="I2" i="9"/>
  <c r="D2" i="9"/>
  <c r="E9" i="3"/>
  <c r="E8" i="3"/>
  <c r="E7" i="3"/>
  <c r="L6" i="3"/>
  <c r="K6" i="3"/>
  <c r="J6" i="3"/>
  <c r="I6" i="3"/>
  <c r="H6" i="3"/>
  <c r="E6" i="3"/>
  <c r="D6" i="3"/>
  <c r="C6" i="3"/>
  <c r="H36" i="9" s="1"/>
  <c r="B6" i="3"/>
  <c r="B36" i="9" s="1"/>
  <c r="F2" i="3"/>
  <c r="AF1" i="3"/>
  <c r="F1" i="3"/>
  <c r="X9" i="3"/>
  <c r="E6" i="10" s="1"/>
  <c r="T9" i="3"/>
  <c r="U9" i="3" s="1"/>
  <c r="R9" i="3"/>
  <c r="S9" i="3" s="1"/>
  <c r="W7" i="3" s="1"/>
  <c r="V7" i="3" s="1"/>
  <c r="Q9" i="3"/>
  <c r="P9" i="3"/>
  <c r="N9" i="3"/>
  <c r="O9" i="3" s="1"/>
  <c r="D9" i="3"/>
  <c r="C9" i="3"/>
  <c r="B9" i="3"/>
  <c r="AC8" i="3"/>
  <c r="F6" i="10" s="1"/>
  <c r="X8" i="3"/>
  <c r="D6" i="10" s="1"/>
  <c r="T8" i="3"/>
  <c r="U8" i="3" s="1"/>
  <c r="AV9" i="3" s="1"/>
  <c r="R8" i="3"/>
  <c r="S8" i="3" s="1"/>
  <c r="Q8" i="3"/>
  <c r="AA7" i="3" s="1"/>
  <c r="P8" i="3"/>
  <c r="AB7" i="3" s="1"/>
  <c r="N8" i="3"/>
  <c r="O8" i="3" s="1"/>
  <c r="D8" i="3"/>
  <c r="C8" i="3"/>
  <c r="AD7" i="3"/>
  <c r="AC7" i="3"/>
  <c r="K7" i="3"/>
  <c r="K8" i="3" s="1"/>
  <c r="K9" i="3" s="1"/>
  <c r="J7" i="3"/>
  <c r="J8" i="3" s="1"/>
  <c r="J9" i="3" s="1"/>
  <c r="I7" i="3"/>
  <c r="I8" i="3" s="1"/>
  <c r="I9" i="3" s="1"/>
  <c r="H7" i="3"/>
  <c r="Y7" i="3" s="1"/>
  <c r="A6" i="3"/>
  <c r="C5" i="3"/>
  <c r="B5" i="3"/>
  <c r="A5" i="3"/>
  <c r="A2" i="3"/>
  <c r="C28" i="9" l="1"/>
  <c r="H34" i="9"/>
  <c r="H2" i="9"/>
  <c r="H18" i="9"/>
  <c r="U7" i="3"/>
  <c r="T7" i="3" s="1"/>
  <c r="H4" i="9"/>
  <c r="H6" i="9"/>
  <c r="C10" i="9"/>
  <c r="C12" i="9"/>
  <c r="H20" i="9"/>
  <c r="Z660" i="3"/>
  <c r="A660" i="3" s="1"/>
  <c r="Z655" i="3"/>
  <c r="A655" i="3" s="1"/>
  <c r="Z662" i="3"/>
  <c r="A662" i="3" s="1"/>
  <c r="Z663" i="3"/>
  <c r="A663" i="3" s="1"/>
  <c r="Z661" i="3"/>
  <c r="A661" i="3" s="1"/>
  <c r="Z653" i="3"/>
  <c r="A653" i="3" s="1"/>
  <c r="Z648" i="3"/>
  <c r="A648" i="3" s="1"/>
  <c r="Z643" i="3"/>
  <c r="A643" i="3" s="1"/>
  <c r="Z641" i="3"/>
  <c r="A641" i="3" s="1"/>
  <c r="Z636" i="3"/>
  <c r="A636" i="3" s="1"/>
  <c r="Z631" i="3"/>
  <c r="A631" i="3" s="1"/>
  <c r="Z629" i="3"/>
  <c r="A629" i="3" s="1"/>
  <c r="Z624" i="3"/>
  <c r="A624" i="3" s="1"/>
  <c r="Z619" i="3"/>
  <c r="A619" i="3" s="1"/>
  <c r="Z617" i="3"/>
  <c r="A617" i="3" s="1"/>
  <c r="Z612" i="3"/>
  <c r="A612" i="3" s="1"/>
  <c r="Z659" i="3"/>
  <c r="A659" i="3" s="1"/>
  <c r="Z658" i="3"/>
  <c r="A658" i="3" s="1"/>
  <c r="Z652" i="3"/>
  <c r="A652" i="3" s="1"/>
  <c r="Z650" i="3"/>
  <c r="A650" i="3" s="1"/>
  <c r="Z645" i="3"/>
  <c r="A645" i="3" s="1"/>
  <c r="Z640" i="3"/>
  <c r="A640" i="3" s="1"/>
  <c r="Z638" i="3"/>
  <c r="A638" i="3" s="1"/>
  <c r="Z633" i="3"/>
  <c r="A633" i="3" s="1"/>
  <c r="Z628" i="3"/>
  <c r="A628" i="3" s="1"/>
  <c r="Z626" i="3"/>
  <c r="A626" i="3" s="1"/>
  <c r="Z621" i="3"/>
  <c r="A621" i="3" s="1"/>
  <c r="Z616" i="3"/>
  <c r="A616" i="3" s="1"/>
  <c r="Z614" i="3"/>
  <c r="A614" i="3" s="1"/>
  <c r="Z657" i="3"/>
  <c r="A657" i="3" s="1"/>
  <c r="Z656" i="3"/>
  <c r="A656" i="3" s="1"/>
  <c r="Z639" i="3"/>
  <c r="A639" i="3" s="1"/>
  <c r="Z637" i="3"/>
  <c r="A637" i="3" s="1"/>
  <c r="Z634" i="3"/>
  <c r="A634" i="3" s="1"/>
  <c r="Z615" i="3"/>
  <c r="A615" i="3" s="1"/>
  <c r="Z613" i="3"/>
  <c r="A613" i="3" s="1"/>
  <c r="Z606" i="3"/>
  <c r="A606" i="3" s="1"/>
  <c r="Z601" i="3"/>
  <c r="A601" i="3" s="1"/>
  <c r="Z599" i="3"/>
  <c r="A599" i="3" s="1"/>
  <c r="Z594" i="3"/>
  <c r="A594" i="3" s="1"/>
  <c r="Z589" i="3"/>
  <c r="A589" i="3" s="1"/>
  <c r="Z587" i="3"/>
  <c r="A587" i="3" s="1"/>
  <c r="Z582" i="3"/>
  <c r="A582" i="3" s="1"/>
  <c r="Z577" i="3"/>
  <c r="A577" i="3" s="1"/>
  <c r="Z575" i="3"/>
  <c r="A575" i="3" s="1"/>
  <c r="Z570" i="3"/>
  <c r="A570" i="3" s="1"/>
  <c r="Z565" i="3"/>
  <c r="A565" i="3" s="1"/>
  <c r="Z563" i="3"/>
  <c r="A563" i="3" s="1"/>
  <c r="Z558" i="3"/>
  <c r="A558" i="3" s="1"/>
  <c r="Z553" i="3"/>
  <c r="A553" i="3" s="1"/>
  <c r="Z551" i="3"/>
  <c r="A551" i="3" s="1"/>
  <c r="Z546" i="3"/>
  <c r="A546" i="3" s="1"/>
  <c r="Z541" i="3"/>
  <c r="A541" i="3" s="1"/>
  <c r="Z539" i="3"/>
  <c r="A539" i="3" s="1"/>
  <c r="Z534" i="3"/>
  <c r="A534" i="3" s="1"/>
  <c r="Z529" i="3"/>
  <c r="A529" i="3" s="1"/>
  <c r="Z654" i="3"/>
  <c r="A654" i="3" s="1"/>
  <c r="Z644" i="3"/>
  <c r="A644" i="3" s="1"/>
  <c r="Z635" i="3"/>
  <c r="A635" i="3" s="1"/>
  <c r="Z630" i="3"/>
  <c r="A630" i="3" s="1"/>
  <c r="Z620" i="3"/>
  <c r="A620" i="3" s="1"/>
  <c r="Z608" i="3"/>
  <c r="A608" i="3" s="1"/>
  <c r="Z603" i="3"/>
  <c r="A603" i="3" s="1"/>
  <c r="Z598" i="3"/>
  <c r="A598" i="3" s="1"/>
  <c r="Z596" i="3"/>
  <c r="A596" i="3" s="1"/>
  <c r="Z591" i="3"/>
  <c r="A591" i="3" s="1"/>
  <c r="Z586" i="3"/>
  <c r="A586" i="3" s="1"/>
  <c r="Z584" i="3"/>
  <c r="A584" i="3" s="1"/>
  <c r="Z579" i="3"/>
  <c r="A579" i="3" s="1"/>
  <c r="Z574" i="3"/>
  <c r="A574" i="3" s="1"/>
  <c r="Z572" i="3"/>
  <c r="A572" i="3" s="1"/>
  <c r="Z567" i="3"/>
  <c r="A567" i="3" s="1"/>
  <c r="Z562" i="3"/>
  <c r="A562" i="3" s="1"/>
  <c r="Z560" i="3"/>
  <c r="A560" i="3" s="1"/>
  <c r="Z555" i="3"/>
  <c r="A555" i="3" s="1"/>
  <c r="Z550" i="3"/>
  <c r="A550" i="3" s="1"/>
  <c r="Z548" i="3"/>
  <c r="A548" i="3" s="1"/>
  <c r="Z543" i="3"/>
  <c r="A543" i="3" s="1"/>
  <c r="Z538" i="3"/>
  <c r="A538" i="3" s="1"/>
  <c r="Z647" i="3"/>
  <c r="A647" i="3" s="1"/>
  <c r="Z622" i="3"/>
  <c r="A622" i="3" s="1"/>
  <c r="Z610" i="3"/>
  <c r="A610" i="3" s="1"/>
  <c r="Z609" i="3"/>
  <c r="A609" i="3" s="1"/>
  <c r="Z595" i="3"/>
  <c r="A595" i="3" s="1"/>
  <c r="Z592" i="3"/>
  <c r="A592" i="3" s="1"/>
  <c r="Z585" i="3"/>
  <c r="A585" i="3" s="1"/>
  <c r="Z571" i="3"/>
  <c r="A571" i="3" s="1"/>
  <c r="Z568" i="3"/>
  <c r="A568" i="3" s="1"/>
  <c r="Z561" i="3"/>
  <c r="A561" i="3" s="1"/>
  <c r="Z547" i="3"/>
  <c r="A547" i="3" s="1"/>
  <c r="Z544" i="3"/>
  <c r="A544" i="3" s="1"/>
  <c r="Z537" i="3"/>
  <c r="A537" i="3" s="1"/>
  <c r="Z530" i="3"/>
  <c r="A530" i="3" s="1"/>
  <c r="Z528" i="3"/>
  <c r="A528" i="3" s="1"/>
  <c r="Z523" i="3"/>
  <c r="A523" i="3" s="1"/>
  <c r="Z521" i="3"/>
  <c r="A521" i="3" s="1"/>
  <c r="Z516" i="3"/>
  <c r="A516" i="3" s="1"/>
  <c r="Z511" i="3"/>
  <c r="A511" i="3" s="1"/>
  <c r="Z509" i="3"/>
  <c r="A509" i="3" s="1"/>
  <c r="Z504" i="3"/>
  <c r="A504" i="3" s="1"/>
  <c r="Z499" i="3"/>
  <c r="A499" i="3" s="1"/>
  <c r="Z497" i="3"/>
  <c r="A497" i="3" s="1"/>
  <c r="Z492" i="3"/>
  <c r="A492" i="3" s="1"/>
  <c r="Z487" i="3"/>
  <c r="A487" i="3" s="1"/>
  <c r="Z485" i="3"/>
  <c r="A485" i="3" s="1"/>
  <c r="Z480" i="3"/>
  <c r="A480" i="3" s="1"/>
  <c r="Z475" i="3"/>
  <c r="A475" i="3" s="1"/>
  <c r="Z473" i="3"/>
  <c r="A473" i="3" s="1"/>
  <c r="Z468" i="3"/>
  <c r="A468" i="3" s="1"/>
  <c r="Z463" i="3"/>
  <c r="A463" i="3" s="1"/>
  <c r="Z461" i="3"/>
  <c r="A461" i="3" s="1"/>
  <c r="Z456" i="3"/>
  <c r="A456" i="3" s="1"/>
  <c r="Z451" i="3"/>
  <c r="A451" i="3" s="1"/>
  <c r="Z449" i="3"/>
  <c r="A449" i="3" s="1"/>
  <c r="Z444" i="3"/>
  <c r="A444" i="3" s="1"/>
  <c r="Z439" i="3"/>
  <c r="A439" i="3" s="1"/>
  <c r="Z437" i="3"/>
  <c r="A437" i="3" s="1"/>
  <c r="Z432" i="3"/>
  <c r="A432" i="3" s="1"/>
  <c r="Z427" i="3"/>
  <c r="A427" i="3" s="1"/>
  <c r="Z425" i="3"/>
  <c r="A425" i="3" s="1"/>
  <c r="Z420" i="3"/>
  <c r="A420" i="3" s="1"/>
  <c r="Z415" i="3"/>
  <c r="A415" i="3" s="1"/>
  <c r="Z413" i="3"/>
  <c r="A413" i="3" s="1"/>
  <c r="Z408" i="3"/>
  <c r="A408" i="3" s="1"/>
  <c r="Z403" i="3"/>
  <c r="A403" i="3" s="1"/>
  <c r="Z401" i="3"/>
  <c r="A401" i="3" s="1"/>
  <c r="Z649" i="3"/>
  <c r="A649" i="3" s="1"/>
  <c r="Z642" i="3"/>
  <c r="A642" i="3" s="1"/>
  <c r="Z623" i="3"/>
  <c r="A623" i="3" s="1"/>
  <c r="Z611" i="3"/>
  <c r="A611" i="3" s="1"/>
  <c r="Z602" i="3"/>
  <c r="A602" i="3" s="1"/>
  <c r="Z593" i="3"/>
  <c r="A593" i="3" s="1"/>
  <c r="Z588" i="3"/>
  <c r="A588" i="3" s="1"/>
  <c r="Z578" i="3"/>
  <c r="A578" i="3" s="1"/>
  <c r="Z569" i="3"/>
  <c r="A569" i="3" s="1"/>
  <c r="Z564" i="3"/>
  <c r="A564" i="3" s="1"/>
  <c r="Z554" i="3"/>
  <c r="A554" i="3" s="1"/>
  <c r="Z545" i="3"/>
  <c r="A545" i="3" s="1"/>
  <c r="Z540" i="3"/>
  <c r="A540" i="3" s="1"/>
  <c r="Z535" i="3"/>
  <c r="A535" i="3" s="1"/>
  <c r="Z531" i="3"/>
  <c r="A531" i="3" s="1"/>
  <c r="Z525" i="3"/>
  <c r="A525" i="3" s="1"/>
  <c r="Z520" i="3"/>
  <c r="A520" i="3" s="1"/>
  <c r="Z518" i="3"/>
  <c r="A518" i="3" s="1"/>
  <c r="Z513" i="3"/>
  <c r="A513" i="3" s="1"/>
  <c r="Z508" i="3"/>
  <c r="A508" i="3" s="1"/>
  <c r="Z506" i="3"/>
  <c r="A506" i="3" s="1"/>
  <c r="Z501" i="3"/>
  <c r="A501" i="3" s="1"/>
  <c r="Z496" i="3"/>
  <c r="A496" i="3" s="1"/>
  <c r="Z494" i="3"/>
  <c r="A494" i="3" s="1"/>
  <c r="Z489" i="3"/>
  <c r="A489" i="3" s="1"/>
  <c r="Z484" i="3"/>
  <c r="A484" i="3" s="1"/>
  <c r="Z482" i="3"/>
  <c r="A482" i="3" s="1"/>
  <c r="Z477" i="3"/>
  <c r="A477" i="3" s="1"/>
  <c r="Z472" i="3"/>
  <c r="A472" i="3" s="1"/>
  <c r="Z470" i="3"/>
  <c r="A470" i="3" s="1"/>
  <c r="Z465" i="3"/>
  <c r="A465" i="3" s="1"/>
  <c r="Z460" i="3"/>
  <c r="A460" i="3" s="1"/>
  <c r="Z627" i="3"/>
  <c r="A627" i="3" s="1"/>
  <c r="Z581" i="3"/>
  <c r="A581" i="3" s="1"/>
  <c r="Z576" i="3"/>
  <c r="A576" i="3" s="1"/>
  <c r="Z517" i="3"/>
  <c r="A517" i="3" s="1"/>
  <c r="Z514" i="3"/>
  <c r="A514" i="3" s="1"/>
  <c r="Z507" i="3"/>
  <c r="A507" i="3" s="1"/>
  <c r="Z493" i="3"/>
  <c r="A493" i="3" s="1"/>
  <c r="Z490" i="3"/>
  <c r="A490" i="3" s="1"/>
  <c r="Z483" i="3"/>
  <c r="A483" i="3" s="1"/>
  <c r="Z469" i="3"/>
  <c r="A469" i="3" s="1"/>
  <c r="Z466" i="3"/>
  <c r="A466" i="3" s="1"/>
  <c r="Z457" i="3"/>
  <c r="A457" i="3" s="1"/>
  <c r="Z453" i="3"/>
  <c r="A453" i="3" s="1"/>
  <c r="Z448" i="3"/>
  <c r="A448" i="3" s="1"/>
  <c r="Z447" i="3"/>
  <c r="A447" i="3" s="1"/>
  <c r="Z443" i="3"/>
  <c r="A443" i="3" s="1"/>
  <c r="Z442" i="3"/>
  <c r="A442" i="3" s="1"/>
  <c r="Z433" i="3"/>
  <c r="A433" i="3" s="1"/>
  <c r="Z429" i="3"/>
  <c r="A429" i="3" s="1"/>
  <c r="Z424" i="3"/>
  <c r="A424" i="3" s="1"/>
  <c r="Z423" i="3"/>
  <c r="A423" i="3" s="1"/>
  <c r="Z419" i="3"/>
  <c r="A419" i="3" s="1"/>
  <c r="Z418" i="3"/>
  <c r="A418" i="3" s="1"/>
  <c r="Z409" i="3"/>
  <c r="A409" i="3" s="1"/>
  <c r="Z405" i="3"/>
  <c r="A405" i="3" s="1"/>
  <c r="Z400" i="3"/>
  <c r="A400" i="3" s="1"/>
  <c r="Z399" i="3"/>
  <c r="A399" i="3" s="1"/>
  <c r="Z394" i="3"/>
  <c r="A394" i="3" s="1"/>
  <c r="Z392" i="3"/>
  <c r="A392" i="3" s="1"/>
  <c r="Z387" i="3"/>
  <c r="A387" i="3" s="1"/>
  <c r="Z382" i="3"/>
  <c r="A382" i="3" s="1"/>
  <c r="Z380" i="3"/>
  <c r="A380" i="3" s="1"/>
  <c r="Z375" i="3"/>
  <c r="A375" i="3" s="1"/>
  <c r="Z370" i="3"/>
  <c r="A370" i="3" s="1"/>
  <c r="Z368" i="3"/>
  <c r="A368" i="3" s="1"/>
  <c r="Z363" i="3"/>
  <c r="A363" i="3" s="1"/>
  <c r="Z358" i="3"/>
  <c r="A358" i="3" s="1"/>
  <c r="Z356" i="3"/>
  <c r="A356" i="3" s="1"/>
  <c r="Z351" i="3"/>
  <c r="A351" i="3" s="1"/>
  <c r="Z346" i="3"/>
  <c r="A346" i="3" s="1"/>
  <c r="Z344" i="3"/>
  <c r="A344" i="3" s="1"/>
  <c r="Z339" i="3"/>
  <c r="A339" i="3" s="1"/>
  <c r="Z334" i="3"/>
  <c r="A334" i="3" s="1"/>
  <c r="Z332" i="3"/>
  <c r="A332" i="3" s="1"/>
  <c r="Z327" i="3"/>
  <c r="A327" i="3" s="1"/>
  <c r="Z322" i="3"/>
  <c r="A322" i="3" s="1"/>
  <c r="Z320" i="3"/>
  <c r="A320" i="3" s="1"/>
  <c r="Z315" i="3"/>
  <c r="A315" i="3" s="1"/>
  <c r="Z310" i="3"/>
  <c r="A310" i="3" s="1"/>
  <c r="Z308" i="3"/>
  <c r="A308" i="3" s="1"/>
  <c r="Z303" i="3"/>
  <c r="A303" i="3" s="1"/>
  <c r="Z298" i="3"/>
  <c r="A298" i="3" s="1"/>
  <c r="Z296" i="3"/>
  <c r="A296" i="3" s="1"/>
  <c r="Z291" i="3"/>
  <c r="A291" i="3" s="1"/>
  <c r="Z286" i="3"/>
  <c r="A286" i="3" s="1"/>
  <c r="Z284" i="3"/>
  <c r="A284" i="3" s="1"/>
  <c r="Z597" i="3"/>
  <c r="A597" i="3" s="1"/>
  <c r="Z590" i="3"/>
  <c r="A590" i="3" s="1"/>
  <c r="Z583" i="3"/>
  <c r="A583" i="3" s="1"/>
  <c r="Z580" i="3"/>
  <c r="A580" i="3" s="1"/>
  <c r="Z549" i="3"/>
  <c r="A549" i="3" s="1"/>
  <c r="Z542" i="3"/>
  <c r="A542" i="3" s="1"/>
  <c r="Z532" i="3"/>
  <c r="A532" i="3" s="1"/>
  <c r="Z524" i="3"/>
  <c r="A524" i="3" s="1"/>
  <c r="Z515" i="3"/>
  <c r="A515" i="3" s="1"/>
  <c r="Z510" i="3"/>
  <c r="A510" i="3" s="1"/>
  <c r="Z500" i="3"/>
  <c r="A500" i="3" s="1"/>
  <c r="Z491" i="3"/>
  <c r="A491" i="3" s="1"/>
  <c r="Z486" i="3"/>
  <c r="A486" i="3" s="1"/>
  <c r="Z476" i="3"/>
  <c r="A476" i="3" s="1"/>
  <c r="Z467" i="3"/>
  <c r="A467" i="3" s="1"/>
  <c r="Z462" i="3"/>
  <c r="A462" i="3" s="1"/>
  <c r="Z458" i="3"/>
  <c r="A458" i="3" s="1"/>
  <c r="Z450" i="3"/>
  <c r="A450" i="3" s="1"/>
  <c r="Z440" i="3"/>
  <c r="A440" i="3" s="1"/>
  <c r="Z434" i="3"/>
  <c r="A434" i="3" s="1"/>
  <c r="Z426" i="3"/>
  <c r="A426" i="3" s="1"/>
  <c r="Z416" i="3"/>
  <c r="A416" i="3" s="1"/>
  <c r="Z410" i="3"/>
  <c r="A410" i="3" s="1"/>
  <c r="Z402" i="3"/>
  <c r="A402" i="3" s="1"/>
  <c r="Z396" i="3"/>
  <c r="A396" i="3" s="1"/>
  <c r="Z391" i="3"/>
  <c r="A391" i="3" s="1"/>
  <c r="Z389" i="3"/>
  <c r="A389" i="3" s="1"/>
  <c r="Z384" i="3"/>
  <c r="A384" i="3" s="1"/>
  <c r="Z379" i="3"/>
  <c r="A379" i="3" s="1"/>
  <c r="Z377" i="3"/>
  <c r="A377" i="3" s="1"/>
  <c r="Z372" i="3"/>
  <c r="A372" i="3" s="1"/>
  <c r="Z367" i="3"/>
  <c r="A367" i="3" s="1"/>
  <c r="Z365" i="3"/>
  <c r="A365" i="3" s="1"/>
  <c r="Z360" i="3"/>
  <c r="A360" i="3" s="1"/>
  <c r="Z355" i="3"/>
  <c r="A355" i="3" s="1"/>
  <c r="Z353" i="3"/>
  <c r="A353" i="3" s="1"/>
  <c r="Z348" i="3"/>
  <c r="A348" i="3" s="1"/>
  <c r="Z343" i="3"/>
  <c r="A343" i="3" s="1"/>
  <c r="Z341" i="3"/>
  <c r="A341" i="3" s="1"/>
  <c r="Z336" i="3"/>
  <c r="A336" i="3" s="1"/>
  <c r="Z331" i="3"/>
  <c r="A331" i="3" s="1"/>
  <c r="Z329" i="3"/>
  <c r="A329" i="3" s="1"/>
  <c r="Z324" i="3"/>
  <c r="A324" i="3" s="1"/>
  <c r="Z319" i="3"/>
  <c r="A319" i="3" s="1"/>
  <c r="Z317" i="3"/>
  <c r="A317" i="3" s="1"/>
  <c r="Z312" i="3"/>
  <c r="A312" i="3" s="1"/>
  <c r="Z307" i="3"/>
  <c r="A307" i="3" s="1"/>
  <c r="Z651" i="3"/>
  <c r="A651" i="3" s="1"/>
  <c r="Z605" i="3"/>
  <c r="A605" i="3" s="1"/>
  <c r="Z552" i="3"/>
  <c r="A552" i="3" s="1"/>
  <c r="Z527" i="3"/>
  <c r="A527" i="3" s="1"/>
  <c r="Z519" i="3"/>
  <c r="A519" i="3" s="1"/>
  <c r="Z495" i="3"/>
  <c r="A495" i="3" s="1"/>
  <c r="Z464" i="3"/>
  <c r="A464" i="3" s="1"/>
  <c r="Z445" i="3"/>
  <c r="A445" i="3" s="1"/>
  <c r="Z438" i="3"/>
  <c r="A438" i="3" s="1"/>
  <c r="Z435" i="3"/>
  <c r="A435" i="3" s="1"/>
  <c r="Z417" i="3"/>
  <c r="A417" i="3" s="1"/>
  <c r="Z407" i="3"/>
  <c r="A407" i="3" s="1"/>
  <c r="Z406" i="3"/>
  <c r="A406" i="3" s="1"/>
  <c r="Z618" i="3"/>
  <c r="A618" i="3" s="1"/>
  <c r="Z604" i="3"/>
  <c r="A604" i="3" s="1"/>
  <c r="Z559" i="3"/>
  <c r="A559" i="3" s="1"/>
  <c r="Z533" i="3"/>
  <c r="A533" i="3" s="1"/>
  <c r="Z488" i="3"/>
  <c r="A488" i="3" s="1"/>
  <c r="Z481" i="3"/>
  <c r="A481" i="3" s="1"/>
  <c r="Z478" i="3"/>
  <c r="A478" i="3" s="1"/>
  <c r="Z459" i="3"/>
  <c r="A459" i="3" s="1"/>
  <c r="Z646" i="3"/>
  <c r="A646" i="3" s="1"/>
  <c r="Z522" i="3"/>
  <c r="A522" i="3" s="1"/>
  <c r="Z505" i="3"/>
  <c r="A505" i="3" s="1"/>
  <c r="Z498" i="3"/>
  <c r="A498" i="3" s="1"/>
  <c r="Z474" i="3"/>
  <c r="A474" i="3" s="1"/>
  <c r="Z428" i="3"/>
  <c r="A428" i="3" s="1"/>
  <c r="Z421" i="3"/>
  <c r="A421" i="3" s="1"/>
  <c r="Z411" i="3"/>
  <c r="A411" i="3" s="1"/>
  <c r="Z404" i="3"/>
  <c r="A404" i="3" s="1"/>
  <c r="Z398" i="3"/>
  <c r="A398" i="3" s="1"/>
  <c r="Z393" i="3"/>
  <c r="A393" i="3" s="1"/>
  <c r="Z383" i="3"/>
  <c r="A383" i="3" s="1"/>
  <c r="Z374" i="3"/>
  <c r="A374" i="3" s="1"/>
  <c r="Z369" i="3"/>
  <c r="A369" i="3" s="1"/>
  <c r="Z359" i="3"/>
  <c r="A359" i="3" s="1"/>
  <c r="Z350" i="3"/>
  <c r="A350" i="3" s="1"/>
  <c r="Z345" i="3"/>
  <c r="A345" i="3" s="1"/>
  <c r="Z335" i="3"/>
  <c r="A335" i="3" s="1"/>
  <c r="Z326" i="3"/>
  <c r="A326" i="3" s="1"/>
  <c r="Z321" i="3"/>
  <c r="A321" i="3" s="1"/>
  <c r="Z311" i="3"/>
  <c r="A311" i="3" s="1"/>
  <c r="Z302" i="3"/>
  <c r="A302" i="3" s="1"/>
  <c r="Z301" i="3"/>
  <c r="A301" i="3" s="1"/>
  <c r="Z292" i="3"/>
  <c r="A292" i="3" s="1"/>
  <c r="Z288" i="3"/>
  <c r="A288" i="3" s="1"/>
  <c r="Z283" i="3"/>
  <c r="A283" i="3" s="1"/>
  <c r="Z282" i="3"/>
  <c r="A282" i="3" s="1"/>
  <c r="Z281" i="3"/>
  <c r="A281" i="3" s="1"/>
  <c r="Z276" i="3"/>
  <c r="A276" i="3" s="1"/>
  <c r="Z271" i="3"/>
  <c r="A271" i="3" s="1"/>
  <c r="Z269" i="3"/>
  <c r="A269" i="3" s="1"/>
  <c r="Z264" i="3"/>
  <c r="A264" i="3" s="1"/>
  <c r="Z259" i="3"/>
  <c r="A259" i="3" s="1"/>
  <c r="Z257" i="3"/>
  <c r="A257" i="3" s="1"/>
  <c r="Z252" i="3"/>
  <c r="A252" i="3" s="1"/>
  <c r="Z247" i="3"/>
  <c r="A247" i="3" s="1"/>
  <c r="Z245" i="3"/>
  <c r="A245" i="3" s="1"/>
  <c r="Z240" i="3"/>
  <c r="A240" i="3" s="1"/>
  <c r="Z235" i="3"/>
  <c r="A235" i="3" s="1"/>
  <c r="Z233" i="3"/>
  <c r="A233" i="3" s="1"/>
  <c r="Z228" i="3"/>
  <c r="A228" i="3" s="1"/>
  <c r="Z223" i="3"/>
  <c r="A223" i="3" s="1"/>
  <c r="Z221" i="3"/>
  <c r="A221" i="3" s="1"/>
  <c r="Z216" i="3"/>
  <c r="A216" i="3" s="1"/>
  <c r="Z211" i="3"/>
  <c r="A211" i="3" s="1"/>
  <c r="Z209" i="3"/>
  <c r="A209" i="3" s="1"/>
  <c r="Z607" i="3"/>
  <c r="A607" i="3" s="1"/>
  <c r="Z566" i="3"/>
  <c r="A566" i="3" s="1"/>
  <c r="Z556" i="3"/>
  <c r="A556" i="3" s="1"/>
  <c r="Z536" i="3"/>
  <c r="A536" i="3" s="1"/>
  <c r="Z526" i="3"/>
  <c r="A526" i="3" s="1"/>
  <c r="Z452" i="3"/>
  <c r="A452" i="3" s="1"/>
  <c r="Z436" i="3"/>
  <c r="A436" i="3" s="1"/>
  <c r="Z414" i="3"/>
  <c r="A414" i="3" s="1"/>
  <c r="Z388" i="3"/>
  <c r="A388" i="3" s="1"/>
  <c r="Z385" i="3"/>
  <c r="A385" i="3" s="1"/>
  <c r="Z378" i="3"/>
  <c r="A378" i="3" s="1"/>
  <c r="Z364" i="3"/>
  <c r="A364" i="3" s="1"/>
  <c r="Z361" i="3"/>
  <c r="A361" i="3" s="1"/>
  <c r="Z354" i="3"/>
  <c r="A354" i="3" s="1"/>
  <c r="Z340" i="3"/>
  <c r="A340" i="3" s="1"/>
  <c r="Z337" i="3"/>
  <c r="A337" i="3" s="1"/>
  <c r="Z330" i="3"/>
  <c r="A330" i="3" s="1"/>
  <c r="Z316" i="3"/>
  <c r="A316" i="3" s="1"/>
  <c r="Z313" i="3"/>
  <c r="A313" i="3" s="1"/>
  <c r="Z306" i="3"/>
  <c r="A306" i="3" s="1"/>
  <c r="Z299" i="3"/>
  <c r="A299" i="3" s="1"/>
  <c r="Z293" i="3"/>
  <c r="A293" i="3" s="1"/>
  <c r="Z285" i="3"/>
  <c r="A285" i="3" s="1"/>
  <c r="Z280" i="3"/>
  <c r="A280" i="3" s="1"/>
  <c r="Z278" i="3"/>
  <c r="A278" i="3" s="1"/>
  <c r="Z273" i="3"/>
  <c r="A273" i="3" s="1"/>
  <c r="Z268" i="3"/>
  <c r="A268" i="3" s="1"/>
  <c r="Z266" i="3"/>
  <c r="A266" i="3" s="1"/>
  <c r="Z261" i="3"/>
  <c r="A261" i="3" s="1"/>
  <c r="Z256" i="3"/>
  <c r="A256" i="3" s="1"/>
  <c r="Z254" i="3"/>
  <c r="A254" i="3" s="1"/>
  <c r="Z249" i="3"/>
  <c r="A249" i="3" s="1"/>
  <c r="Z244" i="3"/>
  <c r="A244" i="3" s="1"/>
  <c r="Z242" i="3"/>
  <c r="A242" i="3" s="1"/>
  <c r="Z237" i="3"/>
  <c r="A237" i="3" s="1"/>
  <c r="Z232" i="3"/>
  <c r="A232" i="3" s="1"/>
  <c r="Z230" i="3"/>
  <c r="A230" i="3" s="1"/>
  <c r="Z225" i="3"/>
  <c r="A225" i="3" s="1"/>
  <c r="Z220" i="3"/>
  <c r="A220" i="3" s="1"/>
  <c r="Z218" i="3"/>
  <c r="A218" i="3" s="1"/>
  <c r="Z213" i="3"/>
  <c r="A213" i="3" s="1"/>
  <c r="Z208" i="3"/>
  <c r="A208" i="3" s="1"/>
  <c r="Z206" i="3"/>
  <c r="A206" i="3" s="1"/>
  <c r="Z201" i="3"/>
  <c r="A201" i="3" s="1"/>
  <c r="Z196" i="3"/>
  <c r="A196" i="3" s="1"/>
  <c r="Z194" i="3"/>
  <c r="A194" i="3" s="1"/>
  <c r="Z189" i="3"/>
  <c r="A189" i="3" s="1"/>
  <c r="Z184" i="3"/>
  <c r="A184" i="3" s="1"/>
  <c r="Z182" i="3"/>
  <c r="A182" i="3" s="1"/>
  <c r="Z177" i="3"/>
  <c r="A177" i="3" s="1"/>
  <c r="Z172" i="3"/>
  <c r="A172" i="3" s="1"/>
  <c r="Z170" i="3"/>
  <c r="A170" i="3" s="1"/>
  <c r="Z165" i="3"/>
  <c r="A165" i="3" s="1"/>
  <c r="Z160" i="3"/>
  <c r="A160" i="3" s="1"/>
  <c r="Z446" i="3"/>
  <c r="A446" i="3" s="1"/>
  <c r="Z395" i="3"/>
  <c r="A395" i="3" s="1"/>
  <c r="Z390" i="3"/>
  <c r="A390" i="3" s="1"/>
  <c r="Z366" i="3"/>
  <c r="A366" i="3" s="1"/>
  <c r="Z347" i="3"/>
  <c r="A347" i="3" s="1"/>
  <c r="Z338" i="3"/>
  <c r="A338" i="3" s="1"/>
  <c r="Z309" i="3"/>
  <c r="A309" i="3" s="1"/>
  <c r="Z300" i="3"/>
  <c r="A300" i="3" s="1"/>
  <c r="Z295" i="3"/>
  <c r="A295" i="3" s="1"/>
  <c r="Z279" i="3"/>
  <c r="A279" i="3" s="1"/>
  <c r="Z277" i="3"/>
  <c r="A277" i="3" s="1"/>
  <c r="Z274" i="3"/>
  <c r="A274" i="3" s="1"/>
  <c r="Z272" i="3"/>
  <c r="A272" i="3" s="1"/>
  <c r="Z255" i="3"/>
  <c r="A255" i="3" s="1"/>
  <c r="Z253" i="3"/>
  <c r="A253" i="3" s="1"/>
  <c r="Z250" i="3"/>
  <c r="A250" i="3" s="1"/>
  <c r="Z248" i="3"/>
  <c r="A248" i="3" s="1"/>
  <c r="Z231" i="3"/>
  <c r="A231" i="3" s="1"/>
  <c r="Z229" i="3"/>
  <c r="A229" i="3" s="1"/>
  <c r="Z226" i="3"/>
  <c r="A226" i="3" s="1"/>
  <c r="Z224" i="3"/>
  <c r="A224" i="3" s="1"/>
  <c r="Z207" i="3"/>
  <c r="A207" i="3" s="1"/>
  <c r="Z197" i="3"/>
  <c r="A197" i="3" s="1"/>
  <c r="Z191" i="3"/>
  <c r="A191" i="3" s="1"/>
  <c r="Z183" i="3"/>
  <c r="A183" i="3" s="1"/>
  <c r="Z173" i="3"/>
  <c r="A173" i="3" s="1"/>
  <c r="Z167" i="3"/>
  <c r="A167" i="3" s="1"/>
  <c r="Z158" i="3"/>
  <c r="A158" i="3" s="1"/>
  <c r="Z153" i="3"/>
  <c r="A153" i="3" s="1"/>
  <c r="Z148" i="3"/>
  <c r="A148" i="3" s="1"/>
  <c r="Z146" i="3"/>
  <c r="A146" i="3" s="1"/>
  <c r="Z141" i="3"/>
  <c r="A141" i="3" s="1"/>
  <c r="Z136" i="3"/>
  <c r="A136" i="3" s="1"/>
  <c r="Z134" i="3"/>
  <c r="A134" i="3" s="1"/>
  <c r="Z129" i="3"/>
  <c r="A129" i="3" s="1"/>
  <c r="Z124" i="3"/>
  <c r="A124" i="3" s="1"/>
  <c r="Z122" i="3"/>
  <c r="A122" i="3" s="1"/>
  <c r="Z117" i="3"/>
  <c r="A117" i="3" s="1"/>
  <c r="Z112" i="3"/>
  <c r="A112" i="3" s="1"/>
  <c r="Z110" i="3"/>
  <c r="A110" i="3" s="1"/>
  <c r="Z105" i="3"/>
  <c r="A105" i="3" s="1"/>
  <c r="Z100" i="3"/>
  <c r="A100" i="3" s="1"/>
  <c r="Z98" i="3"/>
  <c r="A98" i="3" s="1"/>
  <c r="Z93" i="3"/>
  <c r="A93" i="3" s="1"/>
  <c r="Z88" i="3"/>
  <c r="A88" i="3" s="1"/>
  <c r="Z86" i="3"/>
  <c r="A86" i="3" s="1"/>
  <c r="Z81" i="3"/>
  <c r="A81" i="3" s="1"/>
  <c r="Z76" i="3"/>
  <c r="A76" i="3" s="1"/>
  <c r="Z74" i="3"/>
  <c r="A74" i="3" s="1"/>
  <c r="Z69" i="3"/>
  <c r="A69" i="3" s="1"/>
  <c r="Z64" i="3"/>
  <c r="A64" i="3" s="1"/>
  <c r="Z62" i="3"/>
  <c r="A62" i="3" s="1"/>
  <c r="Z57" i="3"/>
  <c r="A57" i="3" s="1"/>
  <c r="Z52" i="3"/>
  <c r="A52" i="3" s="1"/>
  <c r="Z50" i="3"/>
  <c r="A50" i="3" s="1"/>
  <c r="Z45" i="3"/>
  <c r="A45" i="3" s="1"/>
  <c r="Z40" i="3"/>
  <c r="A40" i="3" s="1"/>
  <c r="Z38" i="3"/>
  <c r="A38" i="3" s="1"/>
  <c r="Z33" i="3"/>
  <c r="A33" i="3" s="1"/>
  <c r="Z28" i="3"/>
  <c r="A28" i="3" s="1"/>
  <c r="Z26" i="3"/>
  <c r="A26" i="3" s="1"/>
  <c r="Z21" i="3"/>
  <c r="A21" i="3" s="1"/>
  <c r="Z16" i="3"/>
  <c r="A16" i="3" s="1"/>
  <c r="Z14" i="3"/>
  <c r="A14" i="3" s="1"/>
  <c r="Z90" i="3"/>
  <c r="A90" i="3" s="1"/>
  <c r="Z83" i="3"/>
  <c r="A83" i="3" s="1"/>
  <c r="Z78" i="3"/>
  <c r="A78" i="3" s="1"/>
  <c r="Z66" i="3"/>
  <c r="A66" i="3" s="1"/>
  <c r="Z54" i="3"/>
  <c r="A54" i="3" s="1"/>
  <c r="Z49" i="3"/>
  <c r="A49" i="3" s="1"/>
  <c r="Z42" i="3"/>
  <c r="A42" i="3" s="1"/>
  <c r="Z37" i="3"/>
  <c r="A37" i="3" s="1"/>
  <c r="Z35" i="3"/>
  <c r="A35" i="3" s="1"/>
  <c r="Z30" i="3"/>
  <c r="A30" i="3" s="1"/>
  <c r="Z23" i="3"/>
  <c r="A23" i="3" s="1"/>
  <c r="Z18" i="3"/>
  <c r="A18" i="3" s="1"/>
  <c r="Z11" i="3"/>
  <c r="A11" i="3" s="1"/>
  <c r="Z512" i="3"/>
  <c r="A512" i="3" s="1"/>
  <c r="Z371" i="3"/>
  <c r="A371" i="3" s="1"/>
  <c r="Z314" i="3"/>
  <c r="A314" i="3" s="1"/>
  <c r="Z265" i="3"/>
  <c r="A265" i="3" s="1"/>
  <c r="Z241" i="3"/>
  <c r="A241" i="3" s="1"/>
  <c r="Z236" i="3"/>
  <c r="A236" i="3" s="1"/>
  <c r="Z179" i="3"/>
  <c r="A179" i="3" s="1"/>
  <c r="Z171" i="3"/>
  <c r="A171" i="3" s="1"/>
  <c r="Z154" i="3"/>
  <c r="A154" i="3" s="1"/>
  <c r="Z142" i="3"/>
  <c r="A142" i="3" s="1"/>
  <c r="Z135" i="3"/>
  <c r="A135" i="3" s="1"/>
  <c r="Z128" i="3"/>
  <c r="A128" i="3" s="1"/>
  <c r="Z118" i="3"/>
  <c r="A118" i="3" s="1"/>
  <c r="Z116" i="3"/>
  <c r="A116" i="3" s="1"/>
  <c r="Z106" i="3"/>
  <c r="A106" i="3" s="1"/>
  <c r="Z104" i="3"/>
  <c r="A104" i="3" s="1"/>
  <c r="Z99" i="3"/>
  <c r="A99" i="3" s="1"/>
  <c r="Z87" i="3"/>
  <c r="A87" i="3" s="1"/>
  <c r="Z75" i="3"/>
  <c r="A75" i="3" s="1"/>
  <c r="Z70" i="3"/>
  <c r="A70" i="3" s="1"/>
  <c r="Z600" i="3"/>
  <c r="A600" i="3" s="1"/>
  <c r="Z557" i="3"/>
  <c r="A557" i="3" s="1"/>
  <c r="Z455" i="3"/>
  <c r="A455" i="3" s="1"/>
  <c r="Z454" i="3"/>
  <c r="A454" i="3" s="1"/>
  <c r="Z422" i="3"/>
  <c r="A422" i="3" s="1"/>
  <c r="Z381" i="3"/>
  <c r="A381" i="3" s="1"/>
  <c r="Z376" i="3"/>
  <c r="A376" i="3" s="1"/>
  <c r="Z373" i="3"/>
  <c r="A373" i="3" s="1"/>
  <c r="Z362" i="3"/>
  <c r="A362" i="3" s="1"/>
  <c r="Z318" i="3"/>
  <c r="A318" i="3" s="1"/>
  <c r="Z305" i="3"/>
  <c r="A305" i="3" s="1"/>
  <c r="Z304" i="3"/>
  <c r="A304" i="3" s="1"/>
  <c r="Z297" i="3"/>
  <c r="A297" i="3" s="1"/>
  <c r="Z290" i="3"/>
  <c r="A290" i="3" s="1"/>
  <c r="Z289" i="3"/>
  <c r="A289" i="3" s="1"/>
  <c r="Z275" i="3"/>
  <c r="A275" i="3" s="1"/>
  <c r="Z270" i="3"/>
  <c r="A270" i="3" s="1"/>
  <c r="Z251" i="3"/>
  <c r="A251" i="3" s="1"/>
  <c r="Z246" i="3"/>
  <c r="A246" i="3" s="1"/>
  <c r="Z227" i="3"/>
  <c r="A227" i="3" s="1"/>
  <c r="Z222" i="3"/>
  <c r="A222" i="3" s="1"/>
  <c r="Z202" i="3"/>
  <c r="A202" i="3" s="1"/>
  <c r="Z198" i="3"/>
  <c r="A198" i="3" s="1"/>
  <c r="Z193" i="3"/>
  <c r="A193" i="3" s="1"/>
  <c r="Z192" i="3"/>
  <c r="A192" i="3" s="1"/>
  <c r="Z188" i="3"/>
  <c r="A188" i="3" s="1"/>
  <c r="Z187" i="3"/>
  <c r="A187" i="3" s="1"/>
  <c r="Z178" i="3"/>
  <c r="A178" i="3" s="1"/>
  <c r="Z174" i="3"/>
  <c r="A174" i="3" s="1"/>
  <c r="Z169" i="3"/>
  <c r="A169" i="3" s="1"/>
  <c r="Z168" i="3"/>
  <c r="A168" i="3" s="1"/>
  <c r="Z164" i="3"/>
  <c r="A164" i="3" s="1"/>
  <c r="Z163" i="3"/>
  <c r="A163" i="3" s="1"/>
  <c r="Z157" i="3"/>
  <c r="A157" i="3" s="1"/>
  <c r="Z155" i="3"/>
  <c r="A155" i="3" s="1"/>
  <c r="Z150" i="3"/>
  <c r="A150" i="3" s="1"/>
  <c r="Z145" i="3"/>
  <c r="A145" i="3" s="1"/>
  <c r="Z143" i="3"/>
  <c r="A143" i="3" s="1"/>
  <c r="Z138" i="3"/>
  <c r="A138" i="3" s="1"/>
  <c r="Z133" i="3"/>
  <c r="A133" i="3" s="1"/>
  <c r="Z131" i="3"/>
  <c r="A131" i="3" s="1"/>
  <c r="Z126" i="3"/>
  <c r="A126" i="3" s="1"/>
  <c r="Z121" i="3"/>
  <c r="A121" i="3" s="1"/>
  <c r="Z119" i="3"/>
  <c r="A119" i="3" s="1"/>
  <c r="Z114" i="3"/>
  <c r="A114" i="3" s="1"/>
  <c r="Z109" i="3"/>
  <c r="A109" i="3" s="1"/>
  <c r="Z107" i="3"/>
  <c r="A107" i="3" s="1"/>
  <c r="Z102" i="3"/>
  <c r="A102" i="3" s="1"/>
  <c r="Z97" i="3"/>
  <c r="A97" i="3" s="1"/>
  <c r="Z95" i="3"/>
  <c r="A95" i="3" s="1"/>
  <c r="Z85" i="3"/>
  <c r="A85" i="3" s="1"/>
  <c r="Z73" i="3"/>
  <c r="A73" i="3" s="1"/>
  <c r="Z71" i="3"/>
  <c r="A71" i="3" s="1"/>
  <c r="Z61" i="3"/>
  <c r="A61" i="3" s="1"/>
  <c r="Z59" i="3"/>
  <c r="A59" i="3" s="1"/>
  <c r="Z47" i="3"/>
  <c r="A47" i="3" s="1"/>
  <c r="Z25" i="3"/>
  <c r="A25" i="3" s="1"/>
  <c r="Z13" i="3"/>
  <c r="A13" i="3" s="1"/>
  <c r="Z502" i="3"/>
  <c r="A502" i="3" s="1"/>
  <c r="Z431" i="3"/>
  <c r="A431" i="3" s="1"/>
  <c r="Z430" i="3"/>
  <c r="A430" i="3" s="1"/>
  <c r="Z412" i="3"/>
  <c r="A412" i="3" s="1"/>
  <c r="Z333" i="3"/>
  <c r="A333" i="3" s="1"/>
  <c r="Z328" i="3"/>
  <c r="A328" i="3" s="1"/>
  <c r="Z325" i="3"/>
  <c r="A325" i="3" s="1"/>
  <c r="Z294" i="3"/>
  <c r="A294" i="3" s="1"/>
  <c r="Z267" i="3"/>
  <c r="A267" i="3" s="1"/>
  <c r="Z262" i="3"/>
  <c r="A262" i="3" s="1"/>
  <c r="Z260" i="3"/>
  <c r="A260" i="3" s="1"/>
  <c r="Z195" i="3"/>
  <c r="A195" i="3" s="1"/>
  <c r="Z147" i="3"/>
  <c r="A147" i="3" s="1"/>
  <c r="Z130" i="3"/>
  <c r="A130" i="3" s="1"/>
  <c r="Z94" i="3"/>
  <c r="A94" i="3" s="1"/>
  <c r="Z92" i="3"/>
  <c r="A92" i="3" s="1"/>
  <c r="Z80" i="3"/>
  <c r="A80" i="3" s="1"/>
  <c r="Z632" i="3"/>
  <c r="A632" i="3" s="1"/>
  <c r="Z625" i="3"/>
  <c r="A625" i="3" s="1"/>
  <c r="Z573" i="3"/>
  <c r="A573" i="3" s="1"/>
  <c r="Z243" i="3"/>
  <c r="A243" i="3" s="1"/>
  <c r="Z238" i="3"/>
  <c r="A238" i="3" s="1"/>
  <c r="Z219" i="3"/>
  <c r="A219" i="3" s="1"/>
  <c r="Z217" i="3"/>
  <c r="A217" i="3" s="1"/>
  <c r="Z214" i="3"/>
  <c r="A214" i="3" s="1"/>
  <c r="Z212" i="3"/>
  <c r="A212" i="3" s="1"/>
  <c r="Z203" i="3"/>
  <c r="A203" i="3" s="1"/>
  <c r="Z185" i="3"/>
  <c r="A185" i="3" s="1"/>
  <c r="Z161" i="3"/>
  <c r="A161" i="3" s="1"/>
  <c r="Z159" i="3"/>
  <c r="A159" i="3" s="1"/>
  <c r="Z152" i="3"/>
  <c r="A152" i="3" s="1"/>
  <c r="Z140" i="3"/>
  <c r="A140" i="3" s="1"/>
  <c r="Z123" i="3"/>
  <c r="A123" i="3" s="1"/>
  <c r="Z111" i="3"/>
  <c r="A111" i="3" s="1"/>
  <c r="Z82" i="3"/>
  <c r="A82" i="3" s="1"/>
  <c r="Z68" i="3"/>
  <c r="A68" i="3" s="1"/>
  <c r="Z441" i="3"/>
  <c r="A441" i="3" s="1"/>
  <c r="Z397" i="3"/>
  <c r="A397" i="3" s="1"/>
  <c r="Z263" i="3"/>
  <c r="A263" i="3" s="1"/>
  <c r="Z258" i="3"/>
  <c r="A258" i="3" s="1"/>
  <c r="Z471" i="3"/>
  <c r="A471" i="3" s="1"/>
  <c r="Z386" i="3"/>
  <c r="A386" i="3" s="1"/>
  <c r="Z357" i="3"/>
  <c r="A357" i="3" s="1"/>
  <c r="Z352" i="3"/>
  <c r="A352" i="3" s="1"/>
  <c r="Z349" i="3"/>
  <c r="A349" i="3" s="1"/>
  <c r="Z323" i="3"/>
  <c r="A323" i="3" s="1"/>
  <c r="Z287" i="3"/>
  <c r="A287" i="3" s="1"/>
  <c r="Z239" i="3"/>
  <c r="A239" i="3" s="1"/>
  <c r="Z234" i="3"/>
  <c r="A234" i="3" s="1"/>
  <c r="Z503" i="3"/>
  <c r="A503" i="3" s="1"/>
  <c r="Z479" i="3"/>
  <c r="A479" i="3" s="1"/>
  <c r="Z342" i="3"/>
  <c r="A342" i="3" s="1"/>
  <c r="Z205" i="3"/>
  <c r="A205" i="3" s="1"/>
  <c r="Z204" i="3"/>
  <c r="A204" i="3" s="1"/>
  <c r="Z176" i="3"/>
  <c r="A176" i="3" s="1"/>
  <c r="Z175" i="3"/>
  <c r="A175" i="3" s="1"/>
  <c r="Z166" i="3"/>
  <c r="A166" i="3" s="1"/>
  <c r="Z149" i="3"/>
  <c r="A149" i="3" s="1"/>
  <c r="Z127" i="3"/>
  <c r="A127" i="3" s="1"/>
  <c r="Z120" i="3"/>
  <c r="A120" i="3" s="1"/>
  <c r="Z101" i="3"/>
  <c r="A101" i="3" s="1"/>
  <c r="Z79" i="3"/>
  <c r="A79" i="3" s="1"/>
  <c r="Z72" i="3"/>
  <c r="A72" i="3" s="1"/>
  <c r="Z58" i="3"/>
  <c r="A58" i="3" s="1"/>
  <c r="Z210" i="3"/>
  <c r="A210" i="3" s="1"/>
  <c r="Z200" i="3"/>
  <c r="A200" i="3" s="1"/>
  <c r="Z199" i="3"/>
  <c r="A199" i="3" s="1"/>
  <c r="Z151" i="3"/>
  <c r="A151" i="3" s="1"/>
  <c r="Z113" i="3"/>
  <c r="A113" i="3" s="1"/>
  <c r="Z108" i="3"/>
  <c r="A108" i="3" s="1"/>
  <c r="Z53" i="3"/>
  <c r="A53" i="3" s="1"/>
  <c r="Z44" i="3"/>
  <c r="A44" i="3" s="1"/>
  <c r="Z39" i="3"/>
  <c r="A39" i="3" s="1"/>
  <c r="Z29" i="3"/>
  <c r="A29" i="3" s="1"/>
  <c r="Z20" i="3"/>
  <c r="A20" i="3" s="1"/>
  <c r="Z15" i="3"/>
  <c r="A15" i="3" s="1"/>
  <c r="Z215" i="3"/>
  <c r="A215" i="3" s="1"/>
  <c r="Z186" i="3"/>
  <c r="A186" i="3" s="1"/>
  <c r="Z103" i="3"/>
  <c r="A103" i="3" s="1"/>
  <c r="Z65" i="3"/>
  <c r="A65" i="3" s="1"/>
  <c r="Z63" i="3"/>
  <c r="A63" i="3" s="1"/>
  <c r="Z60" i="3"/>
  <c r="A60" i="3" s="1"/>
  <c r="Z56" i="3"/>
  <c r="A56" i="3" s="1"/>
  <c r="Z51" i="3"/>
  <c r="A51" i="3" s="1"/>
  <c r="Z41" i="3"/>
  <c r="A41" i="3" s="1"/>
  <c r="Z17" i="3"/>
  <c r="A17" i="3" s="1"/>
  <c r="Z190" i="3"/>
  <c r="A190" i="3" s="1"/>
  <c r="Z181" i="3"/>
  <c r="A181" i="3" s="1"/>
  <c r="Z180" i="3"/>
  <c r="A180" i="3" s="1"/>
  <c r="Z139" i="3"/>
  <c r="A139" i="3" s="1"/>
  <c r="Z125" i="3"/>
  <c r="A125" i="3" s="1"/>
  <c r="Z96" i="3"/>
  <c r="A96" i="3" s="1"/>
  <c r="Z89" i="3"/>
  <c r="A89" i="3" s="1"/>
  <c r="Z84" i="3"/>
  <c r="A84" i="3" s="1"/>
  <c r="Z67" i="3"/>
  <c r="A67" i="3" s="1"/>
  <c r="Z55" i="3"/>
  <c r="A55" i="3" s="1"/>
  <c r="Z48" i="3"/>
  <c r="A48" i="3" s="1"/>
  <c r="Z34" i="3"/>
  <c r="A34" i="3" s="1"/>
  <c r="Z31" i="3"/>
  <c r="A31" i="3" s="1"/>
  <c r="Z24" i="3"/>
  <c r="A24" i="3" s="1"/>
  <c r="Z10" i="3"/>
  <c r="A10" i="3" s="1"/>
  <c r="Z156" i="3"/>
  <c r="A156" i="3" s="1"/>
  <c r="Z162" i="3"/>
  <c r="A162" i="3" s="1"/>
  <c r="Z144" i="3"/>
  <c r="A144" i="3" s="1"/>
  <c r="Z137" i="3"/>
  <c r="A137" i="3" s="1"/>
  <c r="Z132" i="3"/>
  <c r="A132" i="3" s="1"/>
  <c r="Z115" i="3"/>
  <c r="A115" i="3" s="1"/>
  <c r="Z91" i="3"/>
  <c r="A91" i="3" s="1"/>
  <c r="Z77" i="3"/>
  <c r="A77" i="3" s="1"/>
  <c r="Z46" i="3"/>
  <c r="A46" i="3" s="1"/>
  <c r="Z43" i="3"/>
  <c r="A43" i="3" s="1"/>
  <c r="Z36" i="3"/>
  <c r="A36" i="3" s="1"/>
  <c r="Z22" i="3"/>
  <c r="A22" i="3" s="1"/>
  <c r="Z19" i="3"/>
  <c r="A19" i="3" s="1"/>
  <c r="Z12" i="3"/>
  <c r="A12" i="3" s="1"/>
  <c r="Z32" i="3"/>
  <c r="A32" i="3" s="1"/>
  <c r="Z27" i="3"/>
  <c r="A27" i="3" s="1"/>
  <c r="C6" i="9"/>
  <c r="H10" i="9"/>
  <c r="C22" i="9"/>
  <c r="AF7" i="3"/>
  <c r="AF661" i="3"/>
  <c r="AF652" i="3"/>
  <c r="AF640" i="3"/>
  <c r="AF628" i="3"/>
  <c r="AF616" i="3"/>
  <c r="AF658" i="3"/>
  <c r="AF649" i="3"/>
  <c r="AF637" i="3"/>
  <c r="AF625" i="3"/>
  <c r="AF613" i="3"/>
  <c r="AF643" i="3"/>
  <c r="AF634" i="3"/>
  <c r="AF619" i="3"/>
  <c r="AF598" i="3"/>
  <c r="AF586" i="3"/>
  <c r="AF574" i="3"/>
  <c r="AF562" i="3"/>
  <c r="AF550" i="3"/>
  <c r="AF538" i="3"/>
  <c r="AF610" i="3"/>
  <c r="AF607" i="3"/>
  <c r="AF595" i="3"/>
  <c r="AF583" i="3"/>
  <c r="AF571" i="3"/>
  <c r="AF559" i="3"/>
  <c r="AF547" i="3"/>
  <c r="AF631" i="3"/>
  <c r="AF622" i="3"/>
  <c r="AF601" i="3"/>
  <c r="AF592" i="3"/>
  <c r="AF577" i="3"/>
  <c r="AF568" i="3"/>
  <c r="AF553" i="3"/>
  <c r="AF544" i="3"/>
  <c r="AF535" i="3"/>
  <c r="AF520" i="3"/>
  <c r="AF508" i="3"/>
  <c r="AF496" i="3"/>
  <c r="AF484" i="3"/>
  <c r="AF472" i="3"/>
  <c r="AF460" i="3"/>
  <c r="AF448" i="3"/>
  <c r="AF436" i="3"/>
  <c r="AF424" i="3"/>
  <c r="AF412" i="3"/>
  <c r="AF400" i="3"/>
  <c r="AF517" i="3"/>
  <c r="AF505" i="3"/>
  <c r="AF493" i="3"/>
  <c r="AF481" i="3"/>
  <c r="AF469" i="3"/>
  <c r="AF523" i="3"/>
  <c r="AF514" i="3"/>
  <c r="AF499" i="3"/>
  <c r="AF490" i="3"/>
  <c r="AF475" i="3"/>
  <c r="AF466" i="3"/>
  <c r="AF442" i="3"/>
  <c r="AF439" i="3"/>
  <c r="AF418" i="3"/>
  <c r="AF415" i="3"/>
  <c r="AF391" i="3"/>
  <c r="AF379" i="3"/>
  <c r="AF367" i="3"/>
  <c r="AF355" i="3"/>
  <c r="AF343" i="3"/>
  <c r="AF331" i="3"/>
  <c r="AF319" i="3"/>
  <c r="AF307" i="3"/>
  <c r="AF295" i="3"/>
  <c r="AF283" i="3"/>
  <c r="AF580" i="3"/>
  <c r="AF565" i="3"/>
  <c r="AF532" i="3"/>
  <c r="AF445" i="3"/>
  <c r="AF421" i="3"/>
  <c r="AF388" i="3"/>
  <c r="AF376" i="3"/>
  <c r="AF364" i="3"/>
  <c r="AF352" i="3"/>
  <c r="AF340" i="3"/>
  <c r="AF328" i="3"/>
  <c r="AF316" i="3"/>
  <c r="AF511" i="3"/>
  <c r="AF451" i="3"/>
  <c r="AF433" i="3"/>
  <c r="AF406" i="3"/>
  <c r="AF655" i="3"/>
  <c r="AF604" i="3"/>
  <c r="AF478" i="3"/>
  <c r="AF646" i="3"/>
  <c r="AF529" i="3"/>
  <c r="AF301" i="3"/>
  <c r="AF298" i="3"/>
  <c r="AF280" i="3"/>
  <c r="AF268" i="3"/>
  <c r="AF256" i="3"/>
  <c r="AF244" i="3"/>
  <c r="AF232" i="3"/>
  <c r="AF220" i="3"/>
  <c r="AF208" i="3"/>
  <c r="AF589" i="3"/>
  <c r="AF556" i="3"/>
  <c r="AF526" i="3"/>
  <c r="AF427" i="3"/>
  <c r="AF409" i="3"/>
  <c r="AF394" i="3"/>
  <c r="AF385" i="3"/>
  <c r="AF370" i="3"/>
  <c r="AF361" i="3"/>
  <c r="AF346" i="3"/>
  <c r="AF337" i="3"/>
  <c r="AF322" i="3"/>
  <c r="AF313" i="3"/>
  <c r="AF304" i="3"/>
  <c r="AF277" i="3"/>
  <c r="AF265" i="3"/>
  <c r="AF253" i="3"/>
  <c r="AF241" i="3"/>
  <c r="AF229" i="3"/>
  <c r="AF217" i="3"/>
  <c r="AF205" i="3"/>
  <c r="AF193" i="3"/>
  <c r="AF181" i="3"/>
  <c r="AF169" i="3"/>
  <c r="AF541" i="3"/>
  <c r="AF403" i="3"/>
  <c r="AF310" i="3"/>
  <c r="AF274" i="3"/>
  <c r="AF250" i="3"/>
  <c r="AF226" i="3"/>
  <c r="AF202" i="3"/>
  <c r="AF178" i="3"/>
  <c r="AF157" i="3"/>
  <c r="AF145" i="3"/>
  <c r="AF133" i="3"/>
  <c r="AF121" i="3"/>
  <c r="AF109" i="3"/>
  <c r="AF97" i="3"/>
  <c r="AF85" i="3"/>
  <c r="AF73" i="3"/>
  <c r="AF61" i="3"/>
  <c r="AF49" i="3"/>
  <c r="AF37" i="3"/>
  <c r="AF25" i="3"/>
  <c r="AF13" i="3"/>
  <c r="AF82" i="3"/>
  <c r="AF34" i="3"/>
  <c r="AF22" i="3"/>
  <c r="AF10" i="3"/>
  <c r="AF325" i="3"/>
  <c r="AF166" i="3"/>
  <c r="AF127" i="3"/>
  <c r="AF115" i="3"/>
  <c r="AF103" i="3"/>
  <c r="AF487" i="3"/>
  <c r="AF454" i="3"/>
  <c r="AF382" i="3"/>
  <c r="AF373" i="3"/>
  <c r="AF289" i="3"/>
  <c r="AF259" i="3"/>
  <c r="AF235" i="3"/>
  <c r="AF211" i="3"/>
  <c r="AF187" i="3"/>
  <c r="AF184" i="3"/>
  <c r="AF163" i="3"/>
  <c r="AF160" i="3"/>
  <c r="AF154" i="3"/>
  <c r="AF142" i="3"/>
  <c r="AF130" i="3"/>
  <c r="AF118" i="3"/>
  <c r="AF106" i="3"/>
  <c r="AF94" i="3"/>
  <c r="AF70" i="3"/>
  <c r="AF58" i="3"/>
  <c r="AF46" i="3"/>
  <c r="AF502" i="3"/>
  <c r="AF430" i="3"/>
  <c r="AF334" i="3"/>
  <c r="AF286" i="3"/>
  <c r="AF262" i="3"/>
  <c r="AF190" i="3"/>
  <c r="AF151" i="3"/>
  <c r="AF91" i="3"/>
  <c r="AF79" i="3"/>
  <c r="AF67" i="3"/>
  <c r="AF238" i="3"/>
  <c r="AF214" i="3"/>
  <c r="AF139" i="3"/>
  <c r="AF397" i="3"/>
  <c r="AF358" i="3"/>
  <c r="AF457" i="3"/>
  <c r="AF349" i="3"/>
  <c r="AF271" i="3"/>
  <c r="AF463" i="3"/>
  <c r="AF223" i="3"/>
  <c r="AF175" i="3"/>
  <c r="AF172" i="3"/>
  <c r="AF124" i="3"/>
  <c r="AF76" i="3"/>
  <c r="AF64" i="3"/>
  <c r="AF199" i="3"/>
  <c r="AF136" i="3"/>
  <c r="AF247" i="3"/>
  <c r="AF148" i="3"/>
  <c r="AF55" i="3"/>
  <c r="AF40" i="3"/>
  <c r="AF31" i="3"/>
  <c r="AF16" i="3"/>
  <c r="AF112" i="3"/>
  <c r="AF88" i="3"/>
  <c r="AF292" i="3"/>
  <c r="AF196" i="3"/>
  <c r="AF100" i="3"/>
  <c r="AF52" i="3"/>
  <c r="AF43" i="3"/>
  <c r="AF28" i="3"/>
  <c r="AF19" i="3"/>
  <c r="C2" i="9"/>
  <c r="C14" i="9"/>
  <c r="B2" i="9"/>
  <c r="G6" i="9"/>
  <c r="J7" i="9" s="1"/>
  <c r="B8" i="9"/>
  <c r="E9" i="9" s="1"/>
  <c r="B10" i="9"/>
  <c r="E11" i="9" s="1"/>
  <c r="G14" i="9"/>
  <c r="B18" i="9"/>
  <c r="G4" i="9"/>
  <c r="J5" i="9" s="1"/>
  <c r="B6" i="9"/>
  <c r="M7" i="9" s="1"/>
  <c r="B14" i="9"/>
  <c r="M15" i="9" s="1"/>
  <c r="H14" i="9"/>
  <c r="G16" i="9"/>
  <c r="C18" i="9"/>
  <c r="G20" i="9"/>
  <c r="B22" i="9"/>
  <c r="M23" i="9" s="1"/>
  <c r="H22" i="9"/>
  <c r="G24" i="9"/>
  <c r="J25" i="9" s="1"/>
  <c r="B28" i="9"/>
  <c r="M29" i="9" s="1"/>
  <c r="H28" i="9"/>
  <c r="B32" i="9"/>
  <c r="E33" i="9" s="1"/>
  <c r="M33" i="9"/>
  <c r="G34" i="9"/>
  <c r="J35" i="9" s="1"/>
  <c r="C36" i="9"/>
  <c r="M37" i="9" s="1"/>
  <c r="B4" i="9"/>
  <c r="G8" i="9"/>
  <c r="J9" i="9" s="1"/>
  <c r="M11" i="9"/>
  <c r="G12" i="9"/>
  <c r="B20" i="9"/>
  <c r="G26" i="9"/>
  <c r="G30" i="9"/>
  <c r="B34" i="9"/>
  <c r="S7" i="3"/>
  <c r="R7" i="3" s="1"/>
  <c r="Q7" i="3" s="1"/>
  <c r="G7" i="3" s="1"/>
  <c r="L7" i="3" s="1"/>
  <c r="L8" i="3" s="1"/>
  <c r="G2" i="9"/>
  <c r="J3" i="9" s="1"/>
  <c r="C4" i="9"/>
  <c r="G10" i="9"/>
  <c r="J11" i="9" s="1"/>
  <c r="B12" i="9"/>
  <c r="M13" i="9" s="1"/>
  <c r="H12" i="9"/>
  <c r="B16" i="9"/>
  <c r="E17" i="9" s="1"/>
  <c r="J17" i="9"/>
  <c r="G18" i="9"/>
  <c r="J19" i="9" s="1"/>
  <c r="C20" i="9"/>
  <c r="B24" i="9"/>
  <c r="E25" i="9" s="1"/>
  <c r="B26" i="9"/>
  <c r="H26" i="9"/>
  <c r="B30" i="9"/>
  <c r="H30" i="9"/>
  <c r="G32" i="9"/>
  <c r="J33" i="9" s="1"/>
  <c r="C34" i="9"/>
  <c r="G36" i="9"/>
  <c r="G22" i="9"/>
  <c r="J23" i="9" s="1"/>
  <c r="C26" i="9"/>
  <c r="G28" i="9"/>
  <c r="C30" i="9"/>
  <c r="E29" i="9"/>
  <c r="M27" i="9"/>
  <c r="H8" i="3"/>
  <c r="H9" i="3" s="1"/>
  <c r="AG7" i="3"/>
  <c r="AG3" i="3" s="1"/>
  <c r="V9" i="3"/>
  <c r="AE9" i="3" s="1"/>
  <c r="E3" i="9" s="1"/>
  <c r="Z9" i="3"/>
  <c r="A9" i="3" s="1"/>
  <c r="Z7" i="3"/>
  <c r="Z8" i="3"/>
  <c r="A8" i="3" s="1"/>
  <c r="L9" i="3" l="1"/>
  <c r="AB2" i="3" s="1"/>
  <c r="AC2" i="3" s="1"/>
  <c r="Q33" i="9"/>
  <c r="Q25" i="9"/>
  <c r="Q11" i="9"/>
  <c r="E31" i="9"/>
  <c r="Q3" i="9"/>
  <c r="H59" i="2" s="1"/>
  <c r="E7" i="9"/>
  <c r="Q7" i="9" s="1"/>
  <c r="H61" i="2" s="1"/>
  <c r="N11" i="9"/>
  <c r="Q9" i="9"/>
  <c r="Q17" i="9"/>
  <c r="M35" i="9"/>
  <c r="E5" i="9"/>
  <c r="Q5" i="9" s="1"/>
  <c r="H60" i="2" s="1"/>
  <c r="J21" i="9"/>
  <c r="M19" i="9"/>
  <c r="J27" i="9"/>
  <c r="E23" i="9"/>
  <c r="Q23" i="9" s="1"/>
  <c r="N7" i="9"/>
  <c r="M3" i="9"/>
  <c r="N3" i="9" s="1"/>
  <c r="A7" i="3"/>
  <c r="T270" i="16"/>
  <c r="J270" i="16" s="1"/>
  <c r="R268" i="16"/>
  <c r="D268" i="16" s="1"/>
  <c r="S267" i="16"/>
  <c r="I267" i="16" s="1"/>
  <c r="T266" i="16"/>
  <c r="J266" i="16" s="1"/>
  <c r="R264" i="16"/>
  <c r="D264" i="16" s="1"/>
  <c r="S263" i="16"/>
  <c r="I263" i="16" s="1"/>
  <c r="T262" i="16"/>
  <c r="J262" i="16" s="1"/>
  <c r="R260" i="16"/>
  <c r="D260" i="16" s="1"/>
  <c r="S259" i="16"/>
  <c r="I259" i="16" s="1"/>
  <c r="T258" i="16"/>
  <c r="J258" i="16" s="1"/>
  <c r="R256" i="16"/>
  <c r="D256" i="16" s="1"/>
  <c r="S255" i="16"/>
  <c r="I255" i="16" s="1"/>
  <c r="T254" i="16"/>
  <c r="J254" i="16" s="1"/>
  <c r="R252" i="16"/>
  <c r="D252" i="16" s="1"/>
  <c r="S251" i="16"/>
  <c r="I251" i="16" s="1"/>
  <c r="T250" i="16"/>
  <c r="J250" i="16" s="1"/>
  <c r="R248" i="16"/>
  <c r="D248" i="16" s="1"/>
  <c r="S247" i="16"/>
  <c r="I247" i="16" s="1"/>
  <c r="T246" i="16"/>
  <c r="J246" i="16" s="1"/>
  <c r="R244" i="16"/>
  <c r="D244" i="16" s="1"/>
  <c r="S243" i="16"/>
  <c r="I243" i="16" s="1"/>
  <c r="T242" i="16"/>
  <c r="J242" i="16" s="1"/>
  <c r="R240" i="16"/>
  <c r="D240" i="16" s="1"/>
  <c r="S239" i="16"/>
  <c r="I239" i="16" s="1"/>
  <c r="T238" i="16"/>
  <c r="J238" i="16" s="1"/>
  <c r="R236" i="16"/>
  <c r="D236" i="16" s="1"/>
  <c r="S235" i="16"/>
  <c r="I235" i="16" s="1"/>
  <c r="T234" i="16"/>
  <c r="J234" i="16" s="1"/>
  <c r="R232" i="16"/>
  <c r="D232" i="16" s="1"/>
  <c r="S231" i="16"/>
  <c r="I231" i="16" s="1"/>
  <c r="T230" i="16"/>
  <c r="J230" i="16" s="1"/>
  <c r="R228" i="16"/>
  <c r="D228" i="16" s="1"/>
  <c r="S227" i="16"/>
  <c r="I227" i="16" s="1"/>
  <c r="T226" i="16"/>
  <c r="J226" i="16" s="1"/>
  <c r="R224" i="16"/>
  <c r="D224" i="16" s="1"/>
  <c r="S223" i="16"/>
  <c r="I223" i="16" s="1"/>
  <c r="T222" i="16"/>
  <c r="J222" i="16" s="1"/>
  <c r="R220" i="16"/>
  <c r="D220" i="16" s="1"/>
  <c r="S219" i="16"/>
  <c r="I219" i="16" s="1"/>
  <c r="T218" i="16"/>
  <c r="J218" i="16" s="1"/>
  <c r="R216" i="16"/>
  <c r="D216" i="16" s="1"/>
  <c r="S215" i="16"/>
  <c r="I215" i="16" s="1"/>
  <c r="T214" i="16"/>
  <c r="J214" i="16" s="1"/>
  <c r="R212" i="16"/>
  <c r="D212" i="16" s="1"/>
  <c r="S211" i="16"/>
  <c r="I211" i="16" s="1"/>
  <c r="T210" i="16"/>
  <c r="J210" i="16" s="1"/>
  <c r="R208" i="16"/>
  <c r="D208" i="16" s="1"/>
  <c r="S207" i="16"/>
  <c r="I207" i="16" s="1"/>
  <c r="T206" i="16"/>
  <c r="J206" i="16" s="1"/>
  <c r="R204" i="16"/>
  <c r="D204" i="16" s="1"/>
  <c r="S203" i="16"/>
  <c r="I203" i="16" s="1"/>
  <c r="T202" i="16"/>
  <c r="J202" i="16" s="1"/>
  <c r="R200" i="16"/>
  <c r="D200" i="16" s="1"/>
  <c r="S199" i="16"/>
  <c r="I199" i="16" s="1"/>
  <c r="T198" i="16"/>
  <c r="J198" i="16" s="1"/>
  <c r="R196" i="16"/>
  <c r="D196" i="16" s="1"/>
  <c r="S270" i="16"/>
  <c r="I270" i="16" s="1"/>
  <c r="T269" i="16"/>
  <c r="J269" i="16" s="1"/>
  <c r="R270" i="16"/>
  <c r="D270" i="16" s="1"/>
  <c r="S269" i="16"/>
  <c r="I269" i="16" s="1"/>
  <c r="T268" i="16"/>
  <c r="J268" i="16" s="1"/>
  <c r="R266" i="16"/>
  <c r="D266" i="16" s="1"/>
  <c r="S265" i="16"/>
  <c r="I265" i="16" s="1"/>
  <c r="T264" i="16"/>
  <c r="J264" i="16" s="1"/>
  <c r="R262" i="16"/>
  <c r="D262" i="16" s="1"/>
  <c r="S261" i="16"/>
  <c r="I261" i="16" s="1"/>
  <c r="T260" i="16"/>
  <c r="J260" i="16" s="1"/>
  <c r="R258" i="16"/>
  <c r="D258" i="16" s="1"/>
  <c r="S257" i="16"/>
  <c r="I257" i="16" s="1"/>
  <c r="T256" i="16"/>
  <c r="J256" i="16" s="1"/>
  <c r="R254" i="16"/>
  <c r="D254" i="16" s="1"/>
  <c r="S253" i="16"/>
  <c r="I253" i="16" s="1"/>
  <c r="T252" i="16"/>
  <c r="J252" i="16" s="1"/>
  <c r="R250" i="16"/>
  <c r="D250" i="16" s="1"/>
  <c r="S249" i="16"/>
  <c r="I249" i="16" s="1"/>
  <c r="T248" i="16"/>
  <c r="J248" i="16" s="1"/>
  <c r="R246" i="16"/>
  <c r="D246" i="16" s="1"/>
  <c r="S245" i="16"/>
  <c r="I245" i="16" s="1"/>
  <c r="T244" i="16"/>
  <c r="J244" i="16" s="1"/>
  <c r="R242" i="16"/>
  <c r="D242" i="16" s="1"/>
  <c r="S241" i="16"/>
  <c r="I241" i="16" s="1"/>
  <c r="T240" i="16"/>
  <c r="J240" i="16" s="1"/>
  <c r="R238" i="16"/>
  <c r="D238" i="16" s="1"/>
  <c r="S237" i="16"/>
  <c r="I237" i="16" s="1"/>
  <c r="T236" i="16"/>
  <c r="J236" i="16" s="1"/>
  <c r="R234" i="16"/>
  <c r="D234" i="16" s="1"/>
  <c r="S233" i="16"/>
  <c r="I233" i="16" s="1"/>
  <c r="T232" i="16"/>
  <c r="J232" i="16" s="1"/>
  <c r="R230" i="16"/>
  <c r="D230" i="16" s="1"/>
  <c r="S229" i="16"/>
  <c r="I229" i="16" s="1"/>
  <c r="T228" i="16"/>
  <c r="J228" i="16" s="1"/>
  <c r="R226" i="16"/>
  <c r="D226" i="16" s="1"/>
  <c r="S225" i="16"/>
  <c r="I225" i="16" s="1"/>
  <c r="T224" i="16"/>
  <c r="J224" i="16" s="1"/>
  <c r="R222" i="16"/>
  <c r="D222" i="16" s="1"/>
  <c r="S221" i="16"/>
  <c r="I221" i="16" s="1"/>
  <c r="T220" i="16"/>
  <c r="J220" i="16" s="1"/>
  <c r="R218" i="16"/>
  <c r="D218" i="16" s="1"/>
  <c r="S217" i="16"/>
  <c r="I217" i="16" s="1"/>
  <c r="T216" i="16"/>
  <c r="J216" i="16" s="1"/>
  <c r="R214" i="16"/>
  <c r="D214" i="16" s="1"/>
  <c r="S213" i="16"/>
  <c r="I213" i="16" s="1"/>
  <c r="T212" i="16"/>
  <c r="J212" i="16" s="1"/>
  <c r="R210" i="16"/>
  <c r="D210" i="16" s="1"/>
  <c r="S209" i="16"/>
  <c r="I209" i="16" s="1"/>
  <c r="T208" i="16"/>
  <c r="J208" i="16" s="1"/>
  <c r="R206" i="16"/>
  <c r="D206" i="16" s="1"/>
  <c r="S205" i="16"/>
  <c r="I205" i="16" s="1"/>
  <c r="T204" i="16"/>
  <c r="J204" i="16" s="1"/>
  <c r="T267" i="16"/>
  <c r="J267" i="16" s="1"/>
  <c r="S264" i="16"/>
  <c r="I264" i="16" s="1"/>
  <c r="R261" i="16"/>
  <c r="D261" i="16" s="1"/>
  <c r="T259" i="16"/>
  <c r="J259" i="16" s="1"/>
  <c r="S256" i="16"/>
  <c r="I256" i="16" s="1"/>
  <c r="R253" i="16"/>
  <c r="D253" i="16" s="1"/>
  <c r="T251" i="16"/>
  <c r="J251" i="16" s="1"/>
  <c r="S248" i="16"/>
  <c r="I248" i="16" s="1"/>
  <c r="R245" i="16"/>
  <c r="D245" i="16" s="1"/>
  <c r="T243" i="16"/>
  <c r="J243" i="16" s="1"/>
  <c r="S240" i="16"/>
  <c r="I240" i="16" s="1"/>
  <c r="R237" i="16"/>
  <c r="D237" i="16" s="1"/>
  <c r="T235" i="16"/>
  <c r="J235" i="16" s="1"/>
  <c r="S232" i="16"/>
  <c r="I232" i="16" s="1"/>
  <c r="R229" i="16"/>
  <c r="D229" i="16" s="1"/>
  <c r="T227" i="16"/>
  <c r="J227" i="16" s="1"/>
  <c r="S224" i="16"/>
  <c r="I224" i="16" s="1"/>
  <c r="R221" i="16"/>
  <c r="D221" i="16" s="1"/>
  <c r="T219" i="16"/>
  <c r="J219" i="16" s="1"/>
  <c r="S216" i="16"/>
  <c r="I216" i="16" s="1"/>
  <c r="R213" i="16"/>
  <c r="D213" i="16" s="1"/>
  <c r="T211" i="16"/>
  <c r="J211" i="16" s="1"/>
  <c r="S208" i="16"/>
  <c r="I208" i="16" s="1"/>
  <c r="R205" i="16"/>
  <c r="D205" i="16" s="1"/>
  <c r="T203" i="16"/>
  <c r="J203" i="16" s="1"/>
  <c r="R202" i="16"/>
  <c r="D202" i="16" s="1"/>
  <c r="R201" i="16"/>
  <c r="D201" i="16" s="1"/>
  <c r="R194" i="16"/>
  <c r="D194" i="16" s="1"/>
  <c r="S193" i="16"/>
  <c r="I193" i="16" s="1"/>
  <c r="T192" i="16"/>
  <c r="J192" i="16" s="1"/>
  <c r="R190" i="16"/>
  <c r="D190" i="16" s="1"/>
  <c r="S189" i="16"/>
  <c r="I189" i="16" s="1"/>
  <c r="T188" i="16"/>
  <c r="J188" i="16" s="1"/>
  <c r="R186" i="16"/>
  <c r="D186" i="16" s="1"/>
  <c r="S185" i="16"/>
  <c r="I185" i="16" s="1"/>
  <c r="T184" i="16"/>
  <c r="J184" i="16" s="1"/>
  <c r="R182" i="16"/>
  <c r="D182" i="16" s="1"/>
  <c r="S181" i="16"/>
  <c r="I181" i="16" s="1"/>
  <c r="T180" i="16"/>
  <c r="J180" i="16" s="1"/>
  <c r="R178" i="16"/>
  <c r="D178" i="16" s="1"/>
  <c r="S177" i="16"/>
  <c r="I177" i="16" s="1"/>
  <c r="T176" i="16"/>
  <c r="J176" i="16" s="1"/>
  <c r="R174" i="16"/>
  <c r="D174" i="16" s="1"/>
  <c r="S173" i="16"/>
  <c r="I173" i="16" s="1"/>
  <c r="T172" i="16"/>
  <c r="J172" i="16" s="1"/>
  <c r="R170" i="16"/>
  <c r="D170" i="16" s="1"/>
  <c r="S169" i="16"/>
  <c r="I169" i="16" s="1"/>
  <c r="T168" i="16"/>
  <c r="J168" i="16" s="1"/>
  <c r="R166" i="16"/>
  <c r="D166" i="16" s="1"/>
  <c r="R269" i="16"/>
  <c r="D269" i="16" s="1"/>
  <c r="R267" i="16"/>
  <c r="D267" i="16" s="1"/>
  <c r="T265" i="16"/>
  <c r="J265" i="16" s="1"/>
  <c r="S262" i="16"/>
  <c r="I262" i="16" s="1"/>
  <c r="R259" i="16"/>
  <c r="D259" i="16" s="1"/>
  <c r="T257" i="16"/>
  <c r="J257" i="16" s="1"/>
  <c r="S254" i="16"/>
  <c r="I254" i="16" s="1"/>
  <c r="R251" i="16"/>
  <c r="D251" i="16" s="1"/>
  <c r="T249" i="16"/>
  <c r="J249" i="16" s="1"/>
  <c r="S246" i="16"/>
  <c r="I246" i="16" s="1"/>
  <c r="R243" i="16"/>
  <c r="D243" i="16" s="1"/>
  <c r="T241" i="16"/>
  <c r="J241" i="16" s="1"/>
  <c r="S238" i="16"/>
  <c r="I238" i="16" s="1"/>
  <c r="R235" i="16"/>
  <c r="D235" i="16" s="1"/>
  <c r="T233" i="16"/>
  <c r="J233" i="16" s="1"/>
  <c r="S230" i="16"/>
  <c r="I230" i="16" s="1"/>
  <c r="R227" i="16"/>
  <c r="D227" i="16" s="1"/>
  <c r="T225" i="16"/>
  <c r="J225" i="16" s="1"/>
  <c r="S222" i="16"/>
  <c r="I222" i="16" s="1"/>
  <c r="R219" i="16"/>
  <c r="D219" i="16" s="1"/>
  <c r="T217" i="16"/>
  <c r="J217" i="16" s="1"/>
  <c r="S214" i="16"/>
  <c r="I214" i="16" s="1"/>
  <c r="R211" i="16"/>
  <c r="D211" i="16" s="1"/>
  <c r="T209" i="16"/>
  <c r="J209" i="16" s="1"/>
  <c r="S206" i="16"/>
  <c r="I206" i="16" s="1"/>
  <c r="R203" i="16"/>
  <c r="D203" i="16" s="1"/>
  <c r="T197" i="16"/>
  <c r="J197" i="16" s="1"/>
  <c r="T196" i="16"/>
  <c r="J196" i="16" s="1"/>
  <c r="T195" i="16"/>
  <c r="J195" i="16" s="1"/>
  <c r="R193" i="16"/>
  <c r="D193" i="16" s="1"/>
  <c r="S192" i="16"/>
  <c r="I192" i="16" s="1"/>
  <c r="T191" i="16"/>
  <c r="J191" i="16" s="1"/>
  <c r="R189" i="16"/>
  <c r="D189" i="16" s="1"/>
  <c r="S188" i="16"/>
  <c r="I188" i="16" s="1"/>
  <c r="T187" i="16"/>
  <c r="J187" i="16" s="1"/>
  <c r="R185" i="16"/>
  <c r="D185" i="16" s="1"/>
  <c r="S184" i="16"/>
  <c r="I184" i="16" s="1"/>
  <c r="T183" i="16"/>
  <c r="J183" i="16" s="1"/>
  <c r="R181" i="16"/>
  <c r="D181" i="16" s="1"/>
  <c r="S180" i="16"/>
  <c r="I180" i="16" s="1"/>
  <c r="T179" i="16"/>
  <c r="J179" i="16" s="1"/>
  <c r="R177" i="16"/>
  <c r="D177" i="16" s="1"/>
  <c r="S176" i="16"/>
  <c r="I176" i="16" s="1"/>
  <c r="T175" i="16"/>
  <c r="J175" i="16" s="1"/>
  <c r="R173" i="16"/>
  <c r="D173" i="16" s="1"/>
  <c r="S172" i="16"/>
  <c r="I172" i="16" s="1"/>
  <c r="T171" i="16"/>
  <c r="J171" i="16" s="1"/>
  <c r="S266" i="16"/>
  <c r="I266" i="16" s="1"/>
  <c r="R263" i="16"/>
  <c r="D263" i="16" s="1"/>
  <c r="T253" i="16"/>
  <c r="J253" i="16" s="1"/>
  <c r="S250" i="16"/>
  <c r="I250" i="16" s="1"/>
  <c r="R247" i="16"/>
  <c r="D247" i="16" s="1"/>
  <c r="T237" i="16"/>
  <c r="J237" i="16" s="1"/>
  <c r="S234" i="16"/>
  <c r="I234" i="16" s="1"/>
  <c r="R231" i="16"/>
  <c r="D231" i="16" s="1"/>
  <c r="T221" i="16"/>
  <c r="J221" i="16" s="1"/>
  <c r="S218" i="16"/>
  <c r="I218" i="16" s="1"/>
  <c r="R215" i="16"/>
  <c r="D215" i="16" s="1"/>
  <c r="T205" i="16"/>
  <c r="J205" i="16" s="1"/>
  <c r="S202" i="16"/>
  <c r="I202" i="16" s="1"/>
  <c r="S200" i="16"/>
  <c r="I200" i="16" s="1"/>
  <c r="R198" i="16"/>
  <c r="D198" i="16" s="1"/>
  <c r="S194" i="16"/>
  <c r="I194" i="16" s="1"/>
  <c r="R191" i="16"/>
  <c r="D191" i="16" s="1"/>
  <c r="T189" i="16"/>
  <c r="J189" i="16" s="1"/>
  <c r="S186" i="16"/>
  <c r="I186" i="16" s="1"/>
  <c r="R183" i="16"/>
  <c r="D183" i="16" s="1"/>
  <c r="T181" i="16"/>
  <c r="J181" i="16" s="1"/>
  <c r="S178" i="16"/>
  <c r="I178" i="16" s="1"/>
  <c r="R175" i="16"/>
  <c r="D175" i="16" s="1"/>
  <c r="T173" i="16"/>
  <c r="J173" i="16" s="1"/>
  <c r="T170" i="16"/>
  <c r="J170" i="16" s="1"/>
  <c r="T169" i="16"/>
  <c r="J169" i="16" s="1"/>
  <c r="S168" i="16"/>
  <c r="I168" i="16" s="1"/>
  <c r="S167" i="16"/>
  <c r="I167" i="16" s="1"/>
  <c r="S166" i="16"/>
  <c r="I166" i="16" s="1"/>
  <c r="S165" i="16"/>
  <c r="I165" i="16" s="1"/>
  <c r="T164" i="16"/>
  <c r="J164" i="16" s="1"/>
  <c r="R162" i="16"/>
  <c r="D162" i="16" s="1"/>
  <c r="S161" i="16"/>
  <c r="I161" i="16" s="1"/>
  <c r="T160" i="16"/>
  <c r="J160" i="16" s="1"/>
  <c r="R158" i="16"/>
  <c r="D158" i="16" s="1"/>
  <c r="S157" i="16"/>
  <c r="I157" i="16" s="1"/>
  <c r="T156" i="16"/>
  <c r="J156" i="16" s="1"/>
  <c r="R154" i="16"/>
  <c r="D154" i="16" s="1"/>
  <c r="S153" i="16"/>
  <c r="I153" i="16" s="1"/>
  <c r="T152" i="16"/>
  <c r="J152" i="16" s="1"/>
  <c r="R150" i="16"/>
  <c r="D150" i="16" s="1"/>
  <c r="S149" i="16"/>
  <c r="I149" i="16" s="1"/>
  <c r="T148" i="16"/>
  <c r="J148" i="16" s="1"/>
  <c r="R146" i="16"/>
  <c r="D146" i="16" s="1"/>
  <c r="S145" i="16"/>
  <c r="I145" i="16" s="1"/>
  <c r="T144" i="16"/>
  <c r="J144" i="16" s="1"/>
  <c r="R142" i="16"/>
  <c r="D142" i="16" s="1"/>
  <c r="S141" i="16"/>
  <c r="I141" i="16" s="1"/>
  <c r="T140" i="16"/>
  <c r="J140" i="16" s="1"/>
  <c r="R138" i="16"/>
  <c r="D138" i="16" s="1"/>
  <c r="S137" i="16"/>
  <c r="I137" i="16" s="1"/>
  <c r="T136" i="16"/>
  <c r="J136" i="16" s="1"/>
  <c r="R134" i="16"/>
  <c r="D134" i="16" s="1"/>
  <c r="S133" i="16"/>
  <c r="I133" i="16" s="1"/>
  <c r="T132" i="16"/>
  <c r="J132" i="16" s="1"/>
  <c r="R130" i="16"/>
  <c r="D130" i="16" s="1"/>
  <c r="S129" i="16"/>
  <c r="I129" i="16" s="1"/>
  <c r="T128" i="16"/>
  <c r="J128" i="16" s="1"/>
  <c r="R126" i="16"/>
  <c r="D126" i="16" s="1"/>
  <c r="S125" i="16"/>
  <c r="I125" i="16" s="1"/>
  <c r="T124" i="16"/>
  <c r="J124" i="16" s="1"/>
  <c r="R122" i="16"/>
  <c r="D122" i="16" s="1"/>
  <c r="S121" i="16"/>
  <c r="I121" i="16" s="1"/>
  <c r="T120" i="16"/>
  <c r="J120" i="16" s="1"/>
  <c r="R118" i="16"/>
  <c r="D118" i="16" s="1"/>
  <c r="S117" i="16"/>
  <c r="I117" i="16" s="1"/>
  <c r="T116" i="16"/>
  <c r="J116" i="16" s="1"/>
  <c r="R114" i="16"/>
  <c r="D114" i="16" s="1"/>
  <c r="S113" i="16"/>
  <c r="I113" i="16" s="1"/>
  <c r="T112" i="16"/>
  <c r="J112" i="16" s="1"/>
  <c r="R110" i="16"/>
  <c r="D110" i="16" s="1"/>
  <c r="S109" i="16"/>
  <c r="I109" i="16" s="1"/>
  <c r="T108" i="16"/>
  <c r="J108" i="16" s="1"/>
  <c r="R106" i="16"/>
  <c r="D106" i="16" s="1"/>
  <c r="S105" i="16"/>
  <c r="I105" i="16" s="1"/>
  <c r="T104" i="16"/>
  <c r="J104" i="16" s="1"/>
  <c r="R102" i="16"/>
  <c r="D102" i="16" s="1"/>
  <c r="S101" i="16"/>
  <c r="I101" i="16" s="1"/>
  <c r="T100" i="16"/>
  <c r="J100" i="16" s="1"/>
  <c r="R98" i="16"/>
  <c r="D98" i="16" s="1"/>
  <c r="S97" i="16"/>
  <c r="I97" i="16" s="1"/>
  <c r="T96" i="16"/>
  <c r="J96" i="16" s="1"/>
  <c r="S268" i="16"/>
  <c r="I268" i="16" s="1"/>
  <c r="R265" i="16"/>
  <c r="D265" i="16" s="1"/>
  <c r="T255" i="16"/>
  <c r="J255" i="16" s="1"/>
  <c r="S252" i="16"/>
  <c r="I252" i="16" s="1"/>
  <c r="R249" i="16"/>
  <c r="D249" i="16" s="1"/>
  <c r="T239" i="16"/>
  <c r="J239" i="16" s="1"/>
  <c r="S236" i="16"/>
  <c r="I236" i="16" s="1"/>
  <c r="R233" i="16"/>
  <c r="D233" i="16" s="1"/>
  <c r="T223" i="16"/>
  <c r="J223" i="16" s="1"/>
  <c r="S220" i="16"/>
  <c r="I220" i="16" s="1"/>
  <c r="R217" i="16"/>
  <c r="D217" i="16" s="1"/>
  <c r="T207" i="16"/>
  <c r="J207" i="16" s="1"/>
  <c r="S204" i="16"/>
  <c r="I204" i="16" s="1"/>
  <c r="T201" i="16"/>
  <c r="J201" i="16" s="1"/>
  <c r="T199" i="16"/>
  <c r="J199" i="16" s="1"/>
  <c r="S197" i="16"/>
  <c r="I197" i="16" s="1"/>
  <c r="S195" i="16"/>
  <c r="I195" i="16" s="1"/>
  <c r="R192" i="16"/>
  <c r="D192" i="16" s="1"/>
  <c r="T190" i="16"/>
  <c r="J190" i="16" s="1"/>
  <c r="S187" i="16"/>
  <c r="I187" i="16" s="1"/>
  <c r="R184" i="16"/>
  <c r="D184" i="16" s="1"/>
  <c r="T182" i="16"/>
  <c r="J182" i="16" s="1"/>
  <c r="S179" i="16"/>
  <c r="I179" i="16" s="1"/>
  <c r="R176" i="16"/>
  <c r="D176" i="16" s="1"/>
  <c r="T174" i="16"/>
  <c r="J174" i="16" s="1"/>
  <c r="S171" i="16"/>
  <c r="I171" i="16" s="1"/>
  <c r="S170" i="16"/>
  <c r="I170" i="16" s="1"/>
  <c r="R169" i="16"/>
  <c r="D169" i="16" s="1"/>
  <c r="R168" i="16"/>
  <c r="D168" i="16" s="1"/>
  <c r="R167" i="16"/>
  <c r="D167" i="16" s="1"/>
  <c r="R165" i="16"/>
  <c r="D165" i="16" s="1"/>
  <c r="S164" i="16"/>
  <c r="I164" i="16" s="1"/>
  <c r="T163" i="16"/>
  <c r="J163" i="16" s="1"/>
  <c r="R161" i="16"/>
  <c r="D161" i="16" s="1"/>
  <c r="S160" i="16"/>
  <c r="I160" i="16" s="1"/>
  <c r="T159" i="16"/>
  <c r="J159" i="16" s="1"/>
  <c r="R157" i="16"/>
  <c r="D157" i="16" s="1"/>
  <c r="S156" i="16"/>
  <c r="I156" i="16" s="1"/>
  <c r="T155" i="16"/>
  <c r="J155" i="16" s="1"/>
  <c r="R153" i="16"/>
  <c r="D153" i="16" s="1"/>
  <c r="S152" i="16"/>
  <c r="I152" i="16" s="1"/>
  <c r="T151" i="16"/>
  <c r="J151" i="16" s="1"/>
  <c r="R149" i="16"/>
  <c r="D149" i="16" s="1"/>
  <c r="S148" i="16"/>
  <c r="I148" i="16" s="1"/>
  <c r="T147" i="16"/>
  <c r="J147" i="16" s="1"/>
  <c r="R145" i="16"/>
  <c r="D145" i="16" s="1"/>
  <c r="S144" i="16"/>
  <c r="I144" i="16" s="1"/>
  <c r="T143" i="16"/>
  <c r="J143" i="16" s="1"/>
  <c r="R141" i="16"/>
  <c r="D141" i="16" s="1"/>
  <c r="S140" i="16"/>
  <c r="I140" i="16" s="1"/>
  <c r="T139" i="16"/>
  <c r="J139" i="16" s="1"/>
  <c r="R137" i="16"/>
  <c r="D137" i="16" s="1"/>
  <c r="S136" i="16"/>
  <c r="I136" i="16" s="1"/>
  <c r="T135" i="16"/>
  <c r="J135" i="16" s="1"/>
  <c r="R133" i="16"/>
  <c r="D133" i="16" s="1"/>
  <c r="S132" i="16"/>
  <c r="I132" i="16" s="1"/>
  <c r="T131" i="16"/>
  <c r="J131" i="16" s="1"/>
  <c r="R129" i="16"/>
  <c r="D129" i="16" s="1"/>
  <c r="S128" i="16"/>
  <c r="I128" i="16" s="1"/>
  <c r="T127" i="16"/>
  <c r="J127" i="16" s="1"/>
  <c r="R125" i="16"/>
  <c r="D125" i="16" s="1"/>
  <c r="S124" i="16"/>
  <c r="I124" i="16" s="1"/>
  <c r="T123" i="16"/>
  <c r="J123" i="16" s="1"/>
  <c r="R121" i="16"/>
  <c r="D121" i="16" s="1"/>
  <c r="S120" i="16"/>
  <c r="I120" i="16" s="1"/>
  <c r="T119" i="16"/>
  <c r="J119" i="16" s="1"/>
  <c r="R117" i="16"/>
  <c r="D117" i="16" s="1"/>
  <c r="S116" i="16"/>
  <c r="I116" i="16" s="1"/>
  <c r="T115" i="16"/>
  <c r="J115" i="16" s="1"/>
  <c r="R113" i="16"/>
  <c r="D113" i="16" s="1"/>
  <c r="S112" i="16"/>
  <c r="I112" i="16" s="1"/>
  <c r="T111" i="16"/>
  <c r="J111" i="16" s="1"/>
  <c r="R109" i="16"/>
  <c r="D109" i="16" s="1"/>
  <c r="S108" i="16"/>
  <c r="I108" i="16" s="1"/>
  <c r="T107" i="16"/>
  <c r="J107" i="16" s="1"/>
  <c r="R105" i="16"/>
  <c r="D105" i="16" s="1"/>
  <c r="S104" i="16"/>
  <c r="I104" i="16" s="1"/>
  <c r="T103" i="16"/>
  <c r="J103" i="16" s="1"/>
  <c r="R101" i="16"/>
  <c r="D101" i="16" s="1"/>
  <c r="S100" i="16"/>
  <c r="I100" i="16" s="1"/>
  <c r="T99" i="16"/>
  <c r="J99" i="16" s="1"/>
  <c r="R97" i="16"/>
  <c r="D97" i="16" s="1"/>
  <c r="S96" i="16"/>
  <c r="I96" i="16" s="1"/>
  <c r="T95" i="16"/>
  <c r="J95" i="16" s="1"/>
  <c r="R93" i="16"/>
  <c r="D93" i="16" s="1"/>
  <c r="S92" i="16"/>
  <c r="I92" i="16" s="1"/>
  <c r="T91" i="16"/>
  <c r="J91" i="16" s="1"/>
  <c r="R89" i="16"/>
  <c r="D89" i="16" s="1"/>
  <c r="S88" i="16"/>
  <c r="I88" i="16" s="1"/>
  <c r="T87" i="16"/>
  <c r="J87" i="16" s="1"/>
  <c r="R85" i="16"/>
  <c r="D85" i="16" s="1"/>
  <c r="S84" i="16"/>
  <c r="I84" i="16" s="1"/>
  <c r="T83" i="16"/>
  <c r="J83" i="16" s="1"/>
  <c r="R81" i="16"/>
  <c r="D81" i="16" s="1"/>
  <c r="S80" i="16"/>
  <c r="I80" i="16" s="1"/>
  <c r="T79" i="16"/>
  <c r="J79" i="16" s="1"/>
  <c r="R77" i="16"/>
  <c r="D77" i="16" s="1"/>
  <c r="S76" i="16"/>
  <c r="I76" i="16" s="1"/>
  <c r="T75" i="16"/>
  <c r="J75" i="16" s="1"/>
  <c r="R73" i="16"/>
  <c r="D73" i="16" s="1"/>
  <c r="S72" i="16"/>
  <c r="I72" i="16" s="1"/>
  <c r="T71" i="16"/>
  <c r="J71" i="16" s="1"/>
  <c r="R69" i="16"/>
  <c r="D69" i="16" s="1"/>
  <c r="S68" i="16"/>
  <c r="I68" i="16" s="1"/>
  <c r="T67" i="16"/>
  <c r="J67" i="16" s="1"/>
  <c r="T263" i="16"/>
  <c r="J263" i="16" s="1"/>
  <c r="R257" i="16"/>
  <c r="D257" i="16" s="1"/>
  <c r="S244" i="16"/>
  <c r="I244" i="16" s="1"/>
  <c r="T231" i="16"/>
  <c r="J231" i="16" s="1"/>
  <c r="R225" i="16"/>
  <c r="D225" i="16" s="1"/>
  <c r="S212" i="16"/>
  <c r="I212" i="16" s="1"/>
  <c r="T200" i="16"/>
  <c r="J200" i="16" s="1"/>
  <c r="S196" i="16"/>
  <c r="I196" i="16" s="1"/>
  <c r="T186" i="16"/>
  <c r="J186" i="16" s="1"/>
  <c r="S183" i="16"/>
  <c r="I183" i="16" s="1"/>
  <c r="R180" i="16"/>
  <c r="D180" i="16" s="1"/>
  <c r="T166" i="16"/>
  <c r="J166" i="16" s="1"/>
  <c r="R163" i="16"/>
  <c r="D163" i="16" s="1"/>
  <c r="T161" i="16"/>
  <c r="J161" i="16" s="1"/>
  <c r="S158" i="16"/>
  <c r="I158" i="16" s="1"/>
  <c r="R155" i="16"/>
  <c r="D155" i="16" s="1"/>
  <c r="T153" i="16"/>
  <c r="J153" i="16" s="1"/>
  <c r="S150" i="16"/>
  <c r="I150" i="16" s="1"/>
  <c r="R147" i="16"/>
  <c r="D147" i="16" s="1"/>
  <c r="T145" i="16"/>
  <c r="J145" i="16" s="1"/>
  <c r="S142" i="16"/>
  <c r="I142" i="16" s="1"/>
  <c r="R139" i="16"/>
  <c r="D139" i="16" s="1"/>
  <c r="T137" i="16"/>
  <c r="J137" i="16" s="1"/>
  <c r="S134" i="16"/>
  <c r="I134" i="16" s="1"/>
  <c r="R131" i="16"/>
  <c r="D131" i="16" s="1"/>
  <c r="T129" i="16"/>
  <c r="J129" i="16" s="1"/>
  <c r="S126" i="16"/>
  <c r="I126" i="16" s="1"/>
  <c r="R123" i="16"/>
  <c r="D123" i="16" s="1"/>
  <c r="T121" i="16"/>
  <c r="J121" i="16" s="1"/>
  <c r="S118" i="16"/>
  <c r="I118" i="16" s="1"/>
  <c r="R115" i="16"/>
  <c r="D115" i="16" s="1"/>
  <c r="T113" i="16"/>
  <c r="J113" i="16" s="1"/>
  <c r="S110" i="16"/>
  <c r="I110" i="16" s="1"/>
  <c r="R107" i="16"/>
  <c r="D107" i="16" s="1"/>
  <c r="T105" i="16"/>
  <c r="J105" i="16" s="1"/>
  <c r="S102" i="16"/>
  <c r="I102" i="16" s="1"/>
  <c r="R99" i="16"/>
  <c r="D99" i="16" s="1"/>
  <c r="T97" i="16"/>
  <c r="J97" i="16" s="1"/>
  <c r="T90" i="16"/>
  <c r="J90" i="16" s="1"/>
  <c r="T89" i="16"/>
  <c r="J89" i="16" s="1"/>
  <c r="T88" i="16"/>
  <c r="J88" i="16" s="1"/>
  <c r="S87" i="16"/>
  <c r="I87" i="16" s="1"/>
  <c r="S86" i="16"/>
  <c r="I86" i="16" s="1"/>
  <c r="S85" i="16"/>
  <c r="I85" i="16" s="1"/>
  <c r="R84" i="16"/>
  <c r="D84" i="16" s="1"/>
  <c r="R83" i="16"/>
  <c r="D83" i="16" s="1"/>
  <c r="R82" i="16"/>
  <c r="D82" i="16" s="1"/>
  <c r="T74" i="16"/>
  <c r="J74" i="16" s="1"/>
  <c r="T73" i="16"/>
  <c r="J73" i="16" s="1"/>
  <c r="T72" i="16"/>
  <c r="J72" i="16" s="1"/>
  <c r="S71" i="16"/>
  <c r="I71" i="16" s="1"/>
  <c r="S70" i="16"/>
  <c r="I70" i="16" s="1"/>
  <c r="S69" i="16"/>
  <c r="I69" i="16" s="1"/>
  <c r="R68" i="16"/>
  <c r="D68" i="16" s="1"/>
  <c r="R67" i="16"/>
  <c r="D67" i="16" s="1"/>
  <c r="R66" i="16"/>
  <c r="D66" i="16" s="1"/>
  <c r="R65" i="16"/>
  <c r="D65" i="16" s="1"/>
  <c r="S64" i="16"/>
  <c r="I64" i="16" s="1"/>
  <c r="T63" i="16"/>
  <c r="J63" i="16" s="1"/>
  <c r="R61" i="16"/>
  <c r="D61" i="16" s="1"/>
  <c r="S60" i="16"/>
  <c r="I60" i="16" s="1"/>
  <c r="T59" i="16"/>
  <c r="J59" i="16" s="1"/>
  <c r="R57" i="16"/>
  <c r="D57" i="16" s="1"/>
  <c r="S56" i="16"/>
  <c r="I56" i="16" s="1"/>
  <c r="T55" i="16"/>
  <c r="J55" i="16" s="1"/>
  <c r="R53" i="16"/>
  <c r="D53" i="16" s="1"/>
  <c r="S52" i="16"/>
  <c r="I52" i="16" s="1"/>
  <c r="T51" i="16"/>
  <c r="J51" i="16" s="1"/>
  <c r="R49" i="16"/>
  <c r="D49" i="16" s="1"/>
  <c r="S48" i="16"/>
  <c r="I48" i="16" s="1"/>
  <c r="T47" i="16"/>
  <c r="J47" i="16" s="1"/>
  <c r="R45" i="16"/>
  <c r="D45" i="16" s="1"/>
  <c r="S44" i="16"/>
  <c r="I44" i="16" s="1"/>
  <c r="T43" i="16"/>
  <c r="J43" i="16" s="1"/>
  <c r="R41" i="16"/>
  <c r="D41" i="16" s="1"/>
  <c r="S40" i="16"/>
  <c r="I40" i="16" s="1"/>
  <c r="T39" i="16"/>
  <c r="J39" i="16" s="1"/>
  <c r="R37" i="16"/>
  <c r="D37" i="16" s="1"/>
  <c r="S36" i="16"/>
  <c r="I36" i="16" s="1"/>
  <c r="T35" i="16"/>
  <c r="J35" i="16" s="1"/>
  <c r="R33" i="16"/>
  <c r="D33" i="16" s="1"/>
  <c r="S32" i="16"/>
  <c r="I32" i="16" s="1"/>
  <c r="T31" i="16"/>
  <c r="J31" i="16" s="1"/>
  <c r="R29" i="16"/>
  <c r="D29" i="16" s="1"/>
  <c r="S28" i="16"/>
  <c r="I28" i="16" s="1"/>
  <c r="T27" i="16"/>
  <c r="J27" i="16" s="1"/>
  <c r="R25" i="16"/>
  <c r="D25" i="16" s="1"/>
  <c r="S24" i="16"/>
  <c r="I24" i="16" s="1"/>
  <c r="T23" i="16"/>
  <c r="J23" i="16" s="1"/>
  <c r="T261" i="16"/>
  <c r="J261" i="16" s="1"/>
  <c r="R255" i="16"/>
  <c r="D255" i="16" s="1"/>
  <c r="S242" i="16"/>
  <c r="I242" i="16" s="1"/>
  <c r="T229" i="16"/>
  <c r="J229" i="16" s="1"/>
  <c r="R223" i="16"/>
  <c r="D223" i="16" s="1"/>
  <c r="S210" i="16"/>
  <c r="I210" i="16" s="1"/>
  <c r="R199" i="16"/>
  <c r="D199" i="16" s="1"/>
  <c r="R195" i="16"/>
  <c r="D195" i="16" s="1"/>
  <c r="T185" i="16"/>
  <c r="J185" i="16" s="1"/>
  <c r="S182" i="16"/>
  <c r="I182" i="16" s="1"/>
  <c r="R179" i="16"/>
  <c r="D179" i="16" s="1"/>
  <c r="R164" i="16"/>
  <c r="D164" i="16" s="1"/>
  <c r="T162" i="16"/>
  <c r="J162" i="16" s="1"/>
  <c r="S159" i="16"/>
  <c r="I159" i="16" s="1"/>
  <c r="R156" i="16"/>
  <c r="D156" i="16" s="1"/>
  <c r="T154" i="16"/>
  <c r="J154" i="16" s="1"/>
  <c r="S151" i="16"/>
  <c r="I151" i="16" s="1"/>
  <c r="R148" i="16"/>
  <c r="D148" i="16" s="1"/>
  <c r="T146" i="16"/>
  <c r="J146" i="16" s="1"/>
  <c r="S143" i="16"/>
  <c r="I143" i="16" s="1"/>
  <c r="R140" i="16"/>
  <c r="D140" i="16" s="1"/>
  <c r="T138" i="16"/>
  <c r="J138" i="16" s="1"/>
  <c r="S135" i="16"/>
  <c r="I135" i="16" s="1"/>
  <c r="R132" i="16"/>
  <c r="D132" i="16" s="1"/>
  <c r="T130" i="16"/>
  <c r="J130" i="16" s="1"/>
  <c r="S127" i="16"/>
  <c r="I127" i="16" s="1"/>
  <c r="R124" i="16"/>
  <c r="D124" i="16" s="1"/>
  <c r="T122" i="16"/>
  <c r="J122" i="16" s="1"/>
  <c r="S119" i="16"/>
  <c r="I119" i="16" s="1"/>
  <c r="R116" i="16"/>
  <c r="D116" i="16" s="1"/>
  <c r="T114" i="16"/>
  <c r="J114" i="16" s="1"/>
  <c r="S111" i="16"/>
  <c r="I111" i="16" s="1"/>
  <c r="R108" i="16"/>
  <c r="D108" i="16" s="1"/>
  <c r="T106" i="16"/>
  <c r="J106" i="16" s="1"/>
  <c r="S103" i="16"/>
  <c r="I103" i="16" s="1"/>
  <c r="R100" i="16"/>
  <c r="D100" i="16" s="1"/>
  <c r="T98" i="16"/>
  <c r="J98" i="16" s="1"/>
  <c r="T94" i="16"/>
  <c r="J94" i="16" s="1"/>
  <c r="T93" i="16"/>
  <c r="J93" i="16" s="1"/>
  <c r="T92" i="16"/>
  <c r="J92" i="16" s="1"/>
  <c r="S91" i="16"/>
  <c r="I91" i="16" s="1"/>
  <c r="S90" i="16"/>
  <c r="I90" i="16" s="1"/>
  <c r="S89" i="16"/>
  <c r="I89" i="16" s="1"/>
  <c r="R88" i="16"/>
  <c r="D88" i="16" s="1"/>
  <c r="R87" i="16"/>
  <c r="D87" i="16" s="1"/>
  <c r="R86" i="16"/>
  <c r="D86" i="16" s="1"/>
  <c r="T78" i="16"/>
  <c r="J78" i="16" s="1"/>
  <c r="T77" i="16"/>
  <c r="J77" i="16" s="1"/>
  <c r="T76" i="16"/>
  <c r="J76" i="16" s="1"/>
  <c r="S75" i="16"/>
  <c r="I75" i="16" s="1"/>
  <c r="S74" i="16"/>
  <c r="I74" i="16" s="1"/>
  <c r="S73" i="16"/>
  <c r="I73" i="16" s="1"/>
  <c r="R72" i="16"/>
  <c r="D72" i="16" s="1"/>
  <c r="R71" i="16"/>
  <c r="D71" i="16" s="1"/>
  <c r="R70" i="16"/>
  <c r="D70" i="16" s="1"/>
  <c r="R64" i="16"/>
  <c r="D64" i="16" s="1"/>
  <c r="S63" i="16"/>
  <c r="I63" i="16" s="1"/>
  <c r="T62" i="16"/>
  <c r="J62" i="16" s="1"/>
  <c r="R60" i="16"/>
  <c r="D60" i="16" s="1"/>
  <c r="S59" i="16"/>
  <c r="I59" i="16" s="1"/>
  <c r="T58" i="16"/>
  <c r="J58" i="16" s="1"/>
  <c r="R56" i="16"/>
  <c r="D56" i="16" s="1"/>
  <c r="S55" i="16"/>
  <c r="I55" i="16" s="1"/>
  <c r="T54" i="16"/>
  <c r="J54" i="16" s="1"/>
  <c r="R52" i="16"/>
  <c r="D52" i="16" s="1"/>
  <c r="S51" i="16"/>
  <c r="I51" i="16" s="1"/>
  <c r="T50" i="16"/>
  <c r="J50" i="16" s="1"/>
  <c r="R48" i="16"/>
  <c r="D48" i="16" s="1"/>
  <c r="S47" i="16"/>
  <c r="I47" i="16" s="1"/>
  <c r="T46" i="16"/>
  <c r="J46" i="16" s="1"/>
  <c r="R44" i="16"/>
  <c r="D44" i="16" s="1"/>
  <c r="S43" i="16"/>
  <c r="I43" i="16" s="1"/>
  <c r="T42" i="16"/>
  <c r="J42" i="16" s="1"/>
  <c r="R40" i="16"/>
  <c r="D40" i="16" s="1"/>
  <c r="S39" i="16"/>
  <c r="I39" i="16" s="1"/>
  <c r="T38" i="16"/>
  <c r="J38" i="16" s="1"/>
  <c r="R36" i="16"/>
  <c r="D36" i="16" s="1"/>
  <c r="S35" i="16"/>
  <c r="I35" i="16" s="1"/>
  <c r="T34" i="16"/>
  <c r="J34" i="16" s="1"/>
  <c r="R32" i="16"/>
  <c r="D32" i="16" s="1"/>
  <c r="S31" i="16"/>
  <c r="I31" i="16" s="1"/>
  <c r="T30" i="16"/>
  <c r="J30" i="16" s="1"/>
  <c r="R28" i="16"/>
  <c r="D28" i="16" s="1"/>
  <c r="S27" i="16"/>
  <c r="I27" i="16" s="1"/>
  <c r="T26" i="16"/>
  <c r="J26" i="16" s="1"/>
  <c r="R24" i="16"/>
  <c r="D24" i="16" s="1"/>
  <c r="S23" i="16"/>
  <c r="I23" i="16" s="1"/>
  <c r="T22" i="16"/>
  <c r="J22" i="16" s="1"/>
  <c r="S258" i="16"/>
  <c r="I258" i="16" s="1"/>
  <c r="T245" i="16"/>
  <c r="J245" i="16" s="1"/>
  <c r="R207" i="16"/>
  <c r="D207" i="16" s="1"/>
  <c r="R197" i="16"/>
  <c r="D197" i="16" s="1"/>
  <c r="S190" i="16"/>
  <c r="I190" i="16" s="1"/>
  <c r="T177" i="16"/>
  <c r="J177" i="16" s="1"/>
  <c r="R171" i="16"/>
  <c r="D171" i="16" s="1"/>
  <c r="S163" i="16"/>
  <c r="I163" i="16" s="1"/>
  <c r="R160" i="16"/>
  <c r="D160" i="16" s="1"/>
  <c r="T150" i="16"/>
  <c r="J150" i="16" s="1"/>
  <c r="S147" i="16"/>
  <c r="I147" i="16" s="1"/>
  <c r="R144" i="16"/>
  <c r="D144" i="16" s="1"/>
  <c r="T134" i="16"/>
  <c r="J134" i="16" s="1"/>
  <c r="S131" i="16"/>
  <c r="I131" i="16" s="1"/>
  <c r="R128" i="16"/>
  <c r="D128" i="16" s="1"/>
  <c r="T118" i="16"/>
  <c r="J118" i="16" s="1"/>
  <c r="S115" i="16"/>
  <c r="I115" i="16" s="1"/>
  <c r="R112" i="16"/>
  <c r="D112" i="16" s="1"/>
  <c r="T102" i="16"/>
  <c r="J102" i="16" s="1"/>
  <c r="S99" i="16"/>
  <c r="I99" i="16" s="1"/>
  <c r="R96" i="16"/>
  <c r="D96" i="16" s="1"/>
  <c r="R94" i="16"/>
  <c r="D94" i="16" s="1"/>
  <c r="T85" i="16"/>
  <c r="J85" i="16" s="1"/>
  <c r="S83" i="16"/>
  <c r="I83" i="16" s="1"/>
  <c r="S81" i="16"/>
  <c r="I81" i="16" s="1"/>
  <c r="R79" i="16"/>
  <c r="D79" i="16" s="1"/>
  <c r="T70" i="16"/>
  <c r="J70" i="16" s="1"/>
  <c r="T68" i="16"/>
  <c r="J68" i="16" s="1"/>
  <c r="S66" i="16"/>
  <c r="I66" i="16" s="1"/>
  <c r="T64" i="16"/>
  <c r="J64" i="16" s="1"/>
  <c r="S61" i="16"/>
  <c r="I61" i="16" s="1"/>
  <c r="R58" i="16"/>
  <c r="D58" i="16" s="1"/>
  <c r="T56" i="16"/>
  <c r="J56" i="16" s="1"/>
  <c r="S53" i="16"/>
  <c r="I53" i="16" s="1"/>
  <c r="R50" i="16"/>
  <c r="D50" i="16" s="1"/>
  <c r="T48" i="16"/>
  <c r="J48" i="16" s="1"/>
  <c r="S45" i="16"/>
  <c r="I45" i="16" s="1"/>
  <c r="R42" i="16"/>
  <c r="D42" i="16" s="1"/>
  <c r="T40" i="16"/>
  <c r="J40" i="16" s="1"/>
  <c r="S37" i="16"/>
  <c r="I37" i="16" s="1"/>
  <c r="R34" i="16"/>
  <c r="D34" i="16" s="1"/>
  <c r="T32" i="16"/>
  <c r="J32" i="16" s="1"/>
  <c r="S29" i="16"/>
  <c r="I29" i="16" s="1"/>
  <c r="R26" i="16"/>
  <c r="D26" i="16" s="1"/>
  <c r="T24" i="16"/>
  <c r="J24" i="16" s="1"/>
  <c r="R241" i="16"/>
  <c r="D241" i="16" s="1"/>
  <c r="S228" i="16"/>
  <c r="I228" i="16" s="1"/>
  <c r="T215" i="16"/>
  <c r="J215" i="16" s="1"/>
  <c r="T194" i="16"/>
  <c r="J194" i="16" s="1"/>
  <c r="R188" i="16"/>
  <c r="D188" i="16" s="1"/>
  <c r="S175" i="16"/>
  <c r="I175" i="16" s="1"/>
  <c r="T165" i="16"/>
  <c r="J165" i="16" s="1"/>
  <c r="S162" i="16"/>
  <c r="I162" i="16" s="1"/>
  <c r="R159" i="16"/>
  <c r="D159" i="16" s="1"/>
  <c r="T149" i="16"/>
  <c r="J149" i="16" s="1"/>
  <c r="S146" i="16"/>
  <c r="I146" i="16" s="1"/>
  <c r="R143" i="16"/>
  <c r="D143" i="16" s="1"/>
  <c r="T133" i="16"/>
  <c r="J133" i="16" s="1"/>
  <c r="S130" i="16"/>
  <c r="I130" i="16" s="1"/>
  <c r="R127" i="16"/>
  <c r="D127" i="16" s="1"/>
  <c r="T117" i="16"/>
  <c r="J117" i="16" s="1"/>
  <c r="S114" i="16"/>
  <c r="I114" i="16" s="1"/>
  <c r="R111" i="16"/>
  <c r="D111" i="16" s="1"/>
  <c r="T101" i="16"/>
  <c r="J101" i="16" s="1"/>
  <c r="S98" i="16"/>
  <c r="I98" i="16" s="1"/>
  <c r="S95" i="16"/>
  <c r="I95" i="16" s="1"/>
  <c r="S93" i="16"/>
  <c r="I93" i="16" s="1"/>
  <c r="R91" i="16"/>
  <c r="D91" i="16" s="1"/>
  <c r="T82" i="16"/>
  <c r="J82" i="16" s="1"/>
  <c r="T80" i="16"/>
  <c r="J80" i="16" s="1"/>
  <c r="S78" i="16"/>
  <c r="I78" i="16" s="1"/>
  <c r="R76" i="16"/>
  <c r="D76" i="16" s="1"/>
  <c r="R74" i="16"/>
  <c r="D74" i="16" s="1"/>
  <c r="T65" i="16"/>
  <c r="J65" i="16" s="1"/>
  <c r="S62" i="16"/>
  <c r="I62" i="16" s="1"/>
  <c r="R59" i="16"/>
  <c r="D59" i="16" s="1"/>
  <c r="T57" i="16"/>
  <c r="J57" i="16" s="1"/>
  <c r="S54" i="16"/>
  <c r="I54" i="16" s="1"/>
  <c r="R51" i="16"/>
  <c r="D51" i="16" s="1"/>
  <c r="T49" i="16"/>
  <c r="J49" i="16" s="1"/>
  <c r="S46" i="16"/>
  <c r="I46" i="16" s="1"/>
  <c r="R43" i="16"/>
  <c r="D43" i="16" s="1"/>
  <c r="T41" i="16"/>
  <c r="J41" i="16" s="1"/>
  <c r="S38" i="16"/>
  <c r="I38" i="16" s="1"/>
  <c r="R35" i="16"/>
  <c r="D35" i="16" s="1"/>
  <c r="T33" i="16"/>
  <c r="J33" i="16" s="1"/>
  <c r="S30" i="16"/>
  <c r="I30" i="16" s="1"/>
  <c r="R27" i="16"/>
  <c r="D27" i="16" s="1"/>
  <c r="T25" i="16"/>
  <c r="J25" i="16" s="1"/>
  <c r="S22" i="16"/>
  <c r="I22" i="16" s="1"/>
  <c r="R239" i="16"/>
  <c r="D239" i="16" s="1"/>
  <c r="S226" i="16"/>
  <c r="I226" i="16" s="1"/>
  <c r="T213" i="16"/>
  <c r="J213" i="16" s="1"/>
  <c r="S201" i="16"/>
  <c r="I201" i="16" s="1"/>
  <c r="T193" i="16"/>
  <c r="J193" i="16" s="1"/>
  <c r="R187" i="16"/>
  <c r="D187" i="16" s="1"/>
  <c r="S174" i="16"/>
  <c r="I174" i="16" s="1"/>
  <c r="T158" i="16"/>
  <c r="J158" i="16" s="1"/>
  <c r="S155" i="16"/>
  <c r="I155" i="16" s="1"/>
  <c r="R152" i="16"/>
  <c r="D152" i="16" s="1"/>
  <c r="T142" i="16"/>
  <c r="J142" i="16" s="1"/>
  <c r="S139" i="16"/>
  <c r="I139" i="16" s="1"/>
  <c r="R136" i="16"/>
  <c r="D136" i="16" s="1"/>
  <c r="T126" i="16"/>
  <c r="J126" i="16" s="1"/>
  <c r="S123" i="16"/>
  <c r="I123" i="16" s="1"/>
  <c r="R120" i="16"/>
  <c r="D120" i="16" s="1"/>
  <c r="T110" i="16"/>
  <c r="J110" i="16" s="1"/>
  <c r="S107" i="16"/>
  <c r="I107" i="16" s="1"/>
  <c r="R104" i="16"/>
  <c r="D104" i="16" s="1"/>
  <c r="R95" i="16"/>
  <c r="D95" i="16" s="1"/>
  <c r="T86" i="16"/>
  <c r="J86" i="16" s="1"/>
  <c r="T84" i="16"/>
  <c r="J84" i="16" s="1"/>
  <c r="S82" i="16"/>
  <c r="I82" i="16" s="1"/>
  <c r="R80" i="16"/>
  <c r="D80" i="16" s="1"/>
  <c r="R78" i="16"/>
  <c r="D78" i="16" s="1"/>
  <c r="T69" i="16"/>
  <c r="J69" i="16" s="1"/>
  <c r="S67" i="16"/>
  <c r="I67" i="16" s="1"/>
  <c r="S65" i="16"/>
  <c r="I65" i="16" s="1"/>
  <c r="R62" i="16"/>
  <c r="D62" i="16" s="1"/>
  <c r="T60" i="16"/>
  <c r="J60" i="16" s="1"/>
  <c r="S57" i="16"/>
  <c r="I57" i="16" s="1"/>
  <c r="R54" i="16"/>
  <c r="D54" i="16" s="1"/>
  <c r="T52" i="16"/>
  <c r="J52" i="16" s="1"/>
  <c r="S49" i="16"/>
  <c r="I49" i="16" s="1"/>
  <c r="R46" i="16"/>
  <c r="D46" i="16" s="1"/>
  <c r="T44" i="16"/>
  <c r="J44" i="16" s="1"/>
  <c r="S41" i="16"/>
  <c r="I41" i="16" s="1"/>
  <c r="R38" i="16"/>
  <c r="D38" i="16" s="1"/>
  <c r="T36" i="16"/>
  <c r="J36" i="16" s="1"/>
  <c r="S33" i="16"/>
  <c r="I33" i="16" s="1"/>
  <c r="R30" i="16"/>
  <c r="D30" i="16" s="1"/>
  <c r="T28" i="16"/>
  <c r="J28" i="16" s="1"/>
  <c r="S25" i="16"/>
  <c r="I25" i="16" s="1"/>
  <c r="R22" i="16"/>
  <c r="D22" i="16" s="1"/>
  <c r="R151" i="16"/>
  <c r="D151" i="16" s="1"/>
  <c r="S138" i="16"/>
  <c r="I138" i="16" s="1"/>
  <c r="T125" i="16"/>
  <c r="J125" i="16" s="1"/>
  <c r="R90" i="16"/>
  <c r="D90" i="16" s="1"/>
  <c r="T81" i="16"/>
  <c r="J81" i="16" s="1"/>
  <c r="S58" i="16"/>
  <c r="I58" i="16" s="1"/>
  <c r="T45" i="16"/>
  <c r="J45" i="16" s="1"/>
  <c r="R39" i="16"/>
  <c r="D39" i="16" s="1"/>
  <c r="S26" i="16"/>
  <c r="I26" i="16" s="1"/>
  <c r="T247" i="16"/>
  <c r="J247" i="16" s="1"/>
  <c r="R172" i="16"/>
  <c r="D172" i="16" s="1"/>
  <c r="T157" i="16"/>
  <c r="J157" i="16" s="1"/>
  <c r="R119" i="16"/>
  <c r="D119" i="16" s="1"/>
  <c r="S94" i="16"/>
  <c r="I94" i="16" s="1"/>
  <c r="S77" i="16"/>
  <c r="I77" i="16" s="1"/>
  <c r="R23" i="16"/>
  <c r="D23" i="16" s="1"/>
  <c r="S191" i="16"/>
  <c r="I191" i="16" s="1"/>
  <c r="T167" i="16"/>
  <c r="J167" i="16" s="1"/>
  <c r="T141" i="16"/>
  <c r="J141" i="16" s="1"/>
  <c r="R103" i="16"/>
  <c r="D103" i="16" s="1"/>
  <c r="T66" i="16"/>
  <c r="J66" i="16" s="1"/>
  <c r="T53" i="16"/>
  <c r="J53" i="16" s="1"/>
  <c r="S260" i="16"/>
  <c r="I260" i="16" s="1"/>
  <c r="R209" i="16"/>
  <c r="D209" i="16" s="1"/>
  <c r="T178" i="16"/>
  <c r="J178" i="16" s="1"/>
  <c r="R135" i="16"/>
  <c r="D135" i="16" s="1"/>
  <c r="S122" i="16"/>
  <c r="I122" i="16" s="1"/>
  <c r="T109" i="16"/>
  <c r="J109" i="16" s="1"/>
  <c r="S79" i="16"/>
  <c r="I79" i="16" s="1"/>
  <c r="R63" i="16"/>
  <c r="D63" i="16" s="1"/>
  <c r="S50" i="16"/>
  <c r="I50" i="16" s="1"/>
  <c r="T37" i="16"/>
  <c r="J37" i="16" s="1"/>
  <c r="R31" i="16"/>
  <c r="D31" i="16" s="1"/>
  <c r="S198" i="16"/>
  <c r="I198" i="16" s="1"/>
  <c r="S106" i="16"/>
  <c r="I106" i="16" s="1"/>
  <c r="T61" i="16"/>
  <c r="J61" i="16" s="1"/>
  <c r="R55" i="16"/>
  <c r="D55" i="16" s="1"/>
  <c r="S42" i="16"/>
  <c r="I42" i="16" s="1"/>
  <c r="T29" i="16"/>
  <c r="J29" i="16" s="1"/>
  <c r="S154" i="16"/>
  <c r="I154" i="16" s="1"/>
  <c r="R92" i="16"/>
  <c r="D92" i="16" s="1"/>
  <c r="R75" i="16"/>
  <c r="D75" i="16" s="1"/>
  <c r="R47" i="16"/>
  <c r="D47" i="16" s="1"/>
  <c r="S34" i="16"/>
  <c r="I34" i="16" s="1"/>
  <c r="E19" i="9"/>
  <c r="Q19" i="9" s="1"/>
  <c r="M25" i="9"/>
  <c r="M31" i="9"/>
  <c r="E15" i="9"/>
  <c r="M21" i="9"/>
  <c r="E21" i="9"/>
  <c r="M17" i="9"/>
  <c r="E35" i="9"/>
  <c r="Q35" i="9" s="1"/>
  <c r="E13" i="9"/>
  <c r="J29" i="9"/>
  <c r="Q29" i="9" s="1"/>
  <c r="J31" i="9"/>
  <c r="J13" i="9"/>
  <c r="N13" i="9" s="1"/>
  <c r="E37" i="9"/>
  <c r="J15" i="9"/>
  <c r="N15" i="9" s="1"/>
  <c r="M5" i="9"/>
  <c r="N5" i="9" s="1"/>
  <c r="E27" i="9"/>
  <c r="R9" i="9"/>
  <c r="E62" i="2" s="1"/>
  <c r="R17" i="9"/>
  <c r="Q31" i="9" l="1"/>
  <c r="Q27" i="9"/>
  <c r="Q21" i="9"/>
  <c r="S17" i="9"/>
  <c r="U9" i="9"/>
  <c r="T17" i="9" s="1"/>
  <c r="T9" i="9" s="1"/>
  <c r="B14" i="16" s="1"/>
  <c r="Q13" i="9"/>
  <c r="S9" i="9" s="1"/>
  <c r="Q270" i="16"/>
  <c r="C270" i="16" s="1"/>
  <c r="P270" i="16"/>
  <c r="B270" i="16" s="1"/>
  <c r="Q269" i="16"/>
  <c r="C269" i="16" s="1"/>
  <c r="P266" i="16"/>
  <c r="B266" i="16" s="1"/>
  <c r="Q265" i="16"/>
  <c r="C265" i="16" s="1"/>
  <c r="P262" i="16"/>
  <c r="B262" i="16" s="1"/>
  <c r="Q261" i="16"/>
  <c r="C261" i="16" s="1"/>
  <c r="P258" i="16"/>
  <c r="B258" i="16" s="1"/>
  <c r="Q257" i="16"/>
  <c r="C257" i="16" s="1"/>
  <c r="P254" i="16"/>
  <c r="B254" i="16" s="1"/>
  <c r="Q253" i="16"/>
  <c r="C253" i="16" s="1"/>
  <c r="P250" i="16"/>
  <c r="B250" i="16" s="1"/>
  <c r="Q249" i="16"/>
  <c r="C249" i="16" s="1"/>
  <c r="P246" i="16"/>
  <c r="B246" i="16" s="1"/>
  <c r="Q245" i="16"/>
  <c r="C245" i="16" s="1"/>
  <c r="P242" i="16"/>
  <c r="B242" i="16" s="1"/>
  <c r="Q241" i="16"/>
  <c r="C241" i="16" s="1"/>
  <c r="P238" i="16"/>
  <c r="B238" i="16" s="1"/>
  <c r="Q237" i="16"/>
  <c r="C237" i="16" s="1"/>
  <c r="P234" i="16"/>
  <c r="B234" i="16" s="1"/>
  <c r="Q233" i="16"/>
  <c r="C233" i="16" s="1"/>
  <c r="P230" i="16"/>
  <c r="B230" i="16" s="1"/>
  <c r="Q229" i="16"/>
  <c r="C229" i="16" s="1"/>
  <c r="P226" i="16"/>
  <c r="B226" i="16" s="1"/>
  <c r="Q225" i="16"/>
  <c r="C225" i="16" s="1"/>
  <c r="P222" i="16"/>
  <c r="B222" i="16" s="1"/>
  <c r="Q221" i="16"/>
  <c r="C221" i="16" s="1"/>
  <c r="P218" i="16"/>
  <c r="B218" i="16" s="1"/>
  <c r="Q217" i="16"/>
  <c r="C217" i="16" s="1"/>
  <c r="P214" i="16"/>
  <c r="B214" i="16" s="1"/>
  <c r="Q213" i="16"/>
  <c r="C213" i="16" s="1"/>
  <c r="P210" i="16"/>
  <c r="B210" i="16" s="1"/>
  <c r="Q209" i="16"/>
  <c r="C209" i="16" s="1"/>
  <c r="P206" i="16"/>
  <c r="B206" i="16" s="1"/>
  <c r="Q205" i="16"/>
  <c r="C205" i="16" s="1"/>
  <c r="P202" i="16"/>
  <c r="B202" i="16" s="1"/>
  <c r="Q201" i="16"/>
  <c r="C201" i="16" s="1"/>
  <c r="P198" i="16"/>
  <c r="B198" i="16" s="1"/>
  <c r="Q197" i="16"/>
  <c r="C197" i="16" s="1"/>
  <c r="P269" i="16"/>
  <c r="B269" i="16" s="1"/>
  <c r="P268" i="16"/>
  <c r="B268" i="16" s="1"/>
  <c r="Q267" i="16"/>
  <c r="C267" i="16" s="1"/>
  <c r="P264" i="16"/>
  <c r="B264" i="16" s="1"/>
  <c r="Q263" i="16"/>
  <c r="C263" i="16" s="1"/>
  <c r="P260" i="16"/>
  <c r="B260" i="16" s="1"/>
  <c r="Q259" i="16"/>
  <c r="C259" i="16" s="1"/>
  <c r="P256" i="16"/>
  <c r="B256" i="16" s="1"/>
  <c r="Q255" i="16"/>
  <c r="C255" i="16" s="1"/>
  <c r="P252" i="16"/>
  <c r="B252" i="16" s="1"/>
  <c r="Q251" i="16"/>
  <c r="C251" i="16" s="1"/>
  <c r="P248" i="16"/>
  <c r="B248" i="16" s="1"/>
  <c r="Q247" i="16"/>
  <c r="C247" i="16" s="1"/>
  <c r="P244" i="16"/>
  <c r="B244" i="16" s="1"/>
  <c r="Q243" i="16"/>
  <c r="C243" i="16" s="1"/>
  <c r="P240" i="16"/>
  <c r="B240" i="16" s="1"/>
  <c r="Q239" i="16"/>
  <c r="C239" i="16" s="1"/>
  <c r="P236" i="16"/>
  <c r="B236" i="16" s="1"/>
  <c r="Q235" i="16"/>
  <c r="C235" i="16" s="1"/>
  <c r="P232" i="16"/>
  <c r="B232" i="16" s="1"/>
  <c r="Q231" i="16"/>
  <c r="C231" i="16" s="1"/>
  <c r="P228" i="16"/>
  <c r="B228" i="16" s="1"/>
  <c r="Q227" i="16"/>
  <c r="C227" i="16" s="1"/>
  <c r="P224" i="16"/>
  <c r="B224" i="16" s="1"/>
  <c r="Q223" i="16"/>
  <c r="C223" i="16" s="1"/>
  <c r="P220" i="16"/>
  <c r="B220" i="16" s="1"/>
  <c r="Q219" i="16"/>
  <c r="C219" i="16" s="1"/>
  <c r="P216" i="16"/>
  <c r="B216" i="16" s="1"/>
  <c r="Q215" i="16"/>
  <c r="C215" i="16" s="1"/>
  <c r="P212" i="16"/>
  <c r="B212" i="16" s="1"/>
  <c r="Q211" i="16"/>
  <c r="C211" i="16" s="1"/>
  <c r="P208" i="16"/>
  <c r="B208" i="16" s="1"/>
  <c r="Q207" i="16"/>
  <c r="C207" i="16" s="1"/>
  <c r="P204" i="16"/>
  <c r="B204" i="16" s="1"/>
  <c r="Q203" i="16"/>
  <c r="C203" i="16" s="1"/>
  <c r="Q266" i="16"/>
  <c r="C266" i="16" s="1"/>
  <c r="P263" i="16"/>
  <c r="B263" i="16" s="1"/>
  <c r="Q258" i="16"/>
  <c r="C258" i="16" s="1"/>
  <c r="P255" i="16"/>
  <c r="B255" i="16" s="1"/>
  <c r="Q250" i="16"/>
  <c r="C250" i="16" s="1"/>
  <c r="P247" i="16"/>
  <c r="B247" i="16" s="1"/>
  <c r="Q242" i="16"/>
  <c r="C242" i="16" s="1"/>
  <c r="P239" i="16"/>
  <c r="B239" i="16" s="1"/>
  <c r="Q234" i="16"/>
  <c r="C234" i="16" s="1"/>
  <c r="P231" i="16"/>
  <c r="B231" i="16" s="1"/>
  <c r="Q226" i="16"/>
  <c r="C226" i="16" s="1"/>
  <c r="P223" i="16"/>
  <c r="B223" i="16" s="1"/>
  <c r="Q218" i="16"/>
  <c r="C218" i="16" s="1"/>
  <c r="P215" i="16"/>
  <c r="B215" i="16" s="1"/>
  <c r="Q210" i="16"/>
  <c r="C210" i="16" s="1"/>
  <c r="P207" i="16"/>
  <c r="B207" i="16" s="1"/>
  <c r="Q200" i="16"/>
  <c r="C200" i="16" s="1"/>
  <c r="Q199" i="16"/>
  <c r="C199" i="16" s="1"/>
  <c r="Q198" i="16"/>
  <c r="C198" i="16" s="1"/>
  <c r="P197" i="16"/>
  <c r="B197" i="16" s="1"/>
  <c r="P196" i="16"/>
  <c r="B196" i="16" s="1"/>
  <c r="Q195" i="16"/>
  <c r="C195" i="16" s="1"/>
  <c r="P192" i="16"/>
  <c r="B192" i="16" s="1"/>
  <c r="Q191" i="16"/>
  <c r="C191" i="16" s="1"/>
  <c r="P188" i="16"/>
  <c r="B188" i="16" s="1"/>
  <c r="Q187" i="16"/>
  <c r="C187" i="16" s="1"/>
  <c r="P184" i="16"/>
  <c r="B184" i="16" s="1"/>
  <c r="Q183" i="16"/>
  <c r="C183" i="16" s="1"/>
  <c r="P180" i="16"/>
  <c r="B180" i="16" s="1"/>
  <c r="Q179" i="16"/>
  <c r="C179" i="16" s="1"/>
  <c r="P176" i="16"/>
  <c r="B176" i="16" s="1"/>
  <c r="Q175" i="16"/>
  <c r="C175" i="16" s="1"/>
  <c r="P172" i="16"/>
  <c r="B172" i="16" s="1"/>
  <c r="Q171" i="16"/>
  <c r="C171" i="16" s="1"/>
  <c r="P168" i="16"/>
  <c r="B168" i="16" s="1"/>
  <c r="Q167" i="16"/>
  <c r="C167" i="16" s="1"/>
  <c r="Q264" i="16"/>
  <c r="C264" i="16" s="1"/>
  <c r="P261" i="16"/>
  <c r="B261" i="16" s="1"/>
  <c r="Q256" i="16"/>
  <c r="C256" i="16" s="1"/>
  <c r="P253" i="16"/>
  <c r="B253" i="16" s="1"/>
  <c r="Q248" i="16"/>
  <c r="C248" i="16" s="1"/>
  <c r="P245" i="16"/>
  <c r="B245" i="16" s="1"/>
  <c r="Q240" i="16"/>
  <c r="C240" i="16" s="1"/>
  <c r="P237" i="16"/>
  <c r="B237" i="16" s="1"/>
  <c r="Q232" i="16"/>
  <c r="C232" i="16" s="1"/>
  <c r="P229" i="16"/>
  <c r="B229" i="16" s="1"/>
  <c r="Q224" i="16"/>
  <c r="C224" i="16" s="1"/>
  <c r="P221" i="16"/>
  <c r="B221" i="16" s="1"/>
  <c r="Q216" i="16"/>
  <c r="C216" i="16" s="1"/>
  <c r="P213" i="16"/>
  <c r="B213" i="16" s="1"/>
  <c r="Q208" i="16"/>
  <c r="C208" i="16" s="1"/>
  <c r="P205" i="16"/>
  <c r="B205" i="16" s="1"/>
  <c r="Q202" i="16"/>
  <c r="C202" i="16" s="1"/>
  <c r="P201" i="16"/>
  <c r="B201" i="16" s="1"/>
  <c r="P200" i="16"/>
  <c r="B200" i="16" s="1"/>
  <c r="P199" i="16"/>
  <c r="B199" i="16" s="1"/>
  <c r="P195" i="16"/>
  <c r="B195" i="16" s="1"/>
  <c r="Q194" i="16"/>
  <c r="C194" i="16" s="1"/>
  <c r="P191" i="16"/>
  <c r="B191" i="16" s="1"/>
  <c r="Q190" i="16"/>
  <c r="C190" i="16" s="1"/>
  <c r="P187" i="16"/>
  <c r="B187" i="16" s="1"/>
  <c r="Q186" i="16"/>
  <c r="C186" i="16" s="1"/>
  <c r="P183" i="16"/>
  <c r="B183" i="16" s="1"/>
  <c r="Q182" i="16"/>
  <c r="C182" i="16" s="1"/>
  <c r="P179" i="16"/>
  <c r="B179" i="16" s="1"/>
  <c r="Q178" i="16"/>
  <c r="C178" i="16" s="1"/>
  <c r="P175" i="16"/>
  <c r="B175" i="16" s="1"/>
  <c r="Q174" i="16"/>
  <c r="C174" i="16" s="1"/>
  <c r="Q260" i="16"/>
  <c r="C260" i="16" s="1"/>
  <c r="P257" i="16"/>
  <c r="B257" i="16" s="1"/>
  <c r="Q244" i="16"/>
  <c r="C244" i="16" s="1"/>
  <c r="P241" i="16"/>
  <c r="B241" i="16" s="1"/>
  <c r="Q228" i="16"/>
  <c r="C228" i="16" s="1"/>
  <c r="P225" i="16"/>
  <c r="B225" i="16" s="1"/>
  <c r="Q212" i="16"/>
  <c r="C212" i="16" s="1"/>
  <c r="P209" i="16"/>
  <c r="B209" i="16" s="1"/>
  <c r="Q196" i="16"/>
  <c r="C196" i="16" s="1"/>
  <c r="P193" i="16"/>
  <c r="B193" i="16" s="1"/>
  <c r="Q188" i="16"/>
  <c r="C188" i="16" s="1"/>
  <c r="P185" i="16"/>
  <c r="B185" i="16" s="1"/>
  <c r="Q180" i="16"/>
  <c r="C180" i="16" s="1"/>
  <c r="P177" i="16"/>
  <c r="B177" i="16" s="1"/>
  <c r="Q172" i="16"/>
  <c r="C172" i="16" s="1"/>
  <c r="P164" i="16"/>
  <c r="B164" i="16" s="1"/>
  <c r="Q163" i="16"/>
  <c r="C163" i="16" s="1"/>
  <c r="P160" i="16"/>
  <c r="B160" i="16" s="1"/>
  <c r="Q159" i="16"/>
  <c r="C159" i="16" s="1"/>
  <c r="P156" i="16"/>
  <c r="B156" i="16" s="1"/>
  <c r="Q155" i="16"/>
  <c r="C155" i="16" s="1"/>
  <c r="P152" i="16"/>
  <c r="B152" i="16" s="1"/>
  <c r="Q151" i="16"/>
  <c r="C151" i="16" s="1"/>
  <c r="P148" i="16"/>
  <c r="B148" i="16" s="1"/>
  <c r="Q147" i="16"/>
  <c r="C147" i="16" s="1"/>
  <c r="P144" i="16"/>
  <c r="B144" i="16" s="1"/>
  <c r="Q143" i="16"/>
  <c r="C143" i="16" s="1"/>
  <c r="P140" i="16"/>
  <c r="B140" i="16" s="1"/>
  <c r="Q139" i="16"/>
  <c r="C139" i="16" s="1"/>
  <c r="P136" i="16"/>
  <c r="B136" i="16" s="1"/>
  <c r="Q135" i="16"/>
  <c r="C135" i="16" s="1"/>
  <c r="P132" i="16"/>
  <c r="B132" i="16" s="1"/>
  <c r="Q131" i="16"/>
  <c r="C131" i="16" s="1"/>
  <c r="P128" i="16"/>
  <c r="B128" i="16" s="1"/>
  <c r="Q127" i="16"/>
  <c r="C127" i="16" s="1"/>
  <c r="P124" i="16"/>
  <c r="B124" i="16" s="1"/>
  <c r="Q123" i="16"/>
  <c r="C123" i="16" s="1"/>
  <c r="P120" i="16"/>
  <c r="B120" i="16" s="1"/>
  <c r="Q119" i="16"/>
  <c r="C119" i="16" s="1"/>
  <c r="P116" i="16"/>
  <c r="B116" i="16" s="1"/>
  <c r="Q115" i="16"/>
  <c r="C115" i="16" s="1"/>
  <c r="P112" i="16"/>
  <c r="B112" i="16" s="1"/>
  <c r="Q111" i="16"/>
  <c r="C111" i="16" s="1"/>
  <c r="P108" i="16"/>
  <c r="B108" i="16" s="1"/>
  <c r="Q107" i="16"/>
  <c r="C107" i="16" s="1"/>
  <c r="P104" i="16"/>
  <c r="B104" i="16" s="1"/>
  <c r="Q103" i="16"/>
  <c r="C103" i="16" s="1"/>
  <c r="P100" i="16"/>
  <c r="B100" i="16" s="1"/>
  <c r="Q99" i="16"/>
  <c r="C99" i="16" s="1"/>
  <c r="Q262" i="16"/>
  <c r="C262" i="16" s="1"/>
  <c r="P259" i="16"/>
  <c r="B259" i="16" s="1"/>
  <c r="Q246" i="16"/>
  <c r="C246" i="16" s="1"/>
  <c r="P243" i="16"/>
  <c r="B243" i="16" s="1"/>
  <c r="Q230" i="16"/>
  <c r="C230" i="16" s="1"/>
  <c r="P227" i="16"/>
  <c r="B227" i="16" s="1"/>
  <c r="Q214" i="16"/>
  <c r="C214" i="16" s="1"/>
  <c r="P211" i="16"/>
  <c r="B211" i="16" s="1"/>
  <c r="P194" i="16"/>
  <c r="B194" i="16" s="1"/>
  <c r="Q189" i="16"/>
  <c r="C189" i="16" s="1"/>
  <c r="P186" i="16"/>
  <c r="B186" i="16" s="1"/>
  <c r="Q181" i="16"/>
  <c r="C181" i="16" s="1"/>
  <c r="P178" i="16"/>
  <c r="B178" i="16" s="1"/>
  <c r="Q173" i="16"/>
  <c r="C173" i="16" s="1"/>
  <c r="Q166" i="16"/>
  <c r="C166" i="16" s="1"/>
  <c r="P163" i="16"/>
  <c r="B163" i="16" s="1"/>
  <c r="Q162" i="16"/>
  <c r="C162" i="16" s="1"/>
  <c r="P159" i="16"/>
  <c r="B159" i="16" s="1"/>
  <c r="Q158" i="16"/>
  <c r="C158" i="16" s="1"/>
  <c r="P155" i="16"/>
  <c r="B155" i="16" s="1"/>
  <c r="Q154" i="16"/>
  <c r="C154" i="16" s="1"/>
  <c r="P151" i="16"/>
  <c r="B151" i="16" s="1"/>
  <c r="Q150" i="16"/>
  <c r="C150" i="16" s="1"/>
  <c r="P147" i="16"/>
  <c r="B147" i="16" s="1"/>
  <c r="Q146" i="16"/>
  <c r="C146" i="16" s="1"/>
  <c r="P143" i="16"/>
  <c r="B143" i="16" s="1"/>
  <c r="Q142" i="16"/>
  <c r="C142" i="16" s="1"/>
  <c r="P139" i="16"/>
  <c r="B139" i="16" s="1"/>
  <c r="Q138" i="16"/>
  <c r="C138" i="16" s="1"/>
  <c r="P135" i="16"/>
  <c r="B135" i="16" s="1"/>
  <c r="Q134" i="16"/>
  <c r="C134" i="16" s="1"/>
  <c r="P131" i="16"/>
  <c r="B131" i="16" s="1"/>
  <c r="Q130" i="16"/>
  <c r="C130" i="16" s="1"/>
  <c r="P127" i="16"/>
  <c r="B127" i="16" s="1"/>
  <c r="Q126" i="16"/>
  <c r="C126" i="16" s="1"/>
  <c r="P123" i="16"/>
  <c r="B123" i="16" s="1"/>
  <c r="Q122" i="16"/>
  <c r="C122" i="16" s="1"/>
  <c r="P119" i="16"/>
  <c r="B119" i="16" s="1"/>
  <c r="Q118" i="16"/>
  <c r="C118" i="16" s="1"/>
  <c r="P115" i="16"/>
  <c r="B115" i="16" s="1"/>
  <c r="Q114" i="16"/>
  <c r="C114" i="16" s="1"/>
  <c r="P111" i="16"/>
  <c r="B111" i="16" s="1"/>
  <c r="Q110" i="16"/>
  <c r="C110" i="16" s="1"/>
  <c r="P107" i="16"/>
  <c r="B107" i="16" s="1"/>
  <c r="Q106" i="16"/>
  <c r="C106" i="16" s="1"/>
  <c r="P103" i="16"/>
  <c r="B103" i="16" s="1"/>
  <c r="Q102" i="16"/>
  <c r="C102" i="16" s="1"/>
  <c r="P99" i="16"/>
  <c r="B99" i="16" s="1"/>
  <c r="Q98" i="16"/>
  <c r="C98" i="16" s="1"/>
  <c r="P95" i="16"/>
  <c r="B95" i="16" s="1"/>
  <c r="Q94" i="16"/>
  <c r="C94" i="16" s="1"/>
  <c r="P91" i="16"/>
  <c r="B91" i="16" s="1"/>
  <c r="Q90" i="16"/>
  <c r="C90" i="16" s="1"/>
  <c r="P87" i="16"/>
  <c r="B87" i="16" s="1"/>
  <c r="Q86" i="16"/>
  <c r="C86" i="16" s="1"/>
  <c r="P83" i="16"/>
  <c r="B83" i="16" s="1"/>
  <c r="Q82" i="16"/>
  <c r="C82" i="16" s="1"/>
  <c r="P79" i="16"/>
  <c r="B79" i="16" s="1"/>
  <c r="Q78" i="16"/>
  <c r="C78" i="16" s="1"/>
  <c r="P75" i="16"/>
  <c r="B75" i="16" s="1"/>
  <c r="Q74" i="16"/>
  <c r="C74" i="16" s="1"/>
  <c r="P71" i="16"/>
  <c r="B71" i="16" s="1"/>
  <c r="Q70" i="16"/>
  <c r="C70" i="16" s="1"/>
  <c r="P67" i="16"/>
  <c r="B67" i="16" s="1"/>
  <c r="Q66" i="16"/>
  <c r="C66" i="16" s="1"/>
  <c r="P251" i="16"/>
  <c r="B251" i="16" s="1"/>
  <c r="Q238" i="16"/>
  <c r="C238" i="16" s="1"/>
  <c r="P219" i="16"/>
  <c r="B219" i="16" s="1"/>
  <c r="Q206" i="16"/>
  <c r="C206" i="16" s="1"/>
  <c r="Q193" i="16"/>
  <c r="C193" i="16" s="1"/>
  <c r="P190" i="16"/>
  <c r="B190" i="16" s="1"/>
  <c r="Q177" i="16"/>
  <c r="C177" i="16" s="1"/>
  <c r="P174" i="16"/>
  <c r="B174" i="16" s="1"/>
  <c r="P171" i="16"/>
  <c r="B171" i="16" s="1"/>
  <c r="P169" i="16"/>
  <c r="B169" i="16" s="1"/>
  <c r="P165" i="16"/>
  <c r="B165" i="16" s="1"/>
  <c r="Q160" i="16"/>
  <c r="C160" i="16" s="1"/>
  <c r="P157" i="16"/>
  <c r="B157" i="16" s="1"/>
  <c r="Q152" i="16"/>
  <c r="C152" i="16" s="1"/>
  <c r="P149" i="16"/>
  <c r="B149" i="16" s="1"/>
  <c r="Q144" i="16"/>
  <c r="C144" i="16" s="1"/>
  <c r="P141" i="16"/>
  <c r="B141" i="16" s="1"/>
  <c r="Q136" i="16"/>
  <c r="C136" i="16" s="1"/>
  <c r="P133" i="16"/>
  <c r="B133" i="16" s="1"/>
  <c r="Q128" i="16"/>
  <c r="C128" i="16" s="1"/>
  <c r="P125" i="16"/>
  <c r="B125" i="16" s="1"/>
  <c r="Q120" i="16"/>
  <c r="C120" i="16" s="1"/>
  <c r="P117" i="16"/>
  <c r="B117" i="16" s="1"/>
  <c r="Q112" i="16"/>
  <c r="C112" i="16" s="1"/>
  <c r="P109" i="16"/>
  <c r="B109" i="16" s="1"/>
  <c r="Q104" i="16"/>
  <c r="C104" i="16" s="1"/>
  <c r="P101" i="16"/>
  <c r="B101" i="16" s="1"/>
  <c r="Q96" i="16"/>
  <c r="C96" i="16" s="1"/>
  <c r="Q95" i="16"/>
  <c r="C95" i="16" s="1"/>
  <c r="P94" i="16"/>
  <c r="B94" i="16" s="1"/>
  <c r="P93" i="16"/>
  <c r="B93" i="16" s="1"/>
  <c r="P92" i="16"/>
  <c r="B92" i="16" s="1"/>
  <c r="Q81" i="16"/>
  <c r="C81" i="16" s="1"/>
  <c r="Q80" i="16"/>
  <c r="C80" i="16" s="1"/>
  <c r="Q79" i="16"/>
  <c r="C79" i="16" s="1"/>
  <c r="P78" i="16"/>
  <c r="B78" i="16" s="1"/>
  <c r="P77" i="16"/>
  <c r="B77" i="16" s="1"/>
  <c r="P76" i="16"/>
  <c r="B76" i="16" s="1"/>
  <c r="P63" i="16"/>
  <c r="B63" i="16" s="1"/>
  <c r="Q62" i="16"/>
  <c r="C62" i="16" s="1"/>
  <c r="P59" i="16"/>
  <c r="B59" i="16" s="1"/>
  <c r="Q58" i="16"/>
  <c r="C58" i="16" s="1"/>
  <c r="P55" i="16"/>
  <c r="B55" i="16" s="1"/>
  <c r="Q54" i="16"/>
  <c r="C54" i="16" s="1"/>
  <c r="P51" i="16"/>
  <c r="B51" i="16" s="1"/>
  <c r="Q50" i="16"/>
  <c r="C50" i="16" s="1"/>
  <c r="P47" i="16"/>
  <c r="B47" i="16" s="1"/>
  <c r="Q46" i="16"/>
  <c r="C46" i="16" s="1"/>
  <c r="P43" i="16"/>
  <c r="B43" i="16" s="1"/>
  <c r="Q42" i="16"/>
  <c r="C42" i="16" s="1"/>
  <c r="P39" i="16"/>
  <c r="B39" i="16" s="1"/>
  <c r="Q38" i="16"/>
  <c r="C38" i="16" s="1"/>
  <c r="P35" i="16"/>
  <c r="B35" i="16" s="1"/>
  <c r="Q34" i="16"/>
  <c r="C34" i="16" s="1"/>
  <c r="P31" i="16"/>
  <c r="B31" i="16" s="1"/>
  <c r="Q30" i="16"/>
  <c r="C30" i="16" s="1"/>
  <c r="P27" i="16"/>
  <c r="B27" i="16" s="1"/>
  <c r="Q26" i="16"/>
  <c r="C26" i="16" s="1"/>
  <c r="P23" i="16"/>
  <c r="B23" i="16" s="1"/>
  <c r="Q22" i="16"/>
  <c r="C22" i="16" s="1"/>
  <c r="Q268" i="16"/>
  <c r="C268" i="16" s="1"/>
  <c r="P249" i="16"/>
  <c r="B249" i="16" s="1"/>
  <c r="Q236" i="16"/>
  <c r="C236" i="16" s="1"/>
  <c r="P217" i="16"/>
  <c r="B217" i="16" s="1"/>
  <c r="Q204" i="16"/>
  <c r="C204" i="16" s="1"/>
  <c r="Q192" i="16"/>
  <c r="C192" i="16" s="1"/>
  <c r="P189" i="16"/>
  <c r="B189" i="16" s="1"/>
  <c r="Q176" i="16"/>
  <c r="C176" i="16" s="1"/>
  <c r="P173" i="16"/>
  <c r="B173" i="16" s="1"/>
  <c r="Q170" i="16"/>
  <c r="C170" i="16" s="1"/>
  <c r="Q168" i="16"/>
  <c r="C168" i="16" s="1"/>
  <c r="P166" i="16"/>
  <c r="B166" i="16" s="1"/>
  <c r="Q161" i="16"/>
  <c r="C161" i="16" s="1"/>
  <c r="P158" i="16"/>
  <c r="B158" i="16" s="1"/>
  <c r="Q153" i="16"/>
  <c r="C153" i="16" s="1"/>
  <c r="P150" i="16"/>
  <c r="B150" i="16" s="1"/>
  <c r="Q145" i="16"/>
  <c r="C145" i="16" s="1"/>
  <c r="P142" i="16"/>
  <c r="B142" i="16" s="1"/>
  <c r="Q137" i="16"/>
  <c r="C137" i="16" s="1"/>
  <c r="P134" i="16"/>
  <c r="B134" i="16" s="1"/>
  <c r="Q129" i="16"/>
  <c r="C129" i="16" s="1"/>
  <c r="P126" i="16"/>
  <c r="B126" i="16" s="1"/>
  <c r="Q121" i="16"/>
  <c r="C121" i="16" s="1"/>
  <c r="P118" i="16"/>
  <c r="B118" i="16" s="1"/>
  <c r="Q113" i="16"/>
  <c r="C113" i="16" s="1"/>
  <c r="P110" i="16"/>
  <c r="B110" i="16" s="1"/>
  <c r="Q105" i="16"/>
  <c r="C105" i="16" s="1"/>
  <c r="P102" i="16"/>
  <c r="B102" i="16" s="1"/>
  <c r="Q97" i="16"/>
  <c r="C97" i="16" s="1"/>
  <c r="P96" i="16"/>
  <c r="B96" i="16" s="1"/>
  <c r="Q85" i="16"/>
  <c r="C85" i="16" s="1"/>
  <c r="Q84" i="16"/>
  <c r="C84" i="16" s="1"/>
  <c r="Q83" i="16"/>
  <c r="C83" i="16" s="1"/>
  <c r="P82" i="16"/>
  <c r="B82" i="16" s="1"/>
  <c r="P81" i="16"/>
  <c r="B81" i="16" s="1"/>
  <c r="P80" i="16"/>
  <c r="B80" i="16" s="1"/>
  <c r="Q69" i="16"/>
  <c r="C69" i="16" s="1"/>
  <c r="Q68" i="16"/>
  <c r="C68" i="16" s="1"/>
  <c r="Q67" i="16"/>
  <c r="C67" i="16" s="1"/>
  <c r="P66" i="16"/>
  <c r="B66" i="16" s="1"/>
  <c r="Q65" i="16"/>
  <c r="C65" i="16" s="1"/>
  <c r="P62" i="16"/>
  <c r="B62" i="16" s="1"/>
  <c r="Q61" i="16"/>
  <c r="C61" i="16" s="1"/>
  <c r="P58" i="16"/>
  <c r="B58" i="16" s="1"/>
  <c r="Q57" i="16"/>
  <c r="C57" i="16" s="1"/>
  <c r="P54" i="16"/>
  <c r="B54" i="16" s="1"/>
  <c r="Q53" i="16"/>
  <c r="C53" i="16" s="1"/>
  <c r="P50" i="16"/>
  <c r="B50" i="16" s="1"/>
  <c r="Q49" i="16"/>
  <c r="C49" i="16" s="1"/>
  <c r="P46" i="16"/>
  <c r="B46" i="16" s="1"/>
  <c r="Q45" i="16"/>
  <c r="C45" i="16" s="1"/>
  <c r="P42" i="16"/>
  <c r="B42" i="16" s="1"/>
  <c r="Q41" i="16"/>
  <c r="C41" i="16" s="1"/>
  <c r="P38" i="16"/>
  <c r="B38" i="16" s="1"/>
  <c r="Q37" i="16"/>
  <c r="C37" i="16" s="1"/>
  <c r="P34" i="16"/>
  <c r="B34" i="16" s="1"/>
  <c r="Q33" i="16"/>
  <c r="C33" i="16" s="1"/>
  <c r="P30" i="16"/>
  <c r="B30" i="16" s="1"/>
  <c r="Q29" i="16"/>
  <c r="C29" i="16" s="1"/>
  <c r="P26" i="16"/>
  <c r="B26" i="16" s="1"/>
  <c r="Q25" i="16"/>
  <c r="C25" i="16" s="1"/>
  <c r="P22" i="16"/>
  <c r="B22" i="16" s="1"/>
  <c r="P233" i="16"/>
  <c r="B233" i="16" s="1"/>
  <c r="Q220" i="16"/>
  <c r="C220" i="16" s="1"/>
  <c r="Q184" i="16"/>
  <c r="C184" i="16" s="1"/>
  <c r="P167" i="16"/>
  <c r="B167" i="16" s="1"/>
  <c r="Q157" i="16"/>
  <c r="C157" i="16" s="1"/>
  <c r="P154" i="16"/>
  <c r="B154" i="16" s="1"/>
  <c r="Q141" i="16"/>
  <c r="C141" i="16" s="1"/>
  <c r="P138" i="16"/>
  <c r="B138" i="16" s="1"/>
  <c r="Q125" i="16"/>
  <c r="C125" i="16" s="1"/>
  <c r="P122" i="16"/>
  <c r="B122" i="16" s="1"/>
  <c r="Q109" i="16"/>
  <c r="C109" i="16" s="1"/>
  <c r="P106" i="16"/>
  <c r="B106" i="16" s="1"/>
  <c r="Q92" i="16"/>
  <c r="C92" i="16" s="1"/>
  <c r="P90" i="16"/>
  <c r="B90" i="16" s="1"/>
  <c r="P88" i="16"/>
  <c r="B88" i="16" s="1"/>
  <c r="Q77" i="16"/>
  <c r="C77" i="16" s="1"/>
  <c r="Q75" i="16"/>
  <c r="C75" i="16" s="1"/>
  <c r="P73" i="16"/>
  <c r="B73" i="16" s="1"/>
  <c r="Q63" i="16"/>
  <c r="C63" i="16" s="1"/>
  <c r="P60" i="16"/>
  <c r="B60" i="16" s="1"/>
  <c r="Q55" i="16"/>
  <c r="C55" i="16" s="1"/>
  <c r="P52" i="16"/>
  <c r="B52" i="16" s="1"/>
  <c r="Q47" i="16"/>
  <c r="C47" i="16" s="1"/>
  <c r="P44" i="16"/>
  <c r="B44" i="16" s="1"/>
  <c r="Q39" i="16"/>
  <c r="C39" i="16" s="1"/>
  <c r="P36" i="16"/>
  <c r="B36" i="16" s="1"/>
  <c r="Q31" i="16"/>
  <c r="C31" i="16" s="1"/>
  <c r="P28" i="16"/>
  <c r="B28" i="16" s="1"/>
  <c r="Q23" i="16"/>
  <c r="C23" i="16" s="1"/>
  <c r="P267" i="16"/>
  <c r="B267" i="16" s="1"/>
  <c r="Q254" i="16"/>
  <c r="C254" i="16" s="1"/>
  <c r="P203" i="16"/>
  <c r="B203" i="16" s="1"/>
  <c r="P182" i="16"/>
  <c r="B182" i="16" s="1"/>
  <c r="P170" i="16"/>
  <c r="B170" i="16" s="1"/>
  <c r="Q156" i="16"/>
  <c r="C156" i="16" s="1"/>
  <c r="P153" i="16"/>
  <c r="B153" i="16" s="1"/>
  <c r="Q140" i="16"/>
  <c r="C140" i="16" s="1"/>
  <c r="P137" i="16"/>
  <c r="B137" i="16" s="1"/>
  <c r="Q124" i="16"/>
  <c r="C124" i="16" s="1"/>
  <c r="P121" i="16"/>
  <c r="B121" i="16" s="1"/>
  <c r="Q108" i="16"/>
  <c r="C108" i="16" s="1"/>
  <c r="P105" i="16"/>
  <c r="B105" i="16" s="1"/>
  <c r="Q89" i="16"/>
  <c r="C89" i="16" s="1"/>
  <c r="Q87" i="16"/>
  <c r="C87" i="16" s="1"/>
  <c r="P85" i="16"/>
  <c r="B85" i="16" s="1"/>
  <c r="Q72" i="16"/>
  <c r="C72" i="16" s="1"/>
  <c r="P70" i="16"/>
  <c r="B70" i="16" s="1"/>
  <c r="P68" i="16"/>
  <c r="B68" i="16" s="1"/>
  <c r="Q64" i="16"/>
  <c r="C64" i="16" s="1"/>
  <c r="P61" i="16"/>
  <c r="B61" i="16" s="1"/>
  <c r="Q56" i="16"/>
  <c r="C56" i="16" s="1"/>
  <c r="P53" i="16"/>
  <c r="B53" i="16" s="1"/>
  <c r="Q48" i="16"/>
  <c r="C48" i="16" s="1"/>
  <c r="P45" i="16"/>
  <c r="B45" i="16" s="1"/>
  <c r="Q40" i="16"/>
  <c r="C40" i="16" s="1"/>
  <c r="P37" i="16"/>
  <c r="B37" i="16" s="1"/>
  <c r="Q32" i="16"/>
  <c r="C32" i="16" s="1"/>
  <c r="P29" i="16"/>
  <c r="B29" i="16" s="1"/>
  <c r="Q24" i="16"/>
  <c r="C24" i="16" s="1"/>
  <c r="P265" i="16"/>
  <c r="B265" i="16" s="1"/>
  <c r="Q252" i="16"/>
  <c r="C252" i="16" s="1"/>
  <c r="P181" i="16"/>
  <c r="B181" i="16" s="1"/>
  <c r="Q169" i="16"/>
  <c r="C169" i="16" s="1"/>
  <c r="Q165" i="16"/>
  <c r="C165" i="16" s="1"/>
  <c r="P162" i="16"/>
  <c r="B162" i="16" s="1"/>
  <c r="Q149" i="16"/>
  <c r="C149" i="16" s="1"/>
  <c r="P146" i="16"/>
  <c r="B146" i="16" s="1"/>
  <c r="Q133" i="16"/>
  <c r="C133" i="16" s="1"/>
  <c r="P130" i="16"/>
  <c r="B130" i="16" s="1"/>
  <c r="Q117" i="16"/>
  <c r="C117" i="16" s="1"/>
  <c r="P114" i="16"/>
  <c r="B114" i="16" s="1"/>
  <c r="Q101" i="16"/>
  <c r="C101" i="16" s="1"/>
  <c r="P98" i="16"/>
  <c r="B98" i="16" s="1"/>
  <c r="Q93" i="16"/>
  <c r="C93" i="16" s="1"/>
  <c r="Q91" i="16"/>
  <c r="C91" i="16" s="1"/>
  <c r="P89" i="16"/>
  <c r="B89" i="16" s="1"/>
  <c r="Q76" i="16"/>
  <c r="C76" i="16" s="1"/>
  <c r="P74" i="16"/>
  <c r="B74" i="16" s="1"/>
  <c r="P72" i="16"/>
  <c r="B72" i="16" s="1"/>
  <c r="P64" i="16"/>
  <c r="B64" i="16" s="1"/>
  <c r="Q59" i="16"/>
  <c r="C59" i="16" s="1"/>
  <c r="P56" i="16"/>
  <c r="B56" i="16" s="1"/>
  <c r="Q51" i="16"/>
  <c r="C51" i="16" s="1"/>
  <c r="P48" i="16"/>
  <c r="B48" i="16" s="1"/>
  <c r="Q43" i="16"/>
  <c r="C43" i="16" s="1"/>
  <c r="P40" i="16"/>
  <c r="B40" i="16" s="1"/>
  <c r="Q35" i="16"/>
  <c r="C35" i="16" s="1"/>
  <c r="P32" i="16"/>
  <c r="B32" i="16" s="1"/>
  <c r="Q27" i="16"/>
  <c r="C27" i="16" s="1"/>
  <c r="P24" i="16"/>
  <c r="B24" i="16" s="1"/>
  <c r="Q222" i="16"/>
  <c r="C222" i="16" s="1"/>
  <c r="Q185" i="16"/>
  <c r="C185" i="16" s="1"/>
  <c r="Q164" i="16"/>
  <c r="C164" i="16" s="1"/>
  <c r="P113" i="16"/>
  <c r="B113" i="16" s="1"/>
  <c r="Q100" i="16"/>
  <c r="C100" i="16" s="1"/>
  <c r="Q73" i="16"/>
  <c r="C73" i="16" s="1"/>
  <c r="P65" i="16"/>
  <c r="B65" i="16" s="1"/>
  <c r="Q52" i="16"/>
  <c r="C52" i="16" s="1"/>
  <c r="P33" i="16"/>
  <c r="B33" i="16" s="1"/>
  <c r="P145" i="16"/>
  <c r="B145" i="16" s="1"/>
  <c r="Q132" i="16"/>
  <c r="C132" i="16" s="1"/>
  <c r="P69" i="16"/>
  <c r="B69" i="16" s="1"/>
  <c r="P49" i="16"/>
  <c r="B49" i="16" s="1"/>
  <c r="Q36" i="16"/>
  <c r="C36" i="16" s="1"/>
  <c r="Q116" i="16"/>
  <c r="C116" i="16" s="1"/>
  <c r="P84" i="16"/>
  <c r="B84" i="16" s="1"/>
  <c r="P41" i="16"/>
  <c r="B41" i="16" s="1"/>
  <c r="P161" i="16"/>
  <c r="B161" i="16" s="1"/>
  <c r="Q148" i="16"/>
  <c r="C148" i="16" s="1"/>
  <c r="P97" i="16"/>
  <c r="B97" i="16" s="1"/>
  <c r="Q88" i="16"/>
  <c r="C88" i="16" s="1"/>
  <c r="Q71" i="16"/>
  <c r="C71" i="16" s="1"/>
  <c r="P57" i="16"/>
  <c r="B57" i="16" s="1"/>
  <c r="Q44" i="16"/>
  <c r="C44" i="16" s="1"/>
  <c r="P25" i="16"/>
  <c r="B25" i="16" s="1"/>
  <c r="P86" i="16"/>
  <c r="B86" i="16" s="1"/>
  <c r="P235" i="16"/>
  <c r="B235" i="16" s="1"/>
  <c r="P129" i="16"/>
  <c r="B129" i="16" s="1"/>
  <c r="Q60" i="16"/>
  <c r="C60" i="16" s="1"/>
  <c r="Q28" i="16"/>
  <c r="C28" i="16" s="1"/>
  <c r="Q15" i="9"/>
  <c r="O6" i="14"/>
  <c r="N6" i="14"/>
  <c r="M6" i="14"/>
  <c r="L6" i="14"/>
  <c r="K6" i="14"/>
  <c r="H6" i="14"/>
  <c r="G6" i="14"/>
  <c r="F6" i="14"/>
  <c r="E6" i="14"/>
  <c r="D6" i="14"/>
  <c r="C6" i="14"/>
  <c r="B6" i="14"/>
  <c r="B5" i="14"/>
  <c r="H4" i="14"/>
  <c r="B4" i="14"/>
  <c r="H3" i="14"/>
  <c r="B2" i="14"/>
  <c r="B3" i="14"/>
  <c r="AK26" i="14"/>
  <c r="AJ26" i="14"/>
  <c r="AI26" i="14"/>
  <c r="AH26" i="14"/>
  <c r="AG26" i="14"/>
  <c r="AF26" i="14"/>
  <c r="AE26" i="14"/>
  <c r="Q26" i="14"/>
  <c r="AK25" i="14"/>
  <c r="AJ25" i="14"/>
  <c r="AI25" i="14"/>
  <c r="AH25" i="14"/>
  <c r="AG25" i="14"/>
  <c r="AF25" i="14"/>
  <c r="AE25" i="14"/>
  <c r="Q25" i="14"/>
  <c r="AK24" i="14"/>
  <c r="AJ24" i="14"/>
  <c r="AI24" i="14"/>
  <c r="AH24" i="14"/>
  <c r="AG24" i="14"/>
  <c r="AF24" i="14"/>
  <c r="AE24" i="14"/>
  <c r="Q24" i="14"/>
  <c r="AK23" i="14"/>
  <c r="AJ23" i="14"/>
  <c r="AI23" i="14"/>
  <c r="AH23" i="14"/>
  <c r="AG23" i="14"/>
  <c r="AF23" i="14"/>
  <c r="AE23" i="14"/>
  <c r="Q23" i="14"/>
  <c r="AK22" i="14"/>
  <c r="AJ22" i="14"/>
  <c r="AI22" i="14"/>
  <c r="AH22" i="14"/>
  <c r="AG22" i="14"/>
  <c r="AF22" i="14"/>
  <c r="AE22" i="14"/>
  <c r="Q22" i="14"/>
  <c r="AK21" i="14"/>
  <c r="AJ21" i="14"/>
  <c r="AI21" i="14"/>
  <c r="AH21" i="14"/>
  <c r="AG21" i="14"/>
  <c r="AF21" i="14"/>
  <c r="AE21" i="14"/>
  <c r="Q21" i="14"/>
  <c r="AK20" i="14"/>
  <c r="AJ20" i="14"/>
  <c r="AI20" i="14"/>
  <c r="AH20" i="14"/>
  <c r="AG20" i="14"/>
  <c r="AF20" i="14"/>
  <c r="AE20" i="14"/>
  <c r="Q20" i="14"/>
  <c r="AK19" i="14"/>
  <c r="AJ19" i="14"/>
  <c r="AI19" i="14"/>
  <c r="AH19" i="14"/>
  <c r="AG19" i="14"/>
  <c r="V19" i="14" s="1"/>
  <c r="AF19" i="14"/>
  <c r="AE19" i="14"/>
  <c r="Q19" i="14"/>
  <c r="AK18" i="14"/>
  <c r="AJ18" i="14"/>
  <c r="AI18" i="14"/>
  <c r="AH18" i="14"/>
  <c r="AG18" i="14"/>
  <c r="AF18" i="14"/>
  <c r="AE18" i="14"/>
  <c r="Q18" i="14"/>
  <c r="AK17" i="14"/>
  <c r="AJ17" i="14"/>
  <c r="AI17" i="14"/>
  <c r="AH17" i="14"/>
  <c r="AG17" i="14"/>
  <c r="AF17" i="14"/>
  <c r="AE17" i="14"/>
  <c r="Q17" i="14"/>
  <c r="AK16" i="14"/>
  <c r="AJ16" i="14"/>
  <c r="AI16" i="14"/>
  <c r="AH16" i="14"/>
  <c r="AG16" i="14"/>
  <c r="AF16" i="14"/>
  <c r="AE16" i="14"/>
  <c r="Q16" i="14"/>
  <c r="AK15" i="14"/>
  <c r="AJ15" i="14"/>
  <c r="AI15" i="14"/>
  <c r="AH15" i="14"/>
  <c r="AG15" i="14"/>
  <c r="V15" i="14" s="1"/>
  <c r="AF15" i="14"/>
  <c r="AE15" i="14"/>
  <c r="Q15" i="14"/>
  <c r="AK14" i="14"/>
  <c r="AJ14" i="14"/>
  <c r="AI14" i="14"/>
  <c r="AH14" i="14"/>
  <c r="AG14" i="14"/>
  <c r="V14" i="14" s="1"/>
  <c r="AF14" i="14"/>
  <c r="AE14" i="14"/>
  <c r="Q14" i="14"/>
  <c r="AK13" i="14"/>
  <c r="AJ13" i="14"/>
  <c r="AI13" i="14"/>
  <c r="AH13" i="14"/>
  <c r="AG13" i="14"/>
  <c r="AF13" i="14"/>
  <c r="AE13" i="14"/>
  <c r="Q13" i="14"/>
  <c r="AK12" i="14"/>
  <c r="AJ12" i="14"/>
  <c r="AI12" i="14"/>
  <c r="AH12" i="14"/>
  <c r="AG12" i="14"/>
  <c r="AF12" i="14"/>
  <c r="AE12" i="14"/>
  <c r="Q12" i="14"/>
  <c r="AK11" i="14"/>
  <c r="AJ11" i="14"/>
  <c r="AI11" i="14"/>
  <c r="AH11" i="14"/>
  <c r="AG11" i="14"/>
  <c r="AF11" i="14"/>
  <c r="AE11" i="14"/>
  <c r="Q11" i="14"/>
  <c r="AK10" i="14"/>
  <c r="AJ10" i="14"/>
  <c r="AI10" i="14"/>
  <c r="AH10" i="14"/>
  <c r="AG10" i="14"/>
  <c r="AF10" i="14"/>
  <c r="AE10" i="14"/>
  <c r="Q10" i="14"/>
  <c r="AK9" i="14"/>
  <c r="AJ9" i="14"/>
  <c r="AI9" i="14"/>
  <c r="AH9" i="14"/>
  <c r="AG9" i="14"/>
  <c r="AF9" i="14"/>
  <c r="AE9" i="14"/>
  <c r="Q9" i="14"/>
  <c r="AK8" i="14"/>
  <c r="AJ8" i="14"/>
  <c r="AI8" i="14"/>
  <c r="AH8" i="14"/>
  <c r="AG8" i="14"/>
  <c r="AF8" i="14"/>
  <c r="AE8" i="14"/>
  <c r="Q8" i="14"/>
  <c r="AK7" i="14"/>
  <c r="AJ7" i="14"/>
  <c r="AI7" i="14"/>
  <c r="AH7" i="14"/>
  <c r="AG7" i="14"/>
  <c r="AF7" i="14"/>
  <c r="AE7" i="14"/>
  <c r="AE6" i="14" s="1"/>
  <c r="Q7" i="14"/>
  <c r="V10" i="14" l="1"/>
  <c r="V22" i="14"/>
  <c r="V26" i="14"/>
  <c r="V25" i="14"/>
  <c r="V24" i="14"/>
  <c r="V23" i="14"/>
  <c r="V21" i="14"/>
  <c r="V20" i="14"/>
  <c r="V13" i="14"/>
  <c r="V7" i="14"/>
  <c r="V18" i="14"/>
  <c r="V16" i="14"/>
  <c r="V12" i="14"/>
  <c r="V17" i="14"/>
  <c r="V11" i="14"/>
  <c r="V9" i="14"/>
  <c r="V8" i="14"/>
  <c r="W6" i="14" l="1"/>
  <c r="AM2" i="10"/>
  <c r="AL2" i="10"/>
  <c r="AK2" i="10"/>
  <c r="AJ2" i="10"/>
  <c r="AI2" i="10"/>
  <c r="AH2" i="10"/>
  <c r="BC2" i="10"/>
  <c r="BB2" i="10" l="1"/>
  <c r="O25" i="10"/>
  <c r="N25" i="10"/>
  <c r="M25" i="10"/>
  <c r="O24" i="10"/>
  <c r="N24" i="10"/>
  <c r="M24" i="10"/>
  <c r="O23" i="10"/>
  <c r="N23" i="10"/>
  <c r="M23" i="10"/>
  <c r="O22" i="10"/>
  <c r="N22" i="10"/>
  <c r="M22" i="10"/>
  <c r="O21" i="10"/>
  <c r="N21" i="10"/>
  <c r="M21" i="10"/>
  <c r="O20" i="10"/>
  <c r="N20" i="10"/>
  <c r="M20" i="10"/>
  <c r="O19" i="10"/>
  <c r="N19" i="10"/>
  <c r="M19" i="10"/>
  <c r="O18" i="10"/>
  <c r="N18" i="10"/>
  <c r="M18" i="10"/>
  <c r="O17" i="10"/>
  <c r="N17" i="10"/>
  <c r="M17" i="10"/>
  <c r="O16" i="10"/>
  <c r="N16" i="10"/>
  <c r="M16" i="10"/>
  <c r="O15" i="10"/>
  <c r="N15" i="10"/>
  <c r="M15" i="10"/>
  <c r="O14" i="10"/>
  <c r="N14" i="10"/>
  <c r="M14" i="10"/>
  <c r="O13" i="10"/>
  <c r="N13" i="10"/>
  <c r="M13" i="10"/>
  <c r="O12" i="10"/>
  <c r="N12" i="10"/>
  <c r="M12" i="10"/>
  <c r="O11" i="10"/>
  <c r="N11" i="10"/>
  <c r="M11" i="10"/>
  <c r="O10" i="10"/>
  <c r="N10" i="10"/>
  <c r="M10" i="10"/>
  <c r="O9" i="10"/>
  <c r="N9" i="10"/>
  <c r="M9" i="10"/>
  <c r="O8" i="10"/>
  <c r="N8" i="10"/>
  <c r="M8" i="10"/>
  <c r="O7" i="10"/>
  <c r="N7" i="10"/>
  <c r="M7" i="10"/>
  <c r="O6" i="10"/>
  <c r="N6" i="10"/>
  <c r="M6" i="10"/>
  <c r="F55" i="2" l="1"/>
  <c r="F54" i="2"/>
  <c r="F53" i="2"/>
  <c r="F52" i="2"/>
  <c r="B55" i="2"/>
  <c r="B54" i="2"/>
  <c r="B53" i="2"/>
  <c r="B52" i="2"/>
  <c r="B51" i="2"/>
  <c r="I49" i="2"/>
  <c r="I48" i="2"/>
  <c r="F49" i="2"/>
  <c r="B49" i="2"/>
  <c r="B46" i="2"/>
  <c r="B44" i="2"/>
  <c r="B43" i="2"/>
  <c r="M43" i="2"/>
  <c r="M44" i="2"/>
  <c r="B41" i="2"/>
  <c r="C67" i="1"/>
  <c r="C65" i="1"/>
  <c r="C63" i="1"/>
  <c r="C61" i="1"/>
  <c r="C59" i="1"/>
  <c r="C57" i="1"/>
  <c r="C55" i="1"/>
  <c r="C53" i="1"/>
  <c r="C51" i="1"/>
  <c r="C49" i="1"/>
  <c r="C47" i="1"/>
  <c r="C45" i="1"/>
  <c r="C43" i="1"/>
  <c r="C41" i="1"/>
  <c r="C39" i="1"/>
  <c r="C37" i="1"/>
  <c r="C33" i="1"/>
  <c r="C31" i="1"/>
  <c r="C29" i="1"/>
  <c r="C27" i="1"/>
  <c r="C25" i="1"/>
  <c r="C23" i="1"/>
  <c r="C21" i="1"/>
  <c r="C19" i="1"/>
  <c r="C17" i="1"/>
  <c r="C15" i="1"/>
  <c r="C13" i="1"/>
  <c r="C11" i="1"/>
  <c r="C9" i="1"/>
  <c r="L44" i="2" l="1"/>
  <c r="H44" i="2" s="1"/>
  <c r="M29" i="2"/>
  <c r="M28" i="2" l="1"/>
  <c r="M27" i="2"/>
  <c r="L27" i="2" s="1"/>
  <c r="B27" i="2"/>
  <c r="F27" i="2"/>
  <c r="L14" i="2" l="1"/>
  <c r="T14" i="2" s="1"/>
  <c r="L13" i="2" s="1"/>
  <c r="L12" i="2" s="1"/>
  <c r="L11" i="2" s="1"/>
  <c r="L10" i="2" s="1"/>
  <c r="L9" i="2" s="1"/>
  <c r="L8" i="2" s="1"/>
  <c r="N7" i="2" s="1"/>
  <c r="M7" i="2" s="1"/>
  <c r="I39" i="2" l="1"/>
  <c r="G39" i="2"/>
  <c r="E39" i="2"/>
  <c r="BA2" i="10"/>
  <c r="AZ2" i="10"/>
  <c r="AY2" i="10"/>
  <c r="B39" i="2"/>
  <c r="AX2" i="10"/>
  <c r="AQ2" i="10"/>
  <c r="C5" i="1"/>
  <c r="C3" i="1"/>
  <c r="Q7" i="2"/>
  <c r="K62" i="2"/>
  <c r="Q8" i="2"/>
  <c r="AC2" i="10" s="1"/>
  <c r="Q9" i="2"/>
  <c r="W2" i="10" s="1"/>
  <c r="P12" i="2"/>
  <c r="P11" i="2"/>
  <c r="P10" i="2"/>
  <c r="T4" i="2"/>
  <c r="Q1" i="2"/>
  <c r="AW2" i="10"/>
  <c r="AF2" i="10"/>
  <c r="AD2" i="10"/>
  <c r="AB2" i="10"/>
  <c r="AA2" i="10"/>
  <c r="V2" i="10"/>
  <c r="U2" i="10"/>
  <c r="T2" i="10"/>
  <c r="S2" i="10"/>
  <c r="R2" i="10"/>
  <c r="P2" i="10"/>
  <c r="O2" i="10"/>
  <c r="M2" i="10"/>
  <c r="L2" i="10"/>
  <c r="K2" i="10"/>
  <c r="J2" i="10"/>
  <c r="I2" i="10"/>
  <c r="H2" i="10"/>
  <c r="G2" i="10"/>
  <c r="F2" i="10"/>
  <c r="E2" i="10"/>
  <c r="D2" i="10"/>
  <c r="AG2" i="10"/>
  <c r="AR2" i="10"/>
  <c r="AS2" i="10"/>
  <c r="G2" i="6"/>
  <c r="G3" i="6"/>
  <c r="B6" i="2"/>
  <c r="C7" i="2"/>
  <c r="B16" i="2"/>
  <c r="B19" i="2"/>
  <c r="B20" i="2"/>
  <c r="B21" i="2"/>
  <c r="B22" i="2"/>
  <c r="B23" i="2"/>
  <c r="B24" i="2"/>
  <c r="B25" i="2"/>
  <c r="B26" i="2"/>
  <c r="B29" i="2"/>
  <c r="B30" i="2"/>
  <c r="B31" i="2"/>
  <c r="B32" i="2"/>
  <c r="B33" i="2"/>
  <c r="B34" i="2"/>
  <c r="B35" i="2"/>
  <c r="B37" i="2"/>
  <c r="B38" i="2"/>
  <c r="B40" i="2"/>
  <c r="G40" i="2"/>
  <c r="I40" i="2"/>
  <c r="B57" i="2"/>
  <c r="B58" i="2"/>
  <c r="E58" i="2"/>
  <c r="H58" i="2"/>
  <c r="AO2" i="10"/>
  <c r="G2" i="19" l="1"/>
  <c r="P13" i="16"/>
  <c r="H4" i="15"/>
  <c r="F2" i="19"/>
  <c r="P12" i="16"/>
  <c r="F12" i="16"/>
  <c r="O12" i="16" s="1"/>
  <c r="H3" i="15"/>
  <c r="N2" i="10"/>
  <c r="L7" i="2"/>
  <c r="L6" i="2" s="1"/>
  <c r="L5" i="2" s="1"/>
  <c r="P13" i="2" s="1"/>
  <c r="O13" i="16" l="1"/>
  <c r="G20" i="15"/>
  <c r="G26" i="15"/>
  <c r="G6" i="15"/>
  <c r="G24" i="15"/>
  <c r="G18" i="15"/>
  <c r="G28" i="15"/>
  <c r="G22" i="15"/>
  <c r="G19" i="15"/>
  <c r="T13" i="2"/>
  <c r="T12" i="2" s="1"/>
  <c r="T11" i="2" s="1"/>
  <c r="C2" i="2" s="1"/>
  <c r="A6" i="10"/>
  <c r="P1" i="2" l="1"/>
  <c r="B1" i="2"/>
</calcChain>
</file>

<file path=xl/sharedStrings.xml><?xml version="1.0" encoding="utf-8"?>
<sst xmlns="http://schemas.openxmlformats.org/spreadsheetml/2006/main" count="5254" uniqueCount="2796">
  <si>
    <t>InitialAnswerID</t>
  </si>
  <si>
    <t>Unanswerd</t>
  </si>
  <si>
    <t>Tot Unans</t>
  </si>
  <si>
    <t>Non comp</t>
  </si>
  <si>
    <t>Corrective Action</t>
  </si>
  <si>
    <t>CA Time</t>
  </si>
  <si>
    <t>Q9 /Action</t>
  </si>
  <si>
    <t>GGID</t>
  </si>
  <si>
    <t>TN10ID</t>
  </si>
  <si>
    <t>TN10</t>
  </si>
  <si>
    <t>standard</t>
  </si>
  <si>
    <t>##</t>
  </si>
  <si>
    <t>###</t>
  </si>
  <si>
    <t>MAX</t>
  </si>
  <si>
    <t>SCORE1</t>
  </si>
  <si>
    <t>SCORE2</t>
  </si>
  <si>
    <t>&lt;&gt;X</t>
  </si>
  <si>
    <t>GGFLAG</t>
  </si>
  <si>
    <t>TNCFLAG</t>
  </si>
  <si>
    <t>X</t>
  </si>
  <si>
    <t>&lt;-unaswered questions</t>
  </si>
  <si>
    <t>I confirm the non conformances raised during the audit are as shown below, and that this represents an accurate record of the findings of the site assessed on the above date.</t>
  </si>
  <si>
    <t>Details of Non Conformance</t>
  </si>
  <si>
    <t>xx</t>
  </si>
  <si>
    <t>Incomplete Validation</t>
  </si>
  <si>
    <t>You are not allowed to move/copy answers or move comments. Press Ctrl-z immediately to attempt to fix this error.</t>
  </si>
  <si>
    <t>Site Name</t>
  </si>
  <si>
    <t>Answer 1 / Comment</t>
  </si>
  <si>
    <t>Answer 2 / Evidence</t>
  </si>
  <si>
    <t>Missing Registration Number</t>
  </si>
  <si>
    <t>Audit Details - Section2: Must be completed</t>
  </si>
  <si>
    <t>Section 4: Declaration must be completed</t>
  </si>
  <si>
    <t>Section 5 Must be completed</t>
  </si>
  <si>
    <t>Validation Complete</t>
  </si>
  <si>
    <t>"---------&gt;"</t>
  </si>
  <si>
    <t>Do not insert, delete or rename any of the sheets in this workbook.</t>
  </si>
  <si>
    <t>If you type a comment into the wrong cell, you may copy &amp; paste it into the correct cell and then delete the contents of the original cell.</t>
  </si>
  <si>
    <t>Local Office Admin Check Date</t>
  </si>
  <si>
    <t>Local Office Admin Initials</t>
  </si>
  <si>
    <t>#</t>
  </si>
  <si>
    <t>DD links</t>
  </si>
  <si>
    <t>Questions Valid ( 1=valid,x=invalid)</t>
  </si>
  <si>
    <t>*</t>
  </si>
  <si>
    <t>max for cut paste check</t>
  </si>
  <si>
    <t>cut &amp; paste check</t>
  </si>
  <si>
    <t>Crop1</t>
  </si>
  <si>
    <t>Crop2</t>
  </si>
  <si>
    <t>Crop3</t>
  </si>
  <si>
    <t>Min Basic</t>
  </si>
  <si>
    <t>prog - set from AH9</t>
  </si>
  <si>
    <t>Min comp Ans Score</t>
  </si>
  <si>
    <t>MCS</t>
  </si>
  <si>
    <t>IsSuper</t>
  </si>
  <si>
    <t>Basic</t>
  </si>
  <si>
    <t>sum (cs) ,, sum(max) for Super</t>
  </si>
  <si>
    <t>% Score</t>
  </si>
  <si>
    <t>**</t>
  </si>
  <si>
    <t>SC</t>
  </si>
  <si>
    <t>Init Ans Score</t>
  </si>
  <si>
    <t>TN 1</t>
  </si>
  <si>
    <t>TN 2</t>
  </si>
  <si>
    <t>TN 3</t>
  </si>
  <si>
    <t>You may copy comments or evidence between control points.</t>
  </si>
  <si>
    <t>Super Compliant</t>
  </si>
  <si>
    <t>Cannot add 'Super-Compliant' after the day of audit</t>
  </si>
  <si>
    <t>LightAudit</t>
  </si>
  <si>
    <t>Internal Audit</t>
  </si>
  <si>
    <t>Producer Data</t>
  </si>
  <si>
    <t>Non Compliance Summary Form</t>
  </si>
  <si>
    <t>Input Format</t>
  </si>
  <si>
    <t>Internal Audit Pack - Important Notes</t>
  </si>
  <si>
    <t>PP</t>
  </si>
  <si>
    <t>PO</t>
  </si>
  <si>
    <t>PP/PO questions not answered</t>
  </si>
  <si>
    <t>Translation</t>
  </si>
  <si>
    <t>Destination Country</t>
  </si>
  <si>
    <t>Country Name</t>
  </si>
  <si>
    <t>EUR - (EUROPE)</t>
  </si>
  <si>
    <t>AFG - Afghanistan</t>
  </si>
  <si>
    <t>ALA - Åland Islands</t>
  </si>
  <si>
    <t>ALB - Albania</t>
  </si>
  <si>
    <t>DZA - Algeria</t>
  </si>
  <si>
    <t>ASM - American Samoa</t>
  </si>
  <si>
    <t>AND - Andorra</t>
  </si>
  <si>
    <t>AGO - Angola</t>
  </si>
  <si>
    <t>AIA - Anguilla</t>
  </si>
  <si>
    <t>ATA - Antarctica</t>
  </si>
  <si>
    <t>ARG - Argentina</t>
  </si>
  <si>
    <t>ARM - Armenia</t>
  </si>
  <si>
    <t>ABW - Aruba</t>
  </si>
  <si>
    <t>AUS - Australia</t>
  </si>
  <si>
    <t>AUT - Austria</t>
  </si>
  <si>
    <t>AZE - Azerbaijan</t>
  </si>
  <si>
    <t>BHS - Bahamas</t>
  </si>
  <si>
    <t>BHR - Bahrain</t>
  </si>
  <si>
    <t>BGD - Bangladesh</t>
  </si>
  <si>
    <t>BRB - Barbados</t>
  </si>
  <si>
    <t>BLR - Belarus</t>
  </si>
  <si>
    <t>BEL - Belgium</t>
  </si>
  <si>
    <t>BLZ - Belize</t>
  </si>
  <si>
    <t>BEN - Benin</t>
  </si>
  <si>
    <t>BMU - Bermuda</t>
  </si>
  <si>
    <t>BTN - Bhutan</t>
  </si>
  <si>
    <t>BOL - Bolivia</t>
  </si>
  <si>
    <t>Count for GG Reward?</t>
  </si>
  <si>
    <t>xltCropName</t>
  </si>
  <si>
    <t>TechMgrID</t>
  </si>
  <si>
    <t>OrganicTechMgrID</t>
  </si>
  <si>
    <t>EGCropNo</t>
  </si>
  <si>
    <t>Acerola - 198</t>
  </si>
  <si>
    <t>Almonds - 1</t>
  </si>
  <si>
    <t>Aloe Vera - 173</t>
  </si>
  <si>
    <t>Amaranth - 256</t>
  </si>
  <si>
    <t>Appleberry - 243</t>
  </si>
  <si>
    <t>Apples - 2</t>
  </si>
  <si>
    <t>Apricots - 3</t>
  </si>
  <si>
    <t>Artichokes - 4</t>
  </si>
  <si>
    <t>Arugula - 125</t>
  </si>
  <si>
    <t>Asian Pears - 232</t>
  </si>
  <si>
    <t>Asparagus - 5</t>
  </si>
  <si>
    <t>Aubergines - 6</t>
  </si>
  <si>
    <t>Avocados - 7</t>
  </si>
  <si>
    <t>Baby Bananas - 126</t>
  </si>
  <si>
    <t>Baby Corn - 8</t>
  </si>
  <si>
    <t>Baby Leaf Salad Crops - 127</t>
  </si>
  <si>
    <t>Balsam Apple - 263</t>
  </si>
  <si>
    <t>Bamboo Shoots - 219</t>
  </si>
  <si>
    <t>Bananas - 9</t>
  </si>
  <si>
    <t>Beans - 10</t>
  </si>
  <si>
    <t>Beetroot - 11</t>
  </si>
  <si>
    <t>Berries - 12</t>
  </si>
  <si>
    <t>Bilberries - 15</t>
  </si>
  <si>
    <t>Bitter Melon - 262</t>
  </si>
  <si>
    <t>Black Salsify - 13</t>
  </si>
  <si>
    <t>Blackberries - 14</t>
  </si>
  <si>
    <t>Blackcurrants - 179</t>
  </si>
  <si>
    <t>Blueberries - 197</t>
  </si>
  <si>
    <t>Brassica spp - 268</t>
  </si>
  <si>
    <t>Brazil Nuts - 250</t>
  </si>
  <si>
    <t>Broccoli - 16</t>
  </si>
  <si>
    <t>Broccoli Romanesco - 216</t>
  </si>
  <si>
    <t>Brocolini - 271</t>
  </si>
  <si>
    <t>Brussel Sprouts - 17</t>
  </si>
  <si>
    <t>Buckwheat - 257</t>
  </si>
  <si>
    <t>Butternuts - 128</t>
  </si>
  <si>
    <t>Cabbages - 18</t>
  </si>
  <si>
    <t>Calabash - 264</t>
  </si>
  <si>
    <t>Capsicums - 19</t>
  </si>
  <si>
    <t>Cardamon - 174</t>
  </si>
  <si>
    <t>Carrots - 20</t>
  </si>
  <si>
    <t>Cashew Nut - 246</t>
  </si>
  <si>
    <t>Cashew Nuts - 249</t>
  </si>
  <si>
    <t>Cassava Root - 180</t>
  </si>
  <si>
    <t>Cauliflower - 21</t>
  </si>
  <si>
    <t>Celeriac - 22</t>
  </si>
  <si>
    <t>Celery - 23</t>
  </si>
  <si>
    <t>Chard - 24</t>
  </si>
  <si>
    <t>Chayotes - 129</t>
  </si>
  <si>
    <t>Cherries - 25</t>
  </si>
  <si>
    <t>Chestnuts - 26</t>
  </si>
  <si>
    <t>Chickpeas - 199</t>
  </si>
  <si>
    <t>Chicory - 27</t>
  </si>
  <si>
    <t>Chillies - 28</t>
  </si>
  <si>
    <t>Chinese Cabbage - 130</t>
  </si>
  <si>
    <t>Chinese Convulvulus - 181</t>
  </si>
  <si>
    <t>Chirimoyas - 29</t>
  </si>
  <si>
    <t>Chives - 30</t>
  </si>
  <si>
    <t>Clementines - 31</t>
  </si>
  <si>
    <t>Coconuts - 32</t>
  </si>
  <si>
    <t>Coriander - 33</t>
  </si>
  <si>
    <t>Corn Salad - 244</t>
  </si>
  <si>
    <t>Courgettes - 34</t>
  </si>
  <si>
    <t>Cranberries - 35</t>
  </si>
  <si>
    <t>Cress - 36</t>
  </si>
  <si>
    <t>Cucumbers - 37</t>
  </si>
  <si>
    <t>Curly Endive - 275</t>
  </si>
  <si>
    <t>Currants - 38</t>
  </si>
  <si>
    <t>Curry Leaves - 131</t>
  </si>
  <si>
    <t>Custard Apples - 39</t>
  </si>
  <si>
    <t>Dates - 40</t>
  </si>
  <si>
    <t>Dolichos - 182</t>
  </si>
  <si>
    <t>Dragon Fruit - 175</t>
  </si>
  <si>
    <t>Drumstick - 183</t>
  </si>
  <si>
    <t>Durian - 239</t>
  </si>
  <si>
    <t>Edible Flowers - 200</t>
  </si>
  <si>
    <t>Elephant Garlic - 245</t>
  </si>
  <si>
    <t>Endives - 41</t>
  </si>
  <si>
    <t>Feijoas - 152</t>
  </si>
  <si>
    <t>Fennel - 42</t>
  </si>
  <si>
    <t>Figs - 43</t>
  </si>
  <si>
    <t>Flat Nectarine - 266</t>
  </si>
  <si>
    <t>Flat Peach - 223</t>
  </si>
  <si>
    <t>Galangal - 132</t>
  </si>
  <si>
    <t>Garlic - 44</t>
  </si>
  <si>
    <t>Gherkin - 133</t>
  </si>
  <si>
    <t>Ginger - 134</t>
  </si>
  <si>
    <t>Ginseng Root - 184</t>
  </si>
  <si>
    <t>Glasswort - 235</t>
  </si>
  <si>
    <t>Gooseberries - 45</t>
  </si>
  <si>
    <t>Gourds - 46</t>
  </si>
  <si>
    <t>Grape Leaves - 176</t>
  </si>
  <si>
    <t>Grapefruit - 47</t>
  </si>
  <si>
    <t>Grapes - 48</t>
  </si>
  <si>
    <t>Guavas - 135</t>
  </si>
  <si>
    <t>Hazelnut - 225</t>
  </si>
  <si>
    <t>Herbs - 49</t>
  </si>
  <si>
    <t>Horse Radish - 51</t>
  </si>
  <si>
    <t>Jack Fruit - 52</t>
  </si>
  <si>
    <t>Japanese Horseradish (Wasabi) - 241</t>
  </si>
  <si>
    <t>Japanese Mustard Spinach - 224</t>
  </si>
  <si>
    <t>Jerusalem Artichoke - 222</t>
  </si>
  <si>
    <t>Jujube - 226</t>
  </si>
  <si>
    <t>Kakis - 53</t>
  </si>
  <si>
    <t>Kale - 220</t>
  </si>
  <si>
    <t>Kiwanos - 54</t>
  </si>
  <si>
    <t>Kiwis - 55</t>
  </si>
  <si>
    <t>Kohlrabi - 56</t>
  </si>
  <si>
    <t>Krachai - 136</t>
  </si>
  <si>
    <t>Kumquat - 57</t>
  </si>
  <si>
    <t>Lamb's Lettuce - 238</t>
  </si>
  <si>
    <t>Leeks - 58</t>
  </si>
  <si>
    <t>Lemon Grass - 59</t>
  </si>
  <si>
    <t>Lemons - 60</t>
  </si>
  <si>
    <t>Lentils - 185</t>
  </si>
  <si>
    <t>Lettuce - 61</t>
  </si>
  <si>
    <t>Limes - 62</t>
  </si>
  <si>
    <t>Limquat - 218</t>
  </si>
  <si>
    <t>Litchis - 63</t>
  </si>
  <si>
    <t>Longan - 228</t>
  </si>
  <si>
    <t>Longkong - 267</t>
  </si>
  <si>
    <t>Loquat - 231</t>
  </si>
  <si>
    <t>Lotusroot - 251</t>
  </si>
  <si>
    <t>Lucumas - 137</t>
  </si>
  <si>
    <t>Luffa - 265</t>
  </si>
  <si>
    <t>Macadamias - 64</t>
  </si>
  <si>
    <t>Mandarins - 66</t>
  </si>
  <si>
    <t>Mangetout - 67</t>
  </si>
  <si>
    <t>Mangoes - 68</t>
  </si>
  <si>
    <t>Mangosteen - 138</t>
  </si>
  <si>
    <t>Maracuyas - 69</t>
  </si>
  <si>
    <t>Marrows - 70</t>
  </si>
  <si>
    <t>Medlars - 151</t>
  </si>
  <si>
    <t>Melons - 71</t>
  </si>
  <si>
    <t>Milk Apple - 201</t>
  </si>
  <si>
    <t>Mineolas - 72</t>
  </si>
  <si>
    <t>Mulberries - 73</t>
  </si>
  <si>
    <t>Mushrooms - 74</t>
  </si>
  <si>
    <t>Mustard - 75</t>
  </si>
  <si>
    <t>Nectarines - 76</t>
  </si>
  <si>
    <t>Nuts - 77</t>
  </si>
  <si>
    <t>Okras - 78</t>
  </si>
  <si>
    <t>Olives - 79</t>
  </si>
  <si>
    <t>Onions - 80</t>
  </si>
  <si>
    <t>Oranges - 81</t>
  </si>
  <si>
    <t>Paksoi - 82</t>
  </si>
  <si>
    <t>Palm Hearts - 83</t>
  </si>
  <si>
    <t>Palm Oil Kernels - 177</t>
  </si>
  <si>
    <t>Papayas - 84</t>
  </si>
  <si>
    <t>Paraguayan - 223</t>
  </si>
  <si>
    <t>Parsley - 85</t>
  </si>
  <si>
    <t>Parsnips - 86</t>
  </si>
  <si>
    <t>Passion Fruit - 87</t>
  </si>
  <si>
    <t>Peaches - 88</t>
  </si>
  <si>
    <t>Peanuts - 139</t>
  </si>
  <si>
    <t>Pears - 89</t>
  </si>
  <si>
    <t>Peas - 90</t>
  </si>
  <si>
    <t>Pecans - 186</t>
  </si>
  <si>
    <t>Peppercorns - 187</t>
  </si>
  <si>
    <t>Peppers - 91</t>
  </si>
  <si>
    <t>Persimmons - 92</t>
  </si>
  <si>
    <t>Physalis - 93</t>
  </si>
  <si>
    <t>Pine Nut - 252</t>
  </si>
  <si>
    <t>Pineapples - 94</t>
  </si>
  <si>
    <t>Pistachio - 188</t>
  </si>
  <si>
    <t>Pitayas - 140</t>
  </si>
  <si>
    <t>Plantains - 141</t>
  </si>
  <si>
    <t>Plumcots - 142</t>
  </si>
  <si>
    <t>Plums - 95</t>
  </si>
  <si>
    <t>Pluot - 221</t>
  </si>
  <si>
    <t>Pomegranates - 96</t>
  </si>
  <si>
    <t>Pomelos - 97</t>
  </si>
  <si>
    <t>Poppy Seed - 242</t>
  </si>
  <si>
    <t>Potatoes - 98</t>
  </si>
  <si>
    <t>Prickly Pears - 99</t>
  </si>
  <si>
    <t>Pumpkins - 100</t>
  </si>
  <si>
    <t>Purslane - 211</t>
  </si>
  <si>
    <t>Quinces - 101</t>
  </si>
  <si>
    <t>Radish - 102</t>
  </si>
  <si>
    <t>Ragweed - 217</t>
  </si>
  <si>
    <t>Rambutan - 143</t>
  </si>
  <si>
    <t>Raspberries - 103</t>
  </si>
  <si>
    <t>Red Currant - 253</t>
  </si>
  <si>
    <t>Rhubarb - 104</t>
  </si>
  <si>
    <t>Rose Apple - 240</t>
  </si>
  <si>
    <t>Rose Hip - 227</t>
  </si>
  <si>
    <t>Salak - 144</t>
  </si>
  <si>
    <t>Salsify - 145</t>
  </si>
  <si>
    <t>Sanchu - 189</t>
  </si>
  <si>
    <t>Santol - 254</t>
  </si>
  <si>
    <t>Sapodilla - 190</t>
  </si>
  <si>
    <t>Satsumas - 105</t>
  </si>
  <si>
    <t>Sea Buckthorn - 236</t>
  </si>
  <si>
    <t>Sea Easter - 234</t>
  </si>
  <si>
    <t>Sesame - 255</t>
  </si>
  <si>
    <t>Shallots - 106</t>
  </si>
  <si>
    <t>Spinach - 108</t>
  </si>
  <si>
    <t>Sprouts - 109</t>
  </si>
  <si>
    <t>Squashes - 110</t>
  </si>
  <si>
    <t>Star Fruit - 111</t>
  </si>
  <si>
    <t>Strawberries - 112</t>
  </si>
  <si>
    <t>Sugar Beet - 113</t>
  </si>
  <si>
    <t>Sultanas - 114</t>
  </si>
  <si>
    <t>Swedes - 115</t>
  </si>
  <si>
    <t>Sweet Potatoes - 116</t>
  </si>
  <si>
    <t>Sweetcorn - 117</t>
  </si>
  <si>
    <t>Tamarillos - 118</t>
  </si>
  <si>
    <t>Tamarind - 269</t>
  </si>
  <si>
    <t>Tangelos - 146</t>
  </si>
  <si>
    <t>Tangor - 229</t>
  </si>
  <si>
    <t>Taro - 191</t>
  </si>
  <si>
    <t>Thistles - 147</t>
  </si>
  <si>
    <t>Tindori - 192</t>
  </si>
  <si>
    <t>Tomatoes - 119</t>
  </si>
  <si>
    <t>Turnips - 120</t>
  </si>
  <si>
    <t>Turnips Tops - 148</t>
  </si>
  <si>
    <t>Vanilla Beans - 178</t>
  </si>
  <si>
    <t>Walnuts - 193</t>
  </si>
  <si>
    <t>Watermelons - 149</t>
  </si>
  <si>
    <t>Wax Apple - 230</t>
  </si>
  <si>
    <t>White Currant - 261</t>
  </si>
  <si>
    <t>White Tumeric - 194</t>
  </si>
  <si>
    <t>Witloof - 121</t>
  </si>
  <si>
    <t>Yacon - 237</t>
  </si>
  <si>
    <t>Yams - 122</t>
  </si>
  <si>
    <t>Client</t>
  </si>
  <si>
    <t>ControlPoints</t>
  </si>
  <si>
    <t>AnswerLabel</t>
  </si>
  <si>
    <t>A</t>
  </si>
  <si>
    <t>Validation</t>
  </si>
  <si>
    <t>Non-Compliance</t>
  </si>
  <si>
    <t>Evidence</t>
  </si>
  <si>
    <t>Comment</t>
  </si>
  <si>
    <t>No, this is completely non-compliant. There are no warning signs at all and it is extremely dangerous.</t>
  </si>
  <si>
    <t>Please Select</t>
  </si>
  <si>
    <t>Afghanistan</t>
  </si>
  <si>
    <t>Albania</t>
  </si>
  <si>
    <t>Algeria</t>
  </si>
  <si>
    <t>American Samoa</t>
  </si>
  <si>
    <t>Andorra</t>
  </si>
  <si>
    <t>Angola</t>
  </si>
  <si>
    <t>Anguilla</t>
  </si>
  <si>
    <t>Antarctica</t>
  </si>
  <si>
    <t>Antigua And Barbuda</t>
  </si>
  <si>
    <t>Argentina</t>
  </si>
  <si>
    <t>Armenia</t>
  </si>
  <si>
    <t>Aruba</t>
  </si>
  <si>
    <t>Australia</t>
  </si>
  <si>
    <t>Austria</t>
  </si>
  <si>
    <t>Azerbaijan</t>
  </si>
  <si>
    <t>TNC10</t>
  </si>
  <si>
    <t>N/A</t>
  </si>
  <si>
    <t>Partial</t>
  </si>
  <si>
    <t>Critical</t>
  </si>
  <si>
    <t>Details</t>
  </si>
  <si>
    <t>Important Notes</t>
  </si>
  <si>
    <t xml:space="preserve">2. </t>
  </si>
  <si>
    <t xml:space="preserve">1. </t>
  </si>
  <si>
    <t xml:space="preserve">3. </t>
  </si>
  <si>
    <t xml:space="preserve">4. </t>
  </si>
  <si>
    <t xml:space="preserve">5. </t>
  </si>
  <si>
    <t xml:space="preserve">6. </t>
  </si>
  <si>
    <t>This workbook is best viewed at 100% zoom with a screen resolution of at least 1280 x 1024.</t>
  </si>
  <si>
    <t>SpreadsheetType</t>
  </si>
  <si>
    <t>Status</t>
  </si>
  <si>
    <t>FarmName</t>
  </si>
  <si>
    <t>FarmAddress</t>
  </si>
  <si>
    <t>FarmTown</t>
  </si>
  <si>
    <t>FarmRegion</t>
  </si>
  <si>
    <t>FarmCountry</t>
  </si>
  <si>
    <t>FarmTelephone</t>
  </si>
  <si>
    <t>FarmContact</t>
  </si>
  <si>
    <t>BusinessName</t>
  </si>
  <si>
    <t>BusinessAddress</t>
  </si>
  <si>
    <t>BusinessTown</t>
  </si>
  <si>
    <t>BusinessRegion</t>
  </si>
  <si>
    <t>BusinessCountry</t>
  </si>
  <si>
    <t>FarmPO</t>
  </si>
  <si>
    <t>ProdName</t>
  </si>
  <si>
    <t>ProdRegion</t>
  </si>
  <si>
    <t>ProdCountry</t>
  </si>
  <si>
    <t>ProdContact</t>
  </si>
  <si>
    <t>ProdHandling</t>
  </si>
  <si>
    <t>Section 1a: Legal entity details only if different to site address above</t>
  </si>
  <si>
    <t>PH</t>
  </si>
  <si>
    <t>Business</t>
  </si>
  <si>
    <t>FarmPostcode</t>
  </si>
  <si>
    <t>ProdPostcode</t>
  </si>
  <si>
    <t>BusinessPostcode</t>
  </si>
  <si>
    <t>You should ensure that the Calculation mode is set to Automatic otherwise validation messages will not change automatically.</t>
  </si>
  <si>
    <t>Rectification</t>
  </si>
  <si>
    <t>28 days</t>
  </si>
  <si>
    <t>Weighting</t>
  </si>
  <si>
    <t>ComplianceStatus</t>
  </si>
  <si>
    <t>CATime</t>
  </si>
  <si>
    <t>Section 6: Provisional Score Summary</t>
  </si>
  <si>
    <t>Protocol</t>
  </si>
  <si>
    <t>Percent Score</t>
  </si>
  <si>
    <t>Recommended</t>
  </si>
  <si>
    <t>Audit Report</t>
  </si>
  <si>
    <t>Control Points</t>
  </si>
  <si>
    <t>Control Point</t>
  </si>
  <si>
    <t>Ref</t>
  </si>
  <si>
    <t>Comments</t>
  </si>
  <si>
    <t>All sections must be completed</t>
  </si>
  <si>
    <t>Farm Scheme Registration Number(s)</t>
  </si>
  <si>
    <t>Time Onto Farm</t>
  </si>
  <si>
    <t>Time Off Farm</t>
  </si>
  <si>
    <t>Non-Conformance</t>
  </si>
  <si>
    <t>Timescale for Rectification</t>
  </si>
  <si>
    <t>Objective Evidence Provided</t>
  </si>
  <si>
    <t>Sufficient Evidence (Y/N)</t>
  </si>
  <si>
    <t>Name</t>
  </si>
  <si>
    <t>All questions have now been answered</t>
  </si>
  <si>
    <t>Questions still to be answered:</t>
  </si>
  <si>
    <t>Macros need to be enabled when you open this spreadsheet. You should close this spreadsheet WITHOUT saving changes and then re-open it with macros enabled.</t>
  </si>
  <si>
    <t>CorrectiveAction</t>
  </si>
  <si>
    <t>This is completely rubbish and you need to do loads to put it right</t>
  </si>
  <si>
    <t>ShortName</t>
  </si>
  <si>
    <t>QuestionRef</t>
  </si>
  <si>
    <t>Classification</t>
  </si>
  <si>
    <t>QuestionText</t>
  </si>
  <si>
    <t>AnswerID</t>
  </si>
  <si>
    <t>Answer</t>
  </si>
  <si>
    <t>ComplianceType</t>
  </si>
  <si>
    <t>QuestionID</t>
  </si>
  <si>
    <t>SchemeID</t>
  </si>
  <si>
    <t>TNC07</t>
  </si>
  <si>
    <t>1.30.14.</t>
  </si>
  <si>
    <t>Obligatory</t>
  </si>
  <si>
    <t>Are general warning signs placed on the plant protection product store?</t>
  </si>
  <si>
    <t>Yes</t>
  </si>
  <si>
    <t>No</t>
  </si>
  <si>
    <t>Score</t>
  </si>
  <si>
    <t>ID</t>
  </si>
  <si>
    <t>Labels</t>
  </si>
  <si>
    <t>Foreign</t>
  </si>
  <si>
    <t>Audit Details</t>
  </si>
  <si>
    <t>Grower Registration No</t>
  </si>
  <si>
    <t>Grower Registration Numbers (all Registration Numbers MUST relate to the same farm as detailed below)</t>
  </si>
  <si>
    <t>Section 1: Client Details</t>
  </si>
  <si>
    <t>Name of Farm</t>
  </si>
  <si>
    <t>Address</t>
  </si>
  <si>
    <t>Town</t>
  </si>
  <si>
    <t>Postcode</t>
  </si>
  <si>
    <t>Region</t>
  </si>
  <si>
    <t>Country</t>
  </si>
  <si>
    <t>Contact</t>
  </si>
  <si>
    <t>Telephone</t>
  </si>
  <si>
    <t>Produce Organisation (if applicable)</t>
  </si>
  <si>
    <t>Section 2: Audit Details</t>
  </si>
  <si>
    <t>Auditor</t>
  </si>
  <si>
    <t>Audit Date</t>
  </si>
  <si>
    <t>Start Time</t>
  </si>
  <si>
    <t>End Time</t>
  </si>
  <si>
    <t>Section 3: Crops</t>
  </si>
  <si>
    <t>A. Registered Crops</t>
  </si>
  <si>
    <t>Crop/Subcrop</t>
  </si>
  <si>
    <t>Hectares</t>
  </si>
  <si>
    <t>Intended Country of Sale</t>
  </si>
  <si>
    <t>Section 4: Declaration</t>
  </si>
  <si>
    <t>Auditor Name</t>
  </si>
  <si>
    <t>Date</t>
  </si>
  <si>
    <t>Section 5: For Internal Use Only</t>
  </si>
  <si>
    <t>Not Applicable</t>
  </si>
  <si>
    <t>Standard</t>
  </si>
  <si>
    <t>VarietyId</t>
  </si>
  <si>
    <t>evidence</t>
  </si>
  <si>
    <t>Issue 23</t>
  </si>
  <si>
    <t>( unanswered</t>
  </si>
  <si>
    <t>Email Address</t>
  </si>
  <si>
    <t>Level</t>
  </si>
  <si>
    <t>Input Accepted</t>
  </si>
  <si>
    <t>Question not answered</t>
  </si>
  <si>
    <t>Comment required</t>
  </si>
  <si>
    <t>Cannot upgrade to/from 'N/A' answer</t>
  </si>
  <si>
    <t>No improvement</t>
  </si>
  <si>
    <t>Please provide evidence</t>
  </si>
  <si>
    <t>Evidence provided but Answer 2 not completed</t>
  </si>
  <si>
    <t>Input accepted</t>
  </si>
  <si>
    <t>Invalid Input</t>
  </si>
  <si>
    <t>Please Select an entry from the list</t>
  </si>
  <si>
    <t>FinalAnswerID</t>
  </si>
  <si>
    <t>Qid</t>
  </si>
  <si>
    <t>Schemeid</t>
  </si>
  <si>
    <t>RegNo</t>
  </si>
  <si>
    <t>RegNo1</t>
  </si>
  <si>
    <t>RegNo2</t>
  </si>
  <si>
    <t>RegNo3</t>
  </si>
  <si>
    <t>RegNo4</t>
  </si>
  <si>
    <t>AuditorName</t>
  </si>
  <si>
    <t>AuditDate</t>
  </si>
  <si>
    <t>CMiRecDate</t>
  </si>
  <si>
    <t>CMiAdminInit</t>
  </si>
  <si>
    <t>CMiInputDate</t>
  </si>
  <si>
    <t>CMiQCDate</t>
  </si>
  <si>
    <t>CMiQCName</t>
  </si>
  <si>
    <t>CCPNotAnswered</t>
  </si>
  <si>
    <t>CCP</t>
  </si>
  <si>
    <t>PHNotAnswered</t>
  </si>
  <si>
    <t>InspectionEMail</t>
  </si>
  <si>
    <t>StartTime</t>
  </si>
  <si>
    <t>EndTime</t>
  </si>
  <si>
    <t>CropsSeen</t>
  </si>
  <si>
    <t>CropsSeenTNC</t>
  </si>
  <si>
    <t>AuditorNumber</t>
  </si>
  <si>
    <t>GG</t>
  </si>
  <si>
    <t>VarietyID</t>
  </si>
  <si>
    <t>Bahamas</t>
  </si>
  <si>
    <t>Bahrain</t>
  </si>
  <si>
    <t>Bangladesh</t>
  </si>
  <si>
    <t>Barbados</t>
  </si>
  <si>
    <t>Belarus</t>
  </si>
  <si>
    <t>Belgium</t>
  </si>
  <si>
    <t>Belize</t>
  </si>
  <si>
    <t>Benin</t>
  </si>
  <si>
    <t>Bermuda</t>
  </si>
  <si>
    <t>Bhutan</t>
  </si>
  <si>
    <t>Bolivia</t>
  </si>
  <si>
    <t>Auditor Employee#</t>
  </si>
  <si>
    <t>Audit#</t>
  </si>
  <si>
    <t>AuditorEmpNo</t>
  </si>
  <si>
    <t>AuditNo</t>
  </si>
  <si>
    <t>CustomerCode</t>
  </si>
  <si>
    <t>iAg_Import</t>
  </si>
  <si>
    <t>AT_SEQ</t>
  </si>
  <si>
    <t>3.0.0.0</t>
  </si>
  <si>
    <t>Audit Type</t>
  </si>
  <si>
    <t>ParallelProd</t>
  </si>
  <si>
    <t>ParallelOwn</t>
  </si>
  <si>
    <t>Site# (C0nnnnnn)</t>
  </si>
  <si>
    <t>Main Audit</t>
  </si>
  <si>
    <t>Group Registration Number (if applicable)</t>
  </si>
  <si>
    <t>Additional Site Audit</t>
  </si>
  <si>
    <t>QMS Sampling Audit</t>
  </si>
  <si>
    <t>Product Handling Facility</t>
  </si>
  <si>
    <t>NSF Admin Reception Date</t>
  </si>
  <si>
    <t>NSF Certified Date</t>
  </si>
  <si>
    <t>NSF Admin Input Date</t>
  </si>
  <si>
    <t>NSF Admin Initials</t>
  </si>
  <si>
    <t>NSF Certified Name</t>
  </si>
  <si>
    <t>Auditor Comments</t>
  </si>
  <si>
    <t>Producer Name</t>
  </si>
  <si>
    <t>Is the audit process closed?</t>
  </si>
  <si>
    <t>A value of hectares is required for GG crops</t>
  </si>
  <si>
    <t>Producer Signature</t>
  </si>
  <si>
    <t>Auditor Signature</t>
  </si>
  <si>
    <t xml:space="preserve"> To the right of Answer 1 you should enter more details of what was observed on the day. To the right of Answer 2 (if applicable) you should enter details of the evidence received, including the date of receipt.</t>
  </si>
  <si>
    <t>Control Points Sheet incomplete</t>
  </si>
  <si>
    <t>Invalid Answers on Control Points Sheet</t>
  </si>
  <si>
    <t>NSF Certification Audit Input Spreadsheet</t>
  </si>
  <si>
    <t>QMS Sampling</t>
  </si>
  <si>
    <t>Are there annexes to this report (e.g. non-conformity forms)?</t>
  </si>
  <si>
    <t>Please list them here:</t>
  </si>
  <si>
    <t>Is this the final inspection report?</t>
  </si>
  <si>
    <t>If not, please explain:</t>
  </si>
  <si>
    <t>GGN of the inspected producer:</t>
  </si>
  <si>
    <t xml:space="preserve">INSPECTION DURATION: </t>
  </si>
  <si>
    <t>TO IMPROVE OUR SERVICES AND TO GIVE YOU THE OPPORTUNITY TO COMMENT ON THE GLOBALG.A.P. CERTIFICATION BODY, AUDITOR OR INSPECTOR WE WOULD LIKE TO INVITE YOU TO PARTICIPATE IN OUR SURVEY FOR PRODUCERS - GO TO www.globalgap.org/feedback</t>
  </si>
  <si>
    <t>FOOD SAFETY POLICY DECLARATION</t>
  </si>
  <si>
    <t>A producer may use this template or any other format for compliance with AF15.1</t>
  </si>
  <si>
    <t>We are committed to ensure that food safety is implemented and maintained throughout our production processes up to product release.</t>
  </si>
  <si>
    <t xml:space="preserve">This is achieved by: </t>
  </si>
  <si>
    <t>1. COMPLIANCE AND IMPLEMENTATION OF RELEVANT LEGISLATION</t>
  </si>
  <si>
    <t>2. IMPLEMENTATION OF GOOD AGRICULTURAL PRACTICES AND CERTIFICATION AGAINST GLOBALG.A.P. INTEGRATED FARM ASSURANCE V5.0</t>
  </si>
  <si>
    <t>All of our staff has been trained in food safety and hygiene (see Chapter AF.3) and are strictly monitored to ensure it is continuously implemented.</t>
  </si>
  <si>
    <t>The following person/(s) have accountability for food safety</t>
  </si>
  <si>
    <t xml:space="preserve">DURING PRODUCTION: </t>
  </si>
  <si>
    <t xml:space="preserve">NAME(S): </t>
  </si>
  <si>
    <t>DESIGNATION:</t>
  </si>
  <si>
    <t xml:space="preserve">REPLACEMENT(S): </t>
  </si>
  <si>
    <t>if different, DURING HARVESTING (FOR CROP PRODUCTION) TO ENSURE THAT ONLY SAFE PRODUCTS ARE HARVESTED ACCORDING TO THE STANDARD:</t>
  </si>
  <si>
    <t>if different, DURING PRODUCT HANDLING TO ENSURE THAT APPROPRIATE RELEASE PROCEDURES ARE FOLLOWED ACCORDING TO THE STANDARD REQUIREMENTS:</t>
  </si>
  <si>
    <t>24-HOUR CONTACT INFORMATION IN THE EVENT OF A FOOD SAFETY EMERGENCY IS AS FOLLOWS:</t>
  </si>
  <si>
    <t>The implementation of GLOBALG.A.P. is based on identification of risks and hazards and mitigating activities will be reviewed annually to ensure continuing suitability, adequacy and effectiveness.</t>
  </si>
  <si>
    <t>NURTURE DATA ACCESS DECLARATION</t>
  </si>
  <si>
    <t>I have read and understood the applicable NURTURE data access rules. I agree to publish the NURTURE Checklist to Tesco and to the NURTURE Observer Company(ies).</t>
  </si>
  <si>
    <t>GGN</t>
  </si>
  <si>
    <t>Manager/Owner Name</t>
  </si>
  <si>
    <t>Signature</t>
  </si>
  <si>
    <t>Company Name</t>
  </si>
  <si>
    <t>O-Key</t>
  </si>
  <si>
    <t>GOLD</t>
  </si>
  <si>
    <t>SILVER</t>
  </si>
  <si>
    <t>NURTURE Pass</t>
  </si>
  <si>
    <t>NOT CERTIFIED</t>
  </si>
  <si>
    <t>Producer Record Sampling Form</t>
  </si>
  <si>
    <t>The client sheet shall be printed and signed by both the producer and the auditor at the end of the audit. A copy of this must be left with the producer.</t>
  </si>
  <si>
    <t>It is not mandatory to complete the Food Safety Declaration sheet when a completed and signed copy is available during the audit.</t>
  </si>
  <si>
    <t>In-Field Product Handling</t>
  </si>
  <si>
    <t>Crops harvested during audit</t>
  </si>
  <si>
    <t>Crops seen during product handling</t>
  </si>
  <si>
    <t>If product handling is carried out (within the scope of certification) in a product handling unit (PHU)/facility, then please select ‘YES’ from the drop down menu on the client page.</t>
  </si>
  <si>
    <t>If product handling is carried out (within the scope of certification) in the field, then please select ‘YES’ from the drop down menu on the client page.</t>
  </si>
  <si>
    <t>I confirm on behalf of the legal entity that the information contained in this document is an accurate reflection of the farm activities assessed</t>
  </si>
  <si>
    <t>and understand that the information in this document will be used to generate the GLOBALG.A.P. certificate.</t>
  </si>
  <si>
    <t>what relevant agronomic activities have been seen.</t>
  </si>
  <si>
    <t>Section 3B: GG crops harvested during audit must be completed</t>
  </si>
  <si>
    <t>Section 3B: NURTURE Module crops harvested during audit must be completed</t>
  </si>
  <si>
    <t>Section 3B: GG crops seen during product handling must be completed</t>
  </si>
  <si>
    <t>Section 3B: NURTURE Module crops seen during product handling must be completed</t>
  </si>
  <si>
    <t>Other Attendee(s)</t>
  </si>
  <si>
    <t>WARNING:</t>
  </si>
  <si>
    <t>Please note if the corrective evidence for the non-conformances raised (i.e. Any Major Must and/or &lt;95% minor musts) is not received within the identified timelines from the audit and approved and closed out by day 28,</t>
  </si>
  <si>
    <t>either some or all of your registered products (dependent on the nature of the non-conformance raised), will be suspended from certification with immediate effect.  For initial audits, the status open non-conformance</t>
  </si>
  <si>
    <t>will be awarded after 28 days if non-conformances have not been closed out.  Refer to the GLOBALG.A.P. General Regulations part I, section 6.4.1.</t>
  </si>
  <si>
    <t>CMi</t>
  </si>
  <si>
    <t>Site</t>
  </si>
  <si>
    <t>The scores shown for the audit do not confirm approval to the GLOBALG.A.P. IFA standard. This is only achieved after the certification decision has been made and the certificate issued.</t>
  </si>
  <si>
    <t>Section 3: Amendments to registration</t>
  </si>
  <si>
    <t>Have the client or registered crops page details been amended by the producer from the original registration?</t>
  </si>
  <si>
    <t>Office to complete an amendment template</t>
  </si>
  <si>
    <t>Section 3: Amendments to registration question not answered</t>
  </si>
  <si>
    <t>I confirm on behalf of the legal entity that the information submitted in this document is an accurate record of the site details and production processes assessed.</t>
  </si>
  <si>
    <t>Registered Crops</t>
  </si>
  <si>
    <t>Hectares (covered)</t>
  </si>
  <si>
    <t>Hectares (non-covered)</t>
  </si>
  <si>
    <t>Further harvest</t>
  </si>
  <si>
    <t>NURTURE Module</t>
  </si>
  <si>
    <t>Parallel Production</t>
  </si>
  <si>
    <t>Parallel Ownership</t>
  </si>
  <si>
    <t>In-field packing</t>
  </si>
  <si>
    <t>Product handling facility</t>
  </si>
  <si>
    <t>On farm storage</t>
  </si>
  <si>
    <t>Harvest exclusion</t>
  </si>
  <si>
    <t>Harvested during audit</t>
  </si>
  <si>
    <t>Seen during product handling</t>
  </si>
  <si>
    <t>Details missing for one or more registered crops</t>
  </si>
  <si>
    <t>Important : Actions to be taken prior to and on the day of the audit</t>
  </si>
  <si>
    <t>Please ensure that you are in possession of an up to date registration/renewal form for the producer being assessed, prior to conducting any audit.</t>
  </si>
  <si>
    <t>Please ensure that any amendments made to the producer’s registration details at the time of the audit are altered on the client and registered crops sheets and section 3 on the client sheet is completed.</t>
  </si>
  <si>
    <t>The local office must be made aware of any changes made to registration details as soon as possible after the audit so that an amendment template can be created and sent to NSF Certification UK along with the audit pack.</t>
  </si>
  <si>
    <t>The Client sheet, Registered Crops sheet and Non-Compliance Report must be printed out and signed by both the producer and auditor at the end of the audit.</t>
  </si>
  <si>
    <t>General Instructions</t>
  </si>
  <si>
    <t>Client Sheet</t>
  </si>
  <si>
    <t>Please indicate in section 3 if any amendments have been made to the client’s details and/or the registered crops details on the day of the audit.</t>
  </si>
  <si>
    <t>To demonstrate the audit process is closed in section 6, please ensure that the audit process closed declaration is set to ‘Yes’ on the Non-Compliance Report sheet.</t>
  </si>
  <si>
    <t>Registered Crops Sheet</t>
  </si>
  <si>
    <t>Please ensure an answer is given for the criteria required in ALL of the columns shown. Either an area (Number) or Yes/No (please type Y/N only) answer is required to be typed into the boxes (as applicable).</t>
  </si>
  <si>
    <t>If any explanation is required and/or further countries of destination are required, please can you add this detail in the Auditor Comments section.</t>
  </si>
  <si>
    <t>Under the heading Nurture Module, please indicate if this is applicable or not (Yes/No) by typing (Y/N).</t>
  </si>
  <si>
    <t>If product handling is excluded from the certification scope and harvest is not being audited this time, then please can you identify in the Auditors Comments Section what relevant agronomic activities have been seen?</t>
  </si>
  <si>
    <t>Control Points Sheet</t>
  </si>
  <si>
    <t>If the control point indicates that a comment is required please ensure that this is completed and as a minimum, meets the requirements of the GLOBALG.A.P. Inspection Methodology.</t>
  </si>
  <si>
    <t>Non-Compliance Report Sheet</t>
  </si>
  <si>
    <t>Please ensure you indicate that the audit process has been closed before submitting the audit pack for certification.</t>
  </si>
  <si>
    <t>Please use the Auditor Comments box if you need to record any further details regarding the audit, which will be useful to the certifier when they are making a certification decision.</t>
  </si>
  <si>
    <t>This must include if the producer has agreed NOT to submit any corrective evidence.</t>
  </si>
  <si>
    <t>Please ensure when signing off corrective evidence that the date evidence was received from the producer is stated.</t>
  </si>
  <si>
    <t>I understand the information in this document will be used to generate the GLOBALG.A.P. certificate.</t>
  </si>
  <si>
    <t>Audit process not closed</t>
  </si>
  <si>
    <t>A copy of these must be left with the producer and submitted with the audit pack.</t>
  </si>
  <si>
    <t/>
  </si>
  <si>
    <t>GG validation</t>
  </si>
  <si>
    <t>N</t>
  </si>
  <si>
    <t>Y</t>
  </si>
  <si>
    <t>VID</t>
  </si>
  <si>
    <t>GroupRegNo</t>
  </si>
  <si>
    <t>0</t>
  </si>
  <si>
    <t>OtherAttendees</t>
  </si>
  <si>
    <t>Botswana</t>
  </si>
  <si>
    <t>Bouvet Island</t>
  </si>
  <si>
    <t>BWA - Botswana</t>
  </si>
  <si>
    <t>Brazil</t>
  </si>
  <si>
    <t>BVT - Bouvet Island</t>
  </si>
  <si>
    <t>British Indian Ocean Territory</t>
  </si>
  <si>
    <t>BRA - Brazil</t>
  </si>
  <si>
    <t>Brunei Darussalam</t>
  </si>
  <si>
    <t>IOT - British Indian Ocean Territory</t>
  </si>
  <si>
    <t>Bulgaria</t>
  </si>
  <si>
    <t>BRN - Brunei Darussalam</t>
  </si>
  <si>
    <t>Burkina Faso</t>
  </si>
  <si>
    <t>BGR - Bulgaria</t>
  </si>
  <si>
    <t>Burundi</t>
  </si>
  <si>
    <t>BFA - Burkina Faso</t>
  </si>
  <si>
    <t>Cambodia</t>
  </si>
  <si>
    <t>BDI - Burundi</t>
  </si>
  <si>
    <t>Cameroon</t>
  </si>
  <si>
    <t>KHM - Cambodia</t>
  </si>
  <si>
    <t>Canada</t>
  </si>
  <si>
    <t>CMR - Cameroon</t>
  </si>
  <si>
    <t>Cape Verde</t>
  </si>
  <si>
    <t>CAN - Canada</t>
  </si>
  <si>
    <t>Cayman Islands</t>
  </si>
  <si>
    <t>CPV - Cape Verde</t>
  </si>
  <si>
    <t>Central African Republic</t>
  </si>
  <si>
    <t>CYM - Cayman Islands</t>
  </si>
  <si>
    <t>Chad</t>
  </si>
  <si>
    <t>CAF - Central African Republic</t>
  </si>
  <si>
    <t>Chile</t>
  </si>
  <si>
    <t>TCD - Chad</t>
  </si>
  <si>
    <t>China</t>
  </si>
  <si>
    <t>CHL - Chile</t>
  </si>
  <si>
    <t>Christmas Island</t>
  </si>
  <si>
    <t>CHN - China</t>
  </si>
  <si>
    <t>CXR - Christmas Island</t>
  </si>
  <si>
    <t>Colombia</t>
  </si>
  <si>
    <t>Comoros</t>
  </si>
  <si>
    <t>COL - Colombia</t>
  </si>
  <si>
    <t>Congo</t>
  </si>
  <si>
    <t>COM - Comoros</t>
  </si>
  <si>
    <t>COG - Congo</t>
  </si>
  <si>
    <t>Cook Islands</t>
  </si>
  <si>
    <t>Costa Rica</t>
  </si>
  <si>
    <t>COK - Cook Islands</t>
  </si>
  <si>
    <t>CRI - Costa Rica</t>
  </si>
  <si>
    <t>Cuba</t>
  </si>
  <si>
    <t>Cyprus</t>
  </si>
  <si>
    <t>CUB - Cuba</t>
  </si>
  <si>
    <t>Czech Republic</t>
  </si>
  <si>
    <t>CYP - Cyprus</t>
  </si>
  <si>
    <t>Denmark</t>
  </si>
  <si>
    <t>CZE - Czech Republic</t>
  </si>
  <si>
    <t>Djibouti</t>
  </si>
  <si>
    <t>DNK - Denmark</t>
  </si>
  <si>
    <t>Dominica</t>
  </si>
  <si>
    <t>DJI - Djibouti</t>
  </si>
  <si>
    <t>Dominican Republic</t>
  </si>
  <si>
    <t>DMA - Dominica</t>
  </si>
  <si>
    <t>East Timor</t>
  </si>
  <si>
    <t>DOM - Dominican Republic</t>
  </si>
  <si>
    <t>Ecuador</t>
  </si>
  <si>
    <t>ECU - Ecuador</t>
  </si>
  <si>
    <t>Egypt</t>
  </si>
  <si>
    <t>EGY - Egypt</t>
  </si>
  <si>
    <t>El Salvador</t>
  </si>
  <si>
    <t>SLV - El Salvador</t>
  </si>
  <si>
    <t>Equatorial Guinea</t>
  </si>
  <si>
    <t>GNQ - Equatorial Guinea</t>
  </si>
  <si>
    <t>Eritrea</t>
  </si>
  <si>
    <t>ERI - Eritrea</t>
  </si>
  <si>
    <t>Estonia</t>
  </si>
  <si>
    <t>EST - Estonia</t>
  </si>
  <si>
    <t>Ethiopia</t>
  </si>
  <si>
    <t>ETH - Ethiopia</t>
  </si>
  <si>
    <t>Falkland Islands (Malvinas)</t>
  </si>
  <si>
    <t>FLK - Falkland Islands (Malvinas)</t>
  </si>
  <si>
    <t>Fiji</t>
  </si>
  <si>
    <t>FJI - Fiji</t>
  </si>
  <si>
    <t>Finland</t>
  </si>
  <si>
    <t>FIN - Finland</t>
  </si>
  <si>
    <t>France</t>
  </si>
  <si>
    <t>FRA - France</t>
  </si>
  <si>
    <t>French Guiana</t>
  </si>
  <si>
    <t>GUF - French Guiana</t>
  </si>
  <si>
    <t>French Polynesia</t>
  </si>
  <si>
    <t>PYF - French Polynesia</t>
  </si>
  <si>
    <t>French Southern Territories</t>
  </si>
  <si>
    <t>ATF - French Southern Territories</t>
  </si>
  <si>
    <t>Gabon</t>
  </si>
  <si>
    <t>GAB - Gabon</t>
  </si>
  <si>
    <t>Gambia</t>
  </si>
  <si>
    <t>GMB - Gambia</t>
  </si>
  <si>
    <t>Georgia</t>
  </si>
  <si>
    <t>GEO - Georgia</t>
  </si>
  <si>
    <t>Germany</t>
  </si>
  <si>
    <t>DEU - Germany</t>
  </si>
  <si>
    <t>Ghana</t>
  </si>
  <si>
    <t>GHA - Ghana</t>
  </si>
  <si>
    <t>Gibraltar</t>
  </si>
  <si>
    <t>GIB - Gibraltar</t>
  </si>
  <si>
    <t>Greece</t>
  </si>
  <si>
    <t>GRC - Greece</t>
  </si>
  <si>
    <t>Greenland</t>
  </si>
  <si>
    <t>GRL - Greenland</t>
  </si>
  <si>
    <t>Grenada</t>
  </si>
  <si>
    <t>GRD - Grenada</t>
  </si>
  <si>
    <t>Guadeloupe</t>
  </si>
  <si>
    <t>GLP - Guadeloupe</t>
  </si>
  <si>
    <t>Guam</t>
  </si>
  <si>
    <t>GUM - Guam</t>
  </si>
  <si>
    <t>Guatemala</t>
  </si>
  <si>
    <t>GTM - Guatemala</t>
  </si>
  <si>
    <t>Guernsey</t>
  </si>
  <si>
    <t>Guinea</t>
  </si>
  <si>
    <t>GIN - Guinea</t>
  </si>
  <si>
    <t>Guyana</t>
  </si>
  <si>
    <t>GUY - Guyana</t>
  </si>
  <si>
    <t>Haiti</t>
  </si>
  <si>
    <t>HTI - Haiti</t>
  </si>
  <si>
    <t>Heard and McDonald Islands</t>
  </si>
  <si>
    <t>Honduras</t>
  </si>
  <si>
    <t>HND - Honduras</t>
  </si>
  <si>
    <t>Hong Kong</t>
  </si>
  <si>
    <t>HKG - Hong Kong</t>
  </si>
  <si>
    <t>Hungary</t>
  </si>
  <si>
    <t>HUN - Hungary</t>
  </si>
  <si>
    <t>Iceland</t>
  </si>
  <si>
    <t>ISL - Iceland</t>
  </si>
  <si>
    <t>India</t>
  </si>
  <si>
    <t>IND - India</t>
  </si>
  <si>
    <t>Indonesia</t>
  </si>
  <si>
    <t>IDN - Indonesia</t>
  </si>
  <si>
    <t>Iraq</t>
  </si>
  <si>
    <t>IRQ - Iraq</t>
  </si>
  <si>
    <t>Ireland</t>
  </si>
  <si>
    <t>IRL - Ireland</t>
  </si>
  <si>
    <t>Isle Of Man</t>
  </si>
  <si>
    <t>IMN - Isle Of Man</t>
  </si>
  <si>
    <t>Israel</t>
  </si>
  <si>
    <t>ISR - Israel</t>
  </si>
  <si>
    <t>Italy</t>
  </si>
  <si>
    <t>ITA - Italy</t>
  </si>
  <si>
    <t>Jamaica</t>
  </si>
  <si>
    <t>JAM - Jamaica</t>
  </si>
  <si>
    <t>Japan</t>
  </si>
  <si>
    <t>JPN - Japan</t>
  </si>
  <si>
    <t>Jersey</t>
  </si>
  <si>
    <t>Jordan</t>
  </si>
  <si>
    <t>JOR - Jordan</t>
  </si>
  <si>
    <t>Kazakhstan</t>
  </si>
  <si>
    <t>KAZ - Kazakhstan</t>
  </si>
  <si>
    <t>Kenya</t>
  </si>
  <si>
    <t>KEN - Kenya</t>
  </si>
  <si>
    <t>Kiribati</t>
  </si>
  <si>
    <t>KIR - Kiribati</t>
  </si>
  <si>
    <t>PRK - Korea, Democratic People's Republic of</t>
  </si>
  <si>
    <t>Kuwait</t>
  </si>
  <si>
    <t>KWT - Kuwait</t>
  </si>
  <si>
    <t>Kyrgyzstan</t>
  </si>
  <si>
    <t>KGZ - Kyrgyzstan</t>
  </si>
  <si>
    <t>Lao People's Democratic Republic</t>
  </si>
  <si>
    <t>LAO - Lao People's Democratic Republic</t>
  </si>
  <si>
    <t>Latvia</t>
  </si>
  <si>
    <t>LVA - Latvia</t>
  </si>
  <si>
    <t>Lebanon</t>
  </si>
  <si>
    <t>LBN - Lebanon</t>
  </si>
  <si>
    <t>Lesotho</t>
  </si>
  <si>
    <t>LSO - Lesotho</t>
  </si>
  <si>
    <t>Liberia</t>
  </si>
  <si>
    <t>LBR - Liberia</t>
  </si>
  <si>
    <t>Liechtenstein</t>
  </si>
  <si>
    <t>LIE - Liechtenstein</t>
  </si>
  <si>
    <t>Lithuania</t>
  </si>
  <si>
    <t>LTU - Lithuania</t>
  </si>
  <si>
    <t>Luxembourg</t>
  </si>
  <si>
    <t>LUX - Luxembourg</t>
  </si>
  <si>
    <t>MAC - Macau</t>
  </si>
  <si>
    <t>Madagascar</t>
  </si>
  <si>
    <t>MDG - Madagascar</t>
  </si>
  <si>
    <t>Malawi</t>
  </si>
  <si>
    <t>MWI - Malawi</t>
  </si>
  <si>
    <t>Malaysia</t>
  </si>
  <si>
    <t>MYS - Malaysia</t>
  </si>
  <si>
    <t>Maldives</t>
  </si>
  <si>
    <t>MDV - Maldives</t>
  </si>
  <si>
    <t>Mali</t>
  </si>
  <si>
    <t>MLI - Mali</t>
  </si>
  <si>
    <t>Malta</t>
  </si>
  <si>
    <t>MLT - Malta</t>
  </si>
  <si>
    <t>Marshall Islands</t>
  </si>
  <si>
    <t>MHL - Marshall Islands</t>
  </si>
  <si>
    <t>Martinique</t>
  </si>
  <si>
    <t>MTQ - Martinique</t>
  </si>
  <si>
    <t>Mauritania</t>
  </si>
  <si>
    <t>MRT - Mauritania</t>
  </si>
  <si>
    <t>Mauritius</t>
  </si>
  <si>
    <t>MUS - Mauritius</t>
  </si>
  <si>
    <t>Mayotte</t>
  </si>
  <si>
    <t>MYT - Mayotte</t>
  </si>
  <si>
    <t>FSM - Micronesia, Federated States of</t>
  </si>
  <si>
    <t>Monaco</t>
  </si>
  <si>
    <t>MCO - Monaco</t>
  </si>
  <si>
    <t>Mongolia</t>
  </si>
  <si>
    <t>MNG - Mongolia</t>
  </si>
  <si>
    <t>Montserrat</t>
  </si>
  <si>
    <t>MNE - Montenegro</t>
  </si>
  <si>
    <t>Morocco</t>
  </si>
  <si>
    <t>MSR - Montserrat</t>
  </si>
  <si>
    <t>Mozambique</t>
  </si>
  <si>
    <t>MAR - Morocco</t>
  </si>
  <si>
    <t>Myanmar</t>
  </si>
  <si>
    <t>MOZ - Mozambique</t>
  </si>
  <si>
    <t>Namibia</t>
  </si>
  <si>
    <t>MMR - Myanmar</t>
  </si>
  <si>
    <t>Nauru</t>
  </si>
  <si>
    <t>Nepal</t>
  </si>
  <si>
    <t>NAM - Namibia</t>
  </si>
  <si>
    <t>NRU - Nauru</t>
  </si>
  <si>
    <t>Netherlands Antilles</t>
  </si>
  <si>
    <t>NPL - Nepal</t>
  </si>
  <si>
    <t>New Caledonia</t>
  </si>
  <si>
    <t>New Zealand</t>
  </si>
  <si>
    <t>ANT - Netherlands Antilles</t>
  </si>
  <si>
    <t>Nicaragua</t>
  </si>
  <si>
    <t>NCL - New Caledonia</t>
  </si>
  <si>
    <t>Niger</t>
  </si>
  <si>
    <t>NZL - New Zealand</t>
  </si>
  <si>
    <t>Nigeria</t>
  </si>
  <si>
    <t>NIC - Nicaragua</t>
  </si>
  <si>
    <t>Niue</t>
  </si>
  <si>
    <t>NER - Niger</t>
  </si>
  <si>
    <t>Norfolk Island</t>
  </si>
  <si>
    <t>NGA - Nigeria</t>
  </si>
  <si>
    <t>Northern Mariana Islands</t>
  </si>
  <si>
    <t>NIU - Niue</t>
  </si>
  <si>
    <t>Norway</t>
  </si>
  <si>
    <t>NFK - Norfolk Island</t>
  </si>
  <si>
    <t>Oman</t>
  </si>
  <si>
    <t>MNP - Northern Mariana Islands</t>
  </si>
  <si>
    <t>Pakistan</t>
  </si>
  <si>
    <t>NOR - Norway</t>
  </si>
  <si>
    <t>Palau</t>
  </si>
  <si>
    <t>OMN - Oman</t>
  </si>
  <si>
    <t>Panama</t>
  </si>
  <si>
    <t>PAK - Pakistan</t>
  </si>
  <si>
    <t>Papua New Guinea</t>
  </si>
  <si>
    <t>PLW - Palau</t>
  </si>
  <si>
    <t>Paraguay</t>
  </si>
  <si>
    <t>Peru</t>
  </si>
  <si>
    <t>PAN - Panama</t>
  </si>
  <si>
    <t>Philippines</t>
  </si>
  <si>
    <t>PNG - Papua New Guinea</t>
  </si>
  <si>
    <t>Pitcairn</t>
  </si>
  <si>
    <t>PRY - Paraguay</t>
  </si>
  <si>
    <t>Poland</t>
  </si>
  <si>
    <t>PER - Peru</t>
  </si>
  <si>
    <t>Portugal</t>
  </si>
  <si>
    <t>PHL - Philippines</t>
  </si>
  <si>
    <t>Puerto Rico</t>
  </si>
  <si>
    <t>PCN - Pitcairn</t>
  </si>
  <si>
    <t>Qatar</t>
  </si>
  <si>
    <t>POL - Poland</t>
  </si>
  <si>
    <t>Reunion</t>
  </si>
  <si>
    <t>PRT - Portugal</t>
  </si>
  <si>
    <t>Romania</t>
  </si>
  <si>
    <t>PRI - Puerto Rico</t>
  </si>
  <si>
    <t>QAT - Qatar</t>
  </si>
  <si>
    <t>Rwanda</t>
  </si>
  <si>
    <t>REU - Reunion</t>
  </si>
  <si>
    <t>ROU - Romania</t>
  </si>
  <si>
    <t>Saint Lucia</t>
  </si>
  <si>
    <t>RWA - Rwanda</t>
  </si>
  <si>
    <t>Samoa</t>
  </si>
  <si>
    <t>KNA - Saint Kitts and Nevis</t>
  </si>
  <si>
    <t>San Marino</t>
  </si>
  <si>
    <t>LCA - Saint Lucia</t>
  </si>
  <si>
    <t>VCT - Saint Vincent and The Grenadines</t>
  </si>
  <si>
    <t>Saudi Arabia</t>
  </si>
  <si>
    <t>WSM - Samoa</t>
  </si>
  <si>
    <t>Senegal</t>
  </si>
  <si>
    <t>SMR - San Marino</t>
  </si>
  <si>
    <t>Seychelles</t>
  </si>
  <si>
    <t>STP - Sao Tome and Principe</t>
  </si>
  <si>
    <t>Sierra Leone</t>
  </si>
  <si>
    <t>SAU - Saudi Arabia</t>
  </si>
  <si>
    <t>Singapore</t>
  </si>
  <si>
    <t>SEN - Senegal</t>
  </si>
  <si>
    <t>SRB - Serbia</t>
  </si>
  <si>
    <t>Slovenia</t>
  </si>
  <si>
    <t>SYC - Seychelles</t>
  </si>
  <si>
    <t>Solomon Islands</t>
  </si>
  <si>
    <t>SLE - Sierra Leone</t>
  </si>
  <si>
    <t>Somalia</t>
  </si>
  <si>
    <t>SGP - Singapore</t>
  </si>
  <si>
    <t>South Africa</t>
  </si>
  <si>
    <t>SVN - Slovenia</t>
  </si>
  <si>
    <t>Spain</t>
  </si>
  <si>
    <t>SLB - Solomon Islands</t>
  </si>
  <si>
    <t>Sri Lanka</t>
  </si>
  <si>
    <t>SOM - Somalia</t>
  </si>
  <si>
    <t>ZAF - South Africa</t>
  </si>
  <si>
    <t>Sudan</t>
  </si>
  <si>
    <t>ESP - Spain</t>
  </si>
  <si>
    <t>Suriname</t>
  </si>
  <si>
    <t>LKA - Sri Lanka</t>
  </si>
  <si>
    <t>SHN - St Helena</t>
  </si>
  <si>
    <t>Swaziland</t>
  </si>
  <si>
    <t>SPM - St Pierre and Miquelon</t>
  </si>
  <si>
    <t>Sweden</t>
  </si>
  <si>
    <t>SDN - Sudan</t>
  </si>
  <si>
    <t>Switzerland</t>
  </si>
  <si>
    <t>SUR - Suriname</t>
  </si>
  <si>
    <t>SJM - Svalbard and Jan Mayen Islands</t>
  </si>
  <si>
    <t>SWZ - Swaziland</t>
  </si>
  <si>
    <t>Tajikistan</t>
  </si>
  <si>
    <t>SWE - Sweden</t>
  </si>
  <si>
    <t>CHE - Switzerland</t>
  </si>
  <si>
    <t>Thailand</t>
  </si>
  <si>
    <t>Togo</t>
  </si>
  <si>
    <t>Tokelau</t>
  </si>
  <si>
    <t>TJK - Tajikistan</t>
  </si>
  <si>
    <t>Tonga</t>
  </si>
  <si>
    <t>THA - Thailand</t>
  </si>
  <si>
    <t>Tunisia</t>
  </si>
  <si>
    <t>Turkey</t>
  </si>
  <si>
    <t>TGO - Togo</t>
  </si>
  <si>
    <t>Turkmenistan</t>
  </si>
  <si>
    <t>TKL - Tokelau</t>
  </si>
  <si>
    <t>TON - Tonga</t>
  </si>
  <si>
    <t>Tuvalu</t>
  </si>
  <si>
    <t>TTO - Trinidad and Tobago</t>
  </si>
  <si>
    <t>Uganda</t>
  </si>
  <si>
    <t>TUN - Tunisia</t>
  </si>
  <si>
    <t>Ukraine</t>
  </si>
  <si>
    <t>TUR - Turkey</t>
  </si>
  <si>
    <t>United Arab Emirates</t>
  </si>
  <si>
    <t>TKM - Turkmenistan</t>
  </si>
  <si>
    <t>United Kingdom</t>
  </si>
  <si>
    <t>United States</t>
  </si>
  <si>
    <t>TUV - Tuvalu</t>
  </si>
  <si>
    <t>United States Minor Outlying Islands</t>
  </si>
  <si>
    <t>UGA - Uganda</t>
  </si>
  <si>
    <t>Uruguay</t>
  </si>
  <si>
    <t>UKR - Ukraine</t>
  </si>
  <si>
    <t>Uzbekistan</t>
  </si>
  <si>
    <t>ARE - United Arab Emirates</t>
  </si>
  <si>
    <t>Vanuatu</t>
  </si>
  <si>
    <t>GBR - United Kingdom</t>
  </si>
  <si>
    <t>Venezuela</t>
  </si>
  <si>
    <t>USA - United States</t>
  </si>
  <si>
    <t>UMI - United States Minor Outlying Islands</t>
  </si>
  <si>
    <t>URY - Uruguay</t>
  </si>
  <si>
    <t>UZB - Uzbekistan</t>
  </si>
  <si>
    <t>VUT - Vanuatu</t>
  </si>
  <si>
    <t>Western Sahara</t>
  </si>
  <si>
    <t>VEN - Venezuela</t>
  </si>
  <si>
    <t>Yemen</t>
  </si>
  <si>
    <t>Zambia</t>
  </si>
  <si>
    <t>Zimbabwe</t>
  </si>
  <si>
    <t>WLF - Wallis and Futuna Islands</t>
  </si>
  <si>
    <t>ESH - Western Sahara</t>
  </si>
  <si>
    <t>YEM - Yemen</t>
  </si>
  <si>
    <t>ZMB - Zambia</t>
  </si>
  <si>
    <t>ZWE - Zimbabwe</t>
  </si>
  <si>
    <t>init ans</t>
  </si>
  <si>
    <t>init ans score</t>
  </si>
  <si>
    <t>Please select Audit Type (Main, Additional Site or QMS Sampling)</t>
  </si>
  <si>
    <t>Comments Required</t>
  </si>
  <si>
    <t>Please ensure all relevant personnel who attend the audit and their position/title, are recorded in section 2 under ‘other attendees’.</t>
  </si>
  <si>
    <t>For example this includes Witness/Evaluator auditors, any trainees, consultants etc.</t>
  </si>
  <si>
    <t>XXXXX</t>
  </si>
  <si>
    <t xml:space="preserve">iAG </t>
  </si>
  <si>
    <t>Client Name</t>
  </si>
  <si>
    <t>Date NC Closed</t>
  </si>
  <si>
    <t>Number of producers in the Producer Group</t>
  </si>
  <si>
    <t>Number of GG registered producers</t>
  </si>
  <si>
    <t>Number of GG approved producers</t>
  </si>
  <si>
    <t>Number of Nurture registered producers</t>
  </si>
  <si>
    <t>Number of Nurture approved producers</t>
  </si>
  <si>
    <t>No.</t>
  </si>
  <si>
    <t>PHU name and address</t>
  </si>
  <si>
    <t>Certified crops handled</t>
  </si>
  <si>
    <t>Product Handling</t>
  </si>
  <si>
    <t>Product handling registration no. (GLN/GGN if available)</t>
  </si>
  <si>
    <t>Client Signature</t>
  </si>
  <si>
    <t>QMSFLAG</t>
  </si>
  <si>
    <t>Summary QMS Audit</t>
  </si>
  <si>
    <t>List of Non-compliances</t>
  </si>
  <si>
    <t>Date of Closure</t>
  </si>
  <si>
    <t>Evidence presented</t>
  </si>
  <si>
    <t>Did the producer group / multi-site with QMS  comply with all applicable control points of the QMS Checklist?</t>
  </si>
  <si>
    <t>Did the producer group / multi-site with QMS comply with all applicable control points of the Annex II.1?</t>
  </si>
  <si>
    <t>Did the producer group / multi-site with QMS comply with all applicable control points of the Produce Handling Checklist?</t>
  </si>
  <si>
    <t xml:space="preserve">Are there annexes to this report (e.g. Non conformance forms)? </t>
  </si>
  <si>
    <t>Acceptance of Report by Auditee</t>
  </si>
  <si>
    <t>Name of Responsible Person (Auditee)</t>
  </si>
  <si>
    <t>Name and Signature of the Auditor</t>
  </si>
  <si>
    <t>Name of Auditor</t>
  </si>
  <si>
    <t xml:space="preserve">Review of the Audit/Inspection Report by CB Technical Reviewer </t>
  </si>
  <si>
    <t>Name of Responsible Person (Certifies/Reviewer)</t>
  </si>
  <si>
    <t>List of inspected Producer Group Members/Production Sites</t>
  </si>
  <si>
    <t>Insert additional lines if required</t>
  </si>
  <si>
    <t>GGNs / Sub GLNs</t>
  </si>
  <si>
    <t>Name of Producer / Production Site</t>
  </si>
  <si>
    <t>Modules Covered</t>
  </si>
  <si>
    <t>NURTURE Module Compliance Status (Gold/Silver)</t>
  </si>
  <si>
    <t>Audit Type (announced / surveillance)</t>
  </si>
  <si>
    <t>List Non-compliances per inspected producer/production site</t>
  </si>
  <si>
    <t>CB Auditor / Inspector</t>
  </si>
  <si>
    <t>Compliance</t>
  </si>
  <si>
    <t>Producer Group Name</t>
  </si>
  <si>
    <t>Producer Group Details</t>
  </si>
  <si>
    <t>Producer Group Registration No</t>
  </si>
  <si>
    <t>NURTURE Module Compliance Level</t>
  </si>
  <si>
    <t>Is this the Final Audit Report?</t>
  </si>
  <si>
    <t>For Option 2 and Option 1 Multisite the compliance level is established as the result of the “weakest performing” producer group member during the external inspection.</t>
  </si>
  <si>
    <t>This means that if during the inspection of the samples of the producer group members the “weakest” producer group member achieves the compliance level “silver”, the compliance level of the whole group can only be “silver”.</t>
  </si>
  <si>
    <t>Final NURTURE Certification Status of the Producer Group / Option 1 Multisite with QMS:</t>
  </si>
  <si>
    <t>Complete using Microsoft Excel 2007 or later</t>
  </si>
  <si>
    <t>N.B. Multiple reg nos apply to NURTURE Module audits only and all MUST relate to the same farm detailed below.</t>
  </si>
  <si>
    <t>Producer Details</t>
  </si>
  <si>
    <t>Product Handling Site</t>
  </si>
  <si>
    <t>(GLOBALG.A.P only)</t>
  </si>
  <si>
    <t>Product Handling Audited</t>
  </si>
  <si>
    <t>Crops seen at audit</t>
  </si>
  <si>
    <t>I confirm that the information contained in the attached Audit Checklist is an accurate record of the farm activities assessed on the above site</t>
  </si>
  <si>
    <t>Major Must</t>
  </si>
  <si>
    <t>Minor Must</t>
  </si>
  <si>
    <t>TESCO NURTURE ONLY:
WERE ALL CRITICAL CONTROL POINTS COMPLIANT ON THE DAY OF AUDIT?</t>
  </si>
  <si>
    <t>Corrective Evidence Summary Form - To be sent back to the NSF Certification Office</t>
  </si>
  <si>
    <t>Qualified Auditor Name</t>
  </si>
  <si>
    <t>NSF Auditor Number</t>
  </si>
  <si>
    <t>Scheme Question Ref.</t>
  </si>
  <si>
    <t>Major/Minor Non- Conformance</t>
  </si>
  <si>
    <t>Producer Registration Numbers</t>
  </si>
  <si>
    <t>Produce Organisation (GLOBALG.A.P)</t>
  </si>
  <si>
    <t>Producer Details Missing</t>
  </si>
  <si>
    <t>Product Handling Site details missing (Section 1)</t>
  </si>
  <si>
    <t>A value of hectares is required for NURTURE Module crops</t>
  </si>
  <si>
    <t>Producer to complete when returning - Objective evidence supplied</t>
  </si>
  <si>
    <t>and that the audit is closed and ready for certification.</t>
  </si>
  <si>
    <t>Section 3: All GG crops must have an Intended Country of Sale and a Hectares amount</t>
  </si>
  <si>
    <t>Section 3B: GG crops seen at audit must be completed</t>
  </si>
  <si>
    <t>Section 3B: TNC crops seen at audit must be completed</t>
  </si>
  <si>
    <t>Do not move any data from one cell to another, using cut &amp; paste or drag &amp; drop.</t>
  </si>
  <si>
    <t>Do not copy drop down text answers from one control point to another.</t>
  </si>
  <si>
    <t>On the Client sheet, the Status message must read Validation Complete before you submit it to NSF. Any other message here will result in your submission being returned to you for correction.</t>
  </si>
  <si>
    <t>On the Control Points sheet, use the Validation filter to look for questions that have not yet been fully answered. Any X entries in this column will result in your submission being rejected.</t>
  </si>
  <si>
    <t>On the Control Points sheet, Answer 1 is your observation on the day of the audit. Answer 2 is the status following submission and acceptance of any corrective evidence.</t>
  </si>
  <si>
    <t>On the Control Points sheet, if following receipt of corrective actions no or only partial improvement is achieved (i.e. the control point is still non-compliant),</t>
  </si>
  <si>
    <t>then do not upgrade or put any comment. In this case please make a note of this in the comments section on the non-conformance report sheet.</t>
  </si>
  <si>
    <t>Additional Inspection Notes (for all external and internal inspections)</t>
  </si>
  <si>
    <t>Did the producer show evidence during registration that he is an existing Tesco producer or a prospective producer directly linked to an approved primary supplier?</t>
  </si>
  <si>
    <t>If yes, please enter the name of the primary supplier</t>
  </si>
  <si>
    <t>Please enter the o-key of the primary supplier</t>
  </si>
  <si>
    <t>Company type certificate holder:</t>
  </si>
  <si>
    <t>Please choose:</t>
  </si>
  <si>
    <t>Option 1</t>
  </si>
  <si>
    <t>Option 1 multisite without QMS</t>
  </si>
  <si>
    <t>Option 1 multisite with QMS</t>
  </si>
  <si>
    <t>Option 2</t>
  </si>
  <si>
    <t>Type of inspection:</t>
  </si>
  <si>
    <t>Announced</t>
  </si>
  <si>
    <t>Unannounced</t>
  </si>
  <si>
    <t>Other</t>
  </si>
  <si>
    <t xml:space="preserve">Does the producer participate in the unannounced reward program? </t>
  </si>
  <si>
    <t xml:space="preserve">Does the producer make use of a consultant? </t>
  </si>
  <si>
    <t>If yes, is the consultant a licensed GLOBALG.A.P. farm assurer?</t>
  </si>
  <si>
    <t xml:space="preserve">If yes, what is the farm assurer's name? </t>
  </si>
  <si>
    <t xml:space="preserve">Is the producer registered for parallel production? </t>
  </si>
  <si>
    <t>If yes, for which products?</t>
  </si>
  <si>
    <t xml:space="preserve">Is the producer registered for parallel ownership? </t>
  </si>
  <si>
    <t>Does the producer buy certified product from external sources?</t>
  </si>
  <si>
    <t xml:space="preserve">If yes, which products? </t>
  </si>
  <si>
    <t xml:space="preserve">Does the inspection take place in combination with any other standard or add-on? </t>
  </si>
  <si>
    <t xml:space="preserve">If yes, which standard or add-on? </t>
  </si>
  <si>
    <t xml:space="preserve">Has the harvest of the product been observed during the inspection? </t>
  </si>
  <si>
    <t>Has product handling been observed during the inspection?</t>
  </si>
  <si>
    <t xml:space="preserve">List all products presented during the inspection: </t>
  </si>
  <si>
    <t xml:space="preserve">Location(s) visited: </t>
  </si>
  <si>
    <t>The Food Safety Declaration sheet shall be completed, printed and signed by the producer only when a completed and signed copy of declaration is not available on the day of the audit.</t>
  </si>
  <si>
    <t>The Data Access Declaration Sheet shall be completed, printed and signed by the producer.</t>
  </si>
  <si>
    <t>If product handling is excluded from the certification scope and harvest is not being audited this time, then please can you identify in the comments section of the non-conformance report worksheet</t>
  </si>
  <si>
    <t>If the audit extends into a second calendar day and/or the personnel attending the audit change, please ensure that this is recorded clearly in the comments section of the Non-conformance report worksheet.</t>
  </si>
  <si>
    <t>The non-conformance report must be printed and signed by both the producer and auditor at the end of the audit. A copy of this must be left with the producer.</t>
  </si>
  <si>
    <t>Address cannot be longer than 200 characters</t>
  </si>
  <si>
    <t>Contact cannot be longer than 80 characters</t>
  </si>
  <si>
    <t>GGFV51FA</t>
  </si>
  <si>
    <t>GLOBALG.A.P. IFA v5.1 Fruit &amp; Vegetable Production</t>
  </si>
  <si>
    <t>Issue 38 (ENGLISH) - 17/01/19</t>
  </si>
  <si>
    <t>TEST</t>
  </si>
  <si>
    <t>Acacia Pennata Leaves - 328</t>
  </si>
  <si>
    <t>Achacha - 99526</t>
  </si>
  <si>
    <t>Agretti - 448</t>
  </si>
  <si>
    <t>Amaranth - 100035</t>
  </si>
  <si>
    <t>Angelica (Herb) - 99515</t>
  </si>
  <si>
    <t>Anise Hyssop (Herb) - 861</t>
  </si>
  <si>
    <t>Aniseeds - 860</t>
  </si>
  <si>
    <t>Appleberries - 243</t>
  </si>
  <si>
    <t>Arugula / Rocket (Herb) - 125</t>
  </si>
  <si>
    <t>Atemoya - 302</t>
  </si>
  <si>
    <t>Aztec Sweet Herbs (Herb) - 862</t>
  </si>
  <si>
    <t>Baby Beet Greens - 100098</t>
  </si>
  <si>
    <t>Baby Leaf Brassicas - 100099</t>
  </si>
  <si>
    <t>Baby Leaf Chard - 100100</t>
  </si>
  <si>
    <t>Baby Leaf Chicory - 100101</t>
  </si>
  <si>
    <t>Baby Leaf Endives - 100102</t>
  </si>
  <si>
    <t>Baby Leaf Lamb's Lettuce - 100103</t>
  </si>
  <si>
    <t>Baby Leaf Lettuce - 100104</t>
  </si>
  <si>
    <t>Baby Leaf Rocket - 100105</t>
  </si>
  <si>
    <t>Baby Leaf Spinach - 100106</t>
  </si>
  <si>
    <t>Baby Leaf Wild Rocket - 100107</t>
  </si>
  <si>
    <t>Balm (Herb) - 863</t>
  </si>
  <si>
    <t>Balsam Apples - 263</t>
  </si>
  <si>
    <t>Basil (Herb) - 864</t>
  </si>
  <si>
    <t>Beetroots - 11</t>
  </si>
  <si>
    <t>Bellflower Roots / Doraji - 467</t>
  </si>
  <si>
    <t>Bitter Melons - 262</t>
  </si>
  <si>
    <t>Bitter Oranges - 469</t>
  </si>
  <si>
    <t>Black Cumin - 865</t>
  </si>
  <si>
    <t>Black Nightshade - 985</t>
  </si>
  <si>
    <t>Blue-Berried Honeysuckle - 334</t>
  </si>
  <si>
    <t>Borage (Herb) - 866</t>
  </si>
  <si>
    <t>Boysenberries - 311</t>
  </si>
  <si>
    <t>Breadfruit - 845</t>
  </si>
  <si>
    <t>Broad Beans / Fava Beans - 399</t>
  </si>
  <si>
    <t>Broccolini - 271</t>
  </si>
  <si>
    <t>Cabbage Leaf Mustard / Mustard Greens / Chinese Mustard - 436</t>
  </si>
  <si>
    <t>Cacao Fruit - 416</t>
  </si>
  <si>
    <t>Campion (Herb) - 100086</t>
  </si>
  <si>
    <t>Canister / Eggfruits - 849</t>
  </si>
  <si>
    <t>Capers - 318</t>
  </si>
  <si>
    <t>Capsicums (Peppers / Chillies) - 400</t>
  </si>
  <si>
    <t>Carambola / Star Fruit - 287</t>
  </si>
  <si>
    <t>Caraway - 867</t>
  </si>
  <si>
    <t>Cardamom - 174</t>
  </si>
  <si>
    <t>Cashews - 246</t>
  </si>
  <si>
    <t>Cassava Root / Manioc / Yucca - 180</t>
  </si>
  <si>
    <t>Catnip (Herb) - 868</t>
  </si>
  <si>
    <t>Cereal Grasses - 100045</t>
  </si>
  <si>
    <t>Chameleon Plants (Herb) - 869</t>
  </si>
  <si>
    <t>Chamomile (Herb) - 870</t>
  </si>
  <si>
    <t>Chervil (Herb) - 871</t>
  </si>
  <si>
    <t>Chickweed (Herb) - 872</t>
  </si>
  <si>
    <t>Chinese Artichokes - 320</t>
  </si>
  <si>
    <t>Chinese Bayberries - 326</t>
  </si>
  <si>
    <t>Chinese Cabbages - 130</t>
  </si>
  <si>
    <t>Chinese Flowering Cabbages / False Pak Choi - 442</t>
  </si>
  <si>
    <t>Chinese Kale / Chinese Broccoli - 437</t>
  </si>
  <si>
    <t>Chinese Plums / Japanese Apricots - 471</t>
  </si>
  <si>
    <t>Chives (Herb) - 30</t>
  </si>
  <si>
    <t>Chokeberries - 313</t>
  </si>
  <si>
    <t>Chufa / Tiger Nuts - 856</t>
  </si>
  <si>
    <t>Cinnamon Bark - 100111</t>
  </si>
  <si>
    <t>Citron - 409</t>
  </si>
  <si>
    <t>Citrus Hassaku - 439</t>
  </si>
  <si>
    <t>Citrus Leaves - 100036</t>
  </si>
  <si>
    <t>Clover (Herb) - 873</t>
  </si>
  <si>
    <t>Collard Greens - 837</t>
  </si>
  <si>
    <t>Common Mallow (Herb) - 874</t>
  </si>
  <si>
    <t>Common Rue (Herb) - 875</t>
  </si>
  <si>
    <t>Coriander (Herb) - 33</t>
  </si>
  <si>
    <t>Corn Salad / Lambs Lettuce - 244</t>
  </si>
  <si>
    <t>Cornelian Cherries - 333</t>
  </si>
  <si>
    <t>Courgettes (Zucchini, Marrow) - 34</t>
  </si>
  <si>
    <t>Cumin - 876</t>
  </si>
  <si>
    <t>Curly Endives - 275</t>
  </si>
  <si>
    <t>Curry Plants (Herb) - 877</t>
  </si>
  <si>
    <t>Custard Apples / Chirimoya - 39</t>
  </si>
  <si>
    <t>Dandelions - 99521</t>
  </si>
  <si>
    <t>Dill (Herb) - 878</t>
  </si>
  <si>
    <t>Dragon Fruit / Pitaya - 175</t>
  </si>
  <si>
    <t>Drumsticks - 183</t>
  </si>
  <si>
    <t>Durians - 239</t>
  </si>
  <si>
    <t>Echalions - 447</t>
  </si>
  <si>
    <t>Edamame - 335</t>
  </si>
  <si>
    <t>Edible Burdock - 322</t>
  </si>
  <si>
    <t>Edible Chrysanthemum - 309</t>
  </si>
  <si>
    <t>Edible Leaves - 100046</t>
  </si>
  <si>
    <t>Elderberries - 286</t>
  </si>
  <si>
    <t>Elsholtzia (Herb) - 995</t>
  </si>
  <si>
    <t>Ensete / False Bananas - 461</t>
  </si>
  <si>
    <t>Epazote (Herb) - 100051</t>
  </si>
  <si>
    <t>Escaroles / Broad-Leaf Endives - 285</t>
  </si>
  <si>
    <t>Fenugreek (Herb) - 879</t>
  </si>
  <si>
    <t>Finger Limes - 981</t>
  </si>
  <si>
    <t>Flat Nectarines - 266</t>
  </si>
  <si>
    <t>Flat Peaches - 223</t>
  </si>
  <si>
    <t>Flower Sprouts - 830</t>
  </si>
  <si>
    <t>Flowering Quinces - 100096</t>
  </si>
  <si>
    <t>Garden Cress - 36</t>
  </si>
  <si>
    <t>Garlic Chives - 310</t>
  </si>
  <si>
    <t>Garlic Mustard (Herb) - 100037</t>
  </si>
  <si>
    <t>Gherkins - 133</t>
  </si>
  <si>
    <t>Ghost Plants - 100061</t>
  </si>
  <si>
    <t>Gojiberries / Wolfberries - 323</t>
  </si>
  <si>
    <t>Good King Henry (Herb) - 100114</t>
  </si>
  <si>
    <t>Gourds (Edible) - 46</t>
  </si>
  <si>
    <t>Grapes (Table) - 48</t>
  </si>
  <si>
    <t>Grass Leaved Sweet Rush (Herb) - 880</t>
  </si>
  <si>
    <t>Guar / Cluster Beans - 100033</t>
  </si>
  <si>
    <t>Hart's Pennyroyal (Herb) - 881</t>
  </si>
  <si>
    <t>Hawthorns / Hawberries - 100049</t>
  </si>
  <si>
    <t>Hazelnuts - 225</t>
  </si>
  <si>
    <t>Hibiscus / Roselle (Herb) - 882</t>
  </si>
  <si>
    <t>Hops Shoots - 99523</t>
  </si>
  <si>
    <t>Horseradish - 51</t>
  </si>
  <si>
    <t>Hyssop (Herb) - 883</t>
  </si>
  <si>
    <t>Ice Plants - 475</t>
  </si>
  <si>
    <t>Indian Borage (Herb) - 884</t>
  </si>
  <si>
    <t>Indian Gooseberries - 848</t>
  </si>
  <si>
    <t>Indian Mulberries / Noni - 481</t>
  </si>
  <si>
    <t>Interspecific Plums - 100090</t>
  </si>
  <si>
    <t>Japanese Horseradish / Wasabi - 241</t>
  </si>
  <si>
    <t>Japanese Wild Parsley / Mitsuba (Herb) - 885</t>
  </si>
  <si>
    <t>Jerusalem Artichokes - 222</t>
  </si>
  <si>
    <t>Jiaogulan - 886</t>
  </si>
  <si>
    <t>Jostaberries - 450</t>
  </si>
  <si>
    <t>Juniper Berries - 457</t>
  </si>
  <si>
    <t>Kinnow - 420</t>
  </si>
  <si>
    <t>Kiwiberries - 484</t>
  </si>
  <si>
    <t>Krachai / Fingerroots - 136</t>
  </si>
  <si>
    <t>Laksa Leaves (Herb) - 994</t>
  </si>
  <si>
    <t>Land Cress (Herb) - 887</t>
  </si>
  <si>
    <t>Laurel / Bay Leaves (Herb) - 888</t>
  </si>
  <si>
    <t>Lavender (Herb) - 889</t>
  </si>
  <si>
    <t>Lemon Verbena (Herb) - 890</t>
  </si>
  <si>
    <t>Lemongrass - 59</t>
  </si>
  <si>
    <t>Lesser Calamint (Herb) - Scientific name: Clinopodium nepeta - 100088</t>
  </si>
  <si>
    <t>Limequat - 218</t>
  </si>
  <si>
    <t>Lingonberries - 314</t>
  </si>
  <si>
    <t>Liquorice - 397</t>
  </si>
  <si>
    <t>Litchis / Lychees - 63</t>
  </si>
  <si>
    <t>Loganberries - 428</t>
  </si>
  <si>
    <t>Lotus - 251</t>
  </si>
  <si>
    <t>Lovage (Herb) - 891</t>
  </si>
  <si>
    <t>Maca - 462</t>
  </si>
  <si>
    <t>Macadamia Nuts - 64</t>
  </si>
  <si>
    <t>Malabar Spinach / Pak Plang - 403</t>
  </si>
  <si>
    <t>Malacca Apples / Milk Apples - 201</t>
  </si>
  <si>
    <t>Mamey Sapote - 858</t>
  </si>
  <si>
    <t>Marjoram (Herb) - 892</t>
  </si>
  <si>
    <t>Melde (Herb) - 100043</t>
  </si>
  <si>
    <t>Melokhia / Jew's Mallow - 405</t>
  </si>
  <si>
    <t>Microgreens - 100108</t>
  </si>
  <si>
    <t>Miner’s Lettuce - 100041</t>
  </si>
  <si>
    <t>Minneolas - 72</t>
  </si>
  <si>
    <t>Mint (Herb) - 990</t>
  </si>
  <si>
    <t>Mizuna (Herb) - 893</t>
  </si>
  <si>
    <t>Monk Fruits - 921</t>
  </si>
  <si>
    <t>Mung Beans - 316</t>
  </si>
  <si>
    <t>Mushroom Plants (Herb) - 989</t>
  </si>
  <si>
    <t>Myrtle (Herb) - Scientific name: Myrtus communis - 100084</t>
  </si>
  <si>
    <t>Naranjilla - 329</t>
  </si>
  <si>
    <t>Nectarcots - 441</t>
  </si>
  <si>
    <t>Neem - 844</t>
  </si>
  <si>
    <t>Nettle (Herb) - 894</t>
  </si>
  <si>
    <t>Nigella / Black Seed / Fennel Flowers - 895</t>
  </si>
  <si>
    <t>Oca - 476</t>
  </si>
  <si>
    <t>Oil Palm Kernels and Fruits - 177</t>
  </si>
  <si>
    <t>Olive Herbs (Herb) - 905</t>
  </si>
  <si>
    <t>Orache (Herb) - 99517</t>
  </si>
  <si>
    <t>Oregano (Herb) - 896</t>
  </si>
  <si>
    <t>Oroblanco / Sweeties - 413</t>
  </si>
  <si>
    <t>Oyster Leaves (Herb) - 992</t>
  </si>
  <si>
    <t>Pak Choi - 82</t>
  </si>
  <si>
    <t>Palmyra Palms - 846</t>
  </si>
  <si>
    <t>Pandanus / Pandus - 336</t>
  </si>
  <si>
    <t>Paracress (Herb) - 897</t>
  </si>
  <si>
    <t>Parsley (Herb) - 85</t>
  </si>
  <si>
    <t>Parsley Roots - 99507</t>
  </si>
  <si>
    <t>Passion Fruit / Granadilla / Maracuya - 404</t>
  </si>
  <si>
    <t>Pea Eggplants - 306</t>
  </si>
  <si>
    <t>Peach Palms - 83</t>
  </si>
  <si>
    <t>Pecan Nuts - 186</t>
  </si>
  <si>
    <t>Pepinos / Melon Pears - 332</t>
  </si>
  <si>
    <t>Peppermint (Herb) - 899</t>
  </si>
  <si>
    <t>Pepquino - 468</t>
  </si>
  <si>
    <t>Perilla / Beefsteak Plants / Shiso (Herb) - 898</t>
  </si>
  <si>
    <t>Perrenial Wall-Rocket (Herb) - 900</t>
  </si>
  <si>
    <t>Persimmons / Kakis - 92</t>
  </si>
  <si>
    <t>Physalis / Cape Gooseberries - 93</t>
  </si>
  <si>
    <t>Pine Nuts - 252</t>
  </si>
  <si>
    <t>Piper Sarmentosum Leaves - 337</t>
  </si>
  <si>
    <t>Plantain Herbs (Herb) - 993</t>
  </si>
  <si>
    <t>Poppy Seeds - 242</t>
  </si>
  <si>
    <t>Radicchio - 277</t>
  </si>
  <si>
    <t>Radishes - 102</t>
  </si>
  <si>
    <t>Red Currants - 253</t>
  </si>
  <si>
    <t>Rock Samphire (Herb) - 100060</t>
  </si>
  <si>
    <t>Rooibos - 901</t>
  </si>
  <si>
    <t>Rose Apples - 240</t>
  </si>
  <si>
    <t>Rose Hips - 227</t>
  </si>
  <si>
    <t>Rosemary (Herb) - 902</t>
  </si>
  <si>
    <t>Rutabagas / Swedes - 115</t>
  </si>
  <si>
    <t>Saffron - 391</t>
  </si>
  <si>
    <t>Sage (Herb) - 903</t>
  </si>
  <si>
    <t>Salad Burnet (Herb) - 904</t>
  </si>
  <si>
    <t>Saltworts (Herb) - 100059</t>
  </si>
  <si>
    <t>Savory (Herb) - 906</t>
  </si>
  <si>
    <t>Sawtooth (Herb) - 996</t>
  </si>
  <si>
    <t>Schabzigerklee / Blue Fenugreek (Herb) - 907</t>
  </si>
  <si>
    <t>Schizandra Berries - 430</t>
  </si>
  <si>
    <t>Sea Asters - 234</t>
  </si>
  <si>
    <t>Sea Beet - 100055</t>
  </si>
  <si>
    <t>Seakale - 470</t>
  </si>
  <si>
    <t>Service Fruit - 100094</t>
  </si>
  <si>
    <t>Serviceberries - 407</t>
  </si>
  <si>
    <t>Sessile Joyweeds / Dwarf Copperleaves (Herb) - 908</t>
  </si>
  <si>
    <t>Sorrel (Herb) - 909</t>
  </si>
  <si>
    <t>Sour Cherries - 486</t>
  </si>
  <si>
    <t>Soursop - 307</t>
  </si>
  <si>
    <t>Spadeleaves (Herb) - 910</t>
  </si>
  <si>
    <t>Spearmint (Herb) - 911</t>
  </si>
  <si>
    <t>Spiny Chicory - 446</t>
  </si>
  <si>
    <t>Spring Onions - 283</t>
  </si>
  <si>
    <t>Star Apples - 282</t>
  </si>
  <si>
    <t>Stevia - 912</t>
  </si>
  <si>
    <t>Strawberry Trees - 833</t>
  </si>
  <si>
    <t>Sugarloaf - 317</t>
  </si>
  <si>
    <t>Sweet Cicely (Herb) - 100054</t>
  </si>
  <si>
    <t>Tannia / New cocoyam - 408</t>
  </si>
  <si>
    <t>Tarragon (Herb) - 913</t>
  </si>
  <si>
    <t>Tayberries - 315</t>
  </si>
  <si>
    <t>Thyme (Herb) - 914</t>
  </si>
  <si>
    <t>Tindori / Ivy Gourds - 192</t>
  </si>
  <si>
    <t>Tomatillos - 472</t>
  </si>
  <si>
    <t>Tuber Nasturtium - 485</t>
  </si>
  <si>
    <t>Tummelberries - 429</t>
  </si>
  <si>
    <t>Turmeric - 194</t>
  </si>
  <si>
    <t>Turnip-Rooted Chervil - 100047</t>
  </si>
  <si>
    <t>Water Convolvulus / Morning Glory / Chinese Convolvulus - 274</t>
  </si>
  <si>
    <t>Watercress - 284</t>
  </si>
  <si>
    <t>Wax Apples - 230</t>
  </si>
  <si>
    <t>White Currants - 261</t>
  </si>
  <si>
    <t>Wild Garlic - 308</t>
  </si>
  <si>
    <t>Wine Grapes - 466</t>
  </si>
  <si>
    <t>Wineberries - 99519</t>
  </si>
  <si>
    <t>Winged Beans - 99512</t>
  </si>
  <si>
    <t>Winter Cress (Herb) - 99524</t>
  </si>
  <si>
    <t>Wood Sorrel (Herb) - 99513</t>
  </si>
  <si>
    <t>Woodapples - 847</t>
  </si>
  <si>
    <t>Woodruff (Herb) - 915</t>
  </si>
  <si>
    <t>Wormwood (Herb) - 916</t>
  </si>
  <si>
    <t>Yam Beans / Jicama - 438</t>
  </si>
  <si>
    <t>Yard Long Beans - 273</t>
  </si>
  <si>
    <t>Yarrow - 917</t>
  </si>
  <si>
    <t>AFG</t>
  </si>
  <si>
    <t>ALA</t>
  </si>
  <si>
    <t>Åland Islands</t>
  </si>
  <si>
    <t>ALB</t>
  </si>
  <si>
    <t>DZA</t>
  </si>
  <si>
    <t>ASM</t>
  </si>
  <si>
    <t>AND</t>
  </si>
  <si>
    <t>AGO</t>
  </si>
  <si>
    <t>AIA</t>
  </si>
  <si>
    <t>ATA</t>
  </si>
  <si>
    <t>ATG</t>
  </si>
  <si>
    <t>ATG - Antigua And Barbuda</t>
  </si>
  <si>
    <t>ARG</t>
  </si>
  <si>
    <t>ARM</t>
  </si>
  <si>
    <t>ABW</t>
  </si>
  <si>
    <t>AUS</t>
  </si>
  <si>
    <t>AUT</t>
  </si>
  <si>
    <t>AZE</t>
  </si>
  <si>
    <t>BHS</t>
  </si>
  <si>
    <t>BHR</t>
  </si>
  <si>
    <t>BGD</t>
  </si>
  <si>
    <t>BRB</t>
  </si>
  <si>
    <t>BLR</t>
  </si>
  <si>
    <t>BEL</t>
  </si>
  <si>
    <t>BLZ</t>
  </si>
  <si>
    <t>BEN</t>
  </si>
  <si>
    <t>BMU</t>
  </si>
  <si>
    <t>BTN</t>
  </si>
  <si>
    <t>BOL</t>
  </si>
  <si>
    <t>BES</t>
  </si>
  <si>
    <t>Bonaire</t>
  </si>
  <si>
    <t>BES - Bonaire</t>
  </si>
  <si>
    <t>BIH</t>
  </si>
  <si>
    <t>Bosnia-Herzegowina</t>
  </si>
  <si>
    <t>BIH - Bosnia-Herzegowina</t>
  </si>
  <si>
    <t>BWA</t>
  </si>
  <si>
    <t>BVT</t>
  </si>
  <si>
    <t>BRA</t>
  </si>
  <si>
    <t>IOT</t>
  </si>
  <si>
    <t>BRN</t>
  </si>
  <si>
    <t>BGR</t>
  </si>
  <si>
    <t>BFA</t>
  </si>
  <si>
    <t>BDI</t>
  </si>
  <si>
    <t>KHM</t>
  </si>
  <si>
    <t>CMR</t>
  </si>
  <si>
    <t>CAN</t>
  </si>
  <si>
    <t>CPV</t>
  </si>
  <si>
    <t>CYM</t>
  </si>
  <si>
    <t>CAF</t>
  </si>
  <si>
    <t>TCD</t>
  </si>
  <si>
    <t>CHL</t>
  </si>
  <si>
    <t>CHN</t>
  </si>
  <si>
    <t>CXR</t>
  </si>
  <si>
    <t>CCK</t>
  </si>
  <si>
    <t>Cocos Islands</t>
  </si>
  <si>
    <t>CCK - Cocos Islands</t>
  </si>
  <si>
    <t>COL</t>
  </si>
  <si>
    <t>COM</t>
  </si>
  <si>
    <t>COG</t>
  </si>
  <si>
    <t>COK</t>
  </si>
  <si>
    <t>CRI</t>
  </si>
  <si>
    <t>CIV</t>
  </si>
  <si>
    <t>Cote D Ivoire</t>
  </si>
  <si>
    <t>CIV - Cote D Ivoire</t>
  </si>
  <si>
    <t>HRV</t>
  </si>
  <si>
    <t>Croatia</t>
  </si>
  <si>
    <t>HRV - Croatia</t>
  </si>
  <si>
    <t>CUB</t>
  </si>
  <si>
    <t>CUW</t>
  </si>
  <si>
    <t>Curacao</t>
  </si>
  <si>
    <t>CUW - Curacao</t>
  </si>
  <si>
    <t>CYP</t>
  </si>
  <si>
    <t>CZE</t>
  </si>
  <si>
    <t>COD</t>
  </si>
  <si>
    <t>Democratic Republic of Congo</t>
  </si>
  <si>
    <t>COD - Democratic Republic of Congo</t>
  </si>
  <si>
    <t>DNK</t>
  </si>
  <si>
    <t>DJI</t>
  </si>
  <si>
    <t>DMA</t>
  </si>
  <si>
    <t>DOM</t>
  </si>
  <si>
    <t>TLS</t>
  </si>
  <si>
    <t>TLS - East Timor</t>
  </si>
  <si>
    <t>ECU</t>
  </si>
  <si>
    <t>EGY</t>
  </si>
  <si>
    <t>SLV</t>
  </si>
  <si>
    <t>GNQ</t>
  </si>
  <si>
    <t>ERI</t>
  </si>
  <si>
    <t>EST</t>
  </si>
  <si>
    <t>ETH</t>
  </si>
  <si>
    <t>FRO</t>
  </si>
  <si>
    <t>Faeroe Islands</t>
  </si>
  <si>
    <t>FRO - Faeroe Islands</t>
  </si>
  <si>
    <t>FLK</t>
  </si>
  <si>
    <t>FJI</t>
  </si>
  <si>
    <t>FIN</t>
  </si>
  <si>
    <t>FRA</t>
  </si>
  <si>
    <t>GUF</t>
  </si>
  <si>
    <t>PYF</t>
  </si>
  <si>
    <t>ATF</t>
  </si>
  <si>
    <t>GAB</t>
  </si>
  <si>
    <t>GMB</t>
  </si>
  <si>
    <t>GEO</t>
  </si>
  <si>
    <t>DEU</t>
  </si>
  <si>
    <t>GHA</t>
  </si>
  <si>
    <t>GIB</t>
  </si>
  <si>
    <t>GRC</t>
  </si>
  <si>
    <t>GRL</t>
  </si>
  <si>
    <t>GRD</t>
  </si>
  <si>
    <t>GLP</t>
  </si>
  <si>
    <t>GUM</t>
  </si>
  <si>
    <t>GTM</t>
  </si>
  <si>
    <t>GGY</t>
  </si>
  <si>
    <t>GGY - Guernsey</t>
  </si>
  <si>
    <t>GIN</t>
  </si>
  <si>
    <t>GNB</t>
  </si>
  <si>
    <t>Guinea Bissau</t>
  </si>
  <si>
    <t>GNB - Guinea Bissau</t>
  </si>
  <si>
    <t>GUY</t>
  </si>
  <si>
    <t>HTI</t>
  </si>
  <si>
    <t>HMD</t>
  </si>
  <si>
    <t>HMD - Heard and McDonald Islands</t>
  </si>
  <si>
    <t>HND</t>
  </si>
  <si>
    <t>HKG</t>
  </si>
  <si>
    <t>HUN</t>
  </si>
  <si>
    <t>ISL</t>
  </si>
  <si>
    <t>IND</t>
  </si>
  <si>
    <t>IDN</t>
  </si>
  <si>
    <t>IRN</t>
  </si>
  <si>
    <t>Iran</t>
  </si>
  <si>
    <t>IRN - Iran</t>
  </si>
  <si>
    <t>IRQ</t>
  </si>
  <si>
    <t>IRL</t>
  </si>
  <si>
    <t>IMN</t>
  </si>
  <si>
    <t>ISR</t>
  </si>
  <si>
    <t>ITA</t>
  </si>
  <si>
    <t>JAM</t>
  </si>
  <si>
    <t>JPN</t>
  </si>
  <si>
    <t>JEY</t>
  </si>
  <si>
    <t>JEY - Jersey</t>
  </si>
  <si>
    <t>JOR</t>
  </si>
  <si>
    <t>KAZ</t>
  </si>
  <si>
    <t>KEN</t>
  </si>
  <si>
    <t>KIR</t>
  </si>
  <si>
    <t>PRK</t>
  </si>
  <si>
    <t>Korea, Democratic People's Republic of</t>
  </si>
  <si>
    <t>KOS</t>
  </si>
  <si>
    <t>Kosovo</t>
  </si>
  <si>
    <t>KOS - Kosovo</t>
  </si>
  <si>
    <t>KWT</t>
  </si>
  <si>
    <t>KGZ</t>
  </si>
  <si>
    <t>LAO</t>
  </si>
  <si>
    <t>LVA</t>
  </si>
  <si>
    <t>LBN</t>
  </si>
  <si>
    <t>LSO</t>
  </si>
  <si>
    <t>LBR</t>
  </si>
  <si>
    <t>LBY</t>
  </si>
  <si>
    <t>Libya</t>
  </si>
  <si>
    <t>LBY - Libya</t>
  </si>
  <si>
    <t>LIE</t>
  </si>
  <si>
    <t>LTU</t>
  </si>
  <si>
    <t>LUX</t>
  </si>
  <si>
    <t>MAC</t>
  </si>
  <si>
    <t>Macau</t>
  </si>
  <si>
    <t>MKD</t>
  </si>
  <si>
    <t>Macedonia</t>
  </si>
  <si>
    <t>MKD - Macedonia</t>
  </si>
  <si>
    <t>MDG</t>
  </si>
  <si>
    <t>MWI</t>
  </si>
  <si>
    <t>MYS</t>
  </si>
  <si>
    <t>MDV</t>
  </si>
  <si>
    <t>MLI</t>
  </si>
  <si>
    <t>MLT</t>
  </si>
  <si>
    <t>MHL</t>
  </si>
  <si>
    <t>MTQ</t>
  </si>
  <si>
    <t>MRT</t>
  </si>
  <si>
    <t>MUS</t>
  </si>
  <si>
    <t>MYT</t>
  </si>
  <si>
    <t>MEX</t>
  </si>
  <si>
    <t>México</t>
  </si>
  <si>
    <t>MEX - México</t>
  </si>
  <si>
    <t>FSM</t>
  </si>
  <si>
    <t>Micronesia, Federated States of</t>
  </si>
  <si>
    <t>MDA</t>
  </si>
  <si>
    <t>Moldova</t>
  </si>
  <si>
    <t>MDA - Moldova</t>
  </si>
  <si>
    <t>MCO</t>
  </si>
  <si>
    <t>MNG</t>
  </si>
  <si>
    <t>MNE</t>
  </si>
  <si>
    <t>Montenegro</t>
  </si>
  <si>
    <t>MSR</t>
  </si>
  <si>
    <t>MAR</t>
  </si>
  <si>
    <t>MOZ</t>
  </si>
  <si>
    <t>MMR</t>
  </si>
  <si>
    <t>NAM</t>
  </si>
  <si>
    <t>NRU</t>
  </si>
  <si>
    <t>NPL</t>
  </si>
  <si>
    <t>ANT</t>
  </si>
  <si>
    <t>NCL</t>
  </si>
  <si>
    <t>NZL</t>
  </si>
  <si>
    <t>NIC</t>
  </si>
  <si>
    <t>NER</t>
  </si>
  <si>
    <t>NGA</t>
  </si>
  <si>
    <t>NIU</t>
  </si>
  <si>
    <t>NFK</t>
  </si>
  <si>
    <t>MNP</t>
  </si>
  <si>
    <t>NOR</t>
  </si>
  <si>
    <t>OMN</t>
  </si>
  <si>
    <t>PAK</t>
  </si>
  <si>
    <t>PLW</t>
  </si>
  <si>
    <t>PSE</t>
  </si>
  <si>
    <t>Palestinian Authority</t>
  </si>
  <si>
    <t>PSE - Palestinian Authority</t>
  </si>
  <si>
    <t>PAN</t>
  </si>
  <si>
    <t>PNG</t>
  </si>
  <si>
    <t>PRY</t>
  </si>
  <si>
    <t>PER</t>
  </si>
  <si>
    <t>PHL</t>
  </si>
  <si>
    <t>PCN</t>
  </si>
  <si>
    <t>POL</t>
  </si>
  <si>
    <t>PRT</t>
  </si>
  <si>
    <t>TCA</t>
  </si>
  <si>
    <t>Providenciales, Turks and Caicos Islands</t>
  </si>
  <si>
    <t>TCA - Providenciales, Turks and Caicos Islands</t>
  </si>
  <si>
    <t>PRI</t>
  </si>
  <si>
    <t>QAT</t>
  </si>
  <si>
    <t>KOR</t>
  </si>
  <si>
    <t>Republic of Korea</t>
  </si>
  <si>
    <t>KOR - Republic of Korea</t>
  </si>
  <si>
    <t>REU</t>
  </si>
  <si>
    <t>ROU</t>
  </si>
  <si>
    <t>RUS</t>
  </si>
  <si>
    <t>Russia</t>
  </si>
  <si>
    <t>RUS - Russia</t>
  </si>
  <si>
    <t>RWA</t>
  </si>
  <si>
    <t>KNA</t>
  </si>
  <si>
    <t>Saint Kitts and Nevis</t>
  </si>
  <si>
    <t>LCA</t>
  </si>
  <si>
    <t>VCT</t>
  </si>
  <si>
    <t>Saint Vincent and The Grenadines</t>
  </si>
  <si>
    <t>WSM</t>
  </si>
  <si>
    <t>SMR</t>
  </si>
  <si>
    <t>STP</t>
  </si>
  <si>
    <t>Sao Tome and Principe</t>
  </si>
  <si>
    <t>SAU</t>
  </si>
  <si>
    <t>SEN</t>
  </si>
  <si>
    <t>SRB</t>
  </si>
  <si>
    <t>Serbia</t>
  </si>
  <si>
    <t>SCG</t>
  </si>
  <si>
    <t>Serbia and Montenegro</t>
  </si>
  <si>
    <t>SCG - Serbia and Montenegro</t>
  </si>
  <si>
    <t>SYC</t>
  </si>
  <si>
    <t>SLE</t>
  </si>
  <si>
    <t>SGP</t>
  </si>
  <si>
    <t>SVK</t>
  </si>
  <si>
    <t>Slovakia</t>
  </si>
  <si>
    <t>SVK - Slovakia</t>
  </si>
  <si>
    <t>SVN</t>
  </si>
  <si>
    <t>SLB</t>
  </si>
  <si>
    <t>SOM</t>
  </si>
  <si>
    <t>ZAF</t>
  </si>
  <si>
    <t>SGS</t>
  </si>
  <si>
    <t>South Georgia and South Sandwich Islands</t>
  </si>
  <si>
    <t>SGS - South Georgia and South Sandwich Islands</t>
  </si>
  <si>
    <t>ESP</t>
  </si>
  <si>
    <t>LKA</t>
  </si>
  <si>
    <t>SHN</t>
  </si>
  <si>
    <t>St Helena</t>
  </si>
  <si>
    <t>SPM</t>
  </si>
  <si>
    <t>St Pierre and Miquelon</t>
  </si>
  <si>
    <t>SXM</t>
  </si>
  <si>
    <t>St. Maarten</t>
  </si>
  <si>
    <t>SXM - St. Maarten</t>
  </si>
  <si>
    <t>SDN</t>
  </si>
  <si>
    <t>SUR</t>
  </si>
  <si>
    <t>SJM</t>
  </si>
  <si>
    <t>Svalbard and Jan Mayen Islands</t>
  </si>
  <si>
    <t>SWZ</t>
  </si>
  <si>
    <t>SWE</t>
  </si>
  <si>
    <t>CHE</t>
  </si>
  <si>
    <t>SYR</t>
  </si>
  <si>
    <t>Syria</t>
  </si>
  <si>
    <t>SYR - Syria</t>
  </si>
  <si>
    <t>TWN</t>
  </si>
  <si>
    <t>Taiwan</t>
  </si>
  <si>
    <t>TWN - Taiwan</t>
  </si>
  <si>
    <t>TJK</t>
  </si>
  <si>
    <t>TZA</t>
  </si>
  <si>
    <t>Tanzania</t>
  </si>
  <si>
    <t>TZA - Tanzania</t>
  </si>
  <si>
    <t>THA</t>
  </si>
  <si>
    <t>NLD</t>
  </si>
  <si>
    <t>The Netherlands</t>
  </si>
  <si>
    <t>NLD - The Netherlands</t>
  </si>
  <si>
    <t>TGO</t>
  </si>
  <si>
    <t>TKL</t>
  </si>
  <si>
    <t>TON</t>
  </si>
  <si>
    <t>TTO</t>
  </si>
  <si>
    <t>Trinidad and Tobago</t>
  </si>
  <si>
    <t>TUN</t>
  </si>
  <si>
    <t>TUR</t>
  </si>
  <si>
    <t>TKM</t>
  </si>
  <si>
    <t>TUV</t>
  </si>
  <si>
    <t>UGA</t>
  </si>
  <si>
    <t>UKR</t>
  </si>
  <si>
    <t>ARE</t>
  </si>
  <si>
    <t>GBR</t>
  </si>
  <si>
    <t>USA</t>
  </si>
  <si>
    <t>UMI</t>
  </si>
  <si>
    <t>URY</t>
  </si>
  <si>
    <t>UZB</t>
  </si>
  <si>
    <t>VUT</t>
  </si>
  <si>
    <t>VAT</t>
  </si>
  <si>
    <t>Vatican City</t>
  </si>
  <si>
    <t>VAT - Vatican City</t>
  </si>
  <si>
    <t>VEN</t>
  </si>
  <si>
    <t>VNM</t>
  </si>
  <si>
    <t>Vietnam</t>
  </si>
  <si>
    <t>VNM - Vietnam</t>
  </si>
  <si>
    <t>VGB</t>
  </si>
  <si>
    <t>Virgin Islands - British</t>
  </si>
  <si>
    <t>VGB - Virgin Islands - British</t>
  </si>
  <si>
    <t>VIR</t>
  </si>
  <si>
    <t>Virgin Islands - U.S.</t>
  </si>
  <si>
    <t>VIR - Virgin Islands - U.S.</t>
  </si>
  <si>
    <t>WLF</t>
  </si>
  <si>
    <t>Wallis and Futuna Islands</t>
  </si>
  <si>
    <t>ESH</t>
  </si>
  <si>
    <t>YEM</t>
  </si>
  <si>
    <t>ZMB</t>
  </si>
  <si>
    <t>ZWE</t>
  </si>
  <si>
    <t>AF. 1.1.1 -No</t>
  </si>
  <si>
    <t>AF. 1.1.1 -Yes</t>
  </si>
  <si>
    <t>AF. 1.1.2 -No</t>
  </si>
  <si>
    <t>AF. 1.1.2 -Yes</t>
  </si>
  <si>
    <t>AF. 1.2.1 -N/A</t>
  </si>
  <si>
    <t>AF. 1.2.1 -No</t>
  </si>
  <si>
    <t>AF. 1.2.1 -Yes</t>
  </si>
  <si>
    <t>AF. 1.2.2 -N/A</t>
  </si>
  <si>
    <t>AF. 1.2.2 -No</t>
  </si>
  <si>
    <t>AF. 1.2.2 -Yes</t>
  </si>
  <si>
    <t>AF. 2.1 -No</t>
  </si>
  <si>
    <t>AF. 2.1 -Yes</t>
  </si>
  <si>
    <t>AF. 2.2 -N/A</t>
  </si>
  <si>
    <t>AF. 2.2 -No</t>
  </si>
  <si>
    <t>AF. 2.2 -Yes</t>
  </si>
  <si>
    <t>AF. 2.3 -N/A</t>
  </si>
  <si>
    <t>AF. 2.3 -No</t>
  </si>
  <si>
    <t>AF. 2.3 -Yes</t>
  </si>
  <si>
    <t>AF. 3.1 -No</t>
  </si>
  <si>
    <t>AF. 3.1 -Yes</t>
  </si>
  <si>
    <t>AF. 3.2 -N/A</t>
  </si>
  <si>
    <t>AF. 3.2 -No</t>
  </si>
  <si>
    <t>AF. 3.2 -Yes</t>
  </si>
  <si>
    <t>AF. 3.3 -N/A</t>
  </si>
  <si>
    <t>AF. 3.3 -No</t>
  </si>
  <si>
    <t>AF. 3.3 -Yes</t>
  </si>
  <si>
    <t>AF. 3.4 -No</t>
  </si>
  <si>
    <t>AF. 3.4 -Yes</t>
  </si>
  <si>
    <t>AF. 4.1.1 -No</t>
  </si>
  <si>
    <t>AF. 4.1.1 -Yes</t>
  </si>
  <si>
    <t>AF. 4.1.2 -N/A</t>
  </si>
  <si>
    <t>AF. 4.1.2 -No</t>
  </si>
  <si>
    <t>AF. 4.1.2 -Yes</t>
  </si>
  <si>
    <t>AF. 4.1.3 -N/A</t>
  </si>
  <si>
    <t>AF. 4.1.3 -No</t>
  </si>
  <si>
    <t>AF. 4.1.3 -Yes</t>
  </si>
  <si>
    <t>AF. 4.2.1 -N/A</t>
  </si>
  <si>
    <t>AF. 4.2.1 -No</t>
  </si>
  <si>
    <t>AF. 4.2.1 -Yes</t>
  </si>
  <si>
    <t>AF. 4.2.2 -No</t>
  </si>
  <si>
    <t>AF. 4.2.2 -Yes</t>
  </si>
  <si>
    <t>AF. 4.3.1 -N/A</t>
  </si>
  <si>
    <t>AF. 4.3.1 -No</t>
  </si>
  <si>
    <t>AF. 4.3.1 -Yes</t>
  </si>
  <si>
    <t>AF. 4.3.2 -No</t>
  </si>
  <si>
    <t>AF. 4.3.2 -Yes</t>
  </si>
  <si>
    <t>AF. 4.3.3 -N/A</t>
  </si>
  <si>
    <t>AF. 4.3.3 -No</t>
  </si>
  <si>
    <t>AF. 4.3.3 -Yes</t>
  </si>
  <si>
    <t>AF. 4.3.4 -N/A</t>
  </si>
  <si>
    <t>AF. 4.3.4 -No</t>
  </si>
  <si>
    <t>AF. 4.3.4 -Yes</t>
  </si>
  <si>
    <t>AF. 4.3.5 -N/A</t>
  </si>
  <si>
    <t>AF. 4.3.5 -No</t>
  </si>
  <si>
    <t>AF. 4.3.5 -Yes</t>
  </si>
  <si>
    <t>AF. 4.4.1 -N/A</t>
  </si>
  <si>
    <t>AF. 4.4.1 -No</t>
  </si>
  <si>
    <t>AF. 4.4.1 -Yes</t>
  </si>
  <si>
    <t>AF. 4.4.2 -No</t>
  </si>
  <si>
    <t>AF. 4.4.2 -Yes</t>
  </si>
  <si>
    <t>AF. 4.5.1 -N/A</t>
  </si>
  <si>
    <t>AF. 4.5.1 -No</t>
  </si>
  <si>
    <t>AF. 4.5.1 -Yes</t>
  </si>
  <si>
    <t>AF. 4.5.2 -N/A</t>
  </si>
  <si>
    <t>AF. 4.5.2 -No</t>
  </si>
  <si>
    <t>AF. 4.5.2 -Yes</t>
  </si>
  <si>
    <t>AF. 4.5.3 -N/A</t>
  </si>
  <si>
    <t>AF. 4.5.3 -No</t>
  </si>
  <si>
    <t>AF. 4.5.3 -Yes</t>
  </si>
  <si>
    <t>AF. 4.5.4 -N/A</t>
  </si>
  <si>
    <t>AF. 4.5.4 -No</t>
  </si>
  <si>
    <t>AF. 4.5.4 -Yes</t>
  </si>
  <si>
    <t>AF. 4.5.5 -N/A</t>
  </si>
  <si>
    <t>AF. 4.5.5 -No</t>
  </si>
  <si>
    <t>AF. 4.5.5 -Yes</t>
  </si>
  <si>
    <t>AF. 5.1 -N/A</t>
  </si>
  <si>
    <t>AF. 5.1 -No</t>
  </si>
  <si>
    <t>AF. 5.1 -Yes</t>
  </si>
  <si>
    <t>AF. 6.1.1 -N/A</t>
  </si>
  <si>
    <t>AF. 6.1.1 -No</t>
  </si>
  <si>
    <t>AF. 6.1.1 -Yes</t>
  </si>
  <si>
    <t>AF. 6.2.1 -N/A</t>
  </si>
  <si>
    <t>AF. 6.2.1 -No</t>
  </si>
  <si>
    <t>AF. 6.2.1 -Yes</t>
  </si>
  <si>
    <t>AF. 6.2.2 -N/A</t>
  </si>
  <si>
    <t>AF. 6.2.2 -No</t>
  </si>
  <si>
    <t>AF. 6.2.2 -Yes</t>
  </si>
  <si>
    <t>AF. 6.2.3 -N/A</t>
  </si>
  <si>
    <t>AF. 6.2.3 -No</t>
  </si>
  <si>
    <t>AF. 6.2.3 -Yes</t>
  </si>
  <si>
    <t>AF. 6.2.4 -N/A</t>
  </si>
  <si>
    <t>AF. 6.2.4 -No</t>
  </si>
  <si>
    <t>AF. 6.2.4 -Yes</t>
  </si>
  <si>
    <t>AF. 6.2.5 -N/A</t>
  </si>
  <si>
    <t>AF. 6.2.5 -No</t>
  </si>
  <si>
    <t>AF. 6.2.5 -Yes</t>
  </si>
  <si>
    <t>AF. 7.1.1 -N/A</t>
  </si>
  <si>
    <t>AF. 7.1.1 -No</t>
  </si>
  <si>
    <t>AF. 7.1.1 -Yes</t>
  </si>
  <si>
    <t>AF. 7.1.2 -N/A</t>
  </si>
  <si>
    <t>AF. 7.1.2 -No</t>
  </si>
  <si>
    <t>AF. 7.1.2 -Yes</t>
  </si>
  <si>
    <t>AF. 7.2.1 -N/A</t>
  </si>
  <si>
    <t>AF. 7.2.1 -No</t>
  </si>
  <si>
    <t>AF. 7.2.1 -Yes</t>
  </si>
  <si>
    <t>AF. 7.3.1 -N/A</t>
  </si>
  <si>
    <t>AF. 7.3.1 -No</t>
  </si>
  <si>
    <t>AF. 7.3.1 -Yes</t>
  </si>
  <si>
    <t>AF. 7.3.2 -N/A</t>
  </si>
  <si>
    <t>AF. 7.3.2 -No</t>
  </si>
  <si>
    <t>AF. 7.3.2 -Yes</t>
  </si>
  <si>
    <t>AF. 7.3.3 -N/A</t>
  </si>
  <si>
    <t>AF. 7.3.3 -No</t>
  </si>
  <si>
    <t>AF. 7.3.3 -Yes</t>
  </si>
  <si>
    <t>AF. 7.4.1 -N/A</t>
  </si>
  <si>
    <t>AF. 7.4.1 -No</t>
  </si>
  <si>
    <t>AF. 7.4.1 -Yes</t>
  </si>
  <si>
    <t>AF. 8.1 -No</t>
  </si>
  <si>
    <t>AF. 8.1 -Yes</t>
  </si>
  <si>
    <t>AF. 9.1 -No</t>
  </si>
  <si>
    <t>AF. 9.1 -Yes</t>
  </si>
  <si>
    <t>AF. 10.1 -N/A</t>
  </si>
  <si>
    <t>AF. 10.1 -No</t>
  </si>
  <si>
    <t>AF. 10.1 -Yes</t>
  </si>
  <si>
    <t>AF. 11.1 -N/A</t>
  </si>
  <si>
    <t>AF. 11.1 -No</t>
  </si>
  <si>
    <t>AF. 11.1 -Yes</t>
  </si>
  <si>
    <t>AF. 12.1 -N/A</t>
  </si>
  <si>
    <t>AF. 12.1 -No</t>
  </si>
  <si>
    <t>AF. 12.1 -Yes</t>
  </si>
  <si>
    <t>AF. 13.1 -N/A</t>
  </si>
  <si>
    <t>AF. 13.1 -No</t>
  </si>
  <si>
    <t>AF. 13.1 -Yes</t>
  </si>
  <si>
    <t>AF. 13.2 -N/A</t>
  </si>
  <si>
    <t>AF. 13.2 -No</t>
  </si>
  <si>
    <t>AF. 13.2 -Yes</t>
  </si>
  <si>
    <t>AF. 13.3 -N/A</t>
  </si>
  <si>
    <t>AF. 13.3 -No</t>
  </si>
  <si>
    <t>AF. 13.3 -Yes</t>
  </si>
  <si>
    <t>AF. 13.4 -N/A</t>
  </si>
  <si>
    <t>AF. 13.4 -No</t>
  </si>
  <si>
    <t>AF. 13.4 -Yes</t>
  </si>
  <si>
    <t>AF. 14.1 -No</t>
  </si>
  <si>
    <t>AF. 14.1 -Yes</t>
  </si>
  <si>
    <t>AF. 14.2 -No</t>
  </si>
  <si>
    <t>AF. 14.2 -Yes</t>
  </si>
  <si>
    <t>AF. 14.3 -No</t>
  </si>
  <si>
    <t>AF. 14.3 -Yes</t>
  </si>
  <si>
    <t>AF. 15.1 -No</t>
  </si>
  <si>
    <t>AF. 15.1 -Yes</t>
  </si>
  <si>
    <t>AF. 16.1 -N/A</t>
  </si>
  <si>
    <t>AF. 16.1 -No</t>
  </si>
  <si>
    <t>AF. 16.1 -Yes</t>
  </si>
  <si>
    <t>AF. 16.2 -N/A</t>
  </si>
  <si>
    <t>AF. 16.2 -No</t>
  </si>
  <si>
    <t>AF. 16.2 -Yes</t>
  </si>
  <si>
    <t>CB. 1.1 -No</t>
  </si>
  <si>
    <t>CB. 1.1 -Yes</t>
  </si>
  <si>
    <t>CB. 2.1.1 -N/A</t>
  </si>
  <si>
    <t>CB. 2.1.1 -No</t>
  </si>
  <si>
    <t>CB. 2.1.1 -Yes</t>
  </si>
  <si>
    <t>CB. 2.1.2 -No</t>
  </si>
  <si>
    <t>CB. 2.1.2 -Yes</t>
  </si>
  <si>
    <t>CB. 2.1.3 -N/A</t>
  </si>
  <si>
    <t>CB. 2.1.3 -No</t>
  </si>
  <si>
    <t>CB. 2.1.3 -Yes</t>
  </si>
  <si>
    <t>CB. 2.2.1 -N/A</t>
  </si>
  <si>
    <t>CB. 2.2.1 -No</t>
  </si>
  <si>
    <t>CB. 2.2.1 -Yes</t>
  </si>
  <si>
    <t>CB. 2.2.2 -N/A</t>
  </si>
  <si>
    <t>CB. 2.2.2 -No</t>
  </si>
  <si>
    <t>CB. 2.2.2 -Yes</t>
  </si>
  <si>
    <t>CB. 2.3.1 -N/A</t>
  </si>
  <si>
    <t>CB. 2.3.1 -No</t>
  </si>
  <si>
    <t>CB. 2.3.1 -Yes</t>
  </si>
  <si>
    <t>CB. 2.3.2 -N/A</t>
  </si>
  <si>
    <t>CB. 2.3.2 -No</t>
  </si>
  <si>
    <t>CB. 2.3.2 -Yes</t>
  </si>
  <si>
    <t>CB. 2.3.3 -N/A</t>
  </si>
  <si>
    <t>CB. 2.3.3 -No</t>
  </si>
  <si>
    <t>CB. 2.3.3 -Yes</t>
  </si>
  <si>
    <t>CB. 2.3.4 -N/A</t>
  </si>
  <si>
    <t>CB. 2.3.4 -No</t>
  </si>
  <si>
    <t>CB. 2.3.4 -Yes</t>
  </si>
  <si>
    <t>CB. 2.3.5 -N/A</t>
  </si>
  <si>
    <t>CB. 2.3.5 -No</t>
  </si>
  <si>
    <t>CB. 2.3.5 -Yes</t>
  </si>
  <si>
    <t>CB. 3.1 -No</t>
  </si>
  <si>
    <t>CB. 3.1 -Yes</t>
  </si>
  <si>
    <t>CB. 3.2 -N/A</t>
  </si>
  <si>
    <t>CB. 3.2 -No</t>
  </si>
  <si>
    <t>CB. 3.2 -Yes</t>
  </si>
  <si>
    <t>CB. 3.3 -N/A</t>
  </si>
  <si>
    <t>CB. 3.3 -No</t>
  </si>
  <si>
    <t>CB. 3.3 -Yes</t>
  </si>
  <si>
    <t>CB. 3.4 -N/A</t>
  </si>
  <si>
    <t>CB. 3.4 -No</t>
  </si>
  <si>
    <t>CB. 3.4 -Yes</t>
  </si>
  <si>
    <t>CB. 3.5 -N/A</t>
  </si>
  <si>
    <t>CB. 3.5 -No</t>
  </si>
  <si>
    <t>CB. 3.5 -Yes</t>
  </si>
  <si>
    <t>CB. 3.6 -N/A</t>
  </si>
  <si>
    <t>CB. 3.6 -No</t>
  </si>
  <si>
    <t>CB. 3.6 -Yes</t>
  </si>
  <si>
    <t>CB. 3.7 -N/A</t>
  </si>
  <si>
    <t>CB. 3.7 -No</t>
  </si>
  <si>
    <t>CB. 3.7 -Yes</t>
  </si>
  <si>
    <t>CB. 4.1.1 -N/A</t>
  </si>
  <si>
    <t>CB. 4.1.1 -No</t>
  </si>
  <si>
    <t>CB. 4.1.1 -Yes</t>
  </si>
  <si>
    <t>CB. 4.2.1 -No</t>
  </si>
  <si>
    <t>CB. 4.2.1 -Yes</t>
  </si>
  <si>
    <t>CB. 4.2.2 -No</t>
  </si>
  <si>
    <t>CB. 4.2.2 -Yes</t>
  </si>
  <si>
    <t>CB. 4.2.3 -No</t>
  </si>
  <si>
    <t>CB. 4.2.3 -Yes</t>
  </si>
  <si>
    <t>CB. 4.2.4 -No</t>
  </si>
  <si>
    <t>CB. 4.2.4 -Yes</t>
  </si>
  <si>
    <t>CB. 4.2.5 -No</t>
  </si>
  <si>
    <t>CB. 4.2.5 -Yes</t>
  </si>
  <si>
    <t>CB. 4.2.6 -No</t>
  </si>
  <si>
    <t>CB. 4.2.6 -Yes</t>
  </si>
  <si>
    <t>CB. 4.3.1 -N/A</t>
  </si>
  <si>
    <t>CB. 4.3.1 -No</t>
  </si>
  <si>
    <t>CB. 4.3.1 -Yes</t>
  </si>
  <si>
    <t>CB. 4.3.2 -N/A</t>
  </si>
  <si>
    <t>CB. 4.3.2 -No</t>
  </si>
  <si>
    <t>CB. 4.3.2 -Yes</t>
  </si>
  <si>
    <t>CB. 4.3.3 -N/A</t>
  </si>
  <si>
    <t>CB. 4.3.3 -No</t>
  </si>
  <si>
    <t>CB. 4.3.3 -Yes</t>
  </si>
  <si>
    <t>CB. 4.3.4 -N/A</t>
  </si>
  <si>
    <t>CB. 4.3.4 -No</t>
  </si>
  <si>
    <t>CB. 4.3.4 -Yes</t>
  </si>
  <si>
    <t>CB. 4.3.5 -N/A</t>
  </si>
  <si>
    <t>CB. 4.3.5 -No</t>
  </si>
  <si>
    <t>CB. 4.3.5 -Yes</t>
  </si>
  <si>
    <t>CB. 4.3.6 -N/A</t>
  </si>
  <si>
    <t>CB. 4.3.6 -No</t>
  </si>
  <si>
    <t>CB. 4.3.6 -Yes</t>
  </si>
  <si>
    <t>CB. 4.3.7 -N/A</t>
  </si>
  <si>
    <t>CB. 4.3.7 -No</t>
  </si>
  <si>
    <t>CB. 4.3.7 -Yes</t>
  </si>
  <si>
    <t>CB. 4.4.1 -No</t>
  </si>
  <si>
    <t>CB. 4.4.1 -Yes</t>
  </si>
  <si>
    <t>CB. 4.4.2 -N/A</t>
  </si>
  <si>
    <t>CB. 4.4.2 -No</t>
  </si>
  <si>
    <t>CB. 4.4.2 -Yes</t>
  </si>
  <si>
    <t>CB. 4.4.3 -N/A</t>
  </si>
  <si>
    <t>CB. 4.4.3 -No</t>
  </si>
  <si>
    <t>CB. 4.4.3 -Yes</t>
  </si>
  <si>
    <t>CB. 4.5.1 -N/A</t>
  </si>
  <si>
    <t>CB. 4.5.1 -No</t>
  </si>
  <si>
    <t>CB. 4.5.1 -Yes</t>
  </si>
  <si>
    <t>CB. 4.5.2 -N/A</t>
  </si>
  <si>
    <t>CB. 4.5.2 -No</t>
  </si>
  <si>
    <t>CB. 4.5.2 -Yes</t>
  </si>
  <si>
    <t>CB. 5.1.1 -N/A</t>
  </si>
  <si>
    <t>CB. 5.1.1 -No</t>
  </si>
  <si>
    <t>CB. 5.1.1 -Yes</t>
  </si>
  <si>
    <t>CB. 5.2.1 -No</t>
  </si>
  <si>
    <t>CB. 5.2.1 -Yes</t>
  </si>
  <si>
    <t>CB. 5.2.2 -N/A</t>
  </si>
  <si>
    <t>CB. 5.2.2 -No</t>
  </si>
  <si>
    <t>CB. 5.2.2 -Yes</t>
  </si>
  <si>
    <t>CB. 5.2.3 -N/A</t>
  </si>
  <si>
    <t>CB. 5.2.3 -No</t>
  </si>
  <si>
    <t>CB. 5.2.3 -Yes</t>
  </si>
  <si>
    <t>CB. 5.3.1 -N/A</t>
  </si>
  <si>
    <t>CB. 5.3.1 -No</t>
  </si>
  <si>
    <t>CB. 5.3.1 -Yes</t>
  </si>
  <si>
    <t>CB. 5.3.2 -N/A</t>
  </si>
  <si>
    <t>CB. 5.3.2 -No</t>
  </si>
  <si>
    <t>CB. 5.3.2 -Yes</t>
  </si>
  <si>
    <t>CB. 5.3.3 -N/A</t>
  </si>
  <si>
    <t>CB. 5.3.3 -No</t>
  </si>
  <si>
    <t>CB. 5.3.3 -Yes</t>
  </si>
  <si>
    <t>CB. 5.3.4 -N/A</t>
  </si>
  <si>
    <t>CB. 5.3.4 -No</t>
  </si>
  <si>
    <t>CB. 5.3.4 -Yes</t>
  </si>
  <si>
    <t>CB. 5.3.5 -N/A</t>
  </si>
  <si>
    <t>CB. 5.3.5 -No</t>
  </si>
  <si>
    <t>CB. 5.3.5 -Yes</t>
  </si>
  <si>
    <t>CB. 5.4.1 -N/A</t>
  </si>
  <si>
    <t>CB. 5.4.1 -No</t>
  </si>
  <si>
    <t>CB. 5.4.1 -Yes</t>
  </si>
  <si>
    <t>CB. 5.4.2 -N/A</t>
  </si>
  <si>
    <t>CB. 5.4.2 -No</t>
  </si>
  <si>
    <t>CB. 5.4.2 -Yes</t>
  </si>
  <si>
    <t>CB. 5.5.1 -N/A</t>
  </si>
  <si>
    <t>CB. 5.5.1 -No</t>
  </si>
  <si>
    <t>CB. 5.5.1 -Yes</t>
  </si>
  <si>
    <t>CB. 6.1 -N/A</t>
  </si>
  <si>
    <t>CB. 6.1 -No</t>
  </si>
  <si>
    <t>CB. 6.1 -Yes</t>
  </si>
  <si>
    <t>CB. 6.2 -N/A</t>
  </si>
  <si>
    <t>CB. 6.2 -No</t>
  </si>
  <si>
    <t>CB. 6.2 -Yes</t>
  </si>
  <si>
    <t>CB. 6.3 -N/A</t>
  </si>
  <si>
    <t>CB. 6.3 -No</t>
  </si>
  <si>
    <t>CB. 6.3 -Yes</t>
  </si>
  <si>
    <t>CB. 6.4 -N/A</t>
  </si>
  <si>
    <t>CB. 6.4 -No</t>
  </si>
  <si>
    <t>CB. 6.4 -Yes</t>
  </si>
  <si>
    <t>CB. 6.5 -N/A</t>
  </si>
  <si>
    <t>CB. 6.5 -No</t>
  </si>
  <si>
    <t>CB. 6.5 -Yes</t>
  </si>
  <si>
    <t>CB. 7.1.1 -N/A</t>
  </si>
  <si>
    <t>CB. 7.1.1 -No</t>
  </si>
  <si>
    <t>CB. 7.1.1 -Yes</t>
  </si>
  <si>
    <t>CB. 7.1.2 -No</t>
  </si>
  <si>
    <t>CB. 7.1.2 -Yes</t>
  </si>
  <si>
    <t>CB. 7.1.3 -No</t>
  </si>
  <si>
    <t>CB. 7.1.3 -Yes</t>
  </si>
  <si>
    <t>CB. 7.1.4 -No</t>
  </si>
  <si>
    <t>CB. 7.1.4 -Yes</t>
  </si>
  <si>
    <t>CB. 7.2.1 -N/A</t>
  </si>
  <si>
    <t>CB. 7.2.1 -No</t>
  </si>
  <si>
    <t>CB. 7.2.1 -Yes</t>
  </si>
  <si>
    <t>CB. 7.3.1 -No</t>
  </si>
  <si>
    <t>CB. 7.3.1 -Yes</t>
  </si>
  <si>
    <t>CB. 7.3.2 -No</t>
  </si>
  <si>
    <t>CB. 7.3.2 -Yes</t>
  </si>
  <si>
    <t>CB. 7.3.3 -No</t>
  </si>
  <si>
    <t>CB. 7.3.3 -Yes</t>
  </si>
  <si>
    <t>CB. 7.3.4 -No</t>
  </si>
  <si>
    <t>CB. 7.3.4 -Yes</t>
  </si>
  <si>
    <t>CB. 7.3.5 -No</t>
  </si>
  <si>
    <t>CB. 7.3.5 -Yes</t>
  </si>
  <si>
    <t>CB. 7.3.6 -No</t>
  </si>
  <si>
    <t>CB. 7.3.6 -Yes</t>
  </si>
  <si>
    <t>CB. 7.3.7 -N/A</t>
  </si>
  <si>
    <t>CB. 7.3.7 -No</t>
  </si>
  <si>
    <t>CB. 7.3.7 -Yes</t>
  </si>
  <si>
    <t>CB. 7.3.8 -N/A</t>
  </si>
  <si>
    <t>CB. 7.3.8 -No</t>
  </si>
  <si>
    <t>CB. 7.3.8 -Yes</t>
  </si>
  <si>
    <t>CB. 7.3.9 -N/A</t>
  </si>
  <si>
    <t>CB. 7.3.9 -No</t>
  </si>
  <si>
    <t>CB. 7.3.9 -Yes</t>
  </si>
  <si>
    <t>CB. 7.4.1 -N/A</t>
  </si>
  <si>
    <t>CB. 7.4.1 -No</t>
  </si>
  <si>
    <t>CB. 7.4.1 -Yes</t>
  </si>
  <si>
    <t>CB. 7.5.1 -No</t>
  </si>
  <si>
    <t>CB. 7.5.1 -Yes</t>
  </si>
  <si>
    <t>CB. 7.6.1 -N/A</t>
  </si>
  <si>
    <t>CB. 7.6.1 -No</t>
  </si>
  <si>
    <t>CB. 7.6.1 -Yes</t>
  </si>
  <si>
    <t>CB. 7.6.2 -N/A</t>
  </si>
  <si>
    <t>CB. 7.6.2 -No</t>
  </si>
  <si>
    <t>CB. 7.6.2 -Yes</t>
  </si>
  <si>
    <t>CB. 7.6.3 -N/A</t>
  </si>
  <si>
    <t>CB. 7.6.3 -No</t>
  </si>
  <si>
    <t>CB. 7.6.3 -Yes</t>
  </si>
  <si>
    <t>CB. 7.6.4 -N/A</t>
  </si>
  <si>
    <t>CB. 7.6.4 -No</t>
  </si>
  <si>
    <t>CB. 7.6.4 -Yes</t>
  </si>
  <si>
    <t>CB. 7.6.5 -N/A</t>
  </si>
  <si>
    <t>CB. 7.6.5 -No</t>
  </si>
  <si>
    <t>CB. 7.6.5 -Yes</t>
  </si>
  <si>
    <t>CB. 7.6.6 -N/A</t>
  </si>
  <si>
    <t>CB. 7.6.6 -No</t>
  </si>
  <si>
    <t>CB. 7.6.6 -Yes</t>
  </si>
  <si>
    <t>CB. 7.6.7 -N/A</t>
  </si>
  <si>
    <t>CB. 7.6.7 -No</t>
  </si>
  <si>
    <t>CB. 7.6.7 -Yes</t>
  </si>
  <si>
    <t>CB. 7.7.1 -No</t>
  </si>
  <si>
    <t>CB. 7.7.1 -Yes</t>
  </si>
  <si>
    <t>CB. 7.7.2 -No</t>
  </si>
  <si>
    <t>CB. 7.7.2 -Yes</t>
  </si>
  <si>
    <t>CB. 7.7.3 -No</t>
  </si>
  <si>
    <t>CB. 7.7.3 -Yes</t>
  </si>
  <si>
    <t>CB. 7.7.4 -No</t>
  </si>
  <si>
    <t>CB. 7.7.4 -Yes</t>
  </si>
  <si>
    <t>CB. 7.7.5 -No</t>
  </si>
  <si>
    <t>CB. 7.7.5 -Yes</t>
  </si>
  <si>
    <t>CB. 7.7.6 -No</t>
  </si>
  <si>
    <t>CB. 7.7.6 -Yes</t>
  </si>
  <si>
    <t>CB. 7.7.7 -N/A</t>
  </si>
  <si>
    <t>CB. 7.7.7 -No</t>
  </si>
  <si>
    <t>CB. 7.7.7 -Yes</t>
  </si>
  <si>
    <t>CB. 7.7.8 -No</t>
  </si>
  <si>
    <t>CB. 7.7.8 -Yes</t>
  </si>
  <si>
    <t>CB. 7.7.9 -No</t>
  </si>
  <si>
    <t>CB. 7.7.9 -Yes</t>
  </si>
  <si>
    <t>CB. 7.7.10 -No</t>
  </si>
  <si>
    <t>CB. 7.7.10 -Yes</t>
  </si>
  <si>
    <t>CB. 7.7.11 -N/A</t>
  </si>
  <si>
    <t>CB. 7.7.11 -No</t>
  </si>
  <si>
    <t>CB. 7.7.11 -Yes</t>
  </si>
  <si>
    <t>CB. 7.7.12 -No</t>
  </si>
  <si>
    <t>CB. 7.7.12 -Yes</t>
  </si>
  <si>
    <t>CB. 7.7.13 -N/A</t>
  </si>
  <si>
    <t>CB. 7.7.13 -No</t>
  </si>
  <si>
    <t>CB. 7.7.13 -Yes</t>
  </si>
  <si>
    <t>CB. 7.7.14 -No</t>
  </si>
  <si>
    <t>CB. 7.7.14 -Yes</t>
  </si>
  <si>
    <t>CB. 7.7.15 -No</t>
  </si>
  <si>
    <t>CB. 7.7.15 -Yes</t>
  </si>
  <si>
    <t>CB. 7.8.1 -N/A</t>
  </si>
  <si>
    <t>CB. 7.8.1 -No</t>
  </si>
  <si>
    <t>CB. 7.8.1 -Yes</t>
  </si>
  <si>
    <t>CB. 7.8.2 -N/A</t>
  </si>
  <si>
    <t>CB. 7.8.2 -No</t>
  </si>
  <si>
    <t>CB. 7.8.2 -Yes</t>
  </si>
  <si>
    <t>CB. 7.8.3 -N/A</t>
  </si>
  <si>
    <t>CB. 7.8.3 -No</t>
  </si>
  <si>
    <t>CB. 7.8.3 -Yes</t>
  </si>
  <si>
    <t>CB. 7.8.4 -No</t>
  </si>
  <si>
    <t>CB. 7.8.4 -Yes</t>
  </si>
  <si>
    <t>CB. 7.9.1 -No</t>
  </si>
  <si>
    <t>CB. 7.9.1 -Yes</t>
  </si>
  <si>
    <t>CB. 7.9.2 -No</t>
  </si>
  <si>
    <t>CB. 7.9.2 -Yes</t>
  </si>
  <si>
    <t>CB. 7.9.3 -N/A</t>
  </si>
  <si>
    <t>CB. 7.9.3 -No</t>
  </si>
  <si>
    <t>CB. 7.9.3 -Yes</t>
  </si>
  <si>
    <t>CB. 7.9.4 -No</t>
  </si>
  <si>
    <t>CB. 7.9.4 -Yes</t>
  </si>
  <si>
    <t>CB. 7.9.5 -N/A</t>
  </si>
  <si>
    <t>CB. 7.9.5 -No</t>
  </si>
  <si>
    <t>CB. 7.9.5 -Yes</t>
  </si>
  <si>
    <t>CB. 7.9.6 -N/A</t>
  </si>
  <si>
    <t>CB. 7.9.6 -No</t>
  </si>
  <si>
    <t>CB. 7.9.6 -Yes</t>
  </si>
  <si>
    <t>CB. 7.10.1 -N/A</t>
  </si>
  <si>
    <t>CB. 7.10.1 -No</t>
  </si>
  <si>
    <t>CB. 7.10.1 -Yes</t>
  </si>
  <si>
    <t>CB. 7.11.1 -N/A</t>
  </si>
  <si>
    <t>CB. 7.11.1 -No</t>
  </si>
  <si>
    <t>CB. 7.11.1 -Yes</t>
  </si>
  <si>
    <t>CB. 8.1 -N/A</t>
  </si>
  <si>
    <t>CB. 8.1 -No</t>
  </si>
  <si>
    <t>CB. 8.1 -Yes</t>
  </si>
  <si>
    <t>CB. 8.2 -N/A</t>
  </si>
  <si>
    <t>CB. 8.2 -No</t>
  </si>
  <si>
    <t>CB. 8.2 -Yes</t>
  </si>
  <si>
    <t>CB. 8.3 -N/A</t>
  </si>
  <si>
    <t>CB. 8.3 -No</t>
  </si>
  <si>
    <t>CB. 8.3 -Yes</t>
  </si>
  <si>
    <t>CB. 8.4 -N/A</t>
  </si>
  <si>
    <t>CB. 8.4 -No</t>
  </si>
  <si>
    <t>CB. 8.4 -Yes</t>
  </si>
  <si>
    <t>FV. 1.1.1 -N/A</t>
  </si>
  <si>
    <t>FV. 1.1.1 -No</t>
  </si>
  <si>
    <t>FV. 1.1.1 -Yes</t>
  </si>
  <si>
    <t>FV. 1.1.2 -N/A</t>
  </si>
  <si>
    <t>FV. 1.1.2 -No</t>
  </si>
  <si>
    <t>FV. 1.1.2 -Yes</t>
  </si>
  <si>
    <t>FV. 2.1.1 -N/A</t>
  </si>
  <si>
    <t>FV. 2.1.1 -No</t>
  </si>
  <si>
    <t>FV. 2.1.1 -Yes</t>
  </si>
  <si>
    <t>FV. 2.1.2 -N/A</t>
  </si>
  <si>
    <t>FV. 2.1.2 -No</t>
  </si>
  <si>
    <t>FV. 2.1.2 -Yes</t>
  </si>
  <si>
    <t>FV. 3.1 -N/A</t>
  </si>
  <si>
    <t>FV. 3.1 -No</t>
  </si>
  <si>
    <t>FV. 3.1 -Yes</t>
  </si>
  <si>
    <t>FV. 3.2 -N/A</t>
  </si>
  <si>
    <t>FV. 3.2 -No</t>
  </si>
  <si>
    <t>FV. 3.2 -Yes</t>
  </si>
  <si>
    <t>FV. 3.3 -N/A</t>
  </si>
  <si>
    <t>FV. 3.3 -No</t>
  </si>
  <si>
    <t>FV. 3.3 -Yes</t>
  </si>
  <si>
    <t>FV. 4.1.1 -N/A</t>
  </si>
  <si>
    <t>FV. 4.1.1 -No</t>
  </si>
  <si>
    <t>FV. 4.1.1 -Yes</t>
  </si>
  <si>
    <t>FV. 4.1.2a -N/A</t>
  </si>
  <si>
    <t>FV. 4.1.2a -No</t>
  </si>
  <si>
    <t>FV. 4.1.2a -Yes</t>
  </si>
  <si>
    <t>FV. 4.1.2b -N/A</t>
  </si>
  <si>
    <t>FV. 4.1.2b -No</t>
  </si>
  <si>
    <t>FV. 4.1.2b -Yes</t>
  </si>
  <si>
    <t>FV. 4.1.3 -N/A</t>
  </si>
  <si>
    <t>FV. 4.1.3 -No</t>
  </si>
  <si>
    <t>FV. 4.1.3 -Yes</t>
  </si>
  <si>
    <t>FV. 4.1.4 -No</t>
  </si>
  <si>
    <t>FV. 4.1.4 -Yes</t>
  </si>
  <si>
    <t>FV. 4.2.1 -N/A</t>
  </si>
  <si>
    <t>FV. 4.2.1 -No</t>
  </si>
  <si>
    <t>FV. 4.2.1 -Yes</t>
  </si>
  <si>
    <t>FV. 4.3.1 -N/A</t>
  </si>
  <si>
    <t>FV. 4.3.1 -No</t>
  </si>
  <si>
    <t>FV. 4.3.1 -Yes</t>
  </si>
  <si>
    <t>FV. 5.1.1 -No</t>
  </si>
  <si>
    <t>FV. 5.1.1 -Yes</t>
  </si>
  <si>
    <t>FV. 5.1.2 -N/A</t>
  </si>
  <si>
    <t>FV. 5.1.2 -No</t>
  </si>
  <si>
    <t>FV. 5.1.2 -Yes</t>
  </si>
  <si>
    <t>FV. 5.1.3 -No</t>
  </si>
  <si>
    <t>FV. 5.1.3 -Yes</t>
  </si>
  <si>
    <t>FV. 5.1.4 -N/A</t>
  </si>
  <si>
    <t>FV. 5.1.4 -No</t>
  </si>
  <si>
    <t>FV. 5.1.4 -Yes</t>
  </si>
  <si>
    <t>FV. 5.1.5 -N/A</t>
  </si>
  <si>
    <t>FV. 5.1.5 -No</t>
  </si>
  <si>
    <t>FV. 5.1.5 -Yes</t>
  </si>
  <si>
    <t>FV. 5.1.6 -N/A</t>
  </si>
  <si>
    <t>FV. 5.1.6 -No</t>
  </si>
  <si>
    <t>FV. 5.1.6 -Yes</t>
  </si>
  <si>
    <t>FV. 5.2.1 -No</t>
  </si>
  <si>
    <t>FV. 5.2.1 -Yes</t>
  </si>
  <si>
    <t>FV. 5.2.2 -N/A</t>
  </si>
  <si>
    <t>FV. 5.2.2 -No</t>
  </si>
  <si>
    <t>FV. 5.2.2 -Yes</t>
  </si>
  <si>
    <t>FV. 5.2.3 -N/A</t>
  </si>
  <si>
    <t>FV. 5.2.3 -No</t>
  </si>
  <si>
    <t>FV. 5.2.3 -Yes</t>
  </si>
  <si>
    <t>FV. 5.2.4 -N/A</t>
  </si>
  <si>
    <t>FV. 5.2.4 -No</t>
  </si>
  <si>
    <t>FV. 5.2.4 -Yes</t>
  </si>
  <si>
    <t>FV. 5.2.5 -N/A</t>
  </si>
  <si>
    <t>FV. 5.2.5 -No</t>
  </si>
  <si>
    <t>FV. 5.2.5 -Yes</t>
  </si>
  <si>
    <t>FV. 5.2.6 -N/A</t>
  </si>
  <si>
    <t>FV. 5.2.6 -No</t>
  </si>
  <si>
    <t>FV. 5.2.6 -Yes</t>
  </si>
  <si>
    <t>FV. 5.3.1 -N/A</t>
  </si>
  <si>
    <t>FV. 5.3.1 -No</t>
  </si>
  <si>
    <t>FV. 5.3.1 -Yes</t>
  </si>
  <si>
    <t>FV. 5.4.1 -N/A</t>
  </si>
  <si>
    <t>FV. 5.4.1 -No</t>
  </si>
  <si>
    <t>FV. 5.4.1 -Yes</t>
  </si>
  <si>
    <t>FV. 5.4.2 -N/A</t>
  </si>
  <si>
    <t>FV. 5.4.2 -No</t>
  </si>
  <si>
    <t>FV. 5.4.2 -Yes</t>
  </si>
  <si>
    <t>FV. 5.4.3 -N/A</t>
  </si>
  <si>
    <t>FV. 5.4.3 -No</t>
  </si>
  <si>
    <t>FV. 5.4.3 -Yes</t>
  </si>
  <si>
    <t>FV. 5.4.4 -N/A</t>
  </si>
  <si>
    <t>FV. 5.4.4 -No</t>
  </si>
  <si>
    <t>FV. 5.4.4 -Yes</t>
  </si>
  <si>
    <t>FV. 5.4.5 -N/A</t>
  </si>
  <si>
    <t>FV. 5.4.5 -No</t>
  </si>
  <si>
    <t>FV. 5.4.5 -Yes</t>
  </si>
  <si>
    <t>FV. 5.4.6 -N/A</t>
  </si>
  <si>
    <t>FV. 5.4.6 -No</t>
  </si>
  <si>
    <t>FV. 5.4.6 -Yes</t>
  </si>
  <si>
    <t>FV. 5.4.7 -N/A</t>
  </si>
  <si>
    <t>FV. 5.4.7 -No</t>
  </si>
  <si>
    <t>FV. 5.4.7 -Yes</t>
  </si>
  <si>
    <t>FV. 5.4.8 -N/A</t>
  </si>
  <si>
    <t>FV. 5.4.8 -No</t>
  </si>
  <si>
    <t>FV. 5.4.8 -Yes</t>
  </si>
  <si>
    <t>FV. 5.4.9 -N/A</t>
  </si>
  <si>
    <t>FV. 5.4.9 -No</t>
  </si>
  <si>
    <t>FV. 5.4.9 -Yes</t>
  </si>
  <si>
    <t>FV. 5.4.10 -N/A</t>
  </si>
  <si>
    <t>FV. 5.4.10 -No</t>
  </si>
  <si>
    <t>FV. 5.4.10 -Yes</t>
  </si>
  <si>
    <t>FV. 5.5.1 -N/A</t>
  </si>
  <si>
    <t>FV. 5.5.1 -No</t>
  </si>
  <si>
    <t>FV. 5.5.1 -Yes</t>
  </si>
  <si>
    <t>FV. 5.6.1 -No</t>
  </si>
  <si>
    <t>FV. 5.6.1 -Yes</t>
  </si>
  <si>
    <t>FV. 5.6.2 -No</t>
  </si>
  <si>
    <t>FV. 5.6.2 -Yes</t>
  </si>
  <si>
    <t>FV. 5.6.3 -N/A</t>
  </si>
  <si>
    <t>FV. 5.6.3 -No</t>
  </si>
  <si>
    <t>FV. 5.6.3 -Yes</t>
  </si>
  <si>
    <t>FV. 5.7.1 -N/A</t>
  </si>
  <si>
    <t>FV. 5.7.1 -No</t>
  </si>
  <si>
    <t>FV. 5.7.1 -Yes</t>
  </si>
  <si>
    <t>FV. 5.7.2 -N/A</t>
  </si>
  <si>
    <t>FV. 5.7.2 -No</t>
  </si>
  <si>
    <t>FV. 5.7.2 -Yes</t>
  </si>
  <si>
    <t>FV. 5.7.3 -N/A</t>
  </si>
  <si>
    <t>FV. 5.7.3 -No</t>
  </si>
  <si>
    <t>FV. 5.7.3 -Yes</t>
  </si>
  <si>
    <t>FV. 5.8.1 -N/A</t>
  </si>
  <si>
    <t>FV. 5.8.1 -No</t>
  </si>
  <si>
    <t>FV. 5.8.1 -Yes</t>
  </si>
  <si>
    <t>FV. 5.8.2 -N/A</t>
  </si>
  <si>
    <t>FV. 5.8.2 -No</t>
  </si>
  <si>
    <t>FV. 5.8.2 -Yes</t>
  </si>
  <si>
    <t>FV. 5.8.3 -No</t>
  </si>
  <si>
    <t>FV. 5.8.3 -Yes</t>
  </si>
  <si>
    <t>FV. 5.8.4 -N/A</t>
  </si>
  <si>
    <t>FV. 5.8.4 -No</t>
  </si>
  <si>
    <t>FV. 5.8.4 -Yes</t>
  </si>
  <si>
    <t>FV. 5.8.5 -N/A</t>
  </si>
  <si>
    <t>FV. 5.8.5 -No</t>
  </si>
  <si>
    <t>FV. 5.8.5 -Yes</t>
  </si>
  <si>
    <t>FV. 5.8.6 -N/A</t>
  </si>
  <si>
    <t>FV. 5.8.6 -No</t>
  </si>
  <si>
    <t>FV. 5.8.6 -Yes</t>
  </si>
  <si>
    <t>FV. 5.8.7 -No</t>
  </si>
  <si>
    <t>FV. 5.8.7 -Yes</t>
  </si>
  <si>
    <t>FV. 5.8.8 -N/A</t>
  </si>
  <si>
    <t>FV. 5.8.8 -No</t>
  </si>
  <si>
    <t>FV. 5.8.8 -Yes</t>
  </si>
  <si>
    <t>FV. 5.8.9 -N/A</t>
  </si>
  <si>
    <t>FV. 5.8.9 -No</t>
  </si>
  <si>
    <t>FV. 5.8.9 -Yes</t>
  </si>
  <si>
    <t>FV. 5.8.10 -N/A</t>
  </si>
  <si>
    <t>FV. 5.8.10 -No</t>
  </si>
  <si>
    <t>FV. 5.8.10 -Yes</t>
  </si>
  <si>
    <t>AF. 1.1.1</t>
  </si>
  <si>
    <t>Is there a reference system for each field, orchard, greenhouse, yard, plot, livestock building/pen, and/or other area/location used in production?</t>
  </si>
  <si>
    <t>AF. 1.1.2</t>
  </si>
  <si>
    <t>Is a recording system established for each unit of production or other area/location to provide a record of the livestock/aquaculture production and/or agronomic activities undertaken at those locations?</t>
  </si>
  <si>
    <t>AF. 1.2.1</t>
  </si>
  <si>
    <t>Is there a risk assessment available for all sites registered for certification (this includes rented land, structures and equipment) and does this risk assessment show that the site in question is suitable for production, with regards to food safety, the environment, and health and welfare of animals in the scope of the livestock and aquaculture certification where applicable?</t>
  </si>
  <si>
    <t>AF. 1.2.2</t>
  </si>
  <si>
    <t>Has a management plan that establishes strategies to minimize the risks identified in the risk assessment (AF 1.2.1) been developed and implemented?</t>
  </si>
  <si>
    <t>AF. 2.1</t>
  </si>
  <si>
    <t>Are all records requested during the external inspection accessible and kept for a minimum period of two years, unless a longer requirement is stated in specific control points?</t>
  </si>
  <si>
    <t>AF. 2.2</t>
  </si>
  <si>
    <t>Does the producer take responsibility to conduct a minimum of one internal self-assessment per year against the GLOBALG.A.P. Standard?</t>
  </si>
  <si>
    <t>AF. 2.3</t>
  </si>
  <si>
    <t>Have effective corrective actions been taken as a result of non-conformances detected during the internal self-assessment or internal producer group inspections?</t>
  </si>
  <si>
    <t>AF. 3.1</t>
  </si>
  <si>
    <t>Does the farm have a written risk assessment for hygiene?</t>
  </si>
  <si>
    <t>AF. 3.2</t>
  </si>
  <si>
    <t>Does the farm have a documented hygiene procedure and visibly displayed hygiene instructions for all workers and visitors to the site whose activities might pose a risk to food safety?</t>
  </si>
  <si>
    <t>AF. 3.3</t>
  </si>
  <si>
    <t>Have all persons working on the farm received annual hygiene training appropriate to their activities and according to the hygiene instructions in AF 3.2?</t>
  </si>
  <si>
    <t>AF. 3.4</t>
  </si>
  <si>
    <t>Are the farm’s hygiene procedures implemented?</t>
  </si>
  <si>
    <t>AF. 4.1.1</t>
  </si>
  <si>
    <t>Does the producer have a written risk assessment for hazards to workers’ health and safety?</t>
  </si>
  <si>
    <t>AF. 4.1.2</t>
  </si>
  <si>
    <t>Does the farm have written health and safety procedures addressing issues identified in the risk assessment of AF 4.1.1?</t>
  </si>
  <si>
    <t>AF. 4.1.3</t>
  </si>
  <si>
    <t>Have all people working on the farm received health and safety training according to the risk assessment in AF 4.1.1?</t>
  </si>
  <si>
    <t>AF. 4.2.1</t>
  </si>
  <si>
    <t>Is there a record kept for training activities and attendees?</t>
  </si>
  <si>
    <t>AF. 4.2.2</t>
  </si>
  <si>
    <t>Do all workers handling and/or administering veterinary medicines, chemicals, disinfectants, plant protection products, biocides and/or other hazardous substances and all workers operating dangerous or complex equipment as defined in the risk analysis in AF 4.1.1 have evidence of competence or details of other such qualifications?</t>
  </si>
  <si>
    <t>AF. 4.3.1</t>
  </si>
  <si>
    <t>Do accident and emergency procedures exist? Are they visually displayed, and are they communicated to all persons associated with the farm activities, including subcontractors and visitors?</t>
  </si>
  <si>
    <t>AF. 4.3.2</t>
  </si>
  <si>
    <t>Are potential hazards clearly identified by warning signs?</t>
  </si>
  <si>
    <t>AF. 4.3.3</t>
  </si>
  <si>
    <t xml:space="preserve">Is safety advice for substances hazardous to workers’ health available/accessible? </t>
  </si>
  <si>
    <t>AF. 4.3.4</t>
  </si>
  <si>
    <t xml:space="preserve">Are first aid kits available at all permanent sites and in the vicinity of fieldwork? </t>
  </si>
  <si>
    <t>AF. 4.3.5</t>
  </si>
  <si>
    <t>Are there always an appropriate number of persons (at least one person) trained in first aid present on each farm whenever on-farm activities are being carried out?</t>
  </si>
  <si>
    <t>AF. 4.4.1</t>
  </si>
  <si>
    <t>Are workers, visitors and subcontractors equipped with suitable protective clothing in accordance with legal requirements and/or label instructions and/or as authorized by a competent authority?</t>
  </si>
  <si>
    <t>AF. 4.4.2</t>
  </si>
  <si>
    <t>Is protective clothing cleaned after use and stored in such a way as to prevent contamination of personal clothing?</t>
  </si>
  <si>
    <t>AF. 4.5.1</t>
  </si>
  <si>
    <t>Is a member of management clearly identifiable as responsible for the workers’ health, safety and welfare?</t>
  </si>
  <si>
    <t>AF. 4.5.2</t>
  </si>
  <si>
    <t>Does regular two-way communication take place between management and workers on issues related to workers’ health, safety and welfare? Is there evidence of actions taken from such communication?</t>
  </si>
  <si>
    <t>AF. 4.5.3</t>
  </si>
  <si>
    <t>Do workers have access to clean food storage areas, designated rest areas, hand-washing facilities, and drinking water?</t>
  </si>
  <si>
    <t>AF. 4.5.4</t>
  </si>
  <si>
    <t>Are on-site living quarters habitable and have the basic services and facilities?</t>
  </si>
  <si>
    <t>AF. 4.5.5</t>
  </si>
  <si>
    <t>Is transport for workers (on-farm, to and from fields/orchard) as provided by the producer safe and compliant with national regulations when used to transport workers on public roads?</t>
  </si>
  <si>
    <t>AF. 5.1</t>
  </si>
  <si>
    <t>When the producer makes use of subcontractors, does he/she oversee their activities in order to ensure that those activities relevant to GLOBALG.A.P. CPCCs comply with the corresponding requirements?</t>
  </si>
  <si>
    <t>AF. 6.1.1</t>
  </si>
  <si>
    <t>Have possible waste products and sources of pollution been identified in all areas of the farm?</t>
  </si>
  <si>
    <t>AF. 6.2.1</t>
  </si>
  <si>
    <t>Is there a documented farm waste management plan to avoid and/or minimize wastage and pollution to the extent possible, and does the waste management plan include adequate provisions for waste disposal?</t>
  </si>
  <si>
    <t>AF. 6.2.2</t>
  </si>
  <si>
    <t>Is the site kept in a tidy and orderly condition?</t>
  </si>
  <si>
    <t>AF. 6.2.3</t>
  </si>
  <si>
    <t>Are holding areas for diesel and other fuel oil tanks environmentally safe?</t>
  </si>
  <si>
    <t>AF. 6.2.4</t>
  </si>
  <si>
    <t>Provided there is no risk of pest, disease and weed carry-over, are organic wastes composted on the farm and recycled?</t>
  </si>
  <si>
    <t>AF. 6.2.5</t>
  </si>
  <si>
    <t>Is the water used for washing and cleaning purposes disposed of in a manner that ensures the minimum health and safety risks and environmental impact?</t>
  </si>
  <si>
    <t>AF. 7.1.1</t>
  </si>
  <si>
    <t>Does each producer have a wildlife management and conservation plan for the farm business that acknowledges the impact of farming activities on the environment?</t>
  </si>
  <si>
    <t>AF. 7.1.2</t>
  </si>
  <si>
    <t>Has the producer considered how to enhance the environment for the benefit of the local community and flora and fauna? Is this policy compatible with sustainable commercial agricultural production and does it strive to minimize environmental impact of the agricultural activity?</t>
  </si>
  <si>
    <t>AF. 7.2.1</t>
  </si>
  <si>
    <t>Has consideration been given to the conversion of unproductive sites (e.g. low-lying wet areas, woodlands, headland strips, or areas of impoverished soil, etc.) to ecological focus areas for the encouragement of natural flora and fauna?</t>
  </si>
  <si>
    <t>AF. 7.3.1</t>
  </si>
  <si>
    <t xml:space="preserve">Can the producer show monitoring of on-farm energy use? </t>
  </si>
  <si>
    <t>AF. 7.3.2</t>
  </si>
  <si>
    <t>Based on the result of the monitoring, is there a plan to improve energy efficiency on the farm?</t>
  </si>
  <si>
    <t>AF. 7.3.3</t>
  </si>
  <si>
    <t>Does the plan to improve energy efficiency consider minimizing the use of non-renewable energy?</t>
  </si>
  <si>
    <t>AF. 7.4.1</t>
  </si>
  <si>
    <t>Where feasible, have measures been implemented to collect water and, where appropriate, to recycle taking into consideration all food safety aspects?</t>
  </si>
  <si>
    <t>AF. 8.1</t>
  </si>
  <si>
    <t>Is there a complaint procedure available relating to both internal and external issues covered by the GLOBALG.A.P. Standard and does this procedure ensure that complaints are adequately recorded, studied, and followed up, including a record of actions taken?</t>
  </si>
  <si>
    <t>AF. 9.1</t>
  </si>
  <si>
    <t xml:space="preserve">Does the producer have documented procedures on how to manage/initiate the withdrawal/recall of certified products from the marketplace and are these procedures tested annually? </t>
  </si>
  <si>
    <t>AF. 10.1</t>
  </si>
  <si>
    <t>Is there a risk assessment for food defense and are procedures in place to address identified food defense risks?</t>
  </si>
  <si>
    <t>AF. 11.1</t>
  </si>
  <si>
    <t>Does all transaction documentation include reference to the GLOBALG.A.P. status and the GGN?</t>
  </si>
  <si>
    <t>AF. 12.1</t>
  </si>
  <si>
    <t>Is the GLOBALG.A.P. word, trademark, GLOBALG.A.P. QR code or logo and the GGN (GLOBALG.A.P. Number) used according to the GLOBALG.A.P. General Regulations and according to the Sublicense and Certification Agreement?</t>
  </si>
  <si>
    <t>AF. 13.1</t>
  </si>
  <si>
    <t>Is there an effective system in place to identify and segregate all GLOBALG.A.P. certified and non-certified products?</t>
  </si>
  <si>
    <t>AF. 13.2</t>
  </si>
  <si>
    <t>In the case of producers registered for parallel production/ownership (where certified and non-certified products are produced and/or owned by one legal entity), is there a system to ensure that all final products originating from a certified production process are correctly identified?</t>
  </si>
  <si>
    <t>AF. 13.3</t>
  </si>
  <si>
    <t>Is there a final check to ensure the correct product dispatch of certified and non-certified products?</t>
  </si>
  <si>
    <t>AF. 13.4</t>
  </si>
  <si>
    <t>Are appropriate identification procedures in place and records for identifying products purchased from different sources available for all registered products?</t>
  </si>
  <si>
    <t>AF. 14.1</t>
  </si>
  <si>
    <t>Are sales records available for all quantities sold and all registered products?</t>
  </si>
  <si>
    <t>AF. 14.2</t>
  </si>
  <si>
    <t>Are quantities (produced, stored and/or purchased) recorded and summarized for all products?</t>
  </si>
  <si>
    <t>AF. 14.3</t>
  </si>
  <si>
    <t>Are conversion ratios and/or loss (input-output calculations of a given production process) during handling calculated and controlled?</t>
  </si>
  <si>
    <t>AF. 15.1</t>
  </si>
  <si>
    <t>Has the producer completed and signed the Food Safety Policy Declaration included in the IFA checklist?</t>
  </si>
  <si>
    <t>AF. 16.1</t>
  </si>
  <si>
    <t>Does the producer have a food fraud vulnerability risk assessment?</t>
  </si>
  <si>
    <t>AF. 16.2</t>
  </si>
  <si>
    <t>Does the producer have a food fraud mitigation plan and has it been implemented?</t>
  </si>
  <si>
    <t>CB. 1.1</t>
  </si>
  <si>
    <t xml:space="preserve">Is GLOBALG.A.P. registered product traceable back to and trackable from the registered farm (and other relevant registered areas) where it has been produced and, if applicable, handled? </t>
  </si>
  <si>
    <t>CB. 2.1.1</t>
  </si>
  <si>
    <t>When seeds or propagation material have been purchased in the past 24 months, is there evidence that guarantees they have been obtained in compliance with variety registration laws (in the case mandatory variety registration exists in the respective country)?</t>
  </si>
  <si>
    <t>CB. 2.1.2</t>
  </si>
  <si>
    <t>Has the propagation material used been obtained in accordance to applicable intellectual property laws?</t>
  </si>
  <si>
    <t>CB. 2.1.3</t>
  </si>
  <si>
    <t>Are plant health quality control systems operational for in-house nursery propagation?</t>
  </si>
  <si>
    <t>CB. 2.2.1</t>
  </si>
  <si>
    <t>Is the purchased propagation material (seed, rootstocks, seedlings, plantlets, cuttings) accompanied by information of chemical treatments done by the supplier?</t>
  </si>
  <si>
    <t>CB. 2.2.2</t>
  </si>
  <si>
    <t>Are plant protection product treatments recorded for in-house nursery propagation materials applied during the plant propagation period?</t>
  </si>
  <si>
    <t>CB. 2.3.1</t>
  </si>
  <si>
    <t>Does the planting of or trials with GMOs comply with all applicable legislation in the country of production?</t>
  </si>
  <si>
    <t>CB. 2.3.2</t>
  </si>
  <si>
    <t xml:space="preserve">Is there documentation available of when the producer grows genetically modified organisms? </t>
  </si>
  <si>
    <t>CB. 2.3.3</t>
  </si>
  <si>
    <t>Have the producer’s direct clients been informed of the GMO status of the product?</t>
  </si>
  <si>
    <t>CB. 2.3.4</t>
  </si>
  <si>
    <t>Is there a plan for handling GM material (i.e. crops and trials) identifying strategies to minimize contamination risks (e.g. such as accidental mixing of adjacent non-GM crops) and maintaining product integrity?</t>
  </si>
  <si>
    <t>CB. 2.3.5</t>
  </si>
  <si>
    <t>Are GMO crops stored separately from other crops to avoid adventitious mixing?</t>
  </si>
  <si>
    <t>CB. 3.1</t>
  </si>
  <si>
    <t>Does the producer have a soil management plan?</t>
  </si>
  <si>
    <t>CB. 3.2</t>
  </si>
  <si>
    <t>Have soil maps been prepared for the farm?</t>
  </si>
  <si>
    <t>CB. 3.3</t>
  </si>
  <si>
    <t xml:space="preserve">Is there, where feasible, crop rotation for annual crops? </t>
  </si>
  <si>
    <t>CB. 3.4</t>
  </si>
  <si>
    <t>Have techniques been used to improve or maintain soil structure and avoid soil compaction?</t>
  </si>
  <si>
    <t>CB. 3.5</t>
  </si>
  <si>
    <t>Does the producer use techniques to reduce the possibility of soil erosion?</t>
  </si>
  <si>
    <t>CB. 3.6</t>
  </si>
  <si>
    <t>Has the producer taken into account the nutrient contribution of organic fertiliser applications?</t>
  </si>
  <si>
    <t>CB. 3.7</t>
  </si>
  <si>
    <t>Does the producer keep records on seed/planting rate, sowing/planting date?</t>
  </si>
  <si>
    <t>CB. 4.1.1</t>
  </si>
  <si>
    <t>Are recommendations for the application of fertilisers (organic or inorganic) provided by competent and qualified persons?</t>
  </si>
  <si>
    <t>CB. 4.2.1</t>
  </si>
  <si>
    <t xml:space="preserve">Do records of all applications of soil and foliar fertilizers, both organic and inorganic, include the following criteria: Field, orchard or greenhouse reference and crop? </t>
  </si>
  <si>
    <t>CB. 4.2.2</t>
  </si>
  <si>
    <t>Do records of all applications of soil and foliar fertilizers, both organic and inorganic, include the following criteria: Application dates?</t>
  </si>
  <si>
    <t>CB. 4.2.3</t>
  </si>
  <si>
    <t>Do records of all applications of soil and foliar fertilizers, both organic and inorganic, include the following criteria: Applied fertiliser types?</t>
  </si>
  <si>
    <t>CB. 4.2.4</t>
  </si>
  <si>
    <t>Do records of all applications of soil and foliar fertilizers, both organic and inorganic, include the following criteria: Applied quantities?</t>
  </si>
  <si>
    <t>CB. 4.2.5</t>
  </si>
  <si>
    <t>Do records of all applications of soil and foliar fertilizers, both organic and inorganic, include the following criteria: Method of application?</t>
  </si>
  <si>
    <t>CB. 4.2.6</t>
  </si>
  <si>
    <t>Do records of all applications of soil and foliar fertilizers, both organic and inorganic, include the following criteria: Operator details?</t>
  </si>
  <si>
    <t>CB. 4.3.1</t>
  </si>
  <si>
    <t>Are all fertilisers stored: Separately from plant protection products?</t>
  </si>
  <si>
    <t>CB. 4.3.2</t>
  </si>
  <si>
    <t>Are all fertilisers stored: In a covered area?</t>
  </si>
  <si>
    <t>CB. 4.3.3</t>
  </si>
  <si>
    <t>Are all fertilisers stored: In a clean area?</t>
  </si>
  <si>
    <t>CB. 4.3.4</t>
  </si>
  <si>
    <t>Are all fertilisers stored: In a dry area?</t>
  </si>
  <si>
    <t>CB. 4.3.5</t>
  </si>
  <si>
    <t>Are all fertilisers stored: In an appropriate manner that reduces the risk of contamination of water sources?</t>
  </si>
  <si>
    <t>CB. 4.3.6</t>
  </si>
  <si>
    <t>Are all fertilisers stored: Not together with harvested products?</t>
  </si>
  <si>
    <t>CB. 4.3.7</t>
  </si>
  <si>
    <t>Is there an up-to-date fertiliser stock inventory or stock calculation listing incoming fertiliser and records of use available?</t>
  </si>
  <si>
    <t>CB. 4.4.1</t>
  </si>
  <si>
    <t>Does the producer prevent the use of human sewage sludge on the farm?</t>
  </si>
  <si>
    <t>CB. 4.4.2</t>
  </si>
  <si>
    <t>Has a risk assessment been carried out for organic fertiliser, which, prior to application, considers its source, characteristics and intended use?</t>
  </si>
  <si>
    <t>CB. 4.4.3</t>
  </si>
  <si>
    <t>Is organic fertiliser stored in an appropriate manner that reduces the risk of contamination of the environment?</t>
  </si>
  <si>
    <t>CB. 4.5.1</t>
  </si>
  <si>
    <t>Is the content of major nutrients (NPK) of applied fertilisers known?</t>
  </si>
  <si>
    <t>CB. 4.5.2</t>
  </si>
  <si>
    <t>Are purchased inorganic fertilisers accompanied by documented evidence of chemical content, which includes heavy metals?</t>
  </si>
  <si>
    <t>CB. 5.1.1</t>
  </si>
  <si>
    <t>Are tools used routinely to calculate and optimize the crop irrigation requirements?</t>
  </si>
  <si>
    <t>CB. 5.2.1</t>
  </si>
  <si>
    <t>Has a risk assessment been undertaken that evaluates environmental issues for water management on the farm and has it been reviewed by the management within the previous 12 months?</t>
  </si>
  <si>
    <t>CB. 5.2.2</t>
  </si>
  <si>
    <t>Is there a water management plan available that identifies water sources and measures to ensure the efficiency of application and which management has approved within the previous 12 months?</t>
  </si>
  <si>
    <t>CB. 5.2.3</t>
  </si>
  <si>
    <t>Are records for crop irrigation/fertigation water usage and for the previous individual crop cycle/s with total application volumes maintained?</t>
  </si>
  <si>
    <t>CB. 5.3.1</t>
  </si>
  <si>
    <t>Is the use of treated sewage water in pre-harvest activities justified according to a risk assessment?</t>
  </si>
  <si>
    <t>CB. 5.3.2</t>
  </si>
  <si>
    <t>Has a risk assessment on physical and chemical pollution of water used on pre-harvest activities (e.g. irrigation/fertigation, washings, spraying) been completed and has it been reviewed by the management within the last 12 months?</t>
  </si>
  <si>
    <t>CB. 5.3.3</t>
  </si>
  <si>
    <t>Is water used on pre-harvest activities analyzed at a frequency in line with the risk assessment (CB 5.3.2) taking into account current sector specific standards?</t>
  </si>
  <si>
    <t>CB. 5.3.4</t>
  </si>
  <si>
    <t>According to the risk assessment in CB 5.3.2 and current sector specific standards, does the laboratory analysis consider chemical and physical contamination, and is the laboratory accredited against ISO17025 or by competent national authorities for testing water?</t>
  </si>
  <si>
    <t>CB. 5.3.5</t>
  </si>
  <si>
    <t>Are corrective actions taken based on adverse results from the risk assessment before the next harvest cycle?</t>
  </si>
  <si>
    <t>CB. 5.4.1</t>
  </si>
  <si>
    <t>Where legally required, are there valid permits/licenses available for all farm water extraction, water storage infrastructure, on-farm usage and, where appropriate, any subsequent water discharge?</t>
  </si>
  <si>
    <t>CB. 5.4.2</t>
  </si>
  <si>
    <t>Where the water permits/licenses indicate specific restrictions, do the water usage and discharge records confirm that the management has complied with these?</t>
  </si>
  <si>
    <t>CB. 5.5.1</t>
  </si>
  <si>
    <t>Are water storage facilities present and well maintained to take advantage of periods of maximum water availability?</t>
  </si>
  <si>
    <t>CB. 6.1</t>
  </si>
  <si>
    <t>Has assistance with the implementation of IPM systems been obtained through training or advice?</t>
  </si>
  <si>
    <t>CB. 6.2</t>
  </si>
  <si>
    <t>Can the producer show evidence of implementing activities that fall under the category of: "Prevention"?</t>
  </si>
  <si>
    <t>CB. 6.3</t>
  </si>
  <si>
    <t>Can the producer show evidence of implementing activities that fall under the category of: "Observation and Monitoring"?</t>
  </si>
  <si>
    <t>CB. 6.4</t>
  </si>
  <si>
    <t>Can the producer show evidence of implementing activities that fall under the category of: "Intervention"?</t>
  </si>
  <si>
    <t>CB. 6.5</t>
  </si>
  <si>
    <t>Have anti-resistance recommendations, either on the label or other sources, been followed to maintain the effectiveness of available plant protection products?</t>
  </si>
  <si>
    <t>CB. 7.1.1</t>
  </si>
  <si>
    <t xml:space="preserve">Is a current list kept of plant protection products that are authorized in the country of production for use on crops being grown? </t>
  </si>
  <si>
    <t>CB. 7.1.2</t>
  </si>
  <si>
    <t>Does the producer only use plant protection products that are currently authorized in the country of use for the target crop (i.e. where such an official registration scheme exists)?</t>
  </si>
  <si>
    <t>CB. 7.1.3</t>
  </si>
  <si>
    <t>Is the plant protection product that has been applied appropriate for the target as recommended on the product label?</t>
  </si>
  <si>
    <t>CB. 7.1.4</t>
  </si>
  <si>
    <t>Are invoices of plant protection products kept?</t>
  </si>
  <si>
    <t>CB. 7.2.1</t>
  </si>
  <si>
    <t xml:space="preserve">Are the persons selecting the plant protection products competent to make that choice? </t>
  </si>
  <si>
    <t>CB. 7.3.1</t>
  </si>
  <si>
    <t>Are records of all plant protection product applications kept and do they include the following minimum criteria:_x000D_
- Crop name and/or variety_x000D_
- Application location_x000D_
- Date and end time of application_x000D_
- Product trade name and active ingredient_x000D_
- Pre-harvest interval</t>
  </si>
  <si>
    <t>CB. 7.3.2</t>
  </si>
  <si>
    <t>Are records of all plant protection product applications kept and do they include the following minimum criteria: Operator?</t>
  </si>
  <si>
    <t>CB. 7.3.3</t>
  </si>
  <si>
    <t>Are records of all plant protection product applications kept and do they include the following minimum criteria: Justification for application?</t>
  </si>
  <si>
    <t>CB. 7.3.4</t>
  </si>
  <si>
    <t>Are records of all plant protection product applications kept and do they include the following minimum criteria: Technical authorization for application?</t>
  </si>
  <si>
    <t>CB. 7.3.5</t>
  </si>
  <si>
    <t>Are records of all plant protection product applications kept and do they include the following minimum criteria: Product quantity applied?</t>
  </si>
  <si>
    <t>CB. 7.3.6</t>
  </si>
  <si>
    <t>Are records of all plant protection product applications kept and do they include the following minimum criteria: Application machinery used?</t>
  </si>
  <si>
    <t>CB. 7.3.7</t>
  </si>
  <si>
    <t>Are records of all plant protection product applications kept and do they include the following minimum criteria: Weather conditions at time of application?</t>
  </si>
  <si>
    <t>CB. 7.3.8</t>
  </si>
  <si>
    <t>Does the producer take active measures to prevent pesticide drift to neighboring plots?</t>
  </si>
  <si>
    <t>CB. 7.3.9</t>
  </si>
  <si>
    <t>Does the producer take active measures to prevent pesticide drift from neighboring plots?</t>
  </si>
  <si>
    <t>CB. 7.4.1</t>
  </si>
  <si>
    <t>Have the registered pre-harvest intervals been complied with?</t>
  </si>
  <si>
    <t>CB. 7.5.1</t>
  </si>
  <si>
    <t>Is surplus application mix or tank washings disposed of in a way that does not compromise food safety and the environment?</t>
  </si>
  <si>
    <t>CB. 7.6.1</t>
  </si>
  <si>
    <t>Can the producer demonstrate that information regarding the Maximum Residue Levels (MRLs) of the country(ies) of destination (i.e. market(s) in which the producer intends to trade) is available?</t>
  </si>
  <si>
    <t>CB. 7.6.2</t>
  </si>
  <si>
    <t>Has action been taken to meet the MRLs of the market in which the producer is intending to trade the produce?</t>
  </si>
  <si>
    <t>CB. 7.6.3</t>
  </si>
  <si>
    <t>Has the producer completed a risk assessment covering all registered crops to determine if the products will be compliant with the MRLs in the country of destination?</t>
  </si>
  <si>
    <t>CB. 7.6.4</t>
  </si>
  <si>
    <t>Is there evidence of residue tests, based on the results of the risk assessment?</t>
  </si>
  <si>
    <t>CB. 7.6.5</t>
  </si>
  <si>
    <t>Correct sampling procedures are followed?</t>
  </si>
  <si>
    <t>CB. 7.6.6</t>
  </si>
  <si>
    <t>The laboratory used for residue testing is accredited by a competent national authority to ISO 17025 or equivalent standard?</t>
  </si>
  <si>
    <t>CB. 7.6.7</t>
  </si>
  <si>
    <t>An action plan is in place in the event of an MRL is exceeded?</t>
  </si>
  <si>
    <t>CB. 7.7.1</t>
  </si>
  <si>
    <t>Are plant protection products stored in accordance with local regulations in a secure place with sufficient facilities for measuring and mixing them, and are they kept in their original package?</t>
  </si>
  <si>
    <t>CB. 7.7.2</t>
  </si>
  <si>
    <t>Are plant protection products stored in a location that is: Sound?</t>
  </si>
  <si>
    <t>CB. 7.7.3</t>
  </si>
  <si>
    <t>Are plant protection products stored in a location that is: Appropriate to the temperature conditions?</t>
  </si>
  <si>
    <t>CB. 7.7.4</t>
  </si>
  <si>
    <t>Are plant protection products stored in a location that is: Well ventilated (in the case of walk-in storage)?</t>
  </si>
  <si>
    <t>CB. 7.7.5</t>
  </si>
  <si>
    <t>Are plant protection products stored in a location that is: Well lit?</t>
  </si>
  <si>
    <t>CB. 7.7.6</t>
  </si>
  <si>
    <t>Are plant protection products stored in a location that is: Located away from other materials?</t>
  </si>
  <si>
    <t>CB. 7.7.7</t>
  </si>
  <si>
    <t>Is all plant protection product storage shelving made of non-absorbent material?</t>
  </si>
  <si>
    <t>CB. 7.7.8</t>
  </si>
  <si>
    <t>Is the plant protection product storage facility able to retain spillage?</t>
  </si>
  <si>
    <t>CB. 7.7.9</t>
  </si>
  <si>
    <t>Are there facilities to deal with spillage?</t>
  </si>
  <si>
    <t>CB. 7.7.10</t>
  </si>
  <si>
    <t>Are keys and access to the plant protection product storage facility limited to workers with formal training in the handling of plant protection products?</t>
  </si>
  <si>
    <t>CB. 7.7.11</t>
  </si>
  <si>
    <t>Are plant protection products approved for use on the crops registered for GLOBALG.A.P. Certification stored separately within the storage facility from plant protection products used for other purposes?</t>
  </si>
  <si>
    <t>CB. 7.7.12</t>
  </si>
  <si>
    <t>Are liquids not stored on shelves above powders?</t>
  </si>
  <si>
    <t>CB. 7.7.13</t>
  </si>
  <si>
    <t>Is there an up-to-date plant protection product stock inventory or calculation of stock with incoming PPPs and records of use available?</t>
  </si>
  <si>
    <t>CB. 7.7.14</t>
  </si>
  <si>
    <t>Is the accident procedure visible and accessible within 10 meters of the plant protection product/chemical storage facilities?</t>
  </si>
  <si>
    <t>CB. 7.7.15</t>
  </si>
  <si>
    <t>Are there facilities to deal with accidental operator contamination?</t>
  </si>
  <si>
    <t>CB. 7.8.1</t>
  </si>
  <si>
    <t>Does the producer offer all workers who have contact with plant protection products the possibility to be submitted to annual health checks or with a frequency according to a risk assessment that considers their exposure and toxicity of products used?</t>
  </si>
  <si>
    <t>CB. 7.8.2</t>
  </si>
  <si>
    <t>Are there procedures dealing with re-entry times on the farm?</t>
  </si>
  <si>
    <t>CB. 7.8.3</t>
  </si>
  <si>
    <t>If concentrate plant protection products are transported on and between farms, are they transported in a safe and secure manner?</t>
  </si>
  <si>
    <t>CB. 7.8.4</t>
  </si>
  <si>
    <t>When mixing plant protection products, are the correct handling and filling procedures followed as stated on the label?</t>
  </si>
  <si>
    <t>CB. 7.9.1</t>
  </si>
  <si>
    <t>Are empty containers rinsed either via the use of an integrated pressure-rinsing device on the application equipment or at least three times with water before storage and disposal, and is the rinsate from empty containers returned to the application equipment tank or disposed of in accordance with CB 7.5.1?</t>
  </si>
  <si>
    <t>CB. 7.9.2</t>
  </si>
  <si>
    <t>Is re-use of empty plant protection product containers for purposes other than containing and transporting the identical product being avoided?</t>
  </si>
  <si>
    <t>CB. 7.9.3</t>
  </si>
  <si>
    <t>Are empty containers kept secure until disposal is possible?</t>
  </si>
  <si>
    <t>CB. 7.9.4</t>
  </si>
  <si>
    <t xml:space="preserve">Does disposal of empty plant protection product containers occur in a manner that avoids exposure to humans and contamination of the environment? </t>
  </si>
  <si>
    <t>CB. 7.9.5</t>
  </si>
  <si>
    <t>Are official collection and disposal systems used when available, and in that case are the empty containers adequately stored, labeled, and handled according to the rules of a collection system?</t>
  </si>
  <si>
    <t>CB. 7.9.6</t>
  </si>
  <si>
    <t>Are all local regulations regarding disposal or destruction of containers observed?</t>
  </si>
  <si>
    <t>CB. 7.10.1</t>
  </si>
  <si>
    <t>Are obsolete plant protection products securely maintained and identified and disposed of by authorized or approved channels?</t>
  </si>
  <si>
    <t>CB. 7.11.1</t>
  </si>
  <si>
    <t>Are records available for all other substances, including those that are made on-farm, used on crops and/or soil that are not covered under the Fertilizer and Plant Protection Products sections?</t>
  </si>
  <si>
    <t>CB. 8.1</t>
  </si>
  <si>
    <t>Is equipment sensitive to food safety (e.g. plant protection product sprayers, irrigation/fertigation equipment, post-harvest product application equipment) maintained in a good state of repair, routinely verified and, where applicable, calibrated at least annually, and are records of measures taken within the previous 12 months available?</t>
  </si>
  <si>
    <t>CB. 8.2</t>
  </si>
  <si>
    <t>Is equipment sensitive to the environment and other equipment used on the farming activities (e.g. fertiliser spreaders, equipment used for weighing and temperature control) routinely verified and, where applicable, calibrated at least annually?</t>
  </si>
  <si>
    <t>CB. 8.3</t>
  </si>
  <si>
    <t>Is the producer involved in an independent calibration-certification scheme, where available?</t>
  </si>
  <si>
    <t>CB. 8.4</t>
  </si>
  <si>
    <t>Is the plant protection product equipment stored in such a way as to prevent product contamination?</t>
  </si>
  <si>
    <t>FV. 1.1.1</t>
  </si>
  <si>
    <t>Does the risk assessment for the farm site carried out as identified in AF 1.2.1. make particular reference to microbial contamination?</t>
  </si>
  <si>
    <t>FV. 1.1.2</t>
  </si>
  <si>
    <t xml:space="preserve">Has a management plan that establishes and implements strategies to minimize the risks identified in FV 1.1.1. been developed and implemented? </t>
  </si>
  <si>
    <t>FV. 2.1.1</t>
  </si>
  <si>
    <t>Is there a written justification for the use of soil fumigants?</t>
  </si>
  <si>
    <t>FV. 2.1.2</t>
  </si>
  <si>
    <t xml:space="preserve">Is any pre-planting interval complied with prior to planting? </t>
  </si>
  <si>
    <t>FV. 3.1</t>
  </si>
  <si>
    <t>Does the producer participate in substrate recycling programs for substrates where available?</t>
  </si>
  <si>
    <t>FV. 3.2</t>
  </si>
  <si>
    <t>If chemicals are used to sterilize substrates for reuse, have the location, the date of sterilization, type of chemical, method of sterilization, name of the operator and pre-planting interval been recorded?</t>
  </si>
  <si>
    <t>FV. 3.3</t>
  </si>
  <si>
    <t>If a substrate of natural origin is used, can it be demonstrated that it does not come from designated conservation areas?</t>
  </si>
  <si>
    <t>FV. 4.1.1</t>
  </si>
  <si>
    <t>Is there evidence of a risk assessment covering the microbiological quality of the water used in all pre-harvest operations?</t>
  </si>
  <si>
    <t>FV. 4.1.2a</t>
  </si>
  <si>
    <t>In case of leafy greens (also called potherbs, greens, vegetable greens, leafy greens, or salad greens); is water used on pre-harvest activities analyzed as part of the risk assessment and at a frequency in line with that risk assessment (FV 4.1.1.) and no less than indicated in Annex FV 1?</t>
  </si>
  <si>
    <t>FV. 4.1.2b</t>
  </si>
  <si>
    <t>For all crops not mentioned under FV 4.1.2a; is water used on pre-harvest activities analyzed as part of the risk assessment and at a frequency in line with that risk assessment (FV 4.1.1.) and no less than indicated in Annex FV 1?</t>
  </si>
  <si>
    <t>FV. 4.1.3</t>
  </si>
  <si>
    <t>In the case the risk assessment or the water tests require it, has the producer implemented adequate actions to prevent product contamination?</t>
  </si>
  <si>
    <t>FV. 4.1.4</t>
  </si>
  <si>
    <t>According to the risk assessment, FV 4.1.1, and current sector specific standards, does the laboratory analysis consider microbiological contamination, and is the laboratory accredited against ISO17025 or by competent national authorities for testing water?</t>
  </si>
  <si>
    <t>FV. 4.2.1</t>
  </si>
  <si>
    <t>Does the interval between the application of organic fertiliser and the product harvest not compromise food safety?</t>
  </si>
  <si>
    <t>FV. 4.3.1</t>
  </si>
  <si>
    <t>Is there lack of evidence of excessive animal activity in the crop production area that is a potential food safety risk?</t>
  </si>
  <si>
    <t>FV. 5.1.1</t>
  </si>
  <si>
    <t>Has a hygiene risk assessment been performed for the harvest, pre-farm gate transport process, and post-harvest activities including product handling?</t>
  </si>
  <si>
    <t>FV. 5.1.2</t>
  </si>
  <si>
    <t>Are there documented hygiene procedures and instructions for the harvest and post-harvest processes including product handling (also when they take place directly on the field, orchard or greenhouse) designed to prevent contamination of crop, crop production areas, food contact surfaces and harvested product?</t>
  </si>
  <si>
    <t>FV. 5.1.3</t>
  </si>
  <si>
    <t>Are the hygiene procedures and instructions for the harvest and post-harvest activities, including product handling, implemented?</t>
  </si>
  <si>
    <t>FV. 5.1.4</t>
  </si>
  <si>
    <t>Have workers received specific training in hygiene before harvesting and handling produce?</t>
  </si>
  <si>
    <t>FV. 5.1.5</t>
  </si>
  <si>
    <t>Are signs that communicate the primary hygiene instructions to workers and visitors, including at least instructions to workers, to wash their hands before returning to work clearly displayed?</t>
  </si>
  <si>
    <t>FV. 5.1.6</t>
  </si>
  <si>
    <t>Are smoking, eating, chewing and drinking confined to designated areas segregated from growing areas and products?</t>
  </si>
  <si>
    <t>FV. 5.2.1</t>
  </si>
  <si>
    <t>Do harvest workers who come into direct contact with the crops have access to appropriate hand-washing equipment and make use of it?</t>
  </si>
  <si>
    <t>FV. 5.2.2</t>
  </si>
  <si>
    <t>Do harvest workers have access to clean toilets in the vicinity of their work?</t>
  </si>
  <si>
    <t>FV. 5.2.3</t>
  </si>
  <si>
    <t>Do workers handling the product on the field or in a facility have access to clean toilets and hand-washing facilities in the vicinity of their work?</t>
  </si>
  <si>
    <t>FV. 5.2.4</t>
  </si>
  <si>
    <t>Are the harvest containers used exclusively for produce and are these containers, the tools used for harvesting and the harvest equipment appropriate for their intended use and cleaned, maintained and able to protect the product from contamination?</t>
  </si>
  <si>
    <t>FV. 5.2.5</t>
  </si>
  <si>
    <t>Are there suitable changing facilities for the workers?</t>
  </si>
  <si>
    <t>FV. 5.2.6</t>
  </si>
  <si>
    <t>Are vehicles used for pre-farm gate transport of harvested produce and any equipment used for loading cleaned and maintained where necessary according to risk?</t>
  </si>
  <si>
    <t>FV. 5.3.1</t>
  </si>
  <si>
    <t>If ice (or water) is used during any operations relating to harvest or cooling, does it meet the microbial standards for drinking water, and is it handled under sanitary conditions to prevent produce contamination?</t>
  </si>
  <si>
    <t>FV. 5.4.1</t>
  </si>
  <si>
    <t>Is harvested produce protected from contamination?</t>
  </si>
  <si>
    <t>FV. 5.4.2</t>
  </si>
  <si>
    <t>Are all collection/storage/distribution points of packed produce, also those in the field, maintained in clean and hygienic conditions?</t>
  </si>
  <si>
    <t>FV. 5.4.3</t>
  </si>
  <si>
    <t>Are packing materials appropriate for use, and are they used and stored in clean and hygienic conditions so as to prevent them from becoming a source of contamination?</t>
  </si>
  <si>
    <t>FV. 5.4.4</t>
  </si>
  <si>
    <t xml:space="preserve">Are bits of packaging material and other non-produce waste removed from the field? </t>
  </si>
  <si>
    <t>FV. 5.4.5</t>
  </si>
  <si>
    <t>Are cleaning agents, lubricants, etc. stored to prevent chemical contamination of produce?</t>
  </si>
  <si>
    <t>FV. 5.4.6</t>
  </si>
  <si>
    <t>Are cleaning agents, lubricants etc. that may come into contact with produce approved for application in the food industry? Are label instructions followed correctly?</t>
  </si>
  <si>
    <t>FV. 5.4.7</t>
  </si>
  <si>
    <t xml:space="preserve">Are all forklifts and other driven transport trolleys clean and well maintained and of a suitable type to avoid contamination through emissions? </t>
  </si>
  <si>
    <t>FV. 5.4.8</t>
  </si>
  <si>
    <t>Is rejected and contaminated produce not introduced in the supply chain and is waste material effectively controlled in a way that it does not pose a risk of contamination?</t>
  </si>
  <si>
    <t>FV. 5.4.9</t>
  </si>
  <si>
    <t xml:space="preserve">Are breakage safe lamps and/or lamps with a protective cap used above the sorting, weighing and storage area? </t>
  </si>
  <si>
    <t>FV. 5.4.10</t>
  </si>
  <si>
    <t>Are there written procedures for handling glass and clear hard plastic in place?</t>
  </si>
  <si>
    <t>FV. 5.5.1</t>
  </si>
  <si>
    <t xml:space="preserve">Are temperature and humidity controls (where applicable) maintained and documented? </t>
  </si>
  <si>
    <t>FV. 5.6.1</t>
  </si>
  <si>
    <t>Is there a system for monitoring and correcting pest populations in the packing and storing areas?</t>
  </si>
  <si>
    <t>FV. 5.6.2</t>
  </si>
  <si>
    <t xml:space="preserve">Is there visual evidence that the pest monitoring and correcting process are effective? </t>
  </si>
  <si>
    <t>FV. 5.6.3</t>
  </si>
  <si>
    <t>Are detailed records kept of pest control inspections and necessary actions taken?</t>
  </si>
  <si>
    <t>FV. 5.7.1</t>
  </si>
  <si>
    <t>Is the source of water used for final product washing potable or declared suitable by the competent authorities?</t>
  </si>
  <si>
    <t>FV. 5.7.2</t>
  </si>
  <si>
    <t>If water is re-circulated for final product washing, has this water been filtered and are pH, concentration and exposure levels to disinfectant routinely monitored?</t>
  </si>
  <si>
    <t>FV. 5.7.3</t>
  </si>
  <si>
    <t>Is the laboratory carrying out the water analysis a suitable one?</t>
  </si>
  <si>
    <t>FV. 5.8.1</t>
  </si>
  <si>
    <t>Are all label instructions observed?</t>
  </si>
  <si>
    <t>FV. 5.8.2</t>
  </si>
  <si>
    <t xml:space="preserve">Are all the biocides, waxes and plant protection products used for post-harvest protection of the harvested crop officially registered in the country of use? </t>
  </si>
  <si>
    <t>FV. 5.8.3</t>
  </si>
  <si>
    <t xml:space="preserve">Is an up-to-date list maintained of post-harvest plant protection products that are used, and approved for use, on crops being grown? </t>
  </si>
  <si>
    <t>FV. 5.8.4</t>
  </si>
  <si>
    <t>Is the technically responsible person for the application of post-harvest plant protection products able to demonstrate competence and knowledge with regard to the application of biocides, waxes and plant protection products?</t>
  </si>
  <si>
    <t>FV. 5.8.5</t>
  </si>
  <si>
    <t>Is the source of water used for post-harvest treatments potable or declared suitable by the competent authorities?</t>
  </si>
  <si>
    <t>FV. 5.8.6</t>
  </si>
  <si>
    <t>Are the biocides, waxes and plant protection products used for post-harvest treatment stored away from produce and other materials?</t>
  </si>
  <si>
    <t>FV. 5.8.7</t>
  </si>
  <si>
    <t>Are all records of post-harvest treatments maintained and do they include the minimum criteria listed below? 
- Identity of harvested crops (i.e. lot or batch of produce); 
- Location 
- Application dates 
- Type of treatment 
- Product trade name and active ingredient 
- Product quantity</t>
  </si>
  <si>
    <t>FV. 5.8.8</t>
  </si>
  <si>
    <t xml:space="preserve">Are all records of post-harvest treatments maintained and do they include the minimum criteria listed below: Name of the operator? </t>
  </si>
  <si>
    <t>FV. 5.8.9</t>
  </si>
  <si>
    <t xml:space="preserve">Are all records of post-harvest treatments maintained and do they include the minimum criteria listed below: Justification for application? </t>
  </si>
  <si>
    <t>FV. 5.8.10</t>
  </si>
  <si>
    <t>Are all of the post-harvest plant protection product applications also considered under points CB 7.6?</t>
  </si>
  <si>
    <t>GGFV51FA v1</t>
  </si>
  <si>
    <t>Eva Cristina</t>
  </si>
  <si>
    <t>EC</t>
  </si>
  <si>
    <t>None</t>
  </si>
  <si>
    <t>Oxford</t>
  </si>
  <si>
    <t>Aosta</t>
  </si>
  <si>
    <t>DS</t>
  </si>
  <si>
    <t>8010144346</t>
  </si>
  <si>
    <t>satyapal.g@gmail.com</t>
  </si>
  <si>
    <t>1,</t>
  </si>
  <si>
    <t>OX1 1ZZ</t>
  </si>
  <si>
    <t>PPU Test 1</t>
  </si>
  <si>
    <t>Jemima Silversmith</t>
  </si>
  <si>
    <t>JS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</si>
</sst>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0.0%"/>
  </numFmts>
  <fonts count="59">
    <font>
      <sz val="10"/>
      <name val="Arial"/>
    </font>
    <font>
      <sz val="11"/>
      <color theme="1"/>
      <name val="Calibri"/>
      <family val="2"/>
      <scheme val="minor"/>
    </font>
    <font>
      <sz val="11"/>
      <color theme="1"/>
      <name val="Calibri"/>
      <family val="2"/>
      <scheme val="minor"/>
    </font>
    <font>
      <sz val="8"/>
      <name val="Arial"/>
      <family val="2"/>
    </font>
    <font>
      <sz val="10"/>
      <name val="Arial"/>
      <family val="2"/>
    </font>
    <font>
      <b/>
      <sz val="10"/>
      <name val="Arial"/>
      <family val="2"/>
    </font>
    <font>
      <sz val="10"/>
      <color indexed="12"/>
      <name val="Arial"/>
      <family val="2"/>
    </font>
    <font>
      <sz val="10"/>
      <name val="MS Sans Serif"/>
      <family val="2"/>
    </font>
    <font>
      <sz val="10"/>
      <name val="Verdana"/>
      <family val="2"/>
    </font>
    <font>
      <b/>
      <sz val="18"/>
      <name val="Verdana"/>
      <family val="2"/>
    </font>
    <font>
      <sz val="10"/>
      <color indexed="10"/>
      <name val="Verdana"/>
      <family val="2"/>
    </font>
    <font>
      <b/>
      <sz val="20"/>
      <name val="Verdana"/>
      <family val="2"/>
    </font>
    <font>
      <b/>
      <sz val="10"/>
      <name val="Verdana"/>
      <family val="2"/>
    </font>
    <font>
      <sz val="10"/>
      <color indexed="9"/>
      <name val="Verdana"/>
      <family val="2"/>
    </font>
    <font>
      <b/>
      <sz val="10"/>
      <color indexed="10"/>
      <name val="Verdana"/>
      <family val="2"/>
    </font>
    <font>
      <b/>
      <sz val="16"/>
      <name val="Verdana"/>
      <family val="2"/>
    </font>
    <font>
      <sz val="11"/>
      <name val="Verdana"/>
      <family val="2"/>
    </font>
    <font>
      <b/>
      <sz val="11"/>
      <color indexed="10"/>
      <name val="Verdana"/>
      <family val="2"/>
    </font>
    <font>
      <sz val="10"/>
      <color indexed="8"/>
      <name val="Arial"/>
      <family val="2"/>
    </font>
    <font>
      <b/>
      <sz val="11"/>
      <name val="Calibri"/>
      <family val="2"/>
    </font>
    <font>
      <sz val="10"/>
      <color indexed="9"/>
      <name val="Verdana"/>
      <family val="2"/>
    </font>
    <font>
      <b/>
      <sz val="10"/>
      <color indexed="9"/>
      <name val="Verdana"/>
      <family val="2"/>
    </font>
    <font>
      <sz val="10"/>
      <color indexed="8"/>
      <name val="Verdana"/>
      <family val="2"/>
    </font>
    <font>
      <i/>
      <sz val="8"/>
      <color indexed="60"/>
      <name val="Verdana"/>
      <family val="2"/>
    </font>
    <font>
      <b/>
      <sz val="10"/>
      <color indexed="60"/>
      <name val="Verdana"/>
      <family val="2"/>
    </font>
    <font>
      <b/>
      <sz val="12"/>
      <color indexed="23"/>
      <name val="Verdana"/>
      <family val="2"/>
    </font>
    <font>
      <b/>
      <sz val="10"/>
      <color indexed="18"/>
      <name val="Verdana"/>
      <family val="2"/>
    </font>
    <font>
      <b/>
      <sz val="10"/>
      <color indexed="17"/>
      <name val="Verdana"/>
      <family val="2"/>
    </font>
    <font>
      <sz val="10"/>
      <color indexed="18"/>
      <name val="Verdana"/>
      <family val="2"/>
    </font>
    <font>
      <b/>
      <sz val="12"/>
      <color indexed="17"/>
      <name val="Verdana"/>
      <family val="2"/>
    </font>
    <font>
      <b/>
      <sz val="12"/>
      <color indexed="18"/>
      <name val="Verdana"/>
      <family val="2"/>
    </font>
    <font>
      <sz val="9"/>
      <name val="Verdana"/>
      <family val="2"/>
    </font>
    <font>
      <sz val="9"/>
      <color indexed="8"/>
      <name val="Verdana"/>
      <family val="2"/>
    </font>
    <font>
      <b/>
      <sz val="14"/>
      <name val="Verdana"/>
      <family val="2"/>
    </font>
    <font>
      <b/>
      <sz val="9"/>
      <name val="Verdana"/>
      <family val="2"/>
    </font>
    <font>
      <sz val="14"/>
      <name val="Verdana"/>
      <family val="2"/>
    </font>
    <font>
      <b/>
      <sz val="8"/>
      <name val="Verdana"/>
      <family val="2"/>
    </font>
    <font>
      <b/>
      <sz val="13"/>
      <color indexed="60"/>
      <name val="Verdana"/>
      <family val="2"/>
    </font>
    <font>
      <sz val="10"/>
      <color indexed="8"/>
      <name val="Arial"/>
      <family val="2"/>
    </font>
    <font>
      <b/>
      <sz val="9"/>
      <color indexed="18"/>
      <name val="Verdana"/>
      <family val="2"/>
    </font>
    <font>
      <sz val="11"/>
      <color indexed="8"/>
      <name val="Calibri"/>
      <family val="2"/>
    </font>
    <font>
      <sz val="10"/>
      <color rgb="FFFF0000"/>
      <name val="Verdana"/>
      <family val="2"/>
    </font>
    <font>
      <b/>
      <u/>
      <sz val="11"/>
      <name val="Verdana"/>
      <family val="2"/>
    </font>
    <font>
      <sz val="10"/>
      <color rgb="FF000000"/>
      <name val="Arial"/>
      <family val="2"/>
    </font>
    <font>
      <b/>
      <sz val="9"/>
      <color rgb="FFFF0000"/>
      <name val="Verdana"/>
      <family val="2"/>
    </font>
    <font>
      <sz val="9"/>
      <color indexed="62"/>
      <name val="Verdana"/>
      <family val="2"/>
    </font>
    <font>
      <b/>
      <sz val="10"/>
      <color indexed="62"/>
      <name val="Verdana"/>
      <family val="2"/>
    </font>
    <font>
      <sz val="12"/>
      <name val="宋体"/>
      <charset val="134"/>
    </font>
    <font>
      <b/>
      <sz val="12"/>
      <color rgb="FFFF0000"/>
      <name val="Verdana"/>
      <family val="2"/>
    </font>
    <font>
      <b/>
      <sz val="10"/>
      <color rgb="FF000080"/>
      <name val="Verdana"/>
      <family val="2"/>
    </font>
    <font>
      <b/>
      <sz val="12"/>
      <color rgb="FF000080"/>
      <name val="Verdana"/>
      <family val="2"/>
    </font>
    <font>
      <b/>
      <sz val="10"/>
      <color rgb="FFFF0000"/>
      <name val="Verdana"/>
      <family val="2"/>
    </font>
    <font>
      <b/>
      <sz val="10"/>
      <color rgb="FF993300"/>
      <name val="Verdana"/>
      <family val="2"/>
    </font>
    <font>
      <b/>
      <sz val="11"/>
      <color theme="1"/>
      <name val="Calibri"/>
      <family val="2"/>
      <scheme val="minor"/>
    </font>
    <font>
      <b/>
      <sz val="9"/>
      <name val="Arial"/>
      <family val="2"/>
    </font>
    <font>
      <sz val="9"/>
      <name val="Arial"/>
      <family val="2"/>
    </font>
    <font>
      <i/>
      <sz val="9"/>
      <color theme="1" tint="0.499984740745262"/>
      <name val="Arial"/>
      <family val="2"/>
    </font>
    <font>
      <i/>
      <sz val="9"/>
      <color theme="0" tint="-0.499984740745262"/>
      <name val="Arial"/>
      <family val="2"/>
    </font>
    <font>
      <i/>
      <sz val="9"/>
      <name val="Arial"/>
      <family val="2"/>
    </font>
  </fonts>
  <fills count="21">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55"/>
        <bgColor indexed="64"/>
      </patternFill>
    </fill>
    <fill>
      <patternFill patternType="solid">
        <fgColor indexed="51"/>
        <bgColor indexed="64"/>
      </patternFill>
    </fill>
    <fill>
      <patternFill patternType="solid">
        <fgColor indexed="50"/>
        <bgColor indexed="64"/>
      </patternFill>
    </fill>
    <fill>
      <patternFill patternType="solid">
        <fgColor indexed="53"/>
        <bgColor indexed="64"/>
      </patternFill>
    </fill>
    <fill>
      <patternFill patternType="solid">
        <fgColor indexed="9"/>
        <bgColor indexed="64"/>
      </patternFill>
    </fill>
    <fill>
      <patternFill patternType="solid">
        <fgColor indexed="22"/>
        <bgColor indexed="18"/>
      </patternFill>
    </fill>
    <fill>
      <patternFill patternType="solid">
        <fgColor indexed="60"/>
        <bgColor indexed="64"/>
      </patternFill>
    </fill>
    <fill>
      <patternFill patternType="lightGray"/>
    </fill>
    <fill>
      <patternFill patternType="solid">
        <fgColor indexed="49"/>
        <bgColor indexed="64"/>
      </patternFill>
    </fill>
    <fill>
      <patternFill patternType="solid">
        <fgColor rgb="FF92D050"/>
        <bgColor indexed="64"/>
      </patternFill>
    </fill>
    <fill>
      <patternFill patternType="solid">
        <fgColor theme="0"/>
        <bgColor indexed="64"/>
      </patternFill>
    </fill>
    <fill>
      <patternFill patternType="solid">
        <fgColor theme="0" tint="-0.24994659260841701"/>
        <bgColor indexed="64"/>
      </patternFill>
    </fill>
    <fill>
      <patternFill patternType="solid">
        <fgColor rgb="FFC0C0C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6795556505021"/>
        <bgColor indexed="64"/>
      </patternFill>
    </fill>
    <fill>
      <patternFill patternType="solid">
        <fgColor rgb="FFFFFF00"/>
        <bgColor indexed="64"/>
      </patternFill>
    </fill>
  </fills>
  <borders count="302">
    <border>
      <left/>
      <right/>
      <top/>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top style="medium">
        <color indexed="64"/>
      </top>
      <bottom/>
      <diagonal/>
    </border>
    <border>
      <left style="medium">
        <color indexed="64"/>
      </left>
      <right style="thin">
        <color indexed="64"/>
      </right>
      <top style="medium">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right style="thin">
        <color indexed="64"/>
      </right>
      <top/>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double">
        <color indexed="64"/>
      </right>
      <top style="double">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ck">
        <color indexed="23"/>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bottom style="medium">
        <color indexed="64"/>
      </bottom>
      <diagonal/>
    </border>
    <border>
      <left style="double">
        <color indexed="64"/>
      </left>
      <right style="double">
        <color indexed="64"/>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9"/>
      </bottom>
      <diagonal/>
    </border>
    <border>
      <left style="thin">
        <color indexed="23"/>
      </left>
      <right/>
      <top style="thin">
        <color indexed="23"/>
      </top>
      <bottom style="thin">
        <color indexed="23"/>
      </bottom>
      <diagonal/>
    </border>
    <border>
      <left style="medium">
        <color indexed="64"/>
      </left>
      <right style="thin">
        <color indexed="64"/>
      </right>
      <top style="thin">
        <color indexed="64"/>
      </top>
      <bottom style="thin">
        <color indexed="64"/>
      </bottom>
      <diagonal/>
    </border>
    <border>
      <left style="medium">
        <color indexed="64"/>
      </left>
      <right style="thin">
        <color indexed="9"/>
      </right>
      <top style="medium">
        <color indexed="64"/>
      </top>
      <bottom style="hair">
        <color indexed="64"/>
      </bottom>
      <diagonal/>
    </border>
    <border>
      <left style="thin">
        <color indexed="9"/>
      </left>
      <right style="thin">
        <color indexed="9"/>
      </right>
      <top style="medium">
        <color indexed="64"/>
      </top>
      <bottom style="hair">
        <color indexed="64"/>
      </bottom>
      <diagonal/>
    </border>
    <border>
      <left style="thin">
        <color indexed="22"/>
      </left>
      <right style="thin">
        <color indexed="22"/>
      </right>
      <top/>
      <bottom/>
      <diagonal/>
    </border>
    <border>
      <left/>
      <right/>
      <top style="thin">
        <color indexed="9"/>
      </top>
      <bottom style="thin">
        <color indexed="9"/>
      </bottom>
      <diagonal/>
    </border>
    <border>
      <left/>
      <right/>
      <top style="thin">
        <color indexed="55"/>
      </top>
      <bottom style="thin">
        <color indexed="55"/>
      </bottom>
      <diagonal/>
    </border>
    <border>
      <left/>
      <right/>
      <top style="thin">
        <color indexed="55"/>
      </top>
      <bottom style="thin">
        <color indexed="64"/>
      </bottom>
      <diagonal/>
    </border>
    <border>
      <left/>
      <right/>
      <top/>
      <bottom style="thin">
        <color indexed="55"/>
      </bottom>
      <diagonal/>
    </border>
    <border>
      <left/>
      <right/>
      <top style="thin">
        <color indexed="9"/>
      </top>
      <bottom style="thin">
        <color indexed="64"/>
      </bottom>
      <diagonal/>
    </border>
    <border>
      <left style="thin">
        <color indexed="22"/>
      </left>
      <right/>
      <top style="thin">
        <color indexed="22"/>
      </top>
      <bottom style="thin">
        <color indexed="22"/>
      </bottom>
      <diagonal/>
    </border>
    <border>
      <left style="thin">
        <color indexed="23"/>
      </left>
      <right/>
      <top style="thin">
        <color indexed="23"/>
      </top>
      <bottom style="medium">
        <color indexed="64"/>
      </bottom>
      <diagonal/>
    </border>
    <border>
      <left/>
      <right/>
      <top style="thin">
        <color indexed="23"/>
      </top>
      <bottom style="medium">
        <color indexed="64"/>
      </bottom>
      <diagonal/>
    </border>
    <border>
      <left/>
      <right style="thin">
        <color indexed="64"/>
      </right>
      <top/>
      <bottom style="thin">
        <color indexed="9"/>
      </bottom>
      <diagonal/>
    </border>
    <border>
      <left style="medium">
        <color indexed="64"/>
      </left>
      <right style="medium">
        <color indexed="64"/>
      </right>
      <top/>
      <bottom style="medium">
        <color indexed="64"/>
      </bottom>
      <diagonal/>
    </border>
    <border>
      <left/>
      <right style="medium">
        <color indexed="64"/>
      </right>
      <top style="thin">
        <color indexed="23"/>
      </top>
      <bottom style="thin">
        <color indexed="23"/>
      </bottom>
      <diagonal/>
    </border>
    <border>
      <left style="thin">
        <color indexed="23"/>
      </left>
      <right/>
      <top style="medium">
        <color indexed="64"/>
      </top>
      <bottom style="thin">
        <color indexed="23"/>
      </bottom>
      <diagonal/>
    </border>
    <border>
      <left style="thin">
        <color indexed="23"/>
      </left>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22"/>
      </right>
      <top style="thin">
        <color indexed="8"/>
      </top>
      <bottom style="thin">
        <color indexed="9"/>
      </bottom>
      <diagonal/>
    </border>
    <border>
      <left style="thin">
        <color indexed="22"/>
      </left>
      <right style="thin">
        <color indexed="22"/>
      </right>
      <top style="thin">
        <color indexed="8"/>
      </top>
      <bottom style="thin">
        <color indexed="9"/>
      </bottom>
      <diagonal/>
    </border>
    <border>
      <left/>
      <right style="thin">
        <color indexed="55"/>
      </right>
      <top style="thin">
        <color indexed="55"/>
      </top>
      <bottom style="thin">
        <color indexed="55"/>
      </bottom>
      <diagonal/>
    </border>
    <border>
      <left style="thin">
        <color indexed="64"/>
      </left>
      <right/>
      <top style="thin">
        <color indexed="9"/>
      </top>
      <bottom style="thin">
        <color indexed="64"/>
      </bottom>
      <diagonal/>
    </border>
    <border>
      <left style="thin">
        <color indexed="22"/>
      </left>
      <right/>
      <top style="thin">
        <color indexed="8"/>
      </top>
      <bottom style="thin">
        <color indexed="22"/>
      </bottom>
      <diagonal/>
    </border>
    <border>
      <left/>
      <right/>
      <top style="thin">
        <color indexed="8"/>
      </top>
      <bottom style="thin">
        <color indexed="22"/>
      </bottom>
      <diagonal/>
    </border>
    <border>
      <left style="medium">
        <color indexed="64"/>
      </left>
      <right/>
      <top style="thin">
        <color indexed="23"/>
      </top>
      <bottom style="medium">
        <color indexed="64"/>
      </bottom>
      <diagonal/>
    </border>
    <border>
      <left/>
      <right style="thin">
        <color indexed="23"/>
      </right>
      <top style="thin">
        <color indexed="23"/>
      </top>
      <bottom style="medium">
        <color indexed="64"/>
      </bottom>
      <diagonal/>
    </border>
    <border>
      <left/>
      <right/>
      <top style="medium">
        <color indexed="64"/>
      </top>
      <bottom style="thin">
        <color indexed="23"/>
      </bottom>
      <diagonal/>
    </border>
    <border>
      <left/>
      <right style="thin">
        <color indexed="23"/>
      </right>
      <top style="medium">
        <color indexed="64"/>
      </top>
      <bottom style="thin">
        <color indexed="23"/>
      </bottom>
      <diagonal/>
    </border>
    <border>
      <left style="thin">
        <color indexed="64"/>
      </left>
      <right/>
      <top style="thin">
        <color indexed="9"/>
      </top>
      <bottom style="thin">
        <color indexed="9"/>
      </bottom>
      <diagonal/>
    </border>
    <border>
      <left/>
      <right/>
      <top style="thin">
        <color indexed="23"/>
      </top>
      <bottom style="thin">
        <color indexed="23"/>
      </bottom>
      <diagonal/>
    </border>
    <border>
      <left/>
      <right style="thin">
        <color indexed="23"/>
      </right>
      <top style="thin">
        <color indexed="23"/>
      </top>
      <bottom style="thin">
        <color indexed="23"/>
      </bottom>
      <diagonal/>
    </border>
    <border>
      <left style="medium">
        <color indexed="64"/>
      </left>
      <right/>
      <top style="thin">
        <color indexed="23"/>
      </top>
      <bottom style="thin">
        <color indexed="23"/>
      </bottom>
      <diagonal/>
    </border>
    <border>
      <left style="medium">
        <color indexed="64"/>
      </left>
      <right style="thin">
        <color indexed="23"/>
      </right>
      <top/>
      <bottom/>
      <diagonal/>
    </border>
    <border>
      <left style="thin">
        <color indexed="23"/>
      </left>
      <right style="thin">
        <color indexed="23"/>
      </right>
      <top/>
      <bottom/>
      <diagonal/>
    </border>
    <border>
      <left style="thin">
        <color indexed="64"/>
      </left>
      <right/>
      <top/>
      <bottom style="thin">
        <color indexed="9"/>
      </bottom>
      <diagonal/>
    </border>
    <border>
      <left/>
      <right style="thin">
        <color indexed="64"/>
      </right>
      <top style="thin">
        <color indexed="9"/>
      </top>
      <bottom style="thin">
        <color indexed="64"/>
      </bottom>
      <diagonal/>
    </border>
    <border>
      <left style="thin">
        <color indexed="8"/>
      </left>
      <right/>
      <top style="thin">
        <color indexed="9"/>
      </top>
      <bottom style="thin">
        <color indexed="9"/>
      </bottom>
      <diagonal/>
    </border>
    <border>
      <left/>
      <right style="thin">
        <color indexed="22"/>
      </right>
      <top style="thin">
        <color indexed="9"/>
      </top>
      <bottom style="thin">
        <color indexed="9"/>
      </bottom>
      <diagonal/>
    </border>
    <border>
      <left style="thin">
        <color indexed="8"/>
      </left>
      <right style="thin">
        <color indexed="22"/>
      </right>
      <top/>
      <bottom style="thin">
        <color indexed="9"/>
      </bottom>
      <diagonal/>
    </border>
    <border>
      <left style="thin">
        <color indexed="22"/>
      </left>
      <right style="thin">
        <color indexed="22"/>
      </right>
      <top/>
      <bottom style="thin">
        <color indexed="9"/>
      </bottom>
      <diagonal/>
    </border>
    <border>
      <left style="thin">
        <color indexed="22"/>
      </left>
      <right/>
      <top/>
      <bottom/>
      <diagonal/>
    </border>
    <border>
      <left/>
      <right style="thin">
        <color indexed="8"/>
      </right>
      <top/>
      <bottom/>
      <diagonal/>
    </border>
    <border>
      <left style="thin">
        <color indexed="22"/>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22"/>
      </left>
      <right style="thin">
        <color indexed="22"/>
      </right>
      <top style="thin">
        <color indexed="9"/>
      </top>
      <bottom style="thin">
        <color indexed="55"/>
      </bottom>
      <diagonal/>
    </border>
    <border>
      <left style="thin">
        <color indexed="8"/>
      </left>
      <right/>
      <top style="thin">
        <color indexed="9"/>
      </top>
      <bottom style="thin">
        <color indexed="8"/>
      </bottom>
      <diagonal/>
    </border>
    <border>
      <left/>
      <right style="thin">
        <color indexed="22"/>
      </right>
      <top style="thin">
        <color indexed="9"/>
      </top>
      <bottom style="thin">
        <color indexed="8"/>
      </bottom>
      <diagonal/>
    </border>
    <border>
      <left style="thin">
        <color indexed="8"/>
      </left>
      <right style="thin">
        <color indexed="22"/>
      </right>
      <top style="thin">
        <color indexed="9"/>
      </top>
      <bottom style="thin">
        <color indexed="9"/>
      </bottom>
      <diagonal/>
    </border>
    <border>
      <left style="thin">
        <color indexed="22"/>
      </left>
      <right style="thin">
        <color indexed="22"/>
      </right>
      <top style="thin">
        <color indexed="9"/>
      </top>
      <bottom style="thin">
        <color indexed="9"/>
      </bottom>
      <diagonal/>
    </border>
    <border>
      <left style="thin">
        <color indexed="22"/>
      </left>
      <right style="thin">
        <color indexed="22"/>
      </right>
      <top style="thin">
        <color indexed="55"/>
      </top>
      <bottom style="thin">
        <color indexed="55"/>
      </bottom>
      <diagonal/>
    </border>
    <border>
      <left style="thin">
        <color indexed="22"/>
      </left>
      <right/>
      <top style="thin">
        <color indexed="55"/>
      </top>
      <bottom style="thin">
        <color indexed="8"/>
      </bottom>
      <diagonal/>
    </border>
    <border>
      <left/>
      <right/>
      <top style="thin">
        <color indexed="55"/>
      </top>
      <bottom style="thin">
        <color indexed="8"/>
      </bottom>
      <diagonal/>
    </border>
    <border>
      <left/>
      <right style="thin">
        <color indexed="22"/>
      </right>
      <top style="thin">
        <color indexed="55"/>
      </top>
      <bottom style="thin">
        <color indexed="8"/>
      </bottom>
      <diagonal/>
    </border>
    <border>
      <left style="thin">
        <color indexed="22"/>
      </left>
      <right/>
      <top style="thin">
        <color indexed="55"/>
      </top>
      <bottom style="thin">
        <color indexed="55"/>
      </bottom>
      <diagonal/>
    </border>
    <border>
      <left/>
      <right style="thin">
        <color indexed="22"/>
      </right>
      <top style="thin">
        <color indexed="55"/>
      </top>
      <bottom style="thin">
        <color indexed="55"/>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ck">
        <color indexed="23"/>
      </left>
      <right/>
      <top/>
      <bottom/>
      <diagonal/>
    </border>
    <border>
      <left style="thin">
        <color indexed="22"/>
      </left>
      <right/>
      <top style="thin">
        <color indexed="9"/>
      </top>
      <bottom style="thin">
        <color indexed="55"/>
      </bottom>
      <diagonal/>
    </border>
    <border>
      <left style="thin">
        <color indexed="8"/>
      </left>
      <right/>
      <top/>
      <bottom style="thin">
        <color indexed="9"/>
      </bottom>
      <diagonal/>
    </border>
    <border>
      <left/>
      <right style="thin">
        <color indexed="9"/>
      </right>
      <top/>
      <bottom style="thin">
        <color indexed="9"/>
      </bottom>
      <diagonal/>
    </border>
    <border>
      <left style="thick">
        <color indexed="23"/>
      </left>
      <right/>
      <top style="thick">
        <color indexed="23"/>
      </top>
      <bottom style="thick">
        <color indexed="23"/>
      </bottom>
      <diagonal/>
    </border>
    <border>
      <left/>
      <right/>
      <top style="thick">
        <color indexed="23"/>
      </top>
      <bottom style="thick">
        <color indexed="23"/>
      </bottom>
      <diagonal/>
    </border>
    <border>
      <left/>
      <right style="thick">
        <color indexed="23"/>
      </right>
      <top style="thick">
        <color indexed="23"/>
      </top>
      <bottom style="thick">
        <color indexed="23"/>
      </bottom>
      <diagonal/>
    </border>
    <border>
      <left style="medium">
        <color indexed="64"/>
      </left>
      <right style="hair">
        <color indexed="64"/>
      </right>
      <top/>
      <bottom style="thin">
        <color indexed="9"/>
      </bottom>
      <diagonal/>
    </border>
    <border>
      <left style="hair">
        <color indexed="64"/>
      </left>
      <right style="thin">
        <color indexed="64"/>
      </right>
      <top/>
      <bottom style="thin">
        <color indexed="9"/>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thin">
        <color indexed="9"/>
      </left>
      <right/>
      <top style="medium">
        <color indexed="64"/>
      </top>
      <bottom style="thin">
        <color indexed="64"/>
      </bottom>
      <diagonal/>
    </border>
    <border>
      <left/>
      <right style="thin">
        <color indexed="9"/>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bottom style="thin">
        <color theme="0" tint="-0.24994659260841701"/>
      </bottom>
      <diagonal/>
    </border>
    <border>
      <left/>
      <right style="thin">
        <color indexed="8"/>
      </right>
      <top/>
      <bottom style="thin">
        <color theme="0" tint="-0.24994659260841701"/>
      </bottom>
      <diagonal/>
    </border>
    <border>
      <left style="thin">
        <color indexed="8"/>
      </left>
      <right style="thin">
        <color indexed="22"/>
      </right>
      <top/>
      <bottom style="thin">
        <color indexed="64"/>
      </bottom>
      <diagonal/>
    </border>
    <border>
      <left style="thin">
        <color indexed="22"/>
      </left>
      <right style="thin">
        <color indexed="22"/>
      </right>
      <top/>
      <bottom style="thin">
        <color indexed="64"/>
      </bottom>
      <diagonal/>
    </border>
    <border>
      <left style="thin">
        <color indexed="8"/>
      </left>
      <right/>
      <top style="thin">
        <color indexed="9"/>
      </top>
      <bottom style="double">
        <color indexed="64"/>
      </bottom>
      <diagonal/>
    </border>
    <border>
      <left/>
      <right/>
      <top style="thin">
        <color indexed="9"/>
      </top>
      <bottom style="double">
        <color indexed="64"/>
      </bottom>
      <diagonal/>
    </border>
    <border>
      <left/>
      <right/>
      <top style="thin">
        <color indexed="55"/>
      </top>
      <bottom style="double">
        <color indexed="64"/>
      </bottom>
      <diagonal/>
    </border>
    <border>
      <left/>
      <right/>
      <top style="double">
        <color indexed="64"/>
      </top>
      <bottom style="thin">
        <color indexed="8"/>
      </bottom>
      <diagonal/>
    </border>
    <border>
      <left/>
      <right style="thin">
        <color indexed="8"/>
      </right>
      <top style="double">
        <color indexed="64"/>
      </top>
      <bottom style="thin">
        <color indexed="8"/>
      </bottom>
      <diagonal/>
    </border>
    <border>
      <left/>
      <right/>
      <top style="thin">
        <color indexed="55"/>
      </top>
      <bottom/>
      <diagonal/>
    </border>
    <border>
      <left/>
      <right/>
      <top style="double">
        <color indexed="64"/>
      </top>
      <bottom style="thin">
        <color indexed="64"/>
      </bottom>
      <diagonal/>
    </border>
    <border>
      <left style="thin">
        <color indexed="22"/>
      </left>
      <right/>
      <top style="thin">
        <color indexed="22"/>
      </top>
      <bottom/>
      <diagonal/>
    </border>
    <border>
      <left/>
      <right/>
      <top style="thin">
        <color indexed="22"/>
      </top>
      <bottom/>
      <diagonal/>
    </border>
    <border>
      <left/>
      <right style="thin">
        <color indexed="22"/>
      </right>
      <top style="thin">
        <color indexed="22"/>
      </top>
      <bottom/>
      <diagonal/>
    </border>
    <border>
      <left style="thin">
        <color indexed="22"/>
      </left>
      <right style="thin">
        <color indexed="8"/>
      </right>
      <top/>
      <bottom/>
      <diagonal/>
    </border>
    <border>
      <left style="thin">
        <color indexed="8"/>
      </left>
      <right style="thin">
        <color indexed="22"/>
      </right>
      <top style="thin">
        <color theme="0"/>
      </top>
      <bottom style="thin">
        <color indexed="8"/>
      </bottom>
      <diagonal/>
    </border>
    <border>
      <left style="thin">
        <color indexed="22"/>
      </left>
      <right style="thin">
        <color indexed="22"/>
      </right>
      <top style="thin">
        <color theme="0"/>
      </top>
      <bottom style="thin">
        <color indexed="8"/>
      </bottom>
      <diagonal/>
    </border>
    <border>
      <left style="thin">
        <color indexed="8"/>
      </left>
      <right style="thin">
        <color indexed="22"/>
      </right>
      <top style="thin">
        <color indexed="9"/>
      </top>
      <bottom style="thin">
        <color theme="0"/>
      </bottom>
      <diagonal/>
    </border>
    <border>
      <left style="thin">
        <color indexed="22"/>
      </left>
      <right style="thin">
        <color indexed="22"/>
      </right>
      <top style="thin">
        <color indexed="9"/>
      </top>
      <bottom style="thin">
        <color theme="0"/>
      </bottom>
      <diagonal/>
    </border>
    <border>
      <left style="thin">
        <color indexed="22"/>
      </left>
      <right/>
      <top style="thin">
        <color theme="0" tint="-0.34998626667073579"/>
      </top>
      <bottom style="thin">
        <color indexed="8"/>
      </bottom>
      <diagonal/>
    </border>
    <border>
      <left/>
      <right/>
      <top style="thin">
        <color theme="0" tint="-0.34998626667073579"/>
      </top>
      <bottom style="thin">
        <color indexed="8"/>
      </bottom>
      <diagonal/>
    </border>
    <border>
      <left/>
      <right style="thin">
        <color indexed="8"/>
      </right>
      <top style="thin">
        <color theme="0" tint="-0.34998626667073579"/>
      </top>
      <bottom style="thin">
        <color indexed="8"/>
      </bottom>
      <diagonal/>
    </border>
    <border>
      <left style="thin">
        <color auto="1"/>
      </left>
      <right style="thin">
        <color auto="1"/>
      </right>
      <top style="thin">
        <color auto="1"/>
      </top>
      <bottom style="thin">
        <color auto="1"/>
      </bottom>
      <diagonal/>
    </border>
    <border>
      <left style="thin">
        <color indexed="55"/>
      </left>
      <right/>
      <top/>
      <bottom/>
      <diagonal/>
    </border>
    <border>
      <left/>
      <right style="thin">
        <color indexed="64"/>
      </right>
      <top style="thin">
        <color indexed="55"/>
      </top>
      <bottom style="thin">
        <color theme="0" tint="-0.499984740745262"/>
      </bottom>
      <diagonal/>
    </border>
    <border>
      <left style="thin">
        <color indexed="55"/>
      </left>
      <right/>
      <top style="thin">
        <color indexed="9"/>
      </top>
      <bottom style="thin">
        <color indexed="64"/>
      </bottom>
      <diagonal/>
    </border>
    <border>
      <left style="thin">
        <color indexed="64"/>
      </left>
      <right/>
      <top/>
      <bottom style="thin">
        <color rgb="FFFFFFFF"/>
      </bottom>
      <diagonal/>
    </border>
    <border>
      <left/>
      <right/>
      <top/>
      <bottom style="thin">
        <color rgb="FFFFFFFF"/>
      </bottom>
      <diagonal/>
    </border>
    <border>
      <left/>
      <right style="thin">
        <color theme="0" tint="-0.499984740745262"/>
      </right>
      <top/>
      <bottom style="thin">
        <color rgb="FFFFFFFF"/>
      </bottom>
      <diagonal/>
    </border>
    <border>
      <left style="thin">
        <color theme="0" tint="-0.499984740745262"/>
      </left>
      <right style="thin">
        <color theme="0" tint="-0.499984740745262"/>
      </right>
      <top/>
      <bottom style="thin">
        <color rgb="FFFFFFFF"/>
      </bottom>
      <diagonal/>
    </border>
    <border>
      <left style="thin">
        <color theme="0" tint="-0.499984740745262"/>
      </left>
      <right/>
      <top/>
      <bottom style="thin">
        <color indexed="9"/>
      </bottom>
      <diagonal/>
    </border>
    <border>
      <left style="thin">
        <color theme="0" tint="-0.499984740745262"/>
      </left>
      <right style="thin">
        <color theme="0" tint="-0.499984740745262"/>
      </right>
      <top/>
      <bottom style="thin">
        <color indexed="9"/>
      </bottom>
      <diagonal/>
    </border>
    <border>
      <left style="thin">
        <color theme="0" tint="-0.499984740745262"/>
      </left>
      <right/>
      <top style="thin">
        <color indexed="9"/>
      </top>
      <bottom style="thin">
        <color indexed="9"/>
      </bottom>
      <diagonal/>
    </border>
    <border>
      <left/>
      <right style="thin">
        <color indexed="64"/>
      </right>
      <top style="thin">
        <color indexed="9"/>
      </top>
      <bottom style="thin">
        <color indexed="9"/>
      </bottom>
      <diagonal/>
    </border>
    <border>
      <left/>
      <right style="thin">
        <color theme="0" tint="-0.499984740745262"/>
      </right>
      <top style="thin">
        <color indexed="9"/>
      </top>
      <bottom style="thin">
        <color indexed="9"/>
      </bottom>
      <diagonal/>
    </border>
    <border>
      <left/>
      <right style="thin">
        <color theme="0" tint="-0.499984740745262"/>
      </right>
      <top style="thin">
        <color indexed="9"/>
      </top>
      <bottom style="thin">
        <color indexed="64"/>
      </bottom>
      <diagonal/>
    </border>
    <border>
      <left style="thin">
        <color theme="0" tint="-0.499984740745262"/>
      </left>
      <right style="thin">
        <color theme="0" tint="-0.499984740745262"/>
      </right>
      <top style="thin">
        <color indexed="9"/>
      </top>
      <bottom style="thin">
        <color indexed="64"/>
      </bottom>
      <diagonal/>
    </border>
    <border>
      <left style="thin">
        <color theme="0" tint="-0.499984740745262"/>
      </left>
      <right/>
      <top style="thin">
        <color indexed="9"/>
      </top>
      <bottom style="thin">
        <color indexed="64"/>
      </bottom>
      <diagonal/>
    </border>
    <border>
      <left style="thin">
        <color indexed="64"/>
      </left>
      <right/>
      <top style="thin">
        <color rgb="FFFFFFFF"/>
      </top>
      <bottom style="thin">
        <color indexed="9"/>
      </bottom>
      <diagonal/>
    </border>
    <border>
      <left/>
      <right/>
      <top style="thin">
        <color rgb="FFFFFFFF"/>
      </top>
      <bottom style="thin">
        <color indexed="9"/>
      </bottom>
      <diagonal/>
    </border>
    <border>
      <left/>
      <right style="thin">
        <color theme="0" tint="-0.499984740745262"/>
      </right>
      <top style="thin">
        <color rgb="FFFFFFFF"/>
      </top>
      <bottom style="thin">
        <color indexed="9"/>
      </bottom>
      <diagonal/>
    </border>
    <border>
      <left style="thin">
        <color indexed="64"/>
      </left>
      <right/>
      <top style="thin">
        <color theme="5" tint="-0.24994659260841701"/>
      </top>
      <bottom style="thin">
        <color indexed="64"/>
      </bottom>
      <diagonal/>
    </border>
    <border>
      <left/>
      <right/>
      <top style="thin">
        <color theme="5" tint="-0.24994659260841701"/>
      </top>
      <bottom style="thin">
        <color indexed="64"/>
      </bottom>
      <diagonal/>
    </border>
    <border>
      <left/>
      <right style="thin">
        <color indexed="64"/>
      </right>
      <top style="thin">
        <color theme="5" tint="-0.24994659260841701"/>
      </top>
      <bottom style="thin">
        <color indexed="64"/>
      </bottom>
      <diagonal/>
    </border>
    <border>
      <left style="thin">
        <color theme="0" tint="-0.34998626667073579"/>
      </left>
      <right style="thin">
        <color theme="0" tint="-0.34998626667073579"/>
      </right>
      <top/>
      <bottom style="thin">
        <color indexed="55"/>
      </bottom>
      <diagonal/>
    </border>
    <border>
      <left style="thin">
        <color indexed="55"/>
      </left>
      <right/>
      <top/>
      <bottom style="thin">
        <color indexed="55"/>
      </bottom>
      <diagonal/>
    </border>
    <border>
      <left style="thin">
        <color theme="0" tint="-0.34998626667073579"/>
      </left>
      <right style="thin">
        <color indexed="64"/>
      </right>
      <top/>
      <bottom style="thin">
        <color indexed="55"/>
      </bottom>
      <diagonal/>
    </border>
    <border>
      <left/>
      <right style="medium">
        <color indexed="64"/>
      </right>
      <top style="thin">
        <color theme="0" tint="-0.24994659260841701"/>
      </top>
      <bottom style="medium">
        <color indexed="64"/>
      </bottom>
      <diagonal/>
    </border>
    <border>
      <left/>
      <right/>
      <top style="thin">
        <color theme="0" tint="-0.24994659260841701"/>
      </top>
      <bottom style="medium">
        <color indexed="64"/>
      </bottom>
      <diagonal/>
    </border>
    <border>
      <left style="medium">
        <color indexed="64"/>
      </left>
      <right/>
      <top style="thin">
        <color theme="0"/>
      </top>
      <bottom style="medium">
        <color indexed="64"/>
      </bottom>
      <diagonal/>
    </border>
    <border>
      <left/>
      <right style="medium">
        <color indexed="64"/>
      </right>
      <top style="thin">
        <color theme="0" tint="-0.24994659260841701"/>
      </top>
      <bottom/>
      <diagonal/>
    </border>
    <border>
      <left/>
      <right/>
      <top style="thin">
        <color theme="0" tint="-0.24994659260841701"/>
      </top>
      <bottom/>
      <diagonal/>
    </border>
    <border>
      <left/>
      <right/>
      <top style="thin">
        <color theme="0"/>
      </top>
      <bottom style="thin">
        <color theme="0" tint="-0.24994659260841701"/>
      </bottom>
      <diagonal/>
    </border>
    <border>
      <left style="medium">
        <color indexed="64"/>
      </left>
      <right/>
      <top style="thin">
        <color theme="0"/>
      </top>
      <bottom style="thin">
        <color theme="0"/>
      </bottom>
      <diagonal/>
    </border>
    <border>
      <left/>
      <right style="medium">
        <color indexed="64"/>
      </right>
      <top style="medium">
        <color indexed="64"/>
      </top>
      <bottom style="thin">
        <color theme="0" tint="-0.24994659260841701"/>
      </bottom>
      <diagonal/>
    </border>
    <border>
      <left/>
      <right/>
      <top style="medium">
        <color indexed="64"/>
      </top>
      <bottom style="thin">
        <color theme="0" tint="-0.24994659260841701"/>
      </bottom>
      <diagonal/>
    </border>
    <border>
      <left/>
      <right/>
      <top style="medium">
        <color indexed="64"/>
      </top>
      <bottom style="thin">
        <color theme="0"/>
      </bottom>
      <diagonal/>
    </border>
    <border>
      <left style="thin">
        <color theme="0"/>
      </left>
      <right/>
      <top style="medium">
        <color indexed="64"/>
      </top>
      <bottom style="thin">
        <color theme="0"/>
      </bottom>
      <diagonal/>
    </border>
    <border>
      <left/>
      <right style="thin">
        <color theme="0"/>
      </right>
      <top style="medium">
        <color indexed="64"/>
      </top>
      <bottom/>
      <diagonal/>
    </border>
    <border>
      <left/>
      <right/>
      <top style="thin">
        <color indexed="64"/>
      </top>
      <bottom/>
      <diagonal/>
    </border>
    <border>
      <left/>
      <right style="thin">
        <color indexed="64"/>
      </right>
      <top style="thin">
        <color indexed="64"/>
      </top>
      <bottom/>
      <diagonal/>
    </border>
    <border>
      <left/>
      <right/>
      <top style="thin">
        <color indexed="8"/>
      </top>
      <bottom/>
      <diagonal/>
    </border>
    <border>
      <left/>
      <right style="thin">
        <color indexed="64"/>
      </right>
      <top style="thin">
        <color indexed="8"/>
      </top>
      <bottom/>
      <diagonal/>
    </border>
    <border>
      <left style="thin">
        <color indexed="64"/>
      </left>
      <right/>
      <top style="thin">
        <color indexed="9"/>
      </top>
      <bottom style="thin">
        <color indexed="22"/>
      </bottom>
      <diagonal/>
    </border>
    <border>
      <left style="thin">
        <color theme="0"/>
      </left>
      <right style="thin">
        <color indexed="9"/>
      </right>
      <top style="thin">
        <color indexed="9"/>
      </top>
      <bottom style="thin">
        <color indexed="22"/>
      </bottom>
      <diagonal/>
    </border>
    <border>
      <left style="thin">
        <color indexed="9"/>
      </left>
      <right style="thin">
        <color indexed="64"/>
      </right>
      <top style="thin">
        <color auto="1"/>
      </top>
      <bottom/>
      <diagonal/>
    </border>
    <border>
      <left/>
      <right/>
      <top style="thin">
        <color indexed="64"/>
      </top>
      <bottom/>
      <diagonal/>
    </border>
    <border>
      <left style="thin">
        <color indexed="64"/>
      </left>
      <right/>
      <top style="thin">
        <color indexed="22"/>
      </top>
      <bottom style="thin">
        <color indexed="55"/>
      </bottom>
      <diagonal/>
    </border>
    <border>
      <left style="thin">
        <color theme="0" tint="-0.34998626667073579"/>
      </left>
      <right style="thin">
        <color indexed="64"/>
      </right>
      <top style="thin">
        <color indexed="55"/>
      </top>
      <bottom style="thin">
        <color indexed="55"/>
      </bottom>
      <diagonal/>
    </border>
    <border>
      <left style="thin">
        <color theme="0" tint="-0.34998626667073579"/>
      </left>
      <right style="thin">
        <color indexed="64"/>
      </right>
      <top style="thin">
        <color indexed="55"/>
      </top>
      <bottom style="thin">
        <color indexed="23"/>
      </bottom>
      <diagonal/>
    </border>
    <border>
      <left style="thin">
        <color theme="0" tint="-0.34998626667073579"/>
      </left>
      <right style="thin">
        <color indexed="64"/>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thin">
        <color theme="0"/>
      </bottom>
      <diagonal/>
    </border>
    <border>
      <left style="medium">
        <color indexed="64"/>
      </left>
      <right style="thin">
        <color indexed="64"/>
      </right>
      <top style="thin">
        <color theme="0"/>
      </top>
      <bottom style="medium">
        <color indexed="64"/>
      </bottom>
      <diagonal/>
    </border>
    <border>
      <left style="medium">
        <color indexed="64"/>
      </left>
      <right style="thin">
        <color theme="0"/>
      </right>
      <top style="thin">
        <color theme="0"/>
      </top>
      <bottom style="thin">
        <color indexed="64"/>
      </bottom>
      <diagonal/>
    </border>
    <border>
      <left style="thin">
        <color theme="0"/>
      </left>
      <right/>
      <top style="thin">
        <color auto="1"/>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bottom style="thin">
        <color theme="0"/>
      </bottom>
      <diagonal/>
    </border>
    <border>
      <left/>
      <right style="thin">
        <color indexed="64"/>
      </right>
      <top style="thin">
        <color indexed="64"/>
      </top>
      <bottom style="thin">
        <color indexed="64"/>
      </bottom>
      <diagonal/>
    </border>
    <border>
      <left/>
      <right style="medium">
        <color indexed="64"/>
      </right>
      <top style="thin">
        <color theme="0"/>
      </top>
      <bottom style="thin">
        <color theme="0"/>
      </bottom>
      <diagonal/>
    </border>
    <border>
      <left style="thin">
        <color indexed="64"/>
      </left>
      <right/>
      <top/>
      <bottom style="thin">
        <color theme="0"/>
      </bottom>
      <diagonal/>
    </border>
    <border>
      <left/>
      <right style="medium">
        <color indexed="64"/>
      </right>
      <top/>
      <bottom style="thin">
        <color theme="0"/>
      </bottom>
      <diagonal/>
    </border>
    <border>
      <left style="thin">
        <color auto="1"/>
      </left>
      <right style="thin">
        <color auto="1"/>
      </right>
      <top style="thin">
        <color auto="1"/>
      </top>
      <bottom style="thin">
        <color auto="1"/>
      </bottom>
      <diagonal/>
    </border>
    <border>
      <left style="thin">
        <color indexed="64"/>
      </left>
      <right/>
      <top style="thin">
        <color theme="0"/>
      </top>
      <bottom style="thin">
        <color theme="0"/>
      </bottom>
      <diagonal/>
    </border>
    <border>
      <left style="thin">
        <color indexed="64"/>
      </left>
      <right/>
      <top style="thin">
        <color theme="0"/>
      </top>
      <bottom style="thin">
        <color indexed="64"/>
      </bottom>
      <diagonal/>
    </border>
    <border>
      <left/>
      <right style="medium">
        <color indexed="64"/>
      </right>
      <top style="thin">
        <color theme="0"/>
      </top>
      <bottom style="thin">
        <color indexed="64"/>
      </bottom>
      <diagonal/>
    </border>
    <border>
      <left style="medium">
        <color indexed="64"/>
      </left>
      <right style="thin">
        <color indexed="64"/>
      </right>
      <top style="thin">
        <color theme="0"/>
      </top>
      <bottom style="thin">
        <color theme="0"/>
      </bottom>
      <diagonal/>
    </border>
    <border>
      <left style="thin">
        <color auto="1"/>
      </left>
      <right style="thick">
        <color theme="0"/>
      </right>
      <top style="thin">
        <color auto="1"/>
      </top>
      <bottom style="thin">
        <color auto="1"/>
      </bottom>
      <diagonal/>
    </border>
    <border>
      <left style="thick">
        <color theme="0"/>
      </left>
      <right style="thick">
        <color theme="0"/>
      </right>
      <top style="thin">
        <color auto="1"/>
      </top>
      <bottom style="thin">
        <color auto="1"/>
      </bottom>
      <diagonal/>
    </border>
    <border>
      <left style="thick">
        <color theme="0"/>
      </left>
      <right style="medium">
        <color auto="1"/>
      </right>
      <top style="thin">
        <color auto="1"/>
      </top>
      <bottom style="thin">
        <color auto="1"/>
      </bottom>
      <diagonal/>
    </border>
    <border>
      <left style="thin">
        <color indexed="64"/>
      </left>
      <right style="thick">
        <color theme="0"/>
      </right>
      <top/>
      <bottom/>
      <diagonal/>
    </border>
    <border>
      <left style="thick">
        <color theme="0"/>
      </left>
      <right style="thick">
        <color theme="0"/>
      </right>
      <top/>
      <bottom/>
      <diagonal/>
    </border>
    <border>
      <left style="thick">
        <color theme="0"/>
      </left>
      <right style="medium">
        <color indexed="64"/>
      </right>
      <top/>
      <bottom/>
      <diagonal/>
    </border>
    <border>
      <left style="thin">
        <color auto="1"/>
      </left>
      <right style="thick">
        <color theme="0"/>
      </right>
      <top style="thin">
        <color auto="1"/>
      </top>
      <bottom style="medium">
        <color indexed="64"/>
      </bottom>
      <diagonal/>
    </border>
    <border>
      <left style="thick">
        <color theme="0"/>
      </left>
      <right style="thick">
        <color theme="0"/>
      </right>
      <top style="thin">
        <color auto="1"/>
      </top>
      <bottom style="medium">
        <color indexed="64"/>
      </bottom>
      <diagonal/>
    </border>
    <border>
      <left style="thick">
        <color theme="0"/>
      </left>
      <right style="medium">
        <color auto="1"/>
      </right>
      <top style="thin">
        <color auto="1"/>
      </top>
      <bottom style="medium">
        <color indexed="64"/>
      </bottom>
      <diagonal/>
    </border>
    <border>
      <left style="thin">
        <color indexed="23"/>
      </left>
      <right/>
      <top style="thin">
        <color indexed="23"/>
      </top>
      <bottom style="medium">
        <color indexed="64"/>
      </bottom>
      <diagonal/>
    </border>
    <border>
      <left/>
      <right/>
      <top style="thin">
        <color indexed="23"/>
      </top>
      <bottom style="medium">
        <color indexed="64"/>
      </bottom>
      <diagonal/>
    </border>
    <border>
      <left/>
      <right style="thin">
        <color indexed="23"/>
      </right>
      <top style="thin">
        <color indexed="23"/>
      </top>
      <bottom style="medium">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hair">
        <color indexed="64"/>
      </right>
      <top style="thin">
        <color indexed="64"/>
      </top>
      <bottom/>
      <diagonal/>
    </border>
    <border>
      <left style="hair">
        <color indexed="64"/>
      </left>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9"/>
      </top>
      <bottom style="thin">
        <color theme="0"/>
      </bottom>
      <diagonal/>
    </border>
    <border>
      <left/>
      <right style="thin">
        <color indexed="64"/>
      </right>
      <top style="thin">
        <color indexed="9"/>
      </top>
      <bottom style="thin">
        <color theme="0"/>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style="thin">
        <color theme="0"/>
      </top>
      <bottom style="thin">
        <color theme="0"/>
      </bottom>
      <diagonal/>
    </border>
    <border>
      <left style="thin">
        <color auto="1"/>
      </left>
      <right/>
      <top/>
      <bottom style="thin">
        <color auto="1"/>
      </bottom>
      <diagonal/>
    </border>
    <border>
      <left/>
      <right/>
      <top/>
      <bottom style="thin">
        <color indexed="64"/>
      </bottom>
      <diagonal/>
    </border>
    <border>
      <left/>
      <right style="medium">
        <color indexed="64"/>
      </right>
      <top/>
      <bottom style="thin">
        <color indexed="64"/>
      </bottom>
      <diagonal/>
    </border>
    <border>
      <left style="medium">
        <color indexed="64"/>
      </left>
      <right/>
      <top style="thin">
        <color theme="0"/>
      </top>
      <bottom style="thin">
        <color indexed="9"/>
      </bottom>
      <diagonal/>
    </border>
    <border>
      <left/>
      <right style="thin">
        <color indexed="64"/>
      </right>
      <top style="thin">
        <color theme="0"/>
      </top>
      <bottom style="thin">
        <color indexed="9"/>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hair">
        <color indexed="64"/>
      </right>
      <top/>
      <bottom/>
      <diagonal/>
    </border>
    <border>
      <left style="hair">
        <color indexed="64"/>
      </left>
      <right/>
      <top/>
      <bottom/>
      <diagonal/>
    </border>
    <border>
      <left style="thin">
        <color indexed="64"/>
      </left>
      <right style="medium">
        <color indexed="64"/>
      </right>
      <top/>
      <bottom/>
      <diagonal/>
    </border>
    <border>
      <left style="medium">
        <color indexed="64"/>
      </left>
      <right style="hair">
        <color indexed="64"/>
      </right>
      <top style="thin">
        <color indexed="9"/>
      </top>
      <bottom style="medium">
        <color indexed="64"/>
      </bottom>
      <diagonal/>
    </border>
    <border>
      <left style="hair">
        <color indexed="64"/>
      </left>
      <right/>
      <top style="thin">
        <color indexed="9"/>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theme="0" tint="-4.9989318521683403E-2"/>
      </bottom>
      <diagonal/>
    </border>
    <border>
      <left/>
      <right/>
      <top style="medium">
        <color indexed="64"/>
      </top>
      <bottom style="medium">
        <color theme="0" tint="-4.9989318521683403E-2"/>
      </bottom>
      <diagonal/>
    </border>
    <border>
      <left/>
      <right style="thin">
        <color indexed="64"/>
      </right>
      <top style="medium">
        <color indexed="64"/>
      </top>
      <bottom style="medium">
        <color theme="0" tint="-4.9989318521683403E-2"/>
      </bottom>
      <diagonal/>
    </border>
    <border>
      <left style="thin">
        <color indexed="64"/>
      </left>
      <right/>
      <top style="medium">
        <color indexed="64"/>
      </top>
      <bottom style="thin">
        <color theme="0" tint="-4.9989318521683403E-2"/>
      </bottom>
      <diagonal/>
    </border>
    <border>
      <left/>
      <right style="thin">
        <color indexed="64"/>
      </right>
      <top style="medium">
        <color indexed="64"/>
      </top>
      <bottom style="thin">
        <color theme="0" tint="-4.9989318521683403E-2"/>
      </bottom>
      <diagonal/>
    </border>
    <border>
      <left style="medium">
        <color indexed="64"/>
      </left>
      <right/>
      <top style="medium">
        <color theme="0" tint="-4.9989318521683403E-2"/>
      </top>
      <bottom style="medium">
        <color indexed="64"/>
      </bottom>
      <diagonal/>
    </border>
    <border>
      <left/>
      <right/>
      <top style="medium">
        <color theme="0" tint="-4.9989318521683403E-2"/>
      </top>
      <bottom style="medium">
        <color indexed="64"/>
      </bottom>
      <diagonal/>
    </border>
    <border>
      <left/>
      <right style="thin">
        <color indexed="64"/>
      </right>
      <top style="medium">
        <color theme="0" tint="-4.9989318521683403E-2"/>
      </top>
      <bottom style="medium">
        <color indexed="64"/>
      </bottom>
      <diagonal/>
    </border>
    <border>
      <left/>
      <right style="thin">
        <color indexed="64"/>
      </right>
      <top style="thin">
        <color indexed="64"/>
      </top>
      <bottom style="medium">
        <color indexed="64"/>
      </bottom>
      <diagonal/>
    </border>
    <border>
      <left style="thin">
        <color indexed="64"/>
      </left>
      <right/>
      <top style="thin">
        <color theme="0" tint="-4.9989318521683403E-2"/>
      </top>
      <bottom style="medium">
        <color indexed="64"/>
      </bottom>
      <diagonal/>
    </border>
    <border>
      <left/>
      <right style="thin">
        <color indexed="64"/>
      </right>
      <top style="thin">
        <color theme="0" tint="-4.9989318521683403E-2"/>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bottom style="thin">
        <color indexed="23"/>
      </bottom>
      <diagonal/>
    </border>
    <border>
      <left/>
      <right/>
      <top/>
      <bottom style="thin">
        <color indexed="23"/>
      </bottom>
      <diagonal/>
    </border>
    <border>
      <left/>
      <right style="thin">
        <color indexed="23"/>
      </right>
      <top/>
      <bottom style="thin">
        <color indexed="23"/>
      </bottom>
      <diagonal/>
    </border>
    <border>
      <left style="medium">
        <color indexed="64"/>
      </left>
      <right/>
      <top style="medium">
        <color indexed="64"/>
      </top>
      <bottom style="thin">
        <color rgb="FF808080"/>
      </bottom>
      <diagonal/>
    </border>
    <border>
      <left/>
      <right/>
      <top style="medium">
        <color indexed="64"/>
      </top>
      <bottom style="thin">
        <color rgb="FF808080"/>
      </bottom>
      <diagonal/>
    </border>
    <border>
      <left/>
      <right style="thin">
        <color rgb="FF808080"/>
      </right>
      <top style="medium">
        <color indexed="64"/>
      </top>
      <bottom style="thin">
        <color rgb="FF808080"/>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thin">
        <color auto="1"/>
      </right>
      <top/>
      <bottom style="thin">
        <color auto="1"/>
      </bottom>
      <diagonal/>
    </border>
    <border>
      <left style="medium">
        <color auto="1"/>
      </left>
      <right style="thin">
        <color auto="1"/>
      </right>
      <top style="medium">
        <color auto="1"/>
      </top>
      <bottom style="thin">
        <color indexed="64"/>
      </bottom>
      <diagonal/>
    </border>
    <border>
      <left style="thin">
        <color auto="1"/>
      </left>
      <right style="medium">
        <color auto="1"/>
      </right>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left>
      <right style="thin">
        <color theme="0"/>
      </right>
      <top style="thin">
        <color theme="0"/>
      </top>
      <bottom style="thin">
        <color theme="0"/>
      </bottom>
      <diagonal/>
    </border>
    <border>
      <left style="thin">
        <color indexed="9"/>
      </left>
      <right/>
      <top/>
      <bottom/>
      <diagonal/>
    </border>
  </borders>
  <cellStyleXfs count="10">
    <xf numFmtId="0" fontId="0" fillId="0" borderId="0"/>
    <xf numFmtId="0" fontId="4" fillId="0" borderId="0"/>
    <xf numFmtId="0" fontId="18" fillId="0" borderId="0"/>
    <xf numFmtId="0" fontId="18" fillId="0" borderId="0"/>
    <xf numFmtId="0" fontId="18" fillId="0" borderId="0"/>
    <xf numFmtId="0" fontId="38" fillId="0" borderId="0"/>
    <xf numFmtId="0" fontId="18" fillId="0" borderId="0"/>
    <xf numFmtId="0" fontId="47" fillId="0" borderId="0"/>
    <xf numFmtId="0" fontId="2" fillId="0" borderId="0"/>
    <xf numFmtId="0" fontId="47" fillId="0" borderId="0"/>
  </cellStyleXfs>
  <cellXfs count="727">
    <xf numFmtId="0" fontId="0" fillId="0" borderId="0" xfId="0"/>
    <xf numFmtId="0" fontId="6" fillId="0" borderId="0" xfId="0" applyFont="1"/>
    <xf numFmtId="0" fontId="7" fillId="0" borderId="0" xfId="0" applyFont="1"/>
    <xf numFmtId="0" fontId="7" fillId="0" borderId="0" xfId="0" applyFont="1" applyAlignment="1">
      <alignment wrapText="1"/>
    </xf>
    <xf numFmtId="0" fontId="4" fillId="0" borderId="0" xfId="0" applyFont="1"/>
    <xf numFmtId="0" fontId="8" fillId="0" borderId="0" xfId="0" applyFont="1" applyAlignment="1">
      <alignment vertical="top"/>
    </xf>
    <xf numFmtId="0" fontId="9" fillId="0" borderId="0" xfId="0" applyFont="1" applyAlignment="1">
      <alignment vertical="top"/>
    </xf>
    <xf numFmtId="0" fontId="8" fillId="0" borderId="0" xfId="0" applyFont="1" applyAlignment="1">
      <alignment horizontal="center" vertical="top"/>
    </xf>
    <xf numFmtId="0" fontId="8" fillId="0" borderId="0" xfId="0" applyFont="1" applyAlignment="1">
      <alignment vertical="top" wrapText="1"/>
    </xf>
    <xf numFmtId="0" fontId="8" fillId="0" borderId="0" xfId="0" applyFont="1" applyAlignment="1" applyProtection="1">
      <alignment vertical="top"/>
    </xf>
    <xf numFmtId="0" fontId="11" fillId="0" borderId="0" xfId="0" applyFont="1" applyAlignment="1"/>
    <xf numFmtId="0" fontId="12" fillId="0" borderId="0" xfId="0" applyFont="1" applyAlignment="1">
      <alignment vertical="top"/>
    </xf>
    <xf numFmtId="0" fontId="12" fillId="0" borderId="2" xfId="0" applyFont="1" applyBorder="1" applyAlignment="1">
      <alignment horizontal="center" vertical="center"/>
    </xf>
    <xf numFmtId="0" fontId="12" fillId="0" borderId="0" xfId="0" applyFont="1" applyBorder="1" applyAlignment="1">
      <alignment vertical="center"/>
    </xf>
    <xf numFmtId="0" fontId="12" fillId="0" borderId="0" xfId="0" applyFont="1" applyBorder="1" applyAlignment="1" applyProtection="1">
      <alignment vertical="center"/>
    </xf>
    <xf numFmtId="0" fontId="12" fillId="0" borderId="5" xfId="0" applyFont="1" applyBorder="1" applyAlignment="1">
      <alignment horizontal="center" vertical="top"/>
    </xf>
    <xf numFmtId="0" fontId="14" fillId="0" borderId="0" xfId="0" applyFont="1" applyBorder="1" applyAlignment="1">
      <alignment vertical="top" wrapText="1"/>
    </xf>
    <xf numFmtId="0" fontId="14" fillId="0" borderId="0" xfId="0" applyFont="1" applyBorder="1" applyAlignment="1" applyProtection="1">
      <alignment vertical="top" wrapText="1"/>
    </xf>
    <xf numFmtId="0" fontId="13" fillId="0" borderId="6" xfId="0" applyFont="1" applyBorder="1" applyAlignment="1">
      <alignment vertical="top"/>
    </xf>
    <xf numFmtId="0" fontId="8" fillId="0" borderId="7" xfId="0" applyFont="1" applyFill="1" applyBorder="1" applyAlignment="1">
      <alignment vertical="top" wrapText="1"/>
    </xf>
    <xf numFmtId="0" fontId="13" fillId="0" borderId="8" xfId="0" applyFont="1" applyBorder="1" applyAlignment="1">
      <alignment horizontal="center" vertical="top"/>
    </xf>
    <xf numFmtId="0" fontId="13" fillId="0" borderId="0" xfId="0" applyFont="1" applyBorder="1" applyAlignment="1">
      <alignment vertical="top"/>
    </xf>
    <xf numFmtId="0" fontId="8" fillId="0" borderId="0" xfId="0" applyFont="1" applyBorder="1" applyAlignment="1" applyProtection="1">
      <alignment vertical="top"/>
    </xf>
    <xf numFmtId="0" fontId="13" fillId="0" borderId="9" xfId="0" applyFont="1" applyBorder="1" applyAlignment="1">
      <alignment vertical="top"/>
    </xf>
    <xf numFmtId="0" fontId="8" fillId="0" borderId="11" xfId="0" applyFont="1" applyFill="1" applyBorder="1" applyAlignment="1">
      <alignment vertical="top" wrapText="1"/>
    </xf>
    <xf numFmtId="0" fontId="13" fillId="0" borderId="12" xfId="0" applyFont="1" applyBorder="1" applyAlignment="1">
      <alignment horizontal="center" vertical="top"/>
    </xf>
    <xf numFmtId="0" fontId="12" fillId="0" borderId="5" xfId="0" applyFont="1" applyBorder="1" applyAlignment="1">
      <alignment vertical="top" wrapText="1"/>
    </xf>
    <xf numFmtId="0" fontId="13" fillId="0" borderId="13" xfId="0" applyFont="1" applyBorder="1" applyAlignment="1">
      <alignment vertical="top"/>
    </xf>
    <xf numFmtId="0" fontId="13" fillId="0" borderId="14" xfId="0" applyFont="1" applyBorder="1" applyAlignment="1">
      <alignment vertical="top"/>
    </xf>
    <xf numFmtId="0" fontId="12" fillId="0" borderId="3" xfId="0" applyFont="1" applyBorder="1" applyAlignment="1">
      <alignment horizontal="left" vertical="center" textRotation="90" wrapText="1"/>
    </xf>
    <xf numFmtId="0" fontId="14" fillId="0" borderId="5" xfId="0" applyFont="1" applyBorder="1" applyAlignment="1">
      <alignment vertical="top" wrapText="1"/>
    </xf>
    <xf numFmtId="0" fontId="12" fillId="0" borderId="15" xfId="0" applyFont="1" applyBorder="1" applyAlignment="1">
      <alignment vertical="top" wrapText="1"/>
    </xf>
    <xf numFmtId="0" fontId="16" fillId="0" borderId="0" xfId="0" applyFont="1" applyAlignment="1">
      <alignment vertical="top"/>
    </xf>
    <xf numFmtId="0" fontId="16" fillId="0" borderId="0" xfId="0" applyNumberFormat="1" applyFont="1" applyAlignment="1">
      <alignment horizontal="right" vertical="top"/>
    </xf>
    <xf numFmtId="0" fontId="9" fillId="0" borderId="0" xfId="0" applyFont="1" applyAlignment="1">
      <alignment horizontal="center" vertical="top" wrapText="1"/>
    </xf>
    <xf numFmtId="0" fontId="15" fillId="0" borderId="0" xfId="0" applyFont="1" applyAlignment="1">
      <alignment horizontal="center" vertical="top" wrapText="1"/>
    </xf>
    <xf numFmtId="0" fontId="16" fillId="0" borderId="0" xfId="0" applyFont="1" applyAlignment="1">
      <alignment vertical="top" wrapText="1"/>
    </xf>
    <xf numFmtId="0" fontId="17" fillId="0" borderId="0" xfId="0" applyFont="1" applyAlignment="1">
      <alignment vertical="top" wrapText="1"/>
    </xf>
    <xf numFmtId="0" fontId="18" fillId="0" borderId="1" xfId="4" applyFont="1" applyFill="1" applyBorder="1" applyAlignment="1">
      <alignment horizontal="right" wrapText="1"/>
    </xf>
    <xf numFmtId="0" fontId="18" fillId="0" borderId="1" xfId="4" applyFont="1" applyFill="1" applyBorder="1" applyAlignment="1">
      <alignment wrapText="1"/>
    </xf>
    <xf numFmtId="0" fontId="18" fillId="0" borderId="1" xfId="3" applyFont="1" applyFill="1" applyBorder="1" applyAlignment="1"/>
    <xf numFmtId="0" fontId="4" fillId="0" borderId="0" xfId="0" applyFont="1" applyFill="1" applyBorder="1"/>
    <xf numFmtId="0" fontId="20" fillId="0" borderId="0" xfId="0" applyFont="1" applyAlignment="1">
      <alignment vertical="top"/>
    </xf>
    <xf numFmtId="49" fontId="8" fillId="0" borderId="18" xfId="0" applyNumberFormat="1" applyFont="1" applyBorder="1" applyAlignment="1">
      <alignment horizontal="center" vertical="top"/>
    </xf>
    <xf numFmtId="0" fontId="13" fillId="0" borderId="19" xfId="0" applyFont="1" applyBorder="1" applyAlignment="1">
      <alignment horizontal="center" vertical="top"/>
    </xf>
    <xf numFmtId="0" fontId="13" fillId="0" borderId="10" xfId="0" applyFont="1" applyBorder="1" applyAlignment="1">
      <alignment horizontal="center" vertical="top"/>
    </xf>
    <xf numFmtId="49" fontId="8" fillId="2" borderId="8" xfId="0" applyNumberFormat="1" applyFont="1" applyFill="1" applyBorder="1" applyAlignment="1" applyProtection="1">
      <alignment vertical="top" wrapText="1"/>
      <protection locked="0"/>
    </xf>
    <xf numFmtId="0" fontId="5" fillId="0" borderId="0" xfId="0" applyFont="1"/>
    <xf numFmtId="15" fontId="5" fillId="0" borderId="0" xfId="0" applyNumberFormat="1" applyFont="1"/>
    <xf numFmtId="14" fontId="5" fillId="0" borderId="0" xfId="0" applyNumberFormat="1" applyFont="1"/>
    <xf numFmtId="20" fontId="5" fillId="0" borderId="0" xfId="0" applyNumberFormat="1" applyFont="1"/>
    <xf numFmtId="0" fontId="4" fillId="0" borderId="0" xfId="0" applyNumberFormat="1" applyFont="1"/>
    <xf numFmtId="0" fontId="19" fillId="0" borderId="0" xfId="0" applyFont="1"/>
    <xf numFmtId="0" fontId="4" fillId="0" borderId="0" xfId="1"/>
    <xf numFmtId="0" fontId="0" fillId="0" borderId="20" xfId="0" applyBorder="1"/>
    <xf numFmtId="0" fontId="0" fillId="0" borderId="22" xfId="0" applyBorder="1"/>
    <xf numFmtId="0" fontId="0" fillId="0" borderId="0" xfId="0" applyBorder="1"/>
    <xf numFmtId="0" fontId="4" fillId="0" borderId="0" xfId="0" applyFont="1" applyBorder="1"/>
    <xf numFmtId="0" fontId="0" fillId="0" borderId="0" xfId="0" applyFont="1" applyFill="1" applyBorder="1"/>
    <xf numFmtId="0" fontId="0" fillId="0" borderId="0" xfId="0" applyFill="1" applyBorder="1"/>
    <xf numFmtId="0" fontId="7" fillId="0" borderId="0" xfId="0" applyFont="1" applyFill="1" applyBorder="1"/>
    <xf numFmtId="0" fontId="8" fillId="0" borderId="0" xfId="0" applyFont="1"/>
    <xf numFmtId="0" fontId="8" fillId="2" borderId="8" xfId="0" applyNumberFormat="1" applyFont="1" applyFill="1" applyBorder="1" applyAlignment="1" applyProtection="1">
      <alignment vertical="top" wrapText="1"/>
      <protection locked="0"/>
    </xf>
    <xf numFmtId="0" fontId="9" fillId="0" borderId="0" xfId="0" applyFont="1" applyBorder="1" applyAlignment="1">
      <alignment horizontal="center" vertical="top"/>
    </xf>
    <xf numFmtId="0" fontId="11" fillId="0" borderId="0" xfId="0" applyFont="1" applyBorder="1" applyAlignment="1">
      <alignment horizontal="center"/>
    </xf>
    <xf numFmtId="49" fontId="4" fillId="0" borderId="0" xfId="0" applyNumberFormat="1" applyFont="1"/>
    <xf numFmtId="49" fontId="0" fillId="0" borderId="0" xfId="0" applyNumberFormat="1"/>
    <xf numFmtId="0" fontId="12" fillId="0" borderId="24" xfId="0" applyFont="1" applyBorder="1" applyAlignment="1">
      <alignment horizontal="center" vertical="top"/>
    </xf>
    <xf numFmtId="0" fontId="0" fillId="0" borderId="29" xfId="0" applyBorder="1"/>
    <xf numFmtId="0" fontId="4" fillId="0" borderId="22" xfId="0" applyFont="1" applyBorder="1"/>
    <xf numFmtId="0" fontId="0" fillId="0" borderId="30" xfId="0" applyBorder="1"/>
    <xf numFmtId="10" fontId="4" fillId="0" borderId="19" xfId="0" applyNumberFormat="1" applyFont="1" applyBorder="1"/>
    <xf numFmtId="0" fontId="0" fillId="0" borderId="19" xfId="0" applyBorder="1"/>
    <xf numFmtId="0" fontId="4" fillId="3" borderId="0" xfId="0" applyFont="1" applyFill="1"/>
    <xf numFmtId="0" fontId="0" fillId="3" borderId="22" xfId="0" applyFill="1" applyBorder="1"/>
    <xf numFmtId="0" fontId="0" fillId="3" borderId="0" xfId="0" applyFont="1" applyFill="1" applyBorder="1"/>
    <xf numFmtId="0" fontId="0" fillId="3" borderId="0" xfId="0" applyFill="1" applyBorder="1"/>
    <xf numFmtId="0" fontId="0" fillId="3" borderId="30" xfId="0" applyFill="1" applyBorder="1"/>
    <xf numFmtId="0" fontId="0" fillId="3" borderId="0" xfId="0" applyFill="1"/>
    <xf numFmtId="0" fontId="0" fillId="3" borderId="20" xfId="0" applyFill="1" applyBorder="1"/>
    <xf numFmtId="10" fontId="4" fillId="3" borderId="19" xfId="0" applyNumberFormat="1" applyFont="1" applyFill="1" applyBorder="1"/>
    <xf numFmtId="0" fontId="4" fillId="3" borderId="22" xfId="0" applyFont="1" applyFill="1" applyBorder="1"/>
    <xf numFmtId="0" fontId="4" fillId="3" borderId="0" xfId="0" applyFont="1" applyFill="1" applyBorder="1"/>
    <xf numFmtId="0" fontId="0" fillId="0" borderId="22" xfId="0" applyFill="1" applyBorder="1"/>
    <xf numFmtId="0" fontId="0" fillId="0" borderId="17" xfId="0" applyBorder="1"/>
    <xf numFmtId="0" fontId="0" fillId="0" borderId="16" xfId="0" applyBorder="1"/>
    <xf numFmtId="0" fontId="0" fillId="0" borderId="25" xfId="0" applyBorder="1"/>
    <xf numFmtId="0" fontId="0" fillId="0" borderId="27" xfId="0" applyBorder="1"/>
    <xf numFmtId="0" fontId="8" fillId="0" borderId="0" xfId="0" applyFont="1" applyAlignment="1">
      <alignment vertical="center"/>
    </xf>
    <xf numFmtId="0" fontId="8" fillId="7" borderId="31" xfId="0" applyFont="1" applyFill="1" applyBorder="1" applyAlignment="1">
      <alignment vertical="center"/>
    </xf>
    <xf numFmtId="0" fontId="8" fillId="7" borderId="32" xfId="0" applyFont="1" applyFill="1" applyBorder="1" applyAlignment="1">
      <alignment vertical="center"/>
    </xf>
    <xf numFmtId="0" fontId="12" fillId="0" borderId="0" xfId="0" applyFont="1" applyAlignment="1" applyProtection="1">
      <alignment vertical="center"/>
    </xf>
    <xf numFmtId="0" fontId="8" fillId="0" borderId="33" xfId="0" applyFont="1" applyBorder="1" applyAlignment="1">
      <alignment vertical="center"/>
    </xf>
    <xf numFmtId="0" fontId="8" fillId="0" borderId="23" xfId="0" applyFont="1" applyBorder="1" applyAlignment="1">
      <alignment vertical="center"/>
    </xf>
    <xf numFmtId="0" fontId="8" fillId="0" borderId="34" xfId="0" applyFont="1" applyBorder="1" applyAlignment="1">
      <alignment vertical="center"/>
    </xf>
    <xf numFmtId="0" fontId="8" fillId="0" borderId="0" xfId="0" applyFont="1" applyAlignment="1" applyProtection="1">
      <alignment vertical="center"/>
    </xf>
    <xf numFmtId="0" fontId="8" fillId="0" borderId="35" xfId="0" applyFont="1" applyBorder="1" applyAlignment="1">
      <alignment vertical="center"/>
    </xf>
    <xf numFmtId="15" fontId="8" fillId="0" borderId="29" xfId="0" applyNumberFormat="1" applyFont="1" applyBorder="1" applyAlignment="1">
      <alignment vertical="center"/>
    </xf>
    <xf numFmtId="0" fontId="15" fillId="0" borderId="0" xfId="0" applyFont="1" applyAlignment="1" applyProtection="1">
      <alignment vertical="center"/>
    </xf>
    <xf numFmtId="0" fontId="8" fillId="4" borderId="36" xfId="0" applyFont="1" applyFill="1" applyBorder="1" applyAlignment="1">
      <alignment vertical="center"/>
    </xf>
    <xf numFmtId="0" fontId="8" fillId="0" borderId="0" xfId="0" applyFont="1" applyBorder="1" applyAlignment="1">
      <alignment vertical="center"/>
    </xf>
    <xf numFmtId="0" fontId="8" fillId="0" borderId="37" xfId="0" applyFont="1" applyBorder="1" applyAlignment="1">
      <alignment vertical="center"/>
    </xf>
    <xf numFmtId="4" fontId="8" fillId="0" borderId="19" xfId="0" applyNumberFormat="1" applyFont="1" applyBorder="1" applyAlignment="1">
      <alignment vertical="center"/>
    </xf>
    <xf numFmtId="2" fontId="8" fillId="0" borderId="19" xfId="0" applyNumberFormat="1" applyFont="1" applyBorder="1" applyAlignment="1">
      <alignment vertical="center"/>
    </xf>
    <xf numFmtId="49" fontId="8" fillId="0" borderId="19" xfId="0" applyNumberFormat="1" applyFont="1" applyBorder="1" applyAlignment="1">
      <alignment vertical="center"/>
    </xf>
    <xf numFmtId="0" fontId="8" fillId="0" borderId="36" xfId="0" applyFont="1" applyBorder="1" applyAlignment="1">
      <alignment vertical="center"/>
    </xf>
    <xf numFmtId="0" fontId="8" fillId="0" borderId="19" xfId="0" applyFont="1" applyBorder="1" applyAlignment="1">
      <alignment vertical="center"/>
    </xf>
    <xf numFmtId="0" fontId="8" fillId="0" borderId="38" xfId="0" applyFont="1" applyBorder="1" applyAlignment="1">
      <alignment vertical="center"/>
    </xf>
    <xf numFmtId="0" fontId="8" fillId="0" borderId="39" xfId="0" applyFont="1" applyBorder="1" applyAlignment="1">
      <alignment vertical="center"/>
    </xf>
    <xf numFmtId="0" fontId="8" fillId="0" borderId="17" xfId="0" applyFont="1" applyBorder="1" applyAlignment="1">
      <alignment vertical="center"/>
    </xf>
    <xf numFmtId="49" fontId="25" fillId="0" borderId="40" xfId="0" applyNumberFormat="1" applyFont="1" applyBorder="1" applyAlignment="1" applyProtection="1">
      <alignment horizontal="center" vertical="center"/>
    </xf>
    <xf numFmtId="49" fontId="8" fillId="0" borderId="41" xfId="0" applyNumberFormat="1" applyFont="1" applyBorder="1" applyAlignment="1">
      <alignment vertical="center"/>
    </xf>
    <xf numFmtId="49" fontId="8" fillId="0" borderId="0" xfId="0" applyNumberFormat="1" applyFont="1" applyAlignment="1">
      <alignment vertical="center"/>
    </xf>
    <xf numFmtId="0" fontId="24" fillId="0" borderId="0" xfId="0" applyFont="1" applyBorder="1" applyAlignment="1">
      <alignment vertical="center" wrapText="1"/>
    </xf>
    <xf numFmtId="49" fontId="8" fillId="0" borderId="42" xfId="0" applyNumberFormat="1" applyFont="1" applyBorder="1" applyAlignment="1">
      <alignment vertical="center"/>
    </xf>
    <xf numFmtId="0" fontId="8" fillId="0" borderId="0" xfId="0" applyFont="1" applyAlignment="1" applyProtection="1">
      <alignment vertical="center"/>
      <protection locked="0" hidden="1"/>
    </xf>
    <xf numFmtId="0" fontId="8" fillId="0" borderId="43" xfId="0" applyFont="1" applyBorder="1" applyAlignment="1">
      <alignment vertical="center"/>
    </xf>
    <xf numFmtId="0" fontId="8" fillId="4" borderId="44" xfId="0" applyNumberFormat="1" applyFont="1" applyFill="1" applyBorder="1" applyAlignment="1">
      <alignment vertical="center"/>
    </xf>
    <xf numFmtId="0" fontId="8" fillId="4" borderId="45" xfId="0" applyFont="1" applyFill="1" applyBorder="1" applyAlignment="1">
      <alignment vertical="center"/>
    </xf>
    <xf numFmtId="0" fontId="8" fillId="4" borderId="46" xfId="0" applyFont="1" applyFill="1" applyBorder="1" applyAlignment="1">
      <alignment vertical="center"/>
    </xf>
    <xf numFmtId="0" fontId="8" fillId="4" borderId="47" xfId="0" applyFont="1" applyFill="1" applyBorder="1" applyAlignment="1">
      <alignment vertical="center"/>
    </xf>
    <xf numFmtId="49" fontId="25" fillId="0" borderId="0" xfId="0" applyNumberFormat="1" applyFont="1" applyBorder="1" applyAlignment="1" applyProtection="1">
      <alignment horizontal="center" vertical="center"/>
    </xf>
    <xf numFmtId="49" fontId="12" fillId="0" borderId="0" xfId="0" applyNumberFormat="1" applyFont="1" applyBorder="1" applyAlignment="1" applyProtection="1">
      <alignment horizontal="left" vertical="center"/>
    </xf>
    <xf numFmtId="0" fontId="12" fillId="0" borderId="0" xfId="0" applyFont="1" applyAlignment="1">
      <alignment vertical="center"/>
    </xf>
    <xf numFmtId="0" fontId="22" fillId="0" borderId="0" xfId="2" applyFont="1" applyFill="1" applyBorder="1" applyAlignment="1"/>
    <xf numFmtId="0" fontId="22" fillId="0" borderId="0" xfId="2" applyFont="1" applyFill="1" applyBorder="1" applyAlignment="1">
      <alignment horizontal="right"/>
    </xf>
    <xf numFmtId="0" fontId="8" fillId="4" borderId="45" xfId="0" applyFont="1" applyFill="1" applyBorder="1" applyAlignment="1" applyProtection="1">
      <alignment vertical="center"/>
      <protection locked="0"/>
    </xf>
    <xf numFmtId="0" fontId="8" fillId="0" borderId="46" xfId="0" applyFont="1" applyFill="1" applyBorder="1" applyAlignment="1">
      <alignment vertical="center"/>
    </xf>
    <xf numFmtId="0" fontId="8" fillId="4" borderId="47" xfId="0" applyFont="1" applyFill="1" applyBorder="1" applyAlignment="1" applyProtection="1">
      <alignment vertical="center"/>
      <protection locked="0"/>
    </xf>
    <xf numFmtId="0" fontId="24" fillId="0" borderId="39" xfId="0" applyFont="1" applyBorder="1" applyAlignment="1" applyProtection="1">
      <alignment vertical="center"/>
    </xf>
    <xf numFmtId="165" fontId="30" fillId="0" borderId="47" xfId="0" applyNumberFormat="1" applyFont="1" applyBorder="1" applyAlignment="1" applyProtection="1">
      <alignment horizontal="center" vertical="center"/>
    </xf>
    <xf numFmtId="0" fontId="27" fillId="0" borderId="0" xfId="0" applyNumberFormat="1" applyFont="1" applyBorder="1" applyAlignment="1" applyProtection="1">
      <alignment horizontal="center" vertical="center"/>
    </xf>
    <xf numFmtId="0" fontId="27" fillId="0" borderId="0" xfId="0" applyFont="1" applyBorder="1" applyAlignment="1" applyProtection="1">
      <alignment horizontal="center" vertical="center"/>
    </xf>
    <xf numFmtId="165" fontId="29" fillId="0" borderId="0" xfId="0" applyNumberFormat="1" applyFont="1" applyBorder="1" applyAlignment="1" applyProtection="1">
      <alignment horizontal="center" vertical="center"/>
    </xf>
    <xf numFmtId="165" fontId="30" fillId="0" borderId="0" xfId="0" applyNumberFormat="1" applyFont="1" applyBorder="1" applyAlignment="1" applyProtection="1">
      <alignment horizontal="center" vertical="center"/>
    </xf>
    <xf numFmtId="0" fontId="0" fillId="0" borderId="0" xfId="0" applyNumberFormat="1"/>
    <xf numFmtId="0" fontId="8" fillId="0" borderId="59" xfId="0" applyFont="1" applyBorder="1" applyAlignment="1" applyProtection="1">
      <alignment vertical="center"/>
      <protection locked="0"/>
    </xf>
    <xf numFmtId="0" fontId="8" fillId="3" borderId="54" xfId="0" applyFont="1" applyFill="1" applyBorder="1" applyAlignment="1" applyProtection="1">
      <alignment vertical="center" wrapText="1"/>
    </xf>
    <xf numFmtId="0" fontId="8" fillId="3" borderId="54" xfId="0" applyFont="1" applyFill="1" applyBorder="1" applyAlignment="1" applyProtection="1">
      <alignment vertical="center"/>
    </xf>
    <xf numFmtId="0" fontId="8" fillId="0" borderId="134" xfId="0" applyFont="1" applyFill="1" applyBorder="1" applyAlignment="1" applyProtection="1">
      <alignment horizontal="center" vertical="center"/>
      <protection locked="0"/>
    </xf>
    <xf numFmtId="0" fontId="18" fillId="0" borderId="53" xfId="5" applyFont="1" applyFill="1" applyBorder="1" applyAlignment="1">
      <alignment horizontal="right" wrapText="1"/>
    </xf>
    <xf numFmtId="0" fontId="8" fillId="13" borderId="0" xfId="0" applyFont="1" applyFill="1" applyAlignment="1">
      <alignment vertical="center"/>
    </xf>
    <xf numFmtId="0" fontId="12" fillId="13" borderId="0" xfId="0" applyFont="1" applyFill="1" applyAlignment="1">
      <alignment vertical="center"/>
    </xf>
    <xf numFmtId="0" fontId="8" fillId="0" borderId="18" xfId="0" applyFont="1" applyBorder="1" applyAlignment="1">
      <alignment horizontal="center" vertical="top" wrapText="1"/>
    </xf>
    <xf numFmtId="0" fontId="8" fillId="0" borderId="0" xfId="0" applyFont="1" applyAlignment="1">
      <alignment vertical="center"/>
    </xf>
    <xf numFmtId="0" fontId="8" fillId="0" borderId="0" xfId="0" applyFont="1" applyAlignment="1">
      <alignment vertical="center"/>
    </xf>
    <xf numFmtId="0" fontId="40" fillId="0" borderId="1" xfId="6" applyFont="1" applyFill="1" applyBorder="1" applyAlignment="1">
      <alignment wrapText="1"/>
    </xf>
    <xf numFmtId="0" fontId="0" fillId="0" borderId="0" xfId="0" applyAlignment="1">
      <alignment wrapText="1"/>
    </xf>
    <xf numFmtId="0" fontId="4" fillId="0" borderId="0" xfId="0" applyFont="1" applyAlignment="1">
      <alignment wrapText="1"/>
    </xf>
    <xf numFmtId="0" fontId="4" fillId="0" borderId="0" xfId="0" applyFont="1" applyFill="1" applyBorder="1" applyAlignment="1">
      <alignment wrapText="1"/>
    </xf>
    <xf numFmtId="0" fontId="40" fillId="0" borderId="1" xfId="4" applyFont="1" applyFill="1" applyBorder="1" applyAlignment="1">
      <alignment wrapText="1"/>
    </xf>
    <xf numFmtId="0" fontId="18" fillId="0" borderId="1" xfId="5" applyFont="1" applyFill="1" applyBorder="1" applyAlignment="1">
      <alignment horizontal="right" wrapText="1"/>
    </xf>
    <xf numFmtId="0" fontId="18" fillId="0" borderId="1" xfId="5" applyFont="1" applyFill="1" applyBorder="1" applyAlignment="1">
      <alignment wrapText="1"/>
    </xf>
    <xf numFmtId="0" fontId="40" fillId="0" borderId="1" xfId="4" applyFont="1" applyFill="1" applyBorder="1" applyAlignment="1">
      <alignment horizontal="right" wrapText="1"/>
    </xf>
    <xf numFmtId="0" fontId="40" fillId="0" borderId="53" xfId="4" applyFont="1" applyFill="1" applyBorder="1" applyAlignment="1">
      <alignment horizontal="right" wrapText="1"/>
    </xf>
    <xf numFmtId="0" fontId="40" fillId="0" borderId="53" xfId="4" applyFont="1" applyFill="1" applyBorder="1" applyAlignment="1">
      <alignment wrapText="1"/>
    </xf>
    <xf numFmtId="0" fontId="40" fillId="0" borderId="0" xfId="4" applyFont="1" applyFill="1" applyBorder="1" applyAlignment="1">
      <alignment horizontal="right" wrapText="1"/>
    </xf>
    <xf numFmtId="0" fontId="40" fillId="0" borderId="0" xfId="4" applyFont="1" applyFill="1" applyBorder="1" applyAlignment="1">
      <alignment wrapText="1"/>
    </xf>
    <xf numFmtId="0" fontId="42" fillId="0" borderId="0" xfId="0" applyFont="1" applyAlignment="1">
      <alignment vertical="top" wrapText="1"/>
    </xf>
    <xf numFmtId="0" fontId="41" fillId="0" borderId="0" xfId="1" applyFont="1" applyAlignment="1">
      <alignment horizontal="left" wrapText="1"/>
    </xf>
    <xf numFmtId="0" fontId="31" fillId="3" borderId="53" xfId="0" applyFont="1" applyFill="1" applyBorder="1" applyAlignment="1" applyProtection="1">
      <alignment vertical="center" wrapText="1"/>
    </xf>
    <xf numFmtId="20" fontId="8" fillId="0" borderId="53" xfId="0" applyNumberFormat="1" applyFont="1" applyBorder="1" applyAlignment="1" applyProtection="1">
      <alignment horizontal="center" vertical="center"/>
      <protection locked="0"/>
    </xf>
    <xf numFmtId="20" fontId="31" fillId="3" borderId="53" xfId="0" applyNumberFormat="1" applyFont="1" applyFill="1" applyBorder="1" applyAlignment="1" applyProtection="1">
      <alignment vertical="center" wrapText="1"/>
    </xf>
    <xf numFmtId="20" fontId="8" fillId="0" borderId="148" xfId="0" applyNumberFormat="1" applyFont="1" applyBorder="1" applyAlignment="1" applyProtection="1">
      <alignment horizontal="center" vertical="center"/>
      <protection locked="0"/>
    </xf>
    <xf numFmtId="0" fontId="8" fillId="0" borderId="0" xfId="0" applyFont="1" applyAlignment="1" applyProtection="1">
      <alignment vertical="center"/>
      <protection hidden="1"/>
    </xf>
    <xf numFmtId="0" fontId="8" fillId="0" borderId="156" xfId="0" applyFont="1" applyBorder="1" applyAlignment="1" applyProtection="1">
      <alignment horizontal="center" vertical="center"/>
      <protection locked="0"/>
    </xf>
    <xf numFmtId="0" fontId="31" fillId="3" borderId="157" xfId="0" applyFont="1" applyFill="1" applyBorder="1" applyAlignment="1" applyProtection="1">
      <alignment horizontal="right" vertical="center" indent="1"/>
    </xf>
    <xf numFmtId="0" fontId="31" fillId="3" borderId="157" xfId="0" applyFont="1" applyFill="1" applyBorder="1" applyAlignment="1" applyProtection="1">
      <alignment horizontal="center" vertical="center"/>
    </xf>
    <xf numFmtId="15" fontId="8" fillId="0" borderId="158" xfId="0" applyNumberFormat="1" applyFont="1" applyBorder="1" applyAlignment="1" applyProtection="1">
      <alignment horizontal="left" vertical="center"/>
      <protection locked="0"/>
    </xf>
    <xf numFmtId="0" fontId="31" fillId="3" borderId="159" xfId="0" applyFont="1" applyFill="1" applyBorder="1" applyAlignment="1" applyProtection="1">
      <alignment horizontal="right" vertical="center" wrapText="1" indent="1"/>
    </xf>
    <xf numFmtId="0" fontId="31" fillId="3" borderId="159" xfId="0" applyFont="1" applyFill="1" applyBorder="1" applyAlignment="1" applyProtection="1">
      <alignment horizontal="center" vertical="center" wrapText="1"/>
    </xf>
    <xf numFmtId="15" fontId="8" fillId="17" borderId="55" xfId="0" applyNumberFormat="1" applyFont="1" applyFill="1" applyBorder="1" applyAlignment="1" applyProtection="1">
      <alignment horizontal="left" vertical="center"/>
      <protection locked="0"/>
    </xf>
    <xf numFmtId="0" fontId="31" fillId="16" borderId="163" xfId="0" applyFont="1" applyFill="1" applyBorder="1" applyAlignment="1" applyProtection="1">
      <alignment horizontal="right" vertical="center" indent="1"/>
    </xf>
    <xf numFmtId="0" fontId="8" fillId="8" borderId="57" xfId="0" applyNumberFormat="1" applyFont="1" applyFill="1" applyBorder="1" applyAlignment="1" applyProtection="1">
      <alignment horizontal="left" vertical="center"/>
      <protection locked="0"/>
    </xf>
    <xf numFmtId="15" fontId="8" fillId="8" borderId="57" xfId="0" applyNumberFormat="1" applyFont="1" applyFill="1" applyBorder="1" applyAlignment="1" applyProtection="1">
      <alignment horizontal="left" vertical="center"/>
      <protection locked="0"/>
    </xf>
    <xf numFmtId="0" fontId="31" fillId="3" borderId="165" xfId="0" applyFont="1" applyFill="1" applyBorder="1" applyAlignment="1" applyProtection="1">
      <alignment horizontal="right" vertical="center" wrapText="1" indent="1"/>
    </xf>
    <xf numFmtId="15" fontId="8" fillId="8" borderId="55" xfId="0" applyNumberFormat="1" applyFont="1" applyFill="1" applyBorder="1" applyAlignment="1" applyProtection="1">
      <alignment horizontal="left" vertical="center"/>
      <protection locked="0"/>
    </xf>
    <xf numFmtId="0" fontId="8" fillId="8" borderId="55" xfId="0" applyNumberFormat="1" applyFont="1" applyFill="1" applyBorder="1" applyAlignment="1" applyProtection="1">
      <alignment horizontal="left" vertical="center"/>
      <protection locked="0"/>
    </xf>
    <xf numFmtId="15" fontId="8" fillId="8" borderId="56" xfId="0" applyNumberFormat="1" applyFont="1" applyFill="1" applyBorder="1" applyAlignment="1" applyProtection="1">
      <alignment horizontal="left" vertical="center"/>
      <protection locked="0"/>
    </xf>
    <xf numFmtId="0" fontId="31" fillId="3" borderId="170" xfId="0" applyFont="1" applyFill="1" applyBorder="1" applyAlignment="1" applyProtection="1">
      <alignment horizontal="right" vertical="center" wrapText="1" indent="1"/>
    </xf>
    <xf numFmtId="0" fontId="8" fillId="8" borderId="56" xfId="0" applyNumberFormat="1" applyFont="1" applyFill="1" applyBorder="1" applyAlignment="1" applyProtection="1">
      <alignment horizontal="left" vertical="center"/>
      <protection locked="0"/>
    </xf>
    <xf numFmtId="0" fontId="4" fillId="0" borderId="0" xfId="1" applyAlignment="1">
      <alignment horizontal="center"/>
    </xf>
    <xf numFmtId="0" fontId="8" fillId="0" borderId="0" xfId="1" applyFont="1" applyAlignment="1">
      <alignment vertical="center"/>
    </xf>
    <xf numFmtId="0" fontId="8" fillId="4" borderId="0" xfId="1" applyFont="1" applyFill="1" applyAlignment="1" applyProtection="1">
      <alignment vertical="center"/>
      <protection locked="0"/>
    </xf>
    <xf numFmtId="0" fontId="8" fillId="0" borderId="30" xfId="1" applyFont="1" applyBorder="1" applyAlignment="1" applyProtection="1">
      <alignment vertical="center"/>
      <protection locked="0"/>
    </xf>
    <xf numFmtId="0" fontId="8" fillId="0" borderId="0" xfId="1" applyFont="1" applyAlignment="1" applyProtection="1">
      <alignment vertical="center"/>
      <protection locked="0" hidden="1"/>
    </xf>
    <xf numFmtId="0" fontId="8" fillId="0" borderId="178" xfId="1" applyFont="1" applyBorder="1" applyAlignment="1" applyProtection="1">
      <alignment horizontal="center" vertical="center"/>
      <protection locked="0"/>
    </xf>
    <xf numFmtId="4" fontId="8" fillId="0" borderId="179" xfId="1" applyNumberFormat="1" applyFont="1" applyBorder="1" applyAlignment="1" applyProtection="1">
      <alignment vertical="center"/>
      <protection locked="0"/>
    </xf>
    <xf numFmtId="2" fontId="8" fillId="0" borderId="180" xfId="1" applyNumberFormat="1" applyFont="1" applyBorder="1" applyAlignment="1" applyProtection="1">
      <alignment vertical="center"/>
      <protection locked="0"/>
    </xf>
    <xf numFmtId="0" fontId="8" fillId="15" borderId="0" xfId="1" applyFont="1" applyFill="1" applyAlignment="1">
      <alignment vertical="center"/>
    </xf>
    <xf numFmtId="0" fontId="8" fillId="0" borderId="20" xfId="1" applyFont="1" applyBorder="1" applyAlignment="1">
      <alignment vertical="center"/>
    </xf>
    <xf numFmtId="0" fontId="8" fillId="0" borderId="0" xfId="1" applyFont="1" applyAlignment="1"/>
    <xf numFmtId="0" fontId="31" fillId="3" borderId="183" xfId="1" applyFont="1" applyFill="1" applyBorder="1" applyAlignment="1">
      <alignment horizontal="left" vertical="center"/>
    </xf>
    <xf numFmtId="0" fontId="31" fillId="3" borderId="187" xfId="1" applyFont="1" applyFill="1" applyBorder="1" applyAlignment="1">
      <alignment horizontal="left" vertical="center"/>
    </xf>
    <xf numFmtId="4" fontId="0" fillId="0" borderId="0" xfId="0" applyNumberFormat="1"/>
    <xf numFmtId="0" fontId="5" fillId="0" borderId="0" xfId="0" applyNumberFormat="1" applyFont="1"/>
    <xf numFmtId="0" fontId="8" fillId="4" borderId="38" xfId="0" applyFont="1" applyFill="1" applyBorder="1" applyAlignment="1" applyProtection="1">
      <alignment vertical="center"/>
      <protection hidden="1"/>
    </xf>
    <xf numFmtId="0" fontId="8" fillId="4" borderId="0" xfId="1" applyFont="1" applyFill="1" applyBorder="1" applyAlignment="1">
      <alignment horizontal="center" vertical="center"/>
    </xf>
    <xf numFmtId="0" fontId="45" fillId="3" borderId="197" xfId="1" applyFont="1" applyFill="1" applyBorder="1" applyAlignment="1" applyProtection="1">
      <alignment horizontal="center" vertical="center"/>
    </xf>
    <xf numFmtId="0" fontId="45" fillId="3" borderId="198" xfId="1" applyFont="1" applyFill="1" applyBorder="1" applyAlignment="1" applyProtection="1">
      <alignment horizontal="center" vertical="center" wrapText="1"/>
    </xf>
    <xf numFmtId="0" fontId="45" fillId="3" borderId="199" xfId="1" applyFont="1" applyFill="1" applyBorder="1" applyAlignment="1" applyProtection="1">
      <alignment horizontal="center" vertical="center"/>
    </xf>
    <xf numFmtId="0" fontId="8" fillId="3" borderId="200" xfId="1" applyFont="1" applyFill="1" applyBorder="1" applyAlignment="1">
      <alignment vertical="center"/>
    </xf>
    <xf numFmtId="0" fontId="8" fillId="0" borderId="201" xfId="1" applyFont="1" applyBorder="1" applyAlignment="1" applyProtection="1">
      <alignment horizontal="left" vertical="center"/>
    </xf>
    <xf numFmtId="0" fontId="8" fillId="0" borderId="22" xfId="1" applyFont="1" applyBorder="1" applyAlignment="1" applyProtection="1">
      <alignment vertical="center"/>
      <protection locked="0"/>
    </xf>
    <xf numFmtId="2" fontId="8" fillId="0" borderId="202" xfId="1" applyNumberFormat="1" applyFont="1" applyBorder="1" applyAlignment="1" applyProtection="1">
      <alignment vertical="center"/>
      <protection locked="0"/>
    </xf>
    <xf numFmtId="2" fontId="8" fillId="0" borderId="203" xfId="1" applyNumberFormat="1" applyFont="1" applyBorder="1" applyAlignment="1" applyProtection="1">
      <alignment vertical="center"/>
      <protection locked="0"/>
    </xf>
    <xf numFmtId="2" fontId="8" fillId="0" borderId="204" xfId="1" applyNumberFormat="1" applyFont="1" applyBorder="1" applyAlignment="1" applyProtection="1">
      <alignment vertical="center"/>
      <protection locked="0"/>
    </xf>
    <xf numFmtId="1" fontId="8" fillId="0" borderId="0" xfId="0" applyNumberFormat="1" applyFont="1" applyAlignment="1" applyProtection="1">
      <alignment vertical="center"/>
      <protection hidden="1"/>
    </xf>
    <xf numFmtId="0" fontId="40" fillId="0" borderId="205" xfId="4" applyFont="1" applyFill="1" applyBorder="1" applyAlignment="1">
      <alignment wrapText="1"/>
    </xf>
    <xf numFmtId="0" fontId="8" fillId="0" borderId="0" xfId="0" applyFont="1" applyAlignment="1">
      <alignment vertical="top" wrapText="1"/>
    </xf>
    <xf numFmtId="0" fontId="12" fillId="0" borderId="3" xfId="0" applyFont="1" applyBorder="1" applyAlignment="1">
      <alignment horizontal="center" vertical="center" wrapText="1"/>
    </xf>
    <xf numFmtId="0" fontId="12" fillId="0" borderId="3" xfId="0" applyFont="1" applyBorder="1" applyAlignment="1">
      <alignment horizontal="center" vertical="center"/>
    </xf>
    <xf numFmtId="0" fontId="13" fillId="0" borderId="0" xfId="0" applyFont="1" applyAlignment="1">
      <alignment vertical="top"/>
    </xf>
    <xf numFmtId="0" fontId="0" fillId="0" borderId="193" xfId="0" applyBorder="1" applyAlignment="1">
      <alignment wrapText="1"/>
    </xf>
    <xf numFmtId="0" fontId="0" fillId="0" borderId="193" xfId="0" applyBorder="1"/>
    <xf numFmtId="0" fontId="12" fillId="0" borderId="22" xfId="0" applyFont="1" applyBorder="1" applyAlignment="1">
      <alignment horizontal="center" vertical="top"/>
    </xf>
    <xf numFmtId="0" fontId="8" fillId="0" borderId="0" xfId="0" applyFont="1" applyBorder="1" applyAlignment="1">
      <alignment horizontal="center" vertical="top" wrapText="1"/>
    </xf>
    <xf numFmtId="0" fontId="13" fillId="0" borderId="0" xfId="0" applyFont="1" applyBorder="1" applyAlignment="1">
      <alignment horizontal="center" vertical="top" wrapText="1"/>
    </xf>
    <xf numFmtId="0" fontId="8" fillId="0" borderId="4" xfId="0" applyFont="1" applyBorder="1" applyAlignment="1">
      <alignment vertical="top"/>
    </xf>
    <xf numFmtId="0" fontId="13" fillId="0" borderId="19" xfId="0" applyFont="1" applyBorder="1" applyAlignment="1">
      <alignment horizontal="center" vertical="top" wrapText="1"/>
    </xf>
    <xf numFmtId="0" fontId="13" fillId="0" borderId="10" xfId="0" applyFont="1" applyBorder="1" applyAlignment="1">
      <alignment horizontal="center" vertical="top" wrapText="1"/>
    </xf>
    <xf numFmtId="0" fontId="0" fillId="0" borderId="194" xfId="0" applyBorder="1"/>
    <xf numFmtId="0" fontId="8" fillId="2" borderId="12" xfId="0" applyNumberFormat="1" applyFont="1" applyFill="1" applyBorder="1" applyAlignment="1" applyProtection="1">
      <alignment vertical="top" wrapText="1"/>
      <protection locked="0"/>
    </xf>
    <xf numFmtId="49" fontId="8" fillId="2" borderId="12" xfId="0" applyNumberFormat="1" applyFont="1" applyFill="1" applyBorder="1" applyAlignment="1" applyProtection="1">
      <alignment vertical="top" wrapText="1"/>
      <protection locked="0"/>
    </xf>
    <xf numFmtId="0" fontId="25" fillId="0" borderId="40" xfId="0" applyNumberFormat="1" applyFont="1" applyBorder="1" applyAlignment="1" applyProtection="1">
      <alignment horizontal="center" vertical="center"/>
    </xf>
    <xf numFmtId="0" fontId="8" fillId="0" borderId="0" xfId="1" applyFont="1"/>
    <xf numFmtId="0" fontId="34" fillId="0" borderId="0" xfId="1" applyFont="1" applyFill="1" applyAlignment="1" applyProtection="1">
      <alignment vertical="center"/>
    </xf>
    <xf numFmtId="0" fontId="34" fillId="15" borderId="206" xfId="1" applyFont="1" applyFill="1" applyBorder="1" applyAlignment="1" applyProtection="1">
      <alignment horizontal="left" vertical="center" wrapText="1"/>
    </xf>
    <xf numFmtId="0" fontId="34" fillId="15" borderId="207" xfId="1" applyFont="1" applyFill="1" applyBorder="1" applyAlignment="1" applyProtection="1">
      <alignment horizontal="left" vertical="center" wrapText="1"/>
    </xf>
    <xf numFmtId="0" fontId="31" fillId="15" borderId="33" xfId="1" applyFont="1" applyFill="1" applyBorder="1" applyAlignment="1" applyProtection="1">
      <alignment vertical="top" wrapText="1"/>
    </xf>
    <xf numFmtId="0" fontId="34" fillId="0" borderId="129" xfId="1" applyFont="1" applyFill="1" applyBorder="1" applyAlignment="1" applyProtection="1">
      <alignment horizontal="left" vertical="center"/>
      <protection locked="0"/>
    </xf>
    <xf numFmtId="0" fontId="31" fillId="15" borderId="208" xfId="1" applyFont="1" applyFill="1" applyBorder="1" applyAlignment="1" applyProtection="1">
      <alignment horizontal="left" vertical="top" wrapText="1"/>
    </xf>
    <xf numFmtId="0" fontId="32" fillId="0" borderId="50" xfId="1" applyFont="1" applyBorder="1" applyAlignment="1" applyProtection="1">
      <alignment horizontal="left" vertical="center" wrapText="1"/>
      <protection locked="0"/>
    </xf>
    <xf numFmtId="0" fontId="34" fillId="15" borderId="213" xfId="1" applyFont="1" applyFill="1" applyBorder="1" applyAlignment="1" applyProtection="1">
      <alignment vertical="center" wrapText="1"/>
    </xf>
    <xf numFmtId="0" fontId="31" fillId="15" borderId="187" xfId="1" applyFont="1" applyFill="1" applyBorder="1" applyAlignment="1" applyProtection="1">
      <alignment vertical="center" wrapText="1"/>
    </xf>
    <xf numFmtId="0" fontId="34" fillId="11" borderId="215" xfId="1" applyFont="1" applyFill="1" applyBorder="1" applyAlignment="1" applyProtection="1">
      <alignment vertical="center"/>
    </xf>
    <xf numFmtId="0" fontId="34" fillId="15" borderId="187" xfId="1" applyFont="1" applyFill="1" applyBorder="1" applyAlignment="1" applyProtection="1">
      <alignment vertical="center" wrapText="1"/>
    </xf>
    <xf numFmtId="0" fontId="31" fillId="11" borderId="215" xfId="1" applyFont="1" applyFill="1" applyBorder="1" applyAlignment="1" applyProtection="1">
      <alignment vertical="center"/>
    </xf>
    <xf numFmtId="0" fontId="31" fillId="15" borderId="213" xfId="1" applyFont="1" applyFill="1" applyBorder="1" applyAlignment="1" applyProtection="1">
      <alignment vertical="center" wrapText="1"/>
    </xf>
    <xf numFmtId="0" fontId="34" fillId="0" borderId="17" xfId="1" applyFont="1" applyFill="1" applyBorder="1" applyAlignment="1" applyProtection="1">
      <alignment horizontal="left" vertical="center"/>
      <protection locked="0"/>
    </xf>
    <xf numFmtId="0" fontId="34" fillId="0" borderId="218" xfId="1" applyFont="1" applyFill="1" applyBorder="1" applyAlignment="1" applyProtection="1">
      <alignment horizontal="left" vertical="center"/>
      <protection locked="0"/>
    </xf>
    <xf numFmtId="0" fontId="31" fillId="15" borderId="187" xfId="1" applyFont="1" applyFill="1" applyBorder="1" applyAlignment="1" applyProtection="1">
      <alignment horizontal="left" vertical="center" wrapText="1" indent="2"/>
    </xf>
    <xf numFmtId="0" fontId="31" fillId="15" borderId="222" xfId="1" applyFont="1" applyFill="1" applyBorder="1" applyAlignment="1" applyProtection="1">
      <alignment horizontal="left" vertical="center" wrapText="1" indent="2"/>
    </xf>
    <xf numFmtId="0" fontId="31" fillId="15" borderId="222" xfId="1" applyFont="1" applyFill="1" applyBorder="1" applyAlignment="1" applyProtection="1">
      <alignment vertical="center" wrapText="1"/>
    </xf>
    <xf numFmtId="0" fontId="34" fillId="0" borderId="16" xfId="1" applyFont="1" applyFill="1" applyBorder="1" applyAlignment="1" applyProtection="1">
      <alignment horizontal="left" vertical="center"/>
      <protection locked="0"/>
    </xf>
    <xf numFmtId="0" fontId="34" fillId="0" borderId="212" xfId="1" applyFont="1" applyFill="1" applyBorder="1" applyAlignment="1" applyProtection="1">
      <alignment horizontal="left" vertical="center"/>
      <protection locked="0"/>
    </xf>
    <xf numFmtId="0" fontId="31" fillId="15" borderId="207" xfId="1" applyFont="1" applyFill="1" applyBorder="1" applyAlignment="1" applyProtection="1">
      <alignment vertical="center" wrapText="1"/>
    </xf>
    <xf numFmtId="0" fontId="32" fillId="0" borderId="0" xfId="1" applyFont="1" applyAlignment="1">
      <alignment vertical="center" wrapText="1"/>
    </xf>
    <xf numFmtId="0" fontId="32" fillId="0" borderId="0" xfId="1" applyFont="1" applyAlignment="1">
      <alignment vertical="center"/>
    </xf>
    <xf numFmtId="0" fontId="31" fillId="0" borderId="0" xfId="1" applyFont="1" applyFill="1" applyAlignment="1" applyProtection="1">
      <alignment vertical="center" wrapText="1"/>
    </xf>
    <xf numFmtId="0" fontId="31" fillId="0" borderId="0" xfId="1" applyFont="1" applyFill="1" applyAlignment="1" applyProtection="1">
      <alignment vertical="center"/>
    </xf>
    <xf numFmtId="0" fontId="8" fillId="0" borderId="0" xfId="1" applyFont="1" applyBorder="1" applyAlignment="1"/>
    <xf numFmtId="20" fontId="8" fillId="0" borderId="19" xfId="1" applyNumberFormat="1" applyFont="1" applyBorder="1" applyAlignment="1" applyProtection="1">
      <alignment horizontal="center" vertical="center" wrapText="1"/>
    </xf>
    <xf numFmtId="20" fontId="8" fillId="0" borderId="260" xfId="1" applyNumberFormat="1" applyFont="1" applyBorder="1" applyAlignment="1" applyProtection="1">
      <alignment horizontal="center" vertical="center" wrapText="1"/>
    </xf>
    <xf numFmtId="0" fontId="8" fillId="0" borderId="23" xfId="1" applyFont="1" applyFill="1" applyBorder="1" applyAlignment="1">
      <alignment horizontal="center" vertical="center"/>
    </xf>
    <xf numFmtId="0" fontId="8" fillId="0" borderId="23" xfId="1" applyFont="1" applyFill="1" applyBorder="1" applyAlignment="1"/>
    <xf numFmtId="164" fontId="34" fillId="0" borderId="0" xfId="1" applyNumberFormat="1" applyFont="1" applyFill="1" applyBorder="1" applyAlignment="1">
      <alignment vertical="center" wrapText="1"/>
    </xf>
    <xf numFmtId="0" fontId="8" fillId="0" borderId="0" xfId="1" applyFont="1" applyFill="1" applyBorder="1" applyAlignment="1">
      <alignment horizontal="center" vertical="center"/>
    </xf>
    <xf numFmtId="0" fontId="8" fillId="0" borderId="0" xfId="1" applyFont="1" applyFill="1" applyBorder="1" applyAlignment="1"/>
    <xf numFmtId="0" fontId="8" fillId="0" borderId="0" xfId="1" applyFont="1" applyFill="1" applyBorder="1" applyAlignment="1">
      <alignment vertical="center"/>
    </xf>
    <xf numFmtId="0" fontId="8" fillId="0" borderId="0" xfId="1" applyFont="1" applyAlignment="1">
      <alignment wrapText="1"/>
    </xf>
    <xf numFmtId="0" fontId="34" fillId="3" borderId="51" xfId="1" applyFont="1" applyFill="1" applyBorder="1" applyAlignment="1">
      <alignment horizontal="center" vertical="center" wrapText="1"/>
    </xf>
    <xf numFmtId="0" fontId="34" fillId="3" borderId="52" xfId="1" applyFont="1" applyFill="1" applyBorder="1" applyAlignment="1">
      <alignment horizontal="center" vertical="center" wrapText="1"/>
    </xf>
    <xf numFmtId="0" fontId="8" fillId="0" borderId="0" xfId="1" applyFont="1" applyAlignment="1">
      <alignment horizontal="center"/>
    </xf>
    <xf numFmtId="0" fontId="8" fillId="0" borderId="277" xfId="1" applyFont="1" applyBorder="1" applyAlignment="1" applyProtection="1">
      <alignment vertical="center" wrapText="1"/>
    </xf>
    <xf numFmtId="0" fontId="8" fillId="0" borderId="214" xfId="1" applyFont="1" applyBorder="1" applyAlignment="1" applyProtection="1">
      <alignment vertical="center" wrapText="1"/>
    </xf>
    <xf numFmtId="0" fontId="8" fillId="0" borderId="218" xfId="1" applyNumberFormat="1" applyFont="1" applyBorder="1" applyAlignment="1" applyProtection="1">
      <alignment vertical="center" wrapText="1"/>
    </xf>
    <xf numFmtId="0" fontId="15" fillId="0" borderId="0" xfId="1" applyFont="1" applyAlignment="1">
      <alignment horizontal="center"/>
    </xf>
    <xf numFmtId="49" fontId="8" fillId="8" borderId="0" xfId="1" applyNumberFormat="1" applyFont="1" applyFill="1" applyAlignment="1">
      <alignment horizontal="left" vertical="top" wrapText="1"/>
    </xf>
    <xf numFmtId="0" fontId="52" fillId="0" borderId="0" xfId="0" applyFont="1" applyAlignment="1" applyProtection="1">
      <alignment horizontal="right" vertical="center"/>
    </xf>
    <xf numFmtId="0" fontId="8" fillId="0" borderId="0" xfId="1" applyFont="1" applyAlignment="1">
      <alignment vertical="center"/>
    </xf>
    <xf numFmtId="0" fontId="8" fillId="0" borderId="0" xfId="1" applyFont="1" applyAlignment="1">
      <alignment vertical="center"/>
    </xf>
    <xf numFmtId="0" fontId="34" fillId="3" borderId="123" xfId="1" applyFont="1" applyFill="1" applyBorder="1" applyAlignment="1">
      <alignment horizontal="center" vertical="center" wrapText="1"/>
    </xf>
    <xf numFmtId="0" fontId="53" fillId="15" borderId="295" xfId="8" applyFont="1" applyFill="1" applyBorder="1" applyAlignment="1">
      <alignment horizontal="center"/>
    </xf>
    <xf numFmtId="0" fontId="53" fillId="15" borderId="5" xfId="8" applyFont="1" applyFill="1" applyBorder="1" applyAlignment="1">
      <alignment horizontal="center" vertical="center"/>
    </xf>
    <xf numFmtId="0" fontId="53" fillId="15" borderId="288" xfId="8" applyFont="1" applyFill="1" applyBorder="1" applyAlignment="1">
      <alignment horizontal="center" vertical="center"/>
    </xf>
    <xf numFmtId="0" fontId="53" fillId="15" borderId="5" xfId="8" applyFont="1" applyFill="1" applyBorder="1" applyAlignment="1">
      <alignment horizontal="center" vertical="center" wrapText="1"/>
    </xf>
    <xf numFmtId="0" fontId="53" fillId="15" borderId="15" xfId="8" applyFont="1" applyFill="1" applyBorder="1" applyAlignment="1">
      <alignment horizontal="center" vertical="center"/>
    </xf>
    <xf numFmtId="0" fontId="53" fillId="14" borderId="286" xfId="8" applyFont="1" applyFill="1" applyBorder="1" applyAlignment="1" applyProtection="1">
      <alignment horizontal="center" vertical="center"/>
      <protection locked="0"/>
    </xf>
    <xf numFmtId="0" fontId="53" fillId="14" borderId="289" xfId="8" applyFont="1" applyFill="1" applyBorder="1" applyAlignment="1" applyProtection="1">
      <alignment horizontal="center" vertical="center"/>
      <protection locked="0"/>
    </xf>
    <xf numFmtId="0" fontId="2" fillId="14" borderId="293" xfId="8" applyFill="1" applyBorder="1" applyProtection="1">
      <protection locked="0"/>
    </xf>
    <xf numFmtId="0" fontId="2" fillId="14" borderId="294" xfId="8" applyFill="1" applyBorder="1" applyProtection="1">
      <protection locked="0"/>
    </xf>
    <xf numFmtId="0" fontId="2" fillId="14" borderId="287" xfId="8" applyFill="1" applyBorder="1" applyProtection="1">
      <protection locked="0"/>
    </xf>
    <xf numFmtId="0" fontId="2" fillId="14" borderId="286" xfId="8" applyFill="1" applyBorder="1" applyProtection="1">
      <protection locked="0"/>
    </xf>
    <xf numFmtId="0" fontId="2" fillId="14" borderId="289" xfId="8" applyFill="1" applyBorder="1" applyProtection="1">
      <protection locked="0"/>
    </xf>
    <xf numFmtId="0" fontId="2" fillId="14" borderId="290" xfId="8" applyFill="1" applyBorder="1" applyProtection="1">
      <protection locked="0"/>
    </xf>
    <xf numFmtId="0" fontId="2" fillId="14" borderId="285" xfId="8" applyFill="1" applyBorder="1" applyProtection="1">
      <protection locked="0"/>
    </xf>
    <xf numFmtId="0" fontId="2" fillId="14" borderId="291" xfId="8" applyFill="1" applyBorder="1" applyProtection="1">
      <protection locked="0"/>
    </xf>
    <xf numFmtId="0" fontId="2" fillId="14" borderId="292" xfId="8" applyFill="1" applyBorder="1" applyProtection="1">
      <protection locked="0"/>
    </xf>
    <xf numFmtId="0" fontId="55" fillId="0" borderId="296" xfId="9" applyFont="1" applyBorder="1" applyAlignment="1" applyProtection="1">
      <alignment horizontal="left" vertical="top" wrapText="1"/>
      <protection locked="0"/>
    </xf>
    <xf numFmtId="0" fontId="55" fillId="0" borderId="297" xfId="9" applyFont="1" applyBorder="1" applyAlignment="1" applyProtection="1">
      <alignment vertical="top" wrapText="1"/>
      <protection locked="0"/>
    </xf>
    <xf numFmtId="0" fontId="55" fillId="0" borderId="296" xfId="9" applyFont="1" applyBorder="1" applyAlignment="1" applyProtection="1">
      <alignment vertical="top" wrapText="1"/>
      <protection locked="0"/>
    </xf>
    <xf numFmtId="0" fontId="55" fillId="0" borderId="0" xfId="9" applyFont="1" applyBorder="1" applyAlignment="1" applyProtection="1">
      <alignment horizontal="left" vertical="top" wrapText="1"/>
    </xf>
    <xf numFmtId="0" fontId="55" fillId="0" borderId="0" xfId="9" applyFont="1" applyBorder="1" applyAlignment="1" applyProtection="1">
      <alignment horizontal="left" vertical="top" wrapText="1"/>
      <protection locked="0"/>
    </xf>
    <xf numFmtId="0" fontId="55" fillId="0" borderId="0" xfId="9" applyFont="1" applyBorder="1" applyAlignment="1" applyProtection="1">
      <alignment vertical="top" wrapText="1"/>
      <protection locked="0"/>
    </xf>
    <xf numFmtId="0" fontId="55" fillId="0" borderId="296" xfId="9" applyFont="1" applyBorder="1" applyAlignment="1">
      <alignment horizontal="left" vertical="top"/>
    </xf>
    <xf numFmtId="0" fontId="55" fillId="19" borderId="300" xfId="9" applyFont="1" applyFill="1" applyBorder="1" applyAlignment="1" applyProtection="1">
      <alignment horizontal="left" vertical="top"/>
      <protection locked="0"/>
    </xf>
    <xf numFmtId="0" fontId="54" fillId="0" borderId="0" xfId="9" applyFont="1" applyBorder="1" applyAlignment="1" applyProtection="1">
      <alignment horizontal="left" vertical="top"/>
    </xf>
    <xf numFmtId="0" fontId="55" fillId="0" borderId="0" xfId="9" applyFont="1" applyBorder="1" applyAlignment="1" applyProtection="1">
      <alignment horizontal="left" vertical="top"/>
    </xf>
    <xf numFmtId="0" fontId="56" fillId="0" borderId="0" xfId="9" applyFont="1" applyFill="1" applyBorder="1" applyAlignment="1" applyProtection="1">
      <alignment horizontal="left" vertical="top"/>
    </xf>
    <xf numFmtId="0" fontId="55" fillId="0" borderId="0" xfId="9" applyFont="1" applyFill="1" applyBorder="1" applyAlignment="1" applyProtection="1">
      <alignment horizontal="left" vertical="top"/>
    </xf>
    <xf numFmtId="0" fontId="54" fillId="18" borderId="296" xfId="9" applyFont="1" applyFill="1" applyBorder="1" applyAlignment="1" applyProtection="1">
      <alignment horizontal="left" vertical="top"/>
    </xf>
    <xf numFmtId="0" fontId="54" fillId="18" borderId="296" xfId="9" applyFont="1" applyFill="1" applyBorder="1" applyAlignment="1" applyProtection="1">
      <alignment horizontal="left" vertical="top" wrapText="1"/>
    </xf>
    <xf numFmtId="0" fontId="54" fillId="18" borderId="297" xfId="9" applyFont="1" applyFill="1" applyBorder="1" applyAlignment="1" applyProtection="1">
      <alignment horizontal="left" vertical="top" wrapText="1"/>
    </xf>
    <xf numFmtId="0" fontId="55" fillId="0" borderId="296" xfId="9" applyFont="1" applyBorder="1" applyAlignment="1" applyProtection="1">
      <alignment horizontal="left" vertical="top"/>
    </xf>
    <xf numFmtId="0" fontId="55" fillId="0" borderId="296" xfId="9" applyFont="1" applyBorder="1" applyAlignment="1" applyProtection="1">
      <alignment horizontal="left" vertical="top" wrapText="1"/>
      <protection locked="0"/>
    </xf>
    <xf numFmtId="0" fontId="55" fillId="0" borderId="297" xfId="9" applyFont="1" applyBorder="1" applyAlignment="1" applyProtection="1">
      <alignment horizontal="left" vertical="top" wrapText="1"/>
      <protection locked="0"/>
    </xf>
    <xf numFmtId="0" fontId="54" fillId="0" borderId="296" xfId="9" applyFont="1" applyBorder="1" applyAlignment="1" applyProtection="1">
      <alignment horizontal="left" vertical="top"/>
    </xf>
    <xf numFmtId="0" fontId="54" fillId="18" borderId="299" xfId="9" applyFont="1" applyFill="1" applyBorder="1" applyAlignment="1" applyProtection="1">
      <alignment horizontal="center" wrapText="1"/>
    </xf>
    <xf numFmtId="0" fontId="55" fillId="0" borderId="0" xfId="9" applyFont="1" applyBorder="1" applyAlignment="1" applyProtection="1">
      <alignment horizontal="left" vertical="top" wrapText="1"/>
    </xf>
    <xf numFmtId="0" fontId="54" fillId="0" borderId="0" xfId="9" applyFont="1" applyBorder="1" applyAlignment="1" applyProtection="1">
      <alignment horizontal="center" vertical="top" wrapText="1"/>
    </xf>
    <xf numFmtId="0" fontId="0" fillId="0" borderId="0" xfId="0" applyAlignment="1">
      <alignment horizontal="left"/>
    </xf>
    <xf numFmtId="0" fontId="54" fillId="18" borderId="297" xfId="9" applyFont="1" applyFill="1" applyBorder="1" applyAlignment="1" applyProtection="1">
      <alignment horizontal="center" wrapText="1"/>
    </xf>
    <xf numFmtId="0" fontId="54" fillId="18" borderId="297" xfId="9" applyFont="1" applyFill="1" applyBorder="1" applyAlignment="1" applyProtection="1">
      <alignment horizontal="left" vertical="center" wrapText="1"/>
    </xf>
    <xf numFmtId="0" fontId="54" fillId="18" borderId="296" xfId="9" applyFont="1" applyFill="1" applyBorder="1" applyAlignment="1" applyProtection="1">
      <alignment horizontal="left" vertical="center" wrapText="1"/>
    </xf>
    <xf numFmtId="0" fontId="0" fillId="0" borderId="0" xfId="0" applyAlignment="1">
      <alignment vertical="center"/>
    </xf>
    <xf numFmtId="0" fontId="55" fillId="14" borderId="0" xfId="9" applyFont="1" applyFill="1" applyBorder="1" applyAlignment="1" applyProtection="1">
      <alignment horizontal="left" vertical="center"/>
    </xf>
    <xf numFmtId="0" fontId="54" fillId="0" borderId="0" xfId="9" applyFont="1" applyBorder="1" applyAlignment="1" applyProtection="1">
      <alignment horizontal="left" vertical="center"/>
    </xf>
    <xf numFmtId="0" fontId="55" fillId="0" borderId="0" xfId="9" applyFont="1" applyBorder="1" applyAlignment="1" applyProtection="1">
      <alignment horizontal="left" vertical="center" wrapText="1"/>
    </xf>
    <xf numFmtId="0" fontId="55" fillId="0" borderId="0" xfId="9" applyFont="1" applyBorder="1" applyAlignment="1" applyProtection="1">
      <alignment vertical="center" wrapText="1"/>
      <protection locked="0"/>
    </xf>
    <xf numFmtId="0" fontId="54" fillId="0" borderId="251" xfId="9" applyFont="1" applyBorder="1" applyAlignment="1" applyProtection="1">
      <alignment horizontal="left" vertical="center"/>
    </xf>
    <xf numFmtId="0" fontId="55" fillId="0" borderId="0" xfId="9" applyFont="1" applyBorder="1" applyAlignment="1" applyProtection="1">
      <alignment horizontal="left" vertical="center"/>
    </xf>
    <xf numFmtId="0" fontId="55" fillId="0" borderId="251" xfId="9" applyFont="1" applyBorder="1" applyAlignment="1" applyProtection="1">
      <alignment horizontal="left" vertical="center"/>
    </xf>
    <xf numFmtId="0" fontId="54" fillId="0" borderId="0" xfId="9" applyFont="1" applyFill="1" applyBorder="1" applyAlignment="1" applyProtection="1">
      <alignment vertical="center"/>
    </xf>
    <xf numFmtId="0" fontId="55" fillId="0" borderId="0" xfId="9" applyFont="1" applyFill="1" applyBorder="1" applyAlignment="1" applyProtection="1">
      <alignment vertical="center"/>
    </xf>
    <xf numFmtId="0" fontId="0" fillId="0" borderId="0" xfId="0" applyProtection="1">
      <protection locked="0"/>
    </xf>
    <xf numFmtId="0" fontId="55" fillId="0" borderId="0" xfId="9" applyFont="1" applyBorder="1" applyAlignment="1" applyProtection="1">
      <alignment vertical="top" wrapText="1"/>
    </xf>
    <xf numFmtId="0" fontId="57" fillId="0" borderId="0" xfId="9" applyFont="1" applyBorder="1" applyAlignment="1" applyProtection="1">
      <alignment horizontal="left" vertical="top" wrapText="1"/>
    </xf>
    <xf numFmtId="0" fontId="0" fillId="0" borderId="0" xfId="0" applyProtection="1"/>
    <xf numFmtId="0" fontId="0" fillId="0" borderId="0" xfId="0" applyAlignment="1" applyProtection="1">
      <alignment vertical="center"/>
    </xf>
    <xf numFmtId="0" fontId="54" fillId="0" borderId="0" xfId="9" applyFont="1" applyFill="1" applyBorder="1" applyAlignment="1" applyProtection="1">
      <alignment horizontal="left" vertical="top" wrapText="1"/>
    </xf>
    <xf numFmtId="15" fontId="8" fillId="0" borderId="14" xfId="1" applyNumberFormat="1" applyFont="1" applyBorder="1" applyAlignment="1" applyProtection="1">
      <alignment horizontal="center" vertical="center" wrapText="1"/>
      <protection locked="0"/>
    </xf>
    <xf numFmtId="0" fontId="32" fillId="9" borderId="0" xfId="0" applyFont="1" applyFill="1" applyBorder="1" applyAlignment="1" applyProtection="1">
      <alignment vertical="center"/>
    </xf>
    <xf numFmtId="0" fontId="8" fillId="3" borderId="20" xfId="0" applyFont="1" applyFill="1" applyBorder="1" applyAlignment="1" applyProtection="1">
      <alignment vertical="top"/>
    </xf>
    <xf numFmtId="0" fontId="8" fillId="3" borderId="193" xfId="0" applyFont="1" applyFill="1" applyBorder="1" applyAlignment="1" applyProtection="1">
      <alignment vertical="top"/>
    </xf>
    <xf numFmtId="0" fontId="8" fillId="3" borderId="194" xfId="0" applyFont="1" applyFill="1" applyBorder="1" applyAlignment="1" applyProtection="1">
      <alignment vertical="top"/>
    </xf>
    <xf numFmtId="0" fontId="10" fillId="0" borderId="0" xfId="0" applyFont="1" applyBorder="1" applyAlignment="1" applyProtection="1">
      <alignment vertical="top"/>
    </xf>
    <xf numFmtId="0" fontId="10" fillId="0" borderId="0" xfId="0" applyFont="1" applyBorder="1" applyAlignment="1" applyProtection="1">
      <alignment horizontal="center" vertical="top"/>
    </xf>
    <xf numFmtId="0" fontId="8" fillId="3" borderId="16" xfId="0" applyFont="1" applyFill="1" applyBorder="1" applyAlignment="1" applyProtection="1">
      <alignment vertical="top"/>
    </xf>
    <xf numFmtId="0" fontId="8" fillId="3" borderId="8" xfId="0" applyFont="1" applyFill="1" applyBorder="1" applyAlignment="1" applyProtection="1">
      <alignment vertical="top"/>
    </xf>
    <xf numFmtId="0" fontId="8" fillId="3" borderId="25" xfId="0" applyFont="1" applyFill="1" applyBorder="1" applyAlignment="1" applyProtection="1">
      <alignment vertical="top"/>
    </xf>
    <xf numFmtId="0" fontId="8" fillId="3" borderId="27" xfId="0" applyFont="1" applyFill="1" applyBorder="1" applyAlignment="1" applyProtection="1">
      <alignment vertical="top"/>
    </xf>
    <xf numFmtId="0" fontId="8" fillId="6" borderId="8" xfId="0" applyFont="1" applyFill="1" applyBorder="1" applyAlignment="1" applyProtection="1">
      <alignment vertical="top"/>
    </xf>
    <xf numFmtId="0" fontId="12" fillId="0" borderId="0" xfId="0" applyFont="1" applyAlignment="1" applyProtection="1">
      <alignment vertical="top"/>
    </xf>
    <xf numFmtId="0" fontId="12" fillId="0" borderId="28" xfId="0" applyFont="1" applyBorder="1" applyAlignment="1" applyProtection="1">
      <alignment vertical="top"/>
    </xf>
    <xf numFmtId="0" fontId="12" fillId="0" borderId="0" xfId="0" applyFont="1" applyAlignment="1" applyProtection="1">
      <alignment vertical="top" wrapText="1"/>
    </xf>
    <xf numFmtId="0" fontId="8" fillId="0" borderId="0" xfId="0" quotePrefix="1" applyFont="1" applyAlignment="1" applyProtection="1">
      <alignment vertical="top"/>
    </xf>
    <xf numFmtId="0" fontId="8" fillId="4" borderId="0" xfId="0" applyFont="1" applyFill="1" applyAlignment="1" applyProtection="1">
      <alignment vertical="top"/>
    </xf>
    <xf numFmtId="0" fontId="8" fillId="0" borderId="0" xfId="0" applyFont="1" applyFill="1" applyAlignment="1" applyProtection="1">
      <alignment vertical="top"/>
    </xf>
    <xf numFmtId="0" fontId="8" fillId="5" borderId="0" xfId="0" applyFont="1" applyFill="1" applyAlignment="1" applyProtection="1">
      <alignment vertical="top"/>
    </xf>
    <xf numFmtId="0" fontId="8" fillId="3" borderId="0" xfId="0" applyFont="1" applyFill="1" applyAlignment="1" applyProtection="1">
      <alignment vertical="top"/>
    </xf>
    <xf numFmtId="0" fontId="10" fillId="0" borderId="0" xfId="0" applyFont="1" applyAlignment="1" applyProtection="1">
      <alignment vertical="top"/>
    </xf>
    <xf numFmtId="0" fontId="10" fillId="0" borderId="0" xfId="0" applyFont="1" applyAlignment="1" applyProtection="1">
      <alignment horizontal="center" vertical="top"/>
    </xf>
    <xf numFmtId="0" fontId="1" fillId="14" borderId="293" xfId="8" applyFont="1" applyFill="1" applyBorder="1" applyProtection="1">
      <protection locked="0"/>
    </xf>
    <xf numFmtId="0" fontId="8" fillId="20" borderId="134" xfId="0" applyFont="1" applyFill="1" applyBorder="1" applyAlignment="1" applyProtection="1">
      <alignment vertical="center"/>
      <protection locked="0"/>
    </xf>
    <xf numFmtId="0" fontId="8" fillId="20" borderId="135" xfId="0" applyFont="1" applyFill="1" applyBorder="1" applyAlignment="1" applyProtection="1">
      <alignment horizontal="center" vertical="center"/>
      <protection locked="0"/>
    </xf>
    <xf numFmtId="0" fontId="22" fillId="0" borderId="0" xfId="2" applyFont="1"/>
    <xf numFmtId="0" fontId="12" fillId="0" borderId="0" xfId="0" applyFont="1" applyAlignment="1">
      <alignment vertical="top" wrapText="1"/>
    </xf>
    <xf numFmtId="0" fontId="8" fillId="0" borderId="0" xfId="0" applyFont="1" applyAlignment="1">
      <alignment vertical="top" wrapText="1"/>
    </xf>
    <xf numFmtId="0" fontId="8" fillId="0" borderId="140" xfId="0" applyFont="1" applyBorder="1" applyAlignment="1" applyProtection="1">
      <alignment horizontal="left" vertical="center"/>
      <protection locked="0"/>
    </xf>
    <xf numFmtId="0" fontId="8" fillId="0" borderId="143" xfId="0" applyFont="1" applyBorder="1" applyAlignment="1" applyProtection="1">
      <alignment horizontal="left" vertical="center"/>
      <protection locked="0"/>
    </xf>
    <xf numFmtId="49" fontId="27" fillId="8" borderId="115" xfId="0" applyNumberFormat="1" applyFont="1" applyFill="1" applyBorder="1" applyAlignment="1" applyProtection="1">
      <alignment horizontal="left" vertical="center"/>
      <protection locked="0"/>
    </xf>
    <xf numFmtId="49" fontId="27" fillId="8" borderId="116" xfId="0" applyNumberFormat="1" applyFont="1" applyFill="1" applyBorder="1" applyAlignment="1" applyProtection="1">
      <alignment horizontal="left" vertical="center"/>
      <protection locked="0"/>
    </xf>
    <xf numFmtId="49" fontId="27" fillId="8" borderId="117" xfId="0" applyNumberFormat="1" applyFont="1" applyFill="1" applyBorder="1" applyAlignment="1" applyProtection="1">
      <alignment horizontal="left" vertical="center"/>
      <protection locked="0"/>
    </xf>
    <xf numFmtId="0" fontId="21" fillId="10" borderId="108" xfId="0" applyFont="1" applyFill="1" applyBorder="1" applyAlignment="1" applyProtection="1">
      <alignment horizontal="left" vertical="center"/>
    </xf>
    <xf numFmtId="0" fontId="21" fillId="10" borderId="109" xfId="0" applyFont="1" applyFill="1" applyBorder="1" applyAlignment="1" applyProtection="1">
      <alignment horizontal="left" vertical="center"/>
    </xf>
    <xf numFmtId="0" fontId="21" fillId="10" borderId="110" xfId="0" applyFont="1" applyFill="1" applyBorder="1" applyAlignment="1" applyProtection="1">
      <alignment horizontal="left" vertical="center"/>
    </xf>
    <xf numFmtId="0" fontId="37" fillId="0" borderId="0" xfId="0" applyFont="1" applyAlignment="1" applyProtection="1">
      <alignment horizontal="center" vertical="center" wrapText="1"/>
    </xf>
    <xf numFmtId="0" fontId="37" fillId="0" borderId="0" xfId="0" applyFont="1" applyAlignment="1" applyProtection="1">
      <alignment horizontal="center" vertical="center"/>
    </xf>
    <xf numFmtId="0" fontId="23" fillId="0" borderId="0" xfId="0" applyFont="1" applyAlignment="1" applyProtection="1">
      <alignment horizontal="center" vertical="center"/>
    </xf>
    <xf numFmtId="0" fontId="31" fillId="3" borderId="90" xfId="0" applyFont="1" applyFill="1" applyBorder="1" applyAlignment="1" applyProtection="1">
      <alignment horizontal="left" vertical="center"/>
    </xf>
    <xf numFmtId="0" fontId="31" fillId="3" borderId="91" xfId="0" applyFont="1" applyFill="1" applyBorder="1" applyAlignment="1" applyProtection="1">
      <alignment horizontal="left" vertical="center"/>
    </xf>
    <xf numFmtId="0" fontId="8" fillId="0" borderId="97" xfId="0" applyFont="1" applyBorder="1" applyAlignment="1" applyProtection="1">
      <alignment horizontal="left" vertical="center"/>
      <protection locked="0"/>
    </xf>
    <xf numFmtId="0" fontId="8" fillId="0" borderId="112" xfId="0" applyFont="1" applyBorder="1" applyAlignment="1" applyProtection="1">
      <alignment horizontal="left" vertical="center"/>
      <protection locked="0"/>
    </xf>
    <xf numFmtId="0" fontId="8" fillId="0" borderId="0" xfId="0" applyFont="1" applyAlignment="1" applyProtection="1">
      <alignment horizontal="left" vertical="center"/>
    </xf>
    <xf numFmtId="0" fontId="23" fillId="0" borderId="0" xfId="0" applyFont="1" applyAlignment="1" applyProtection="1">
      <alignment horizontal="left" vertical="center"/>
    </xf>
    <xf numFmtId="0" fontId="24" fillId="0" borderId="0" xfId="0" applyFont="1" applyBorder="1" applyAlignment="1" applyProtection="1">
      <alignment horizontal="left" vertical="center"/>
    </xf>
    <xf numFmtId="0" fontId="12" fillId="3" borderId="113" xfId="0" applyFont="1" applyFill="1" applyBorder="1" applyAlignment="1" applyProtection="1">
      <alignment horizontal="center" vertical="center"/>
    </xf>
    <xf numFmtId="0" fontId="12" fillId="3" borderId="48" xfId="0" applyFont="1" applyFill="1" applyBorder="1" applyAlignment="1" applyProtection="1">
      <alignment horizontal="center" vertical="center"/>
    </xf>
    <xf numFmtId="0" fontId="12" fillId="3" borderId="114" xfId="0" applyFont="1" applyFill="1" applyBorder="1" applyAlignment="1" applyProtection="1">
      <alignment horizontal="center" vertical="center"/>
    </xf>
    <xf numFmtId="0" fontId="26" fillId="20" borderId="115" xfId="0" applyNumberFormat="1" applyFont="1" applyFill="1" applyBorder="1" applyAlignment="1" applyProtection="1">
      <alignment horizontal="left" vertical="center"/>
      <protection locked="0"/>
    </xf>
    <xf numFmtId="0" fontId="26" fillId="20" borderId="116" xfId="0" applyNumberFormat="1" applyFont="1" applyFill="1" applyBorder="1" applyAlignment="1" applyProtection="1">
      <alignment horizontal="left" vertical="center"/>
      <protection locked="0"/>
    </xf>
    <xf numFmtId="0" fontId="26" fillId="20" borderId="117" xfId="0" applyNumberFormat="1" applyFont="1" applyFill="1" applyBorder="1" applyAlignment="1" applyProtection="1">
      <alignment horizontal="left" vertical="center"/>
      <protection locked="0"/>
    </xf>
    <xf numFmtId="49" fontId="27" fillId="20" borderId="115" xfId="0" applyNumberFormat="1" applyFont="1" applyFill="1" applyBorder="1" applyAlignment="1" applyProtection="1">
      <alignment horizontal="left" vertical="center"/>
      <protection locked="0"/>
    </xf>
    <xf numFmtId="49" fontId="27" fillId="20" borderId="116" xfId="0" applyNumberFormat="1" applyFont="1" applyFill="1" applyBorder="1" applyAlignment="1" applyProtection="1">
      <alignment horizontal="left" vertical="center"/>
      <protection locked="0"/>
    </xf>
    <xf numFmtId="49" fontId="27" fillId="20" borderId="117" xfId="0" applyNumberFormat="1" applyFont="1" applyFill="1" applyBorder="1" applyAlignment="1" applyProtection="1">
      <alignment horizontal="left" vertical="center"/>
      <protection locked="0"/>
    </xf>
    <xf numFmtId="0" fontId="8" fillId="0" borderId="106" xfId="0" applyFont="1" applyBorder="1" applyAlignment="1" applyProtection="1">
      <alignment horizontal="left" vertical="center"/>
      <protection locked="0"/>
    </xf>
    <xf numFmtId="0" fontId="8" fillId="0" borderId="55" xfId="0" applyFont="1" applyBorder="1" applyAlignment="1" applyProtection="1">
      <alignment horizontal="left" vertical="center"/>
      <protection locked="0"/>
    </xf>
    <xf numFmtId="0" fontId="31" fillId="3" borderId="100" xfId="0" applyFont="1" applyFill="1" applyBorder="1" applyAlignment="1" applyProtection="1">
      <alignment horizontal="left" vertical="center"/>
    </xf>
    <xf numFmtId="0" fontId="31" fillId="3" borderId="101" xfId="0" applyFont="1" applyFill="1" applyBorder="1" applyAlignment="1" applyProtection="1">
      <alignment horizontal="left" vertical="center"/>
    </xf>
    <xf numFmtId="49" fontId="8" fillId="0" borderId="106" xfId="0" applyNumberFormat="1" applyFont="1" applyBorder="1" applyAlignment="1" applyProtection="1">
      <alignment horizontal="left" vertical="center"/>
      <protection locked="0"/>
    </xf>
    <xf numFmtId="49" fontId="8" fillId="0" borderId="55" xfId="0" applyNumberFormat="1" applyFont="1" applyBorder="1" applyAlignment="1" applyProtection="1">
      <alignment horizontal="left" vertical="center"/>
      <protection locked="0"/>
    </xf>
    <xf numFmtId="0" fontId="31" fillId="3" borderId="88" xfId="0" applyFont="1" applyFill="1" applyBorder="1" applyAlignment="1" applyProtection="1">
      <alignment horizontal="left" vertical="center"/>
    </xf>
    <xf numFmtId="0" fontId="31" fillId="3" borderId="89" xfId="0" applyFont="1" applyFill="1" applyBorder="1" applyAlignment="1" applyProtection="1">
      <alignment horizontal="left" vertical="center"/>
    </xf>
    <xf numFmtId="0" fontId="31" fillId="3" borderId="80" xfId="0" applyFont="1" applyFill="1" applyBorder="1" applyAlignment="1" applyProtection="1">
      <alignment horizontal="left" vertical="center" wrapText="1"/>
    </xf>
    <xf numFmtId="0" fontId="31" fillId="3" borderId="54" xfId="0" applyFont="1" applyFill="1" applyBorder="1" applyAlignment="1" applyProtection="1">
      <alignment horizontal="left" vertical="center" wrapText="1"/>
    </xf>
    <xf numFmtId="0" fontId="31" fillId="3" borderId="168" xfId="0" applyFont="1" applyFill="1" applyBorder="1" applyAlignment="1" applyProtection="1">
      <alignment horizontal="left" vertical="center" wrapText="1"/>
    </xf>
    <xf numFmtId="49" fontId="8" fillId="0" borderId="102" xfId="0" applyNumberFormat="1" applyFont="1" applyBorder="1" applyAlignment="1" applyProtection="1">
      <alignment horizontal="left" vertical="center"/>
      <protection locked="0"/>
    </xf>
    <xf numFmtId="0" fontId="48" fillId="0" borderId="111" xfId="0" applyFont="1" applyBorder="1" applyAlignment="1">
      <alignment horizontal="center" vertical="center" wrapText="1"/>
    </xf>
    <xf numFmtId="0" fontId="48" fillId="0" borderId="0" xfId="0" applyFont="1" applyBorder="1" applyAlignment="1">
      <alignment horizontal="center" vertical="center" wrapText="1"/>
    </xf>
    <xf numFmtId="0" fontId="24" fillId="0" borderId="111" xfId="0" applyFont="1" applyBorder="1" applyAlignment="1">
      <alignment horizontal="center" vertical="center" wrapText="1"/>
    </xf>
    <xf numFmtId="0" fontId="24" fillId="0" borderId="0" xfId="0" applyFont="1" applyBorder="1" applyAlignment="1">
      <alignment horizontal="center" vertical="center" wrapText="1"/>
    </xf>
    <xf numFmtId="0" fontId="21" fillId="10" borderId="20" xfId="0" applyFont="1" applyFill="1" applyBorder="1" applyAlignment="1" applyProtection="1">
      <alignment horizontal="left" vertical="center"/>
    </xf>
    <xf numFmtId="0" fontId="21" fillId="10" borderId="193" xfId="0" applyFont="1" applyFill="1" applyBorder="1" applyAlignment="1" applyProtection="1">
      <alignment horizontal="left" vertical="center"/>
    </xf>
    <xf numFmtId="0" fontId="21" fillId="10" borderId="194" xfId="0" applyFont="1" applyFill="1" applyBorder="1" applyAlignment="1" applyProtection="1">
      <alignment horizontal="left" vertical="center"/>
    </xf>
    <xf numFmtId="0" fontId="32" fillId="3" borderId="138" xfId="0" applyFont="1" applyFill="1" applyBorder="1" applyAlignment="1" applyProtection="1">
      <alignment vertical="center"/>
    </xf>
    <xf numFmtId="0" fontId="31" fillId="0" borderId="139" xfId="0" applyFont="1" applyBorder="1" applyAlignment="1">
      <alignment vertical="center"/>
    </xf>
    <xf numFmtId="0" fontId="8" fillId="0" borderId="107" xfId="0" applyFont="1" applyBorder="1" applyAlignment="1" applyProtection="1">
      <alignment horizontal="left" vertical="center"/>
      <protection locked="0"/>
    </xf>
    <xf numFmtId="0" fontId="8" fillId="0" borderId="102" xfId="0" applyFont="1" applyBorder="1" applyAlignment="1" applyProtection="1">
      <alignment horizontal="left" vertical="center"/>
    </xf>
    <xf numFmtId="0" fontId="8" fillId="0" borderId="106" xfId="0" applyFont="1" applyBorder="1" applyAlignment="1" applyProtection="1">
      <alignment horizontal="left" vertical="center"/>
    </xf>
    <xf numFmtId="0" fontId="8" fillId="0" borderId="102" xfId="0" applyFont="1" applyBorder="1" applyAlignment="1" applyProtection="1">
      <alignment horizontal="left" vertical="center"/>
      <protection locked="0"/>
    </xf>
    <xf numFmtId="0" fontId="28" fillId="3" borderId="92" xfId="0" applyFont="1" applyFill="1" applyBorder="1" applyAlignment="1" applyProtection="1">
      <alignment horizontal="center" vertical="center"/>
    </xf>
    <xf numFmtId="0" fontId="28" fillId="3" borderId="0" xfId="0" applyFont="1" applyFill="1" applyBorder="1" applyAlignment="1" applyProtection="1">
      <alignment horizontal="center" vertical="center"/>
    </xf>
    <xf numFmtId="0" fontId="28" fillId="3" borderId="93" xfId="0" applyFont="1" applyFill="1" applyBorder="1" applyAlignment="1" applyProtection="1">
      <alignment horizontal="center" vertical="center"/>
    </xf>
    <xf numFmtId="0" fontId="28" fillId="3" borderId="94" xfId="0" applyFont="1" applyFill="1" applyBorder="1" applyAlignment="1" applyProtection="1">
      <alignment horizontal="center" vertical="center"/>
    </xf>
    <xf numFmtId="0" fontId="28" fillId="3" borderId="95" xfId="0" applyFont="1" applyFill="1" applyBorder="1" applyAlignment="1" applyProtection="1">
      <alignment horizontal="center" vertical="center"/>
    </xf>
    <xf numFmtId="0" fontId="28" fillId="3" borderId="96" xfId="0" applyFont="1" applyFill="1" applyBorder="1" applyAlignment="1" applyProtection="1">
      <alignment horizontal="center" vertical="center"/>
    </xf>
    <xf numFmtId="0" fontId="31" fillId="3" borderId="98" xfId="0" applyFont="1" applyFill="1" applyBorder="1" applyAlignment="1" applyProtection="1">
      <alignment horizontal="left" vertical="center"/>
    </xf>
    <xf numFmtId="0" fontId="31" fillId="3" borderId="99" xfId="0" applyFont="1" applyFill="1" applyBorder="1" applyAlignment="1" applyProtection="1">
      <alignment horizontal="left" vertical="center"/>
    </xf>
    <xf numFmtId="0" fontId="8" fillId="0" borderId="72" xfId="0" applyFont="1" applyBorder="1" applyAlignment="1" applyProtection="1">
      <alignment horizontal="left" vertical="center"/>
      <protection locked="0"/>
    </xf>
    <xf numFmtId="0" fontId="31" fillId="3" borderId="73" xfId="0" applyFont="1" applyFill="1" applyBorder="1" applyAlignment="1" applyProtection="1">
      <alignment horizontal="left" vertical="center" wrapText="1"/>
    </xf>
    <xf numFmtId="0" fontId="31" fillId="3" borderId="58" xfId="0" applyFont="1" applyFill="1" applyBorder="1" applyAlignment="1" applyProtection="1">
      <alignment horizontal="left" vertical="center" wrapText="1"/>
    </xf>
    <xf numFmtId="0" fontId="8" fillId="8" borderId="55" xfId="0" applyNumberFormat="1" applyFont="1" applyFill="1" applyBorder="1" applyAlignment="1" applyProtection="1">
      <alignment horizontal="left" vertical="center"/>
      <protection locked="0"/>
    </xf>
    <xf numFmtId="0" fontId="8" fillId="8" borderId="72" xfId="0" applyNumberFormat="1" applyFont="1" applyFill="1" applyBorder="1" applyAlignment="1" applyProtection="1">
      <alignment horizontal="left" vertical="center"/>
      <protection locked="0"/>
    </xf>
    <xf numFmtId="0" fontId="21" fillId="10" borderId="21" xfId="0" applyFont="1" applyFill="1" applyBorder="1" applyAlignment="1" applyProtection="1">
      <alignment horizontal="left" vertical="center"/>
    </xf>
    <xf numFmtId="0" fontId="21" fillId="10" borderId="26" xfId="0" applyFont="1" applyFill="1" applyBorder="1" applyAlignment="1" applyProtection="1">
      <alignment horizontal="left" vertical="center"/>
    </xf>
    <xf numFmtId="0" fontId="31" fillId="16" borderId="160" xfId="0" applyFont="1" applyFill="1" applyBorder="1" applyAlignment="1" applyProtection="1">
      <alignment horizontal="left" vertical="center"/>
    </xf>
    <xf numFmtId="0" fontId="31" fillId="16" borderId="161" xfId="0" applyFont="1" applyFill="1" applyBorder="1" applyAlignment="1" applyProtection="1">
      <alignment horizontal="left" vertical="center"/>
    </xf>
    <xf numFmtId="0" fontId="31" fillId="16" borderId="162" xfId="0" applyFont="1" applyFill="1" applyBorder="1" applyAlignment="1" applyProtection="1">
      <alignment horizontal="left" vertical="center"/>
    </xf>
    <xf numFmtId="0" fontId="31" fillId="16" borderId="164" xfId="0" applyFont="1" applyFill="1" applyBorder="1" applyAlignment="1" applyProtection="1">
      <alignment horizontal="center" vertical="center"/>
    </xf>
    <xf numFmtId="0" fontId="31" fillId="16" borderId="48" xfId="0" applyFont="1" applyFill="1" applyBorder="1" applyAlignment="1" applyProtection="1">
      <alignment horizontal="center" vertical="center"/>
    </xf>
    <xf numFmtId="0" fontId="31" fillId="16" borderId="62" xfId="0" applyFont="1" applyFill="1" applyBorder="1" applyAlignment="1" applyProtection="1">
      <alignment horizontal="center" vertical="center"/>
    </xf>
    <xf numFmtId="0" fontId="31" fillId="3" borderId="172" xfId="0" applyFont="1" applyFill="1" applyBorder="1" applyAlignment="1" applyProtection="1">
      <alignment horizontal="left" vertical="center" wrapText="1"/>
    </xf>
    <xf numFmtId="0" fontId="31" fillId="3" borderId="173" xfId="0" applyFont="1" applyFill="1" applyBorder="1" applyAlignment="1" applyProtection="1">
      <alignment horizontal="left" vertical="center" wrapText="1"/>
    </xf>
    <xf numFmtId="0" fontId="31" fillId="3" borderId="174" xfId="0" applyFont="1" applyFill="1" applyBorder="1" applyAlignment="1" applyProtection="1">
      <alignment horizontal="left" vertical="center" wrapText="1"/>
    </xf>
    <xf numFmtId="0" fontId="31" fillId="3" borderId="166" xfId="0" applyFont="1" applyFill="1" applyBorder="1" applyAlignment="1" applyProtection="1">
      <alignment horizontal="center" vertical="center" wrapText="1"/>
    </xf>
    <xf numFmtId="0" fontId="31" fillId="3" borderId="54" xfId="0" applyFont="1" applyFill="1" applyBorder="1" applyAlignment="1" applyProtection="1">
      <alignment horizontal="center" vertical="center" wrapText="1"/>
    </xf>
    <xf numFmtId="0" fontId="31" fillId="3" borderId="167" xfId="0" applyFont="1" applyFill="1" applyBorder="1" applyAlignment="1" applyProtection="1">
      <alignment horizontal="center" vertical="center" wrapText="1"/>
    </xf>
    <xf numFmtId="0" fontId="31" fillId="0" borderId="22" xfId="0" applyFont="1" applyBorder="1" applyAlignment="1" applyProtection="1">
      <alignment horizontal="left" vertical="center" wrapText="1"/>
    </xf>
    <xf numFmtId="0" fontId="31" fillId="0" borderId="0" xfId="0" applyFont="1" applyBorder="1" applyAlignment="1" applyProtection="1">
      <alignment horizontal="left" vertical="center" wrapText="1"/>
    </xf>
    <xf numFmtId="0" fontId="31" fillId="0" borderId="30" xfId="0" applyFont="1" applyBorder="1" applyAlignment="1" applyProtection="1">
      <alignment horizontal="left" vertical="center" wrapText="1"/>
    </xf>
    <xf numFmtId="0" fontId="31" fillId="3" borderId="149" xfId="0" applyFont="1" applyFill="1" applyBorder="1" applyAlignment="1" applyProtection="1">
      <alignment horizontal="left" vertical="center" wrapText="1"/>
    </xf>
    <xf numFmtId="0" fontId="31" fillId="3" borderId="150" xfId="0" applyFont="1" applyFill="1" applyBorder="1" applyAlignment="1" applyProtection="1">
      <alignment horizontal="left" vertical="center" wrapText="1"/>
    </xf>
    <xf numFmtId="0" fontId="8" fillId="0" borderId="153" xfId="0" applyNumberFormat="1" applyFont="1" applyBorder="1" applyAlignment="1" applyProtection="1">
      <alignment horizontal="left" vertical="center" wrapText="1"/>
      <protection locked="0"/>
    </xf>
    <xf numFmtId="0" fontId="8" fillId="0" borderId="154" xfId="0" applyNumberFormat="1" applyFont="1" applyBorder="1" applyAlignment="1" applyProtection="1">
      <alignment horizontal="left" vertical="center" wrapText="1"/>
      <protection locked="0"/>
    </xf>
    <xf numFmtId="0" fontId="8" fillId="0" borderId="155" xfId="0" applyNumberFormat="1" applyFont="1" applyBorder="1" applyAlignment="1" applyProtection="1">
      <alignment horizontal="left" vertical="center" wrapText="1"/>
      <protection locked="0"/>
    </xf>
    <xf numFmtId="0" fontId="49" fillId="0" borderId="76" xfId="0" applyNumberFormat="1" applyFont="1" applyBorder="1" applyAlignment="1" applyProtection="1">
      <alignment horizontal="center" vertical="center"/>
    </xf>
    <xf numFmtId="0" fontId="49" fillId="0" borderId="61" xfId="0" applyNumberFormat="1" applyFont="1" applyBorder="1" applyAlignment="1" applyProtection="1">
      <alignment horizontal="center" vertical="center"/>
    </xf>
    <xf numFmtId="0" fontId="49" fillId="0" borderId="77" xfId="0" applyNumberFormat="1" applyFont="1" applyBorder="1" applyAlignment="1" applyProtection="1">
      <alignment horizontal="center" vertical="center"/>
    </xf>
    <xf numFmtId="0" fontId="49" fillId="0" borderId="232" xfId="0" applyFont="1" applyBorder="1" applyAlignment="1" applyProtection="1">
      <alignment horizontal="center" vertical="center"/>
    </xf>
    <xf numFmtId="0" fontId="49" fillId="0" borderId="233" xfId="0" applyFont="1" applyBorder="1" applyAlignment="1" applyProtection="1">
      <alignment horizontal="center" vertical="center"/>
    </xf>
    <xf numFmtId="0" fontId="49" fillId="0" borderId="234" xfId="0" applyFont="1" applyBorder="1" applyAlignment="1" applyProtection="1">
      <alignment horizontal="center" vertical="center"/>
    </xf>
    <xf numFmtId="0" fontId="49" fillId="0" borderId="78" xfId="0" applyNumberFormat="1" applyFont="1" applyBorder="1" applyAlignment="1" applyProtection="1">
      <alignment horizontal="center" vertical="center"/>
    </xf>
    <xf numFmtId="0" fontId="49" fillId="0" borderId="79" xfId="0" applyNumberFormat="1" applyFont="1" applyBorder="1" applyAlignment="1" applyProtection="1">
      <alignment horizontal="center" vertical="center"/>
    </xf>
    <xf numFmtId="0" fontId="49" fillId="0" borderId="49" xfId="0" applyFont="1" applyBorder="1" applyAlignment="1" applyProtection="1">
      <alignment horizontal="center" vertical="center"/>
    </xf>
    <xf numFmtId="0" fontId="49" fillId="0" borderId="81" xfId="0" applyFont="1" applyBorder="1" applyAlignment="1" applyProtection="1">
      <alignment horizontal="center" vertical="center"/>
    </xf>
    <xf numFmtId="0" fontId="49" fillId="0" borderId="82" xfId="0" applyFont="1" applyBorder="1" applyAlignment="1" applyProtection="1">
      <alignment horizontal="center" vertical="center"/>
    </xf>
    <xf numFmtId="0" fontId="49" fillId="0" borderId="281" xfId="0" applyNumberFormat="1" applyFont="1" applyBorder="1" applyAlignment="1" applyProtection="1">
      <alignment horizontal="center" vertical="center"/>
    </xf>
    <xf numFmtId="0" fontId="49" fillId="0" borderId="282" xfId="0" applyNumberFormat="1" applyFont="1" applyBorder="1" applyAlignment="1" applyProtection="1">
      <alignment horizontal="center" vertical="center"/>
    </xf>
    <xf numFmtId="0" fontId="49" fillId="0" borderId="283" xfId="0" applyNumberFormat="1" applyFont="1" applyBorder="1" applyAlignment="1" applyProtection="1">
      <alignment horizontal="center" vertical="center"/>
    </xf>
    <xf numFmtId="0" fontId="49" fillId="0" borderId="278" xfId="0" applyNumberFormat="1" applyFont="1" applyBorder="1" applyAlignment="1" applyProtection="1">
      <alignment horizontal="center" vertical="center"/>
    </xf>
    <xf numFmtId="0" fontId="49" fillId="0" borderId="279" xfId="0" applyNumberFormat="1" applyFont="1" applyBorder="1" applyAlignment="1" applyProtection="1">
      <alignment horizontal="center" vertical="center"/>
    </xf>
    <xf numFmtId="0" fontId="49" fillId="0" borderId="280" xfId="0" applyNumberFormat="1" applyFont="1" applyBorder="1" applyAlignment="1" applyProtection="1">
      <alignment horizontal="center" vertical="center"/>
    </xf>
    <xf numFmtId="0" fontId="21" fillId="10" borderId="33" xfId="0" applyFont="1" applyFill="1" applyBorder="1" applyAlignment="1" applyProtection="1">
      <alignment horizontal="left" vertical="center"/>
    </xf>
    <xf numFmtId="0" fontId="21" fillId="10" borderId="23" xfId="0" applyFont="1" applyFill="1" applyBorder="1" applyAlignment="1" applyProtection="1">
      <alignment horizontal="left" vertical="center"/>
    </xf>
    <xf numFmtId="0" fontId="21" fillId="10" borderId="34" xfId="0" applyFont="1" applyFill="1" applyBorder="1" applyAlignment="1" applyProtection="1">
      <alignment horizontal="left" vertical="center"/>
    </xf>
    <xf numFmtId="0" fontId="24" fillId="0" borderId="84" xfId="0" applyFont="1" applyBorder="1" applyAlignment="1" applyProtection="1">
      <alignment horizontal="center" vertical="center"/>
    </xf>
    <xf numFmtId="0" fontId="24" fillId="0" borderId="85" xfId="0" applyFont="1" applyBorder="1" applyAlignment="1" applyProtection="1">
      <alignment horizontal="center" vertical="center"/>
    </xf>
    <xf numFmtId="0" fontId="49" fillId="0" borderId="83" xfId="0" applyNumberFormat="1" applyFont="1" applyBorder="1" applyAlignment="1" applyProtection="1">
      <alignment horizontal="center" vertical="center"/>
    </xf>
    <xf numFmtId="0" fontId="49" fillId="0" borderId="81" xfId="0" applyNumberFormat="1" applyFont="1" applyBorder="1" applyAlignment="1" applyProtection="1">
      <alignment horizontal="center" vertical="center"/>
    </xf>
    <xf numFmtId="0" fontId="49" fillId="0" borderId="82" xfId="0" applyNumberFormat="1" applyFont="1" applyBorder="1" applyAlignment="1" applyProtection="1">
      <alignment horizontal="center" vertical="center"/>
    </xf>
    <xf numFmtId="165" fontId="50" fillId="0" borderId="60" xfId="0" applyNumberFormat="1" applyFont="1" applyBorder="1" applyAlignment="1" applyProtection="1">
      <alignment horizontal="center" vertical="center"/>
    </xf>
    <xf numFmtId="165" fontId="50" fillId="0" borderId="61" xfId="0" applyNumberFormat="1" applyFont="1" applyBorder="1" applyAlignment="1" applyProtection="1">
      <alignment horizontal="center" vertical="center"/>
    </xf>
    <xf numFmtId="0" fontId="44" fillId="0" borderId="41" xfId="0" applyNumberFormat="1" applyFont="1" applyBorder="1" applyAlignment="1" applyProtection="1">
      <alignment horizontal="center" vertical="center" wrapText="1"/>
    </xf>
    <xf numFmtId="0" fontId="44" fillId="0" borderId="42" xfId="0" applyNumberFormat="1" applyFont="1" applyBorder="1" applyAlignment="1" applyProtection="1">
      <alignment horizontal="center" vertical="center" wrapText="1"/>
    </xf>
    <xf numFmtId="0" fontId="44" fillId="0" borderId="63" xfId="0" applyNumberFormat="1" applyFont="1" applyBorder="1" applyAlignment="1" applyProtection="1">
      <alignment horizontal="center" vertical="center" wrapText="1"/>
    </xf>
    <xf numFmtId="165" fontId="49" fillId="0" borderId="49" xfId="0" applyNumberFormat="1" applyFont="1" applyBorder="1" applyAlignment="1" applyProtection="1">
      <alignment horizontal="center" vertical="center"/>
    </xf>
    <xf numFmtId="165" fontId="49" fillId="0" borderId="64" xfId="0" applyNumberFormat="1" applyFont="1" applyBorder="1" applyAlignment="1" applyProtection="1">
      <alignment horizontal="center" vertical="center"/>
    </xf>
    <xf numFmtId="165" fontId="49" fillId="0" borderId="65" xfId="0" applyNumberFormat="1" applyFont="1" applyBorder="1" applyAlignment="1" applyProtection="1">
      <alignment horizontal="center" vertical="center"/>
    </xf>
    <xf numFmtId="165" fontId="49" fillId="0" borderId="78" xfId="0" applyNumberFormat="1" applyFont="1" applyBorder="1" applyAlignment="1" applyProtection="1">
      <alignment horizontal="center" vertical="center"/>
    </xf>
    <xf numFmtId="0" fontId="24" fillId="0" borderId="66" xfId="0" applyFont="1" applyBorder="1" applyAlignment="1" applyProtection="1">
      <alignment horizontal="center" vertical="center"/>
    </xf>
    <xf numFmtId="0" fontId="24" fillId="0" borderId="43" xfId="0" applyFont="1" applyBorder="1" applyAlignment="1" applyProtection="1">
      <alignment horizontal="center" vertical="center"/>
    </xf>
    <xf numFmtId="165" fontId="49" fillId="0" borderId="81" xfId="0" applyNumberFormat="1" applyFont="1" applyBorder="1" applyAlignment="1" applyProtection="1">
      <alignment horizontal="center" vertical="center"/>
    </xf>
    <xf numFmtId="0" fontId="31" fillId="3" borderId="169" xfId="0" applyFont="1" applyFill="1" applyBorder="1" applyAlignment="1" applyProtection="1">
      <alignment horizontal="left" vertical="center" wrapText="1"/>
    </xf>
    <xf numFmtId="0" fontId="31" fillId="3" borderId="171" xfId="0" applyFont="1" applyFill="1" applyBorder="1" applyAlignment="1" applyProtection="1">
      <alignment horizontal="center" vertical="center" wrapText="1"/>
    </xf>
    <xf numFmtId="0" fontId="31" fillId="3" borderId="58" xfId="0" applyFont="1" applyFill="1" applyBorder="1" applyAlignment="1" applyProtection="1">
      <alignment horizontal="center" vertical="center" wrapText="1"/>
    </xf>
    <xf numFmtId="0" fontId="31" fillId="3" borderId="87" xfId="0" applyFont="1" applyFill="1" applyBorder="1" applyAlignment="1" applyProtection="1">
      <alignment horizontal="center" vertical="center" wrapText="1"/>
    </xf>
    <xf numFmtId="0" fontId="31" fillId="3" borderId="86" xfId="0" applyFont="1" applyFill="1" applyBorder="1" applyAlignment="1" applyProtection="1">
      <alignment horizontal="left" vertical="center"/>
    </xf>
    <xf numFmtId="0" fontId="31" fillId="3" borderId="48" xfId="0" applyFont="1" applyFill="1" applyBorder="1" applyAlignment="1" applyProtection="1">
      <alignment horizontal="left" vertical="center"/>
    </xf>
    <xf numFmtId="0" fontId="8" fillId="3" borderId="0" xfId="0" applyFont="1" applyFill="1" applyBorder="1" applyAlignment="1" applyProtection="1">
      <alignment horizontal="left" vertical="center"/>
    </xf>
    <xf numFmtId="0" fontId="8" fillId="3" borderId="30" xfId="0" applyFont="1" applyFill="1" applyBorder="1" applyAlignment="1" applyProtection="1">
      <alignment horizontal="left" vertical="center"/>
    </xf>
    <xf numFmtId="0" fontId="39" fillId="3" borderId="144" xfId="0" applyFont="1" applyFill="1" applyBorder="1" applyAlignment="1" applyProtection="1">
      <alignment vertical="center"/>
    </xf>
    <xf numFmtId="0" fontId="34" fillId="3" borderId="136" xfId="0" applyFont="1" applyFill="1" applyBorder="1" applyAlignment="1" applyProtection="1">
      <alignment horizontal="left" vertical="center"/>
    </xf>
    <xf numFmtId="0" fontId="34" fillId="3" borderId="137" xfId="0" applyFont="1" applyFill="1" applyBorder="1" applyAlignment="1" applyProtection="1">
      <alignment horizontal="left" vertical="center"/>
    </xf>
    <xf numFmtId="0" fontId="8" fillId="14" borderId="95" xfId="0" applyFont="1" applyFill="1" applyBorder="1" applyAlignment="1" applyProtection="1">
      <alignment horizontal="left" vertical="center" wrapText="1"/>
      <protection locked="0"/>
    </xf>
    <xf numFmtId="0" fontId="8" fillId="0" borderId="141" xfId="0" applyFont="1" applyBorder="1" applyAlignment="1" applyProtection="1">
      <alignment horizontal="left" vertical="center"/>
      <protection locked="0"/>
    </xf>
    <xf numFmtId="0" fontId="8" fillId="0" borderId="142" xfId="0" applyFont="1" applyBorder="1" applyAlignment="1" applyProtection="1">
      <alignment horizontal="left" vertical="center"/>
      <protection locked="0"/>
    </xf>
    <xf numFmtId="0" fontId="31" fillId="3" borderId="88" xfId="0" applyFont="1" applyFill="1" applyBorder="1" applyAlignment="1" applyProtection="1">
      <alignment vertical="center" wrapText="1"/>
    </xf>
    <xf numFmtId="0" fontId="31" fillId="3" borderId="89" xfId="0" applyFont="1" applyFill="1" applyBorder="1" applyAlignment="1" applyProtection="1">
      <alignment vertical="center" wrapText="1"/>
    </xf>
    <xf numFmtId="0" fontId="31" fillId="0" borderId="16" xfId="0" applyFont="1" applyBorder="1" applyAlignment="1" applyProtection="1">
      <alignment horizontal="left" vertical="center" wrapText="1"/>
    </xf>
    <xf numFmtId="0" fontId="31" fillId="0" borderId="25" xfId="0" applyFont="1" applyBorder="1" applyAlignment="1" applyProtection="1">
      <alignment horizontal="left" vertical="center" wrapText="1"/>
    </xf>
    <xf numFmtId="0" fontId="31" fillId="0" borderId="27" xfId="0" applyFont="1" applyBorder="1" applyAlignment="1" applyProtection="1">
      <alignment horizontal="left" vertical="center" wrapText="1"/>
    </xf>
    <xf numFmtId="0" fontId="44" fillId="15" borderId="175" xfId="0" applyFont="1" applyFill="1" applyBorder="1" applyAlignment="1" applyProtection="1">
      <alignment horizontal="center" vertical="center" wrapText="1"/>
    </xf>
    <xf numFmtId="0" fontId="44" fillId="15" borderId="176" xfId="0" applyFont="1" applyFill="1" applyBorder="1" applyAlignment="1" applyProtection="1">
      <alignment horizontal="center" vertical="center" wrapText="1"/>
    </xf>
    <xf numFmtId="0" fontId="44" fillId="15" borderId="177" xfId="0" applyFont="1" applyFill="1" applyBorder="1" applyAlignment="1" applyProtection="1">
      <alignment horizontal="center" vertical="center" wrapText="1"/>
    </xf>
    <xf numFmtId="0" fontId="8" fillId="0" borderId="103" xfId="0" applyFont="1" applyBorder="1" applyAlignment="1" applyProtection="1">
      <alignment horizontal="left" vertical="center"/>
    </xf>
    <xf numFmtId="0" fontId="8" fillId="0" borderId="104" xfId="0" applyFont="1" applyBorder="1" applyAlignment="1" applyProtection="1">
      <alignment horizontal="left" vertical="center"/>
    </xf>
    <xf numFmtId="0" fontId="8" fillId="0" borderId="105" xfId="0" applyFont="1" applyBorder="1" applyAlignment="1" applyProtection="1">
      <alignment horizontal="left" vertical="center"/>
    </xf>
    <xf numFmtId="0" fontId="31" fillId="3" borderId="151" xfId="0" applyFont="1" applyFill="1" applyBorder="1" applyAlignment="1" applyProtection="1">
      <alignment horizontal="left" vertical="center" wrapText="1"/>
    </xf>
    <xf numFmtId="0" fontId="31" fillId="3" borderId="152" xfId="0" applyFont="1" applyFill="1" applyBorder="1" applyAlignment="1" applyProtection="1">
      <alignment horizontal="left" vertical="center" wrapText="1"/>
    </xf>
    <xf numFmtId="15" fontId="8" fillId="20" borderId="145" xfId="0" applyNumberFormat="1" applyFont="1" applyFill="1" applyBorder="1" applyAlignment="1" applyProtection="1">
      <alignment horizontal="left" vertical="center"/>
      <protection locked="0"/>
    </xf>
    <xf numFmtId="15" fontId="8" fillId="20" borderId="146" xfId="0" applyNumberFormat="1" applyFont="1" applyFill="1" applyBorder="1" applyAlignment="1" applyProtection="1">
      <alignment horizontal="left" vertical="center"/>
      <protection locked="0"/>
    </xf>
    <xf numFmtId="15" fontId="8" fillId="20" borderId="147" xfId="0" applyNumberFormat="1" applyFont="1" applyFill="1" applyBorder="1" applyAlignment="1" applyProtection="1">
      <alignment horizontal="left" vertical="center"/>
      <protection locked="0"/>
    </xf>
    <xf numFmtId="0" fontId="21" fillId="10" borderId="67" xfId="0" applyFont="1" applyFill="1" applyBorder="1" applyAlignment="1" applyProtection="1">
      <alignment horizontal="left" vertical="center"/>
    </xf>
    <xf numFmtId="0" fontId="21" fillId="10" borderId="68" xfId="0" applyFont="1" applyFill="1" applyBorder="1" applyAlignment="1" applyProtection="1">
      <alignment horizontal="left" vertical="center"/>
    </xf>
    <xf numFmtId="0" fontId="21" fillId="10" borderId="69" xfId="0" applyFont="1" applyFill="1" applyBorder="1" applyAlignment="1" applyProtection="1">
      <alignment horizontal="left" vertical="center"/>
    </xf>
    <xf numFmtId="0" fontId="31" fillId="3" borderId="70" xfId="0" applyFont="1" applyFill="1" applyBorder="1" applyAlignment="1" applyProtection="1">
      <alignment horizontal="left" vertical="center"/>
    </xf>
    <xf numFmtId="0" fontId="31" fillId="3" borderId="71" xfId="0" applyFont="1" applyFill="1" applyBorder="1" applyAlignment="1" applyProtection="1">
      <alignment horizontal="left" vertical="center"/>
    </xf>
    <xf numFmtId="0" fontId="8" fillId="0" borderId="74" xfId="0" applyFont="1" applyBorder="1" applyAlignment="1" applyProtection="1">
      <alignment horizontal="left" vertical="center"/>
      <protection locked="0"/>
    </xf>
    <xf numFmtId="0" fontId="8" fillId="0" borderId="75" xfId="0" applyFont="1" applyBorder="1" applyAlignment="1" applyProtection="1">
      <alignment horizontal="left" vertical="center"/>
      <protection locked="0"/>
    </xf>
    <xf numFmtId="0" fontId="32" fillId="9" borderId="195" xfId="0" applyFont="1" applyFill="1" applyBorder="1" applyAlignment="1" applyProtection="1">
      <alignment horizontal="center" vertical="center"/>
    </xf>
    <xf numFmtId="0" fontId="32" fillId="9" borderId="196" xfId="0" applyFont="1" applyFill="1" applyBorder="1" applyAlignment="1" applyProtection="1">
      <alignment horizontal="center" vertical="center"/>
    </xf>
    <xf numFmtId="0" fontId="26" fillId="9" borderId="301" xfId="0" applyFont="1" applyFill="1" applyBorder="1" applyAlignment="1" applyProtection="1">
      <alignment horizontal="center" vertical="center" wrapText="1"/>
    </xf>
    <xf numFmtId="0" fontId="26" fillId="9" borderId="0" xfId="0" applyFont="1" applyFill="1" applyBorder="1" applyAlignment="1" applyProtection="1">
      <alignment horizontal="center" vertical="center" wrapText="1"/>
    </xf>
    <xf numFmtId="0" fontId="26" fillId="9" borderId="93" xfId="0" applyFont="1" applyFill="1" applyBorder="1" applyAlignment="1" applyProtection="1">
      <alignment horizontal="center" vertical="center" wrapText="1"/>
    </xf>
    <xf numFmtId="49" fontId="8" fillId="3" borderId="0" xfId="0" applyNumberFormat="1" applyFont="1" applyFill="1" applyBorder="1" applyAlignment="1" applyProtection="1">
      <alignment horizontal="left" vertical="center"/>
    </xf>
    <xf numFmtId="49" fontId="8" fillId="3" borderId="30" xfId="0" applyNumberFormat="1" applyFont="1" applyFill="1" applyBorder="1" applyAlignment="1" applyProtection="1">
      <alignment horizontal="left" vertical="center"/>
    </xf>
    <xf numFmtId="0" fontId="8" fillId="0" borderId="182" xfId="1" applyFont="1" applyBorder="1" applyAlignment="1" applyProtection="1">
      <alignment horizontal="left" vertical="top" wrapText="1"/>
      <protection locked="0"/>
    </xf>
    <xf numFmtId="0" fontId="8" fillId="0" borderId="181" xfId="1" applyFont="1" applyBorder="1" applyAlignment="1" applyProtection="1">
      <alignment horizontal="left" vertical="top" wrapText="1"/>
      <protection locked="0"/>
    </xf>
    <xf numFmtId="0" fontId="8" fillId="4" borderId="36" xfId="1" applyFont="1" applyFill="1" applyBorder="1" applyAlignment="1">
      <alignment horizontal="center" vertical="center"/>
    </xf>
    <xf numFmtId="0" fontId="8" fillId="4" borderId="0" xfId="1" applyFont="1" applyFill="1" applyBorder="1" applyAlignment="1">
      <alignment horizontal="center" vertical="center"/>
    </xf>
    <xf numFmtId="0" fontId="46" fillId="3" borderId="11" xfId="1" applyFont="1" applyFill="1" applyBorder="1" applyAlignment="1" applyProtection="1">
      <alignment horizontal="left" vertical="center"/>
    </xf>
    <xf numFmtId="0" fontId="46" fillId="3" borderId="125" xfId="1" applyFont="1" applyFill="1" applyBorder="1" applyAlignment="1" applyProtection="1">
      <alignment horizontal="left" vertical="center"/>
    </xf>
    <xf numFmtId="0" fontId="46" fillId="3" borderId="128" xfId="1" applyFont="1" applyFill="1" applyBorder="1" applyAlignment="1" applyProtection="1">
      <alignment horizontal="left" vertical="center"/>
    </xf>
    <xf numFmtId="0" fontId="31" fillId="3" borderId="33" xfId="1" applyFont="1" applyFill="1" applyBorder="1" applyAlignment="1">
      <alignment horizontal="left" vertical="center" wrapText="1"/>
    </xf>
    <xf numFmtId="0" fontId="31" fillId="3" borderId="23" xfId="1" applyFont="1" applyFill="1" applyBorder="1" applyAlignment="1">
      <alignment horizontal="left" vertical="center" wrapText="1"/>
    </xf>
    <xf numFmtId="0" fontId="31" fillId="3" borderId="192" xfId="1" applyFont="1" applyFill="1" applyBorder="1" applyAlignment="1">
      <alignment horizontal="left" vertical="center" wrapText="1"/>
    </xf>
    <xf numFmtId="0" fontId="31" fillId="3" borderId="191" xfId="1" applyFont="1" applyFill="1" applyBorder="1" applyAlignment="1" applyProtection="1">
      <alignment horizontal="center" vertical="center" wrapText="1"/>
    </xf>
    <xf numFmtId="0" fontId="31" fillId="3" borderId="190" xfId="1" applyFont="1" applyFill="1" applyBorder="1" applyAlignment="1" applyProtection="1">
      <alignment horizontal="center" vertical="center" wrapText="1"/>
    </xf>
    <xf numFmtId="15" fontId="8" fillId="0" borderId="189" xfId="1" applyNumberFormat="1" applyFont="1" applyFill="1" applyBorder="1" applyAlignment="1" applyProtection="1">
      <alignment horizontal="center" vertical="center"/>
    </xf>
    <xf numFmtId="15" fontId="8" fillId="0" borderId="188" xfId="1" applyNumberFormat="1" applyFont="1" applyFill="1" applyBorder="1" applyAlignment="1" applyProtection="1">
      <alignment horizontal="center" vertical="center"/>
    </xf>
    <xf numFmtId="0" fontId="8" fillId="0" borderId="0" xfId="1" applyFont="1" applyBorder="1" applyAlignment="1" applyProtection="1">
      <alignment horizontal="left" vertical="center"/>
      <protection locked="0"/>
    </xf>
    <xf numFmtId="164" fontId="31" fillId="3" borderId="186" xfId="1" applyNumberFormat="1" applyFont="1" applyFill="1" applyBorder="1" applyAlignment="1">
      <alignment horizontal="center" vertical="center" wrapText="1"/>
    </xf>
    <xf numFmtId="0" fontId="8" fillId="0" borderId="185" xfId="1" applyFont="1" applyBorder="1" applyAlignment="1" applyProtection="1">
      <alignment horizontal="center" vertical="center"/>
      <protection locked="0"/>
    </xf>
    <xf numFmtId="0" fontId="8" fillId="0" borderId="184" xfId="1" applyFont="1" applyBorder="1" applyAlignment="1" applyProtection="1">
      <alignment horizontal="center" vertical="center"/>
      <protection locked="0"/>
    </xf>
    <xf numFmtId="0" fontId="33" fillId="0" borderId="0" xfId="0" applyFont="1" applyAlignment="1">
      <alignment horizontal="center" vertical="center"/>
    </xf>
    <xf numFmtId="0" fontId="53" fillId="15" borderId="287" xfId="8" applyFont="1" applyFill="1" applyBorder="1" applyAlignment="1">
      <alignment horizontal="right" vertical="center"/>
    </xf>
    <xf numFmtId="0" fontId="53" fillId="15" borderId="286" xfId="8" applyFont="1" applyFill="1" applyBorder="1" applyAlignment="1">
      <alignment horizontal="right" vertical="center"/>
    </xf>
    <xf numFmtId="0" fontId="53" fillId="15" borderId="292" xfId="8" applyFont="1" applyFill="1" applyBorder="1" applyAlignment="1">
      <alignment horizontal="right" vertical="center"/>
    </xf>
    <xf numFmtId="0" fontId="53" fillId="15" borderId="293" xfId="8" applyFont="1" applyFill="1" applyBorder="1" applyAlignment="1">
      <alignment horizontal="right" vertical="center"/>
    </xf>
    <xf numFmtId="0" fontId="2" fillId="15" borderId="120" xfId="8" applyFill="1" applyBorder="1" applyAlignment="1">
      <alignment horizontal="center"/>
    </xf>
    <xf numFmtId="0" fontId="2" fillId="15" borderId="122" xfId="8" applyFill="1" applyBorder="1" applyAlignment="1">
      <alignment horizontal="center"/>
    </xf>
    <xf numFmtId="0" fontId="32" fillId="0" borderId="212" xfId="1" applyFont="1" applyBorder="1" applyAlignment="1" applyProtection="1">
      <alignment horizontal="left" vertical="center"/>
      <protection locked="0"/>
    </xf>
    <xf numFmtId="0" fontId="32" fillId="0" borderId="210" xfId="1" applyFont="1" applyBorder="1" applyAlignment="1" applyProtection="1">
      <alignment horizontal="left" vertical="center"/>
      <protection locked="0"/>
    </xf>
    <xf numFmtId="0" fontId="32" fillId="0" borderId="211" xfId="1" applyFont="1" applyBorder="1" applyAlignment="1" applyProtection="1">
      <alignment horizontal="left" vertical="center"/>
      <protection locked="0"/>
    </xf>
    <xf numFmtId="0" fontId="33" fillId="0" borderId="0" xfId="1" applyFont="1" applyFill="1" applyAlignment="1" applyProtection="1">
      <alignment horizontal="center" vertical="center" wrapText="1"/>
    </xf>
    <xf numFmtId="0" fontId="34" fillId="0" borderId="5" xfId="1" applyNumberFormat="1" applyFont="1" applyFill="1" applyBorder="1" applyAlignment="1" applyProtection="1">
      <alignment horizontal="left" vertical="center"/>
    </xf>
    <xf numFmtId="0" fontId="34" fillId="0" borderId="15" xfId="1" applyNumberFormat="1" applyFont="1" applyFill="1" applyBorder="1" applyAlignment="1" applyProtection="1">
      <alignment horizontal="left" vertical="center"/>
    </xf>
    <xf numFmtId="49" fontId="34" fillId="0" borderId="12" xfId="1" applyNumberFormat="1" applyFont="1" applyFill="1" applyBorder="1" applyAlignment="1" applyProtection="1">
      <alignment horizontal="left" vertical="center"/>
    </xf>
    <xf numFmtId="49" fontId="34" fillId="0" borderId="13" xfId="1" applyNumberFormat="1" applyFont="1" applyFill="1" applyBorder="1" applyAlignment="1" applyProtection="1">
      <alignment horizontal="left" vertical="center"/>
    </xf>
    <xf numFmtId="0" fontId="31" fillId="0" borderId="46" xfId="1" applyFont="1" applyFill="1" applyBorder="1" applyAlignment="1" applyProtection="1">
      <alignment horizontal="center" vertical="center"/>
    </xf>
    <xf numFmtId="0" fontId="34" fillId="11" borderId="129" xfId="1" applyFont="1" applyFill="1" applyBorder="1" applyAlignment="1" applyProtection="1">
      <alignment horizontal="center" vertical="center"/>
      <protection locked="0"/>
    </xf>
    <xf numFmtId="0" fontId="34" fillId="11" borderId="34" xfId="1" applyFont="1" applyFill="1" applyBorder="1" applyAlignment="1" applyProtection="1">
      <alignment horizontal="center" vertical="center"/>
      <protection locked="0"/>
    </xf>
    <xf numFmtId="0" fontId="31" fillId="15" borderId="209" xfId="1" applyFont="1" applyFill="1" applyBorder="1" applyAlignment="1" applyProtection="1">
      <alignment horizontal="left" vertical="top" wrapText="1"/>
    </xf>
    <xf numFmtId="0" fontId="31" fillId="15" borderId="210" xfId="1" applyFont="1" applyFill="1" applyBorder="1" applyAlignment="1" applyProtection="1">
      <alignment horizontal="left" vertical="top" wrapText="1"/>
    </xf>
    <xf numFmtId="0" fontId="31" fillId="15" borderId="211" xfId="1" applyFont="1" applyFill="1" applyBorder="1" applyAlignment="1" applyProtection="1">
      <alignment horizontal="left" vertical="top" wrapText="1"/>
    </xf>
    <xf numFmtId="0" fontId="34" fillId="0" borderId="226" xfId="1" applyFont="1" applyFill="1" applyBorder="1" applyAlignment="1" applyProtection="1">
      <alignment horizontal="left" vertical="center"/>
      <protection locked="0"/>
    </xf>
    <xf numFmtId="0" fontId="34" fillId="0" borderId="227" xfId="1" applyFont="1" applyFill="1" applyBorder="1" applyAlignment="1" applyProtection="1">
      <alignment horizontal="left" vertical="center"/>
      <protection locked="0"/>
    </xf>
    <xf numFmtId="0" fontId="34" fillId="0" borderId="228" xfId="1" applyFont="1" applyFill="1" applyBorder="1" applyAlignment="1" applyProtection="1">
      <alignment horizontal="left" vertical="center"/>
      <protection locked="0"/>
    </xf>
    <xf numFmtId="0" fontId="34" fillId="11" borderId="16" xfId="1" applyFont="1" applyFill="1" applyBorder="1" applyAlignment="1" applyProtection="1">
      <alignment horizontal="center" vertical="center"/>
    </xf>
    <xf numFmtId="0" fontId="34" fillId="11" borderId="25" xfId="1" applyFont="1" applyFill="1" applyBorder="1" applyAlignment="1" applyProtection="1">
      <alignment horizontal="center" vertical="center"/>
    </xf>
    <xf numFmtId="0" fontId="34" fillId="11" borderId="37" xfId="1" applyFont="1" applyFill="1" applyBorder="1" applyAlignment="1" applyProtection="1">
      <alignment horizontal="center" vertical="center"/>
    </xf>
    <xf numFmtId="0" fontId="34" fillId="0" borderId="212" xfId="1" applyFont="1" applyFill="1" applyBorder="1" applyAlignment="1" applyProtection="1">
      <alignment horizontal="left" vertical="center"/>
      <protection locked="0"/>
    </xf>
    <xf numFmtId="0" fontId="34" fillId="0" borderId="214" xfId="1" applyFont="1" applyFill="1" applyBorder="1" applyAlignment="1" applyProtection="1">
      <alignment horizontal="left" vertical="center"/>
      <protection locked="0"/>
    </xf>
    <xf numFmtId="0" fontId="34" fillId="11" borderId="212" xfId="1" applyFont="1" applyFill="1" applyBorder="1" applyAlignment="1" applyProtection="1">
      <alignment horizontal="center" vertical="center"/>
    </xf>
    <xf numFmtId="0" fontId="34" fillId="11" borderId="210" xfId="1" applyFont="1" applyFill="1" applyBorder="1" applyAlignment="1" applyProtection="1">
      <alignment horizontal="center" vertical="center"/>
    </xf>
    <xf numFmtId="0" fontId="34" fillId="11" borderId="216" xfId="1" applyFont="1" applyFill="1" applyBorder="1" applyAlignment="1" applyProtection="1">
      <alignment horizontal="center" vertical="center"/>
    </xf>
    <xf numFmtId="0" fontId="34" fillId="11" borderId="217" xfId="1" applyFont="1" applyFill="1" applyBorder="1" applyAlignment="1" applyProtection="1">
      <alignment horizontal="center" vertical="center"/>
    </xf>
    <xf numFmtId="0" fontId="34" fillId="11" borderId="219" xfId="1" applyFont="1" applyFill="1" applyBorder="1" applyAlignment="1" applyProtection="1">
      <alignment horizontal="center" vertical="center"/>
      <protection locked="0"/>
    </xf>
    <xf numFmtId="0" fontId="34" fillId="11" borderId="215" xfId="1" applyFont="1" applyFill="1" applyBorder="1" applyAlignment="1" applyProtection="1">
      <alignment horizontal="center" vertical="center"/>
      <protection locked="0"/>
    </xf>
    <xf numFmtId="0" fontId="34" fillId="11" borderId="220" xfId="1" applyFont="1" applyFill="1" applyBorder="1" applyAlignment="1" applyProtection="1">
      <alignment horizontal="center" vertical="center"/>
      <protection locked="0"/>
    </xf>
    <xf numFmtId="0" fontId="34" fillId="11" borderId="221" xfId="1" applyFont="1" applyFill="1" applyBorder="1" applyAlignment="1" applyProtection="1">
      <alignment horizontal="center" vertical="center"/>
      <protection locked="0"/>
    </xf>
    <xf numFmtId="0" fontId="34" fillId="0" borderId="223" xfId="1" applyFont="1" applyFill="1" applyBorder="1" applyAlignment="1" applyProtection="1">
      <alignment horizontal="left" vertical="center"/>
      <protection locked="0"/>
    </xf>
    <xf numFmtId="0" fontId="34" fillId="0" borderId="224" xfId="1" applyFont="1" applyFill="1" applyBorder="1" applyAlignment="1" applyProtection="1">
      <alignment horizontal="left" vertical="center"/>
      <protection locked="0"/>
    </xf>
    <xf numFmtId="0" fontId="34" fillId="0" borderId="225" xfId="1" applyFont="1" applyFill="1" applyBorder="1" applyAlignment="1" applyProtection="1">
      <alignment horizontal="left" vertical="center"/>
      <protection locked="0"/>
    </xf>
    <xf numFmtId="0" fontId="34" fillId="11" borderId="16" xfId="1" applyFont="1" applyFill="1" applyBorder="1" applyAlignment="1" applyProtection="1">
      <alignment horizontal="center" vertical="center"/>
      <protection locked="0"/>
    </xf>
    <xf numFmtId="0" fontId="34" fillId="11" borderId="124" xfId="1" applyFont="1" applyFill="1" applyBorder="1" applyAlignment="1" applyProtection="1">
      <alignment horizontal="center" vertical="center"/>
      <protection locked="0"/>
    </xf>
    <xf numFmtId="0" fontId="34" fillId="11" borderId="212" xfId="1" applyFont="1" applyFill="1" applyBorder="1" applyAlignment="1" applyProtection="1">
      <alignment horizontal="center" vertical="center"/>
      <protection locked="0"/>
    </xf>
    <xf numFmtId="0" fontId="34" fillId="11" borderId="211" xfId="1" applyFont="1" applyFill="1" applyBorder="1" applyAlignment="1" applyProtection="1">
      <alignment horizontal="center" vertical="center"/>
      <protection locked="0"/>
    </xf>
    <xf numFmtId="0" fontId="34" fillId="0" borderId="229" xfId="1" applyFont="1" applyFill="1" applyBorder="1" applyAlignment="1" applyProtection="1">
      <alignment horizontal="left" vertical="center"/>
      <protection locked="0"/>
    </xf>
    <xf numFmtId="0" fontId="34" fillId="0" borderId="230" xfId="1" applyFont="1" applyFill="1" applyBorder="1" applyAlignment="1" applyProtection="1">
      <alignment horizontal="left" vertical="center"/>
      <protection locked="0"/>
    </xf>
    <xf numFmtId="0" fontId="34" fillId="0" borderId="231" xfId="1" applyFont="1" applyFill="1" applyBorder="1" applyAlignment="1" applyProtection="1">
      <alignment horizontal="left" vertical="center"/>
      <protection locked="0"/>
    </xf>
    <xf numFmtId="0" fontId="12" fillId="0" borderId="3" xfId="0" applyFont="1" applyBorder="1" applyAlignment="1">
      <alignment horizontal="center" vertical="center" wrapText="1"/>
    </xf>
    <xf numFmtId="0" fontId="12" fillId="0" borderId="3" xfId="0" applyFont="1" applyBorder="1" applyAlignment="1">
      <alignment horizontal="center" vertical="center"/>
    </xf>
    <xf numFmtId="0" fontId="8" fillId="0" borderId="212" xfId="1" applyFont="1" applyBorder="1" applyAlignment="1" applyProtection="1">
      <alignment vertical="center" wrapText="1"/>
    </xf>
    <xf numFmtId="0" fontId="8" fillId="0" borderId="210" xfId="1" applyFont="1" applyBorder="1" applyAlignment="1" applyProtection="1">
      <alignment vertical="center" wrapText="1"/>
    </xf>
    <xf numFmtId="0" fontId="8" fillId="0" borderId="214" xfId="1" applyFont="1" applyBorder="1" applyAlignment="1" applyProtection="1">
      <alignment vertical="center" wrapText="1"/>
    </xf>
    <xf numFmtId="0" fontId="8" fillId="0" borderId="255" xfId="1" applyNumberFormat="1" applyFont="1" applyBorder="1" applyAlignment="1" applyProtection="1">
      <alignment horizontal="center" vertical="center" wrapText="1"/>
    </xf>
    <xf numFmtId="0" fontId="8" fillId="0" borderId="284" xfId="1" applyNumberFormat="1" applyFont="1" applyBorder="1" applyAlignment="1" applyProtection="1">
      <alignment horizontal="center" vertical="center" wrapText="1"/>
    </xf>
    <xf numFmtId="0" fontId="8" fillId="0" borderId="256" xfId="1" applyNumberFormat="1" applyFont="1" applyBorder="1" applyAlignment="1" applyProtection="1">
      <alignment horizontal="center" vertical="center" wrapText="1"/>
    </xf>
    <xf numFmtId="0" fontId="8" fillId="0" borderId="0" xfId="1" applyFont="1" applyBorder="1" applyAlignment="1">
      <alignment vertical="center"/>
    </xf>
    <xf numFmtId="0" fontId="34" fillId="3" borderId="33" xfId="1" applyFont="1" applyFill="1" applyBorder="1" applyAlignment="1">
      <alignment horizontal="left" vertical="center"/>
    </xf>
    <xf numFmtId="0" fontId="34" fillId="3" borderId="23" xfId="1" applyFont="1" applyFill="1" applyBorder="1" applyAlignment="1">
      <alignment horizontal="left" vertical="center"/>
    </xf>
    <xf numFmtId="0" fontId="34" fillId="3" borderId="38" xfId="1" applyFont="1" applyFill="1" applyBorder="1" applyAlignment="1">
      <alignment horizontal="left" vertical="center"/>
    </xf>
    <xf numFmtId="0" fontId="34" fillId="3" borderId="43" xfId="1" applyFont="1" applyFill="1" applyBorder="1" applyAlignment="1">
      <alignment horizontal="left" vertical="center"/>
    </xf>
    <xf numFmtId="0" fontId="8" fillId="0" borderId="129" xfId="1" applyNumberFormat="1" applyFont="1" applyBorder="1" applyAlignment="1" applyProtection="1">
      <alignment horizontal="left" vertical="center" wrapText="1"/>
      <protection locked="0"/>
    </xf>
    <xf numFmtId="0" fontId="8" fillId="0" borderId="23" xfId="1" applyNumberFormat="1" applyFont="1" applyBorder="1" applyAlignment="1" applyProtection="1">
      <alignment horizontal="left" vertical="center" wrapText="1"/>
      <protection locked="0"/>
    </xf>
    <xf numFmtId="0" fontId="8" fillId="0" borderId="34" xfId="1" applyNumberFormat="1" applyFont="1" applyBorder="1" applyAlignment="1" applyProtection="1">
      <alignment horizontal="left" vertical="center" wrapText="1"/>
      <protection locked="0"/>
    </xf>
    <xf numFmtId="0" fontId="8" fillId="0" borderId="126" xfId="1" applyNumberFormat="1" applyFont="1" applyBorder="1" applyAlignment="1" applyProtection="1">
      <alignment horizontal="left" vertical="center" wrapText="1"/>
      <protection locked="0"/>
    </xf>
    <xf numFmtId="0" fontId="8" fillId="0" borderId="43" xfId="1" applyNumberFormat="1" applyFont="1" applyBorder="1" applyAlignment="1" applyProtection="1">
      <alignment horizontal="left" vertical="center" wrapText="1"/>
      <protection locked="0"/>
    </xf>
    <xf numFmtId="0" fontId="8" fillId="0" borderId="39" xfId="1" applyNumberFormat="1" applyFont="1" applyBorder="1" applyAlignment="1" applyProtection="1">
      <alignment horizontal="left" vertical="center" wrapText="1"/>
      <protection locked="0"/>
    </xf>
    <xf numFmtId="0" fontId="8" fillId="0" borderId="0" xfId="1" applyFont="1" applyAlignment="1">
      <alignment vertical="center"/>
    </xf>
    <xf numFmtId="0" fontId="34" fillId="3" borderId="130" xfId="1" applyFont="1" applyFill="1" applyBorder="1" applyAlignment="1">
      <alignment horizontal="center" vertical="center"/>
    </xf>
    <xf numFmtId="0" fontId="34" fillId="3" borderId="122" xfId="1" applyFont="1" applyFill="1" applyBorder="1" applyAlignment="1">
      <alignment horizontal="center" vertical="center"/>
    </xf>
    <xf numFmtId="0" fontId="34" fillId="3" borderId="131" xfId="1" applyFont="1" applyFill="1" applyBorder="1" applyAlignment="1">
      <alignment horizontal="center" vertical="center"/>
    </xf>
    <xf numFmtId="0" fontId="34" fillId="3" borderId="130" xfId="1" applyFont="1" applyFill="1" applyBorder="1" applyAlignment="1">
      <alignment horizontal="center" vertical="center" wrapText="1"/>
    </xf>
    <xf numFmtId="0" fontId="34" fillId="3" borderId="122" xfId="1" applyFont="1" applyFill="1" applyBorder="1" applyAlignment="1">
      <alignment horizontal="center" vertical="center" wrapText="1"/>
    </xf>
    <xf numFmtId="0" fontId="34" fillId="3" borderId="131" xfId="1" applyFont="1" applyFill="1" applyBorder="1" applyAlignment="1">
      <alignment horizontal="center" vertical="center" wrapText="1"/>
    </xf>
    <xf numFmtId="0" fontId="41" fillId="0" borderId="45" xfId="1" applyFont="1" applyFill="1" applyBorder="1" applyAlignment="1" applyProtection="1">
      <alignment horizontal="left" vertical="center" wrapText="1"/>
    </xf>
    <xf numFmtId="0" fontId="41" fillId="0" borderId="46" xfId="1" applyFont="1" applyFill="1" applyBorder="1" applyAlignment="1" applyProtection="1">
      <alignment horizontal="left" vertical="center" wrapText="1"/>
    </xf>
    <xf numFmtId="0" fontId="41" fillId="0" borderId="47" xfId="1" applyFont="1" applyFill="1" applyBorder="1" applyAlignment="1" applyProtection="1">
      <alignment horizontal="left" vertical="center" wrapText="1"/>
    </xf>
    <xf numFmtId="0" fontId="8" fillId="3" borderId="120" xfId="1" applyFont="1" applyFill="1" applyBorder="1" applyAlignment="1">
      <alignment vertical="center" wrapText="1"/>
    </xf>
    <xf numFmtId="0" fontId="8" fillId="0" borderId="122" xfId="1" applyFont="1" applyBorder="1" applyAlignment="1">
      <alignment wrapText="1"/>
    </xf>
    <xf numFmtId="0" fontId="8" fillId="0" borderId="123" xfId="1" applyFont="1" applyBorder="1" applyAlignment="1">
      <alignment wrapText="1"/>
    </xf>
    <xf numFmtId="0" fontId="34" fillId="3" borderId="38" xfId="1" applyFont="1" applyFill="1" applyBorder="1" applyAlignment="1">
      <alignment vertical="center"/>
    </xf>
    <xf numFmtId="0" fontId="34" fillId="0" borderId="127" xfId="1" applyFont="1" applyBorder="1" applyAlignment="1">
      <alignment vertical="center"/>
    </xf>
    <xf numFmtId="164" fontId="35" fillId="0" borderId="263" xfId="1" applyNumberFormat="1" applyFont="1" applyBorder="1" applyAlignment="1" applyProtection="1">
      <alignment horizontal="left" vertical="center" indent="3"/>
      <protection locked="0"/>
    </xf>
    <xf numFmtId="0" fontId="35" fillId="0" borderId="276" xfId="1" applyFont="1" applyBorder="1" applyAlignment="1" applyProtection="1">
      <alignment horizontal="left" vertical="center" indent="3"/>
      <protection locked="0"/>
    </xf>
    <xf numFmtId="0" fontId="35" fillId="0" borderId="273" xfId="1" applyFont="1" applyBorder="1" applyAlignment="1" applyProtection="1">
      <alignment horizontal="left" vertical="center" indent="3"/>
      <protection locked="0"/>
    </xf>
    <xf numFmtId="164" fontId="34" fillId="3" borderId="126" xfId="1" applyNumberFormat="1" applyFont="1" applyFill="1" applyBorder="1" applyAlignment="1">
      <alignment vertical="center"/>
    </xf>
    <xf numFmtId="0" fontId="35" fillId="0" borderId="264" xfId="1" applyFont="1" applyBorder="1" applyAlignment="1" applyProtection="1">
      <alignment horizontal="left" vertical="center" indent="3"/>
      <protection locked="0"/>
    </xf>
    <xf numFmtId="0" fontId="51" fillId="0" borderId="43" xfId="1" applyFont="1" applyFill="1" applyBorder="1" applyAlignment="1">
      <alignment horizontal="center" vertical="center" wrapText="1"/>
    </xf>
    <xf numFmtId="0" fontId="8" fillId="15" borderId="265" xfId="1" applyFont="1" applyFill="1" applyBorder="1" applyAlignment="1">
      <alignment horizontal="left" vertical="center" wrapText="1"/>
    </xf>
    <xf numFmtId="0" fontId="8" fillId="15" borderId="266" xfId="1" applyFont="1" applyFill="1" applyBorder="1" applyAlignment="1">
      <alignment horizontal="left" vertical="center" wrapText="1"/>
    </xf>
    <xf numFmtId="0" fontId="8" fillId="15" borderId="267" xfId="1" applyFont="1" applyFill="1" applyBorder="1" applyAlignment="1">
      <alignment horizontal="left" vertical="center" wrapText="1"/>
    </xf>
    <xf numFmtId="0" fontId="8" fillId="0" borderId="4" xfId="1" applyFont="1" applyFill="1" applyBorder="1" applyAlignment="1" applyProtection="1">
      <alignment horizontal="left" vertical="center"/>
    </xf>
    <xf numFmtId="0" fontId="8" fillId="0" borderId="121" xfId="1" applyFont="1" applyFill="1" applyBorder="1" applyAlignment="1" applyProtection="1">
      <alignment horizontal="left" vertical="center"/>
    </xf>
    <xf numFmtId="0" fontId="8" fillId="15" borderId="268" xfId="1" applyFont="1" applyFill="1" applyBorder="1" applyAlignment="1">
      <alignment horizontal="left" vertical="center"/>
    </xf>
    <xf numFmtId="0" fontId="8" fillId="15" borderId="269" xfId="1" applyFont="1" applyFill="1" applyBorder="1" applyAlignment="1">
      <alignment horizontal="left" vertical="center"/>
    </xf>
    <xf numFmtId="0" fontId="8" fillId="0" borderId="122" xfId="1" applyFont="1" applyFill="1" applyBorder="1" applyAlignment="1" applyProtection="1">
      <alignment horizontal="left" vertical="center"/>
    </xf>
    <xf numFmtId="0" fontId="8" fillId="0" borderId="123" xfId="1" applyFont="1" applyFill="1" applyBorder="1" applyAlignment="1" applyProtection="1">
      <alignment horizontal="left" vertical="center"/>
    </xf>
    <xf numFmtId="0" fontId="8" fillId="15" borderId="270" xfId="1" applyFont="1" applyFill="1" applyBorder="1" applyAlignment="1">
      <alignment horizontal="left" vertical="center" wrapText="1"/>
    </xf>
    <xf numFmtId="0" fontId="8" fillId="15" borderId="271" xfId="1" applyFont="1" applyFill="1" applyBorder="1" applyAlignment="1">
      <alignment horizontal="left" vertical="center" wrapText="1"/>
    </xf>
    <xf numFmtId="0" fontId="8" fillId="15" borderId="272" xfId="1" applyFont="1" applyFill="1" applyBorder="1" applyAlignment="1">
      <alignment horizontal="left" vertical="center" wrapText="1"/>
    </xf>
    <xf numFmtId="0" fontId="8" fillId="0" borderId="263" xfId="1" applyFont="1" applyFill="1" applyBorder="1" applyAlignment="1" applyProtection="1">
      <alignment horizontal="left" vertical="center" wrapText="1"/>
      <protection locked="0"/>
    </xf>
    <xf numFmtId="0" fontId="8" fillId="0" borderId="273" xfId="1" applyFont="1" applyFill="1" applyBorder="1" applyAlignment="1" applyProtection="1">
      <alignment horizontal="left" vertical="center" wrapText="1"/>
      <protection locked="0"/>
    </xf>
    <xf numFmtId="0" fontId="8" fillId="15" borderId="274" xfId="1" applyFont="1" applyFill="1" applyBorder="1" applyAlignment="1">
      <alignment horizontal="left" vertical="center" wrapText="1"/>
    </xf>
    <xf numFmtId="0" fontId="8" fillId="15" borderId="275" xfId="1" applyFont="1" applyFill="1" applyBorder="1" applyAlignment="1">
      <alignment horizontal="left" vertical="center" wrapText="1"/>
    </xf>
    <xf numFmtId="0" fontId="8" fillId="0" borderId="276" xfId="1" applyFont="1" applyFill="1" applyBorder="1" applyAlignment="1" applyProtection="1">
      <alignment horizontal="left" vertical="center" wrapText="1"/>
      <protection locked="0"/>
    </xf>
    <xf numFmtId="0" fontId="8" fillId="0" borderId="264" xfId="1" applyFont="1" applyFill="1" applyBorder="1" applyAlignment="1" applyProtection="1">
      <alignment horizontal="left" vertical="center" wrapText="1"/>
      <protection locked="0"/>
    </xf>
    <xf numFmtId="0" fontId="36" fillId="12" borderId="45" xfId="1" applyFont="1" applyFill="1" applyBorder="1" applyAlignment="1">
      <alignment vertical="center"/>
    </xf>
    <xf numFmtId="0" fontId="36" fillId="12" borderId="46" xfId="1" applyFont="1" applyFill="1" applyBorder="1" applyAlignment="1">
      <alignment vertical="center"/>
    </xf>
    <xf numFmtId="0" fontId="36" fillId="12" borderId="47" xfId="1" applyFont="1" applyFill="1" applyBorder="1" applyAlignment="1">
      <alignment vertical="center"/>
    </xf>
    <xf numFmtId="0" fontId="8" fillId="12" borderId="45" xfId="1" applyFont="1" applyFill="1" applyBorder="1" applyAlignment="1" applyProtection="1">
      <alignment vertical="center"/>
    </xf>
    <xf numFmtId="0" fontId="8" fillId="12" borderId="132" xfId="1" applyFont="1" applyFill="1" applyBorder="1" applyAlignment="1" applyProtection="1">
      <alignment vertical="center"/>
    </xf>
    <xf numFmtId="1" fontId="12" fillId="0" borderId="133" xfId="1" applyNumberFormat="1" applyFont="1" applyFill="1" applyBorder="1" applyAlignment="1" applyProtection="1">
      <alignment horizontal="center" vertical="center" wrapText="1"/>
      <protection locked="0"/>
    </xf>
    <xf numFmtId="1" fontId="12" fillId="0" borderId="47" xfId="1" applyNumberFormat="1" applyFont="1" applyBorder="1" applyAlignment="1">
      <alignment horizontal="center" vertical="center" wrapText="1"/>
    </xf>
    <xf numFmtId="49" fontId="8" fillId="0" borderId="245" xfId="1" applyNumberFormat="1" applyFont="1" applyBorder="1" applyAlignment="1" applyProtection="1">
      <alignment horizontal="left" vertical="center" wrapText="1"/>
    </xf>
    <xf numFmtId="0" fontId="8" fillId="0" borderId="245" xfId="1" applyNumberFormat="1" applyFont="1" applyBorder="1" applyAlignment="1" applyProtection="1">
      <alignment horizontal="left" vertical="center" wrapText="1"/>
    </xf>
    <xf numFmtId="0" fontId="8" fillId="11" borderId="250" xfId="1" applyFont="1" applyFill="1" applyBorder="1" applyAlignment="1" applyProtection="1">
      <alignment vertical="center"/>
    </xf>
    <xf numFmtId="0" fontId="8" fillId="11" borderId="251" xfId="1" applyFont="1" applyFill="1" applyBorder="1" applyAlignment="1" applyProtection="1">
      <alignment vertical="center"/>
    </xf>
    <xf numFmtId="0" fontId="8" fillId="11" borderId="251" xfId="1" applyNumberFormat="1" applyFont="1" applyFill="1" applyBorder="1" applyAlignment="1" applyProtection="1">
      <alignment vertical="center" wrapText="1"/>
    </xf>
    <xf numFmtId="0" fontId="8" fillId="11" borderId="252" xfId="1" applyNumberFormat="1" applyFont="1" applyFill="1" applyBorder="1" applyAlignment="1" applyProtection="1">
      <alignment vertical="center" wrapText="1"/>
    </xf>
    <xf numFmtId="0" fontId="31" fillId="3" borderId="253" xfId="1" applyFont="1" applyFill="1" applyBorder="1" applyAlignment="1">
      <alignment horizontal="left" vertical="center" wrapText="1"/>
    </xf>
    <xf numFmtId="0" fontId="31" fillId="3" borderId="254" xfId="1" applyFont="1" applyFill="1" applyBorder="1" applyAlignment="1">
      <alignment horizontal="left" vertical="center" wrapText="1"/>
    </xf>
    <xf numFmtId="49" fontId="8" fillId="0" borderId="255" xfId="1" applyNumberFormat="1" applyFont="1" applyBorder="1" applyAlignment="1" applyProtection="1">
      <alignment horizontal="left" vertical="center" wrapText="1"/>
    </xf>
    <xf numFmtId="49" fontId="8" fillId="0" borderId="256" xfId="1" applyNumberFormat="1" applyFont="1" applyBorder="1" applyAlignment="1" applyProtection="1">
      <alignment horizontal="left" vertical="center" wrapText="1"/>
    </xf>
    <xf numFmtId="0" fontId="8" fillId="11" borderId="246" xfId="1" applyNumberFormat="1" applyFont="1" applyFill="1" applyBorder="1" applyAlignment="1" applyProtection="1">
      <alignment horizontal="left" vertical="center" wrapText="1"/>
    </xf>
    <xf numFmtId="0" fontId="8" fillId="11" borderId="257" xfId="1" applyNumberFormat="1" applyFont="1" applyFill="1" applyBorder="1" applyAlignment="1" applyProtection="1">
      <alignment horizontal="left" vertical="center" wrapText="1"/>
    </xf>
    <xf numFmtId="0" fontId="31" fillId="3" borderId="258" xfId="1" applyFont="1" applyFill="1" applyBorder="1" applyAlignment="1">
      <alignment vertical="center" wrapText="1"/>
    </xf>
    <xf numFmtId="0" fontId="31" fillId="3" borderId="259" xfId="1" applyFont="1" applyFill="1" applyBorder="1" applyAlignment="1">
      <alignment vertical="center" wrapText="1"/>
    </xf>
    <xf numFmtId="0" fontId="31" fillId="3" borderId="0" xfId="1" applyFont="1" applyFill="1" applyBorder="1" applyAlignment="1">
      <alignment vertical="center" wrapText="1"/>
    </xf>
    <xf numFmtId="0" fontId="31" fillId="3" borderId="243" xfId="1" applyFont="1" applyFill="1" applyBorder="1" applyAlignment="1">
      <alignment horizontal="left" vertical="center" wrapText="1"/>
    </xf>
    <xf numFmtId="0" fontId="31" fillId="3" borderId="244" xfId="1" applyFont="1" applyFill="1" applyBorder="1" applyAlignment="1">
      <alignment horizontal="left" vertical="center" wrapText="1"/>
    </xf>
    <xf numFmtId="0" fontId="31" fillId="3" borderId="187" xfId="1" applyFont="1" applyFill="1" applyBorder="1" applyAlignment="1">
      <alignment horizontal="left" vertical="center" wrapText="1"/>
    </xf>
    <xf numFmtId="0" fontId="31" fillId="3" borderId="249" xfId="1" applyFont="1" applyFill="1" applyBorder="1" applyAlignment="1">
      <alignment horizontal="left" vertical="center" wrapText="1"/>
    </xf>
    <xf numFmtId="0" fontId="8" fillId="11" borderId="246" xfId="1" applyFont="1" applyFill="1" applyBorder="1" applyAlignment="1" applyProtection="1">
      <alignment vertical="center"/>
    </xf>
    <xf numFmtId="0" fontId="8" fillId="11" borderId="247" xfId="1" applyFont="1" applyFill="1" applyBorder="1" applyAlignment="1" applyProtection="1">
      <alignment vertical="center"/>
    </xf>
    <xf numFmtId="0" fontId="8" fillId="11" borderId="247" xfId="1" applyNumberFormat="1" applyFont="1" applyFill="1" applyBorder="1" applyAlignment="1" applyProtection="1">
      <alignment vertical="center" wrapText="1"/>
    </xf>
    <xf numFmtId="0" fontId="8" fillId="11" borderId="248" xfId="1" applyNumberFormat="1" applyFont="1" applyFill="1" applyBorder="1" applyAlignment="1" applyProtection="1">
      <alignment vertical="center" wrapText="1"/>
    </xf>
    <xf numFmtId="0" fontId="31" fillId="3" borderId="261" xfId="1" applyFont="1" applyFill="1" applyBorder="1" applyAlignment="1">
      <alignment vertical="center"/>
    </xf>
    <xf numFmtId="0" fontId="31" fillId="3" borderId="262" xfId="1" applyFont="1" applyFill="1" applyBorder="1" applyAlignment="1">
      <alignment vertical="center"/>
    </xf>
    <xf numFmtId="15" fontId="8" fillId="0" borderId="263" xfId="1" applyNumberFormat="1" applyFont="1" applyBorder="1" applyAlignment="1" applyProtection="1">
      <alignment horizontal="center" vertical="center" wrapText="1"/>
    </xf>
    <xf numFmtId="15" fontId="8" fillId="0" borderId="264" xfId="1" applyNumberFormat="1" applyFont="1" applyBorder="1" applyAlignment="1" applyProtection="1">
      <alignment horizontal="center" vertical="center" wrapText="1"/>
    </xf>
    <xf numFmtId="164" fontId="34" fillId="0" borderId="23" xfId="1" applyNumberFormat="1" applyFont="1" applyFill="1" applyBorder="1" applyAlignment="1">
      <alignment vertical="center" wrapText="1"/>
    </xf>
    <xf numFmtId="0" fontId="8" fillId="0" borderId="23" xfId="1" applyFont="1" applyFill="1" applyBorder="1" applyAlignment="1">
      <alignment vertical="center"/>
    </xf>
    <xf numFmtId="0" fontId="33" fillId="8" borderId="0" xfId="1" applyFont="1" applyFill="1" applyBorder="1" applyAlignment="1">
      <alignment horizontal="center" vertical="center" wrapText="1"/>
    </xf>
    <xf numFmtId="0" fontId="13" fillId="0" borderId="0" xfId="1" applyFont="1" applyAlignment="1">
      <alignment vertical="center"/>
    </xf>
    <xf numFmtId="0" fontId="32" fillId="3" borderId="120" xfId="1" applyFont="1" applyFill="1" applyBorder="1" applyAlignment="1">
      <alignment vertical="center"/>
    </xf>
    <xf numFmtId="0" fontId="32" fillId="3" borderId="121" xfId="1" applyFont="1" applyFill="1" applyBorder="1" applyAlignment="1">
      <alignment vertical="center"/>
    </xf>
    <xf numFmtId="0" fontId="22" fillId="0" borderId="4" xfId="1" applyFont="1" applyBorder="1" applyAlignment="1" applyProtection="1">
      <alignment vertical="center"/>
    </xf>
    <xf numFmtId="0" fontId="22" fillId="0" borderId="122" xfId="1" applyFont="1" applyBorder="1" applyAlignment="1" applyProtection="1">
      <alignment vertical="center"/>
    </xf>
    <xf numFmtId="0" fontId="22" fillId="0" borderId="121" xfId="1" applyFont="1" applyBorder="1" applyAlignment="1" applyProtection="1">
      <alignment vertical="center"/>
    </xf>
    <xf numFmtId="0" fontId="32" fillId="3" borderId="4" xfId="1" applyFont="1" applyFill="1" applyBorder="1" applyAlignment="1">
      <alignment vertical="center"/>
    </xf>
    <xf numFmtId="0" fontId="8" fillId="0" borderId="4" xfId="1" applyFont="1" applyFill="1" applyBorder="1" applyAlignment="1" applyProtection="1">
      <alignment vertical="center"/>
    </xf>
    <xf numFmtId="0" fontId="8" fillId="0" borderId="122" xfId="1" applyFont="1" applyFill="1" applyBorder="1" applyAlignment="1" applyProtection="1">
      <alignment vertical="center"/>
    </xf>
    <xf numFmtId="0" fontId="8" fillId="0" borderId="123" xfId="1" applyFont="1" applyFill="1" applyBorder="1" applyAlignment="1" applyProtection="1">
      <alignment vertical="center"/>
    </xf>
    <xf numFmtId="0" fontId="31" fillId="3" borderId="118" xfId="1" applyFont="1" applyFill="1" applyBorder="1" applyAlignment="1">
      <alignment vertical="center" wrapText="1"/>
    </xf>
    <xf numFmtId="0" fontId="31" fillId="3" borderId="119" xfId="1" applyFont="1" applyFill="1" applyBorder="1" applyAlignment="1">
      <alignment vertical="center" wrapText="1"/>
    </xf>
    <xf numFmtId="0" fontId="8" fillId="0" borderId="235" xfId="1" applyNumberFormat="1" applyFont="1" applyBorder="1" applyAlignment="1" applyProtection="1">
      <alignment vertical="center" wrapText="1"/>
    </xf>
    <xf numFmtId="0" fontId="8" fillId="0" borderId="236" xfId="1" applyNumberFormat="1" applyFont="1" applyBorder="1" applyAlignment="1" applyProtection="1">
      <alignment vertical="center" wrapText="1"/>
    </xf>
    <xf numFmtId="0" fontId="8" fillId="0" borderId="237" xfId="1" applyNumberFormat="1" applyFont="1" applyBorder="1" applyAlignment="1" applyProtection="1">
      <alignment vertical="center" wrapText="1"/>
    </xf>
    <xf numFmtId="0" fontId="31" fillId="3" borderId="238" xfId="1" applyFont="1" applyFill="1" applyBorder="1" applyAlignment="1">
      <alignment vertical="center" wrapText="1"/>
    </xf>
    <xf numFmtId="0" fontId="31" fillId="3" borderId="239" xfId="1" applyFont="1" applyFill="1" applyBorder="1" applyAlignment="1">
      <alignment vertical="center" wrapText="1"/>
    </xf>
    <xf numFmtId="0" fontId="22" fillId="0" borderId="240" xfId="1" applyNumberFormat="1" applyFont="1" applyBorder="1" applyAlignment="1" applyProtection="1">
      <alignment horizontal="left" vertical="center" wrapText="1"/>
    </xf>
    <xf numFmtId="0" fontId="22" fillId="0" borderId="241" xfId="1" applyNumberFormat="1" applyFont="1" applyBorder="1" applyAlignment="1" applyProtection="1">
      <alignment horizontal="left" vertical="center" wrapText="1"/>
    </xf>
    <xf numFmtId="0" fontId="22" fillId="0" borderId="242" xfId="1" applyNumberFormat="1" applyFont="1" applyBorder="1" applyAlignment="1" applyProtection="1">
      <alignment horizontal="left" vertical="center" wrapText="1"/>
    </xf>
    <xf numFmtId="0" fontId="57" fillId="0" borderId="296" xfId="9" applyFont="1" applyBorder="1" applyAlignment="1" applyProtection="1">
      <alignment horizontal="left" vertical="top" wrapText="1"/>
      <protection locked="0"/>
    </xf>
    <xf numFmtId="0" fontId="54" fillId="18" borderId="297" xfId="9" applyFont="1" applyFill="1" applyBorder="1" applyAlignment="1" applyProtection="1">
      <alignment horizontal="left" vertical="center"/>
    </xf>
    <xf numFmtId="0" fontId="55" fillId="18" borderId="298" xfId="9" applyFont="1" applyFill="1" applyBorder="1" applyAlignment="1" applyProtection="1">
      <alignment horizontal="left" vertical="center"/>
    </xf>
    <xf numFmtId="0" fontId="54" fillId="18" borderId="299" xfId="9" applyFont="1" applyFill="1" applyBorder="1" applyAlignment="1" applyProtection="1">
      <alignment horizontal="left" vertical="center"/>
    </xf>
    <xf numFmtId="0" fontId="55" fillId="0" borderId="296" xfId="9" applyFont="1" applyBorder="1" applyAlignment="1" applyProtection="1">
      <alignment horizontal="left" vertical="top"/>
    </xf>
    <xf numFmtId="0" fontId="54" fillId="18" borderId="0" xfId="9" applyFont="1" applyFill="1" applyBorder="1" applyAlignment="1" applyProtection="1">
      <alignment horizontal="left" vertical="center"/>
    </xf>
    <xf numFmtId="0" fontId="58" fillId="0" borderId="0" xfId="9" applyFont="1" applyBorder="1" applyAlignment="1" applyProtection="1">
      <alignment horizontal="left" vertical="top" wrapText="1"/>
    </xf>
    <xf numFmtId="0" fontId="55" fillId="0" borderId="0" xfId="9" applyFont="1" applyBorder="1" applyAlignment="1" applyProtection="1">
      <alignment horizontal="left" vertical="top" wrapText="1"/>
    </xf>
    <xf numFmtId="0" fontId="55" fillId="0" borderId="297" xfId="9" applyFont="1" applyBorder="1" applyAlignment="1" applyProtection="1">
      <alignment horizontal="center" vertical="top" wrapText="1"/>
      <protection locked="0"/>
    </xf>
    <xf numFmtId="0" fontId="55" fillId="0" borderId="299" xfId="9" applyFont="1" applyBorder="1" applyAlignment="1" applyProtection="1">
      <alignment horizontal="center" vertical="top" wrapText="1"/>
      <protection locked="0"/>
    </xf>
    <xf numFmtId="0" fontId="54" fillId="18" borderId="297" xfId="9" applyFont="1" applyFill="1" applyBorder="1" applyAlignment="1" applyProtection="1">
      <alignment horizontal="left" vertical="center" wrapText="1"/>
    </xf>
    <xf numFmtId="0" fontId="54" fillId="18" borderId="298" xfId="9" applyFont="1" applyFill="1" applyBorder="1" applyAlignment="1" applyProtection="1">
      <alignment horizontal="left" vertical="center" wrapText="1"/>
    </xf>
    <xf numFmtId="0" fontId="54" fillId="18" borderId="299" xfId="9" applyFont="1" applyFill="1" applyBorder="1" applyAlignment="1" applyProtection="1">
      <alignment horizontal="left" vertical="center" wrapText="1"/>
    </xf>
    <xf numFmtId="0" fontId="55" fillId="0" borderId="297" xfId="9" applyFont="1" applyBorder="1" applyAlignment="1" applyProtection="1">
      <alignment horizontal="left" vertical="top" wrapText="1"/>
    </xf>
    <xf numFmtId="0" fontId="55" fillId="0" borderId="298" xfId="9" applyFont="1" applyBorder="1" applyAlignment="1" applyProtection="1">
      <alignment horizontal="left" vertical="top" wrapText="1"/>
    </xf>
    <xf numFmtId="0" fontId="55" fillId="0" borderId="299" xfId="9" applyFont="1" applyBorder="1" applyAlignment="1" applyProtection="1">
      <alignment horizontal="left" vertical="top" wrapText="1"/>
    </xf>
    <xf numFmtId="0" fontId="55" fillId="0" borderId="296" xfId="9" applyFont="1" applyBorder="1" applyAlignment="1" applyProtection="1">
      <alignment horizontal="left" vertical="top" wrapText="1"/>
    </xf>
    <xf numFmtId="0" fontId="54" fillId="18" borderId="297" xfId="9" applyFont="1" applyFill="1" applyBorder="1" applyAlignment="1" applyProtection="1">
      <alignment vertical="center"/>
    </xf>
    <xf numFmtId="0" fontId="55" fillId="18" borderId="298" xfId="9" applyFont="1" applyFill="1" applyBorder="1" applyAlignment="1" applyProtection="1">
      <alignment vertical="center"/>
    </xf>
    <xf numFmtId="0" fontId="54" fillId="18" borderId="299" xfId="9" applyFont="1" applyFill="1" applyBorder="1" applyAlignment="1" applyProtection="1">
      <alignment vertical="center"/>
    </xf>
  </cellXfs>
  <cellStyles count="10">
    <cellStyle name="Normal" xfId="0" builtinId="0"/>
    <cellStyle name="Normal 2" xfId="1" xr:uid="{00000000-0005-0000-0000-000001000000}"/>
    <cellStyle name="Normal 3" xfId="8" xr:uid="{00000000-0005-0000-0000-000002000000}"/>
    <cellStyle name="Normal 4" xfId="9" xr:uid="{00000000-0005-0000-0000-000003000000}"/>
    <cellStyle name="Normal_Client" xfId="2" xr:uid="{00000000-0005-0000-0000-000004000000}"/>
    <cellStyle name="Normal_Crops" xfId="3" xr:uid="{00000000-0005-0000-0000-000005000000}"/>
    <cellStyle name="Normal_Labels" xfId="4" xr:uid="{00000000-0005-0000-0000-000006000000}"/>
    <cellStyle name="Normal_Labels_1" xfId="5" xr:uid="{00000000-0005-0000-0000-000007000000}"/>
    <cellStyle name="Normal_Labels_2" xfId="6" xr:uid="{00000000-0005-0000-0000-000008000000}"/>
    <cellStyle name="Stand. 2" xfId="7" xr:uid="{00000000-0005-0000-0000-000009000000}"/>
  </cellStyles>
  <dxfs count="22">
    <dxf>
      <font>
        <condense val="0"/>
        <extend val="0"/>
        <color indexed="17"/>
      </font>
    </dxf>
    <dxf>
      <font>
        <condense val="0"/>
        <extend val="0"/>
        <color indexed="17"/>
      </font>
    </dxf>
    <dxf>
      <font>
        <condense val="0"/>
        <extend val="0"/>
        <color indexed="17"/>
      </font>
    </dxf>
    <dxf>
      <font>
        <condense val="0"/>
        <extend val="0"/>
        <color indexed="17"/>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theme="0" tint="-0.14996795556505021"/>
        </patternFill>
      </fill>
    </dxf>
    <dxf>
      <fill>
        <patternFill>
          <bgColor theme="8" tint="0.39994506668294322"/>
        </patternFill>
      </fill>
    </dxf>
    <dxf>
      <font>
        <color rgb="FFFF0000"/>
      </font>
    </dxf>
    <dxf>
      <font>
        <color rgb="FF008000"/>
      </font>
    </dxf>
    <dxf>
      <font>
        <color rgb="FFFF0000"/>
      </font>
    </dxf>
    <dxf>
      <font>
        <color rgb="FFFF0000"/>
      </font>
    </dxf>
    <dxf>
      <font>
        <color rgb="FFFF0000"/>
      </font>
      <fill>
        <patternFill patternType="none">
          <bgColor indexed="65"/>
        </patternFill>
      </fill>
    </dxf>
    <dxf>
      <font>
        <color rgb="FF00B050"/>
      </font>
    </dxf>
    <dxf>
      <font>
        <color rgb="FFFF0000"/>
      </font>
      <fill>
        <patternFill>
          <bgColor rgb="FFFF0000"/>
        </patternFill>
      </fill>
    </dxf>
    <dxf>
      <font>
        <color rgb="FF00B050"/>
      </font>
      <fill>
        <patternFill>
          <bgColor rgb="FF00B050"/>
        </patternFill>
      </fill>
    </dxf>
  </dxfs>
  <tableStyles count="0" defaultTableStyle="TableStyleMedium9" defaultPivotStyle="PivotStyleLight16"/>
  <colors>
    <mruColors>
      <color rgb="FF993300"/>
      <color rgb="FF808080"/>
      <color rgb="FF000080"/>
      <color rgb="FF0033CC"/>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_rels/activeX294.xml.rels><?xml version="1.0" encoding="UTF-8" standalone="yes"?>
<Relationships xmlns="http://schemas.openxmlformats.org/package/2006/relationships"><Relationship Id="rId1" Type="http://schemas.microsoft.com/office/2006/relationships/activeXControlBinary" Target="activeX294.bin"/></Relationships>
</file>

<file path=xl/activeX/_rels/activeX295.xml.rels><?xml version="1.0" encoding="UTF-8" standalone="yes"?>
<Relationships xmlns="http://schemas.openxmlformats.org/package/2006/relationships"><Relationship Id="rId1" Type="http://schemas.microsoft.com/office/2006/relationships/activeXControlBinary" Target="activeX295.bin"/></Relationships>
</file>

<file path=xl/activeX/_rels/activeX296.xml.rels><?xml version="1.0" encoding="UTF-8" standalone="yes"?>
<Relationships xmlns="http://schemas.openxmlformats.org/package/2006/relationships"><Relationship Id="rId1" Type="http://schemas.microsoft.com/office/2006/relationships/activeXControlBinary" Target="activeX296.bin"/></Relationships>
</file>

<file path=xl/activeX/_rels/activeX297.xml.rels><?xml version="1.0" encoding="UTF-8" standalone="yes"?>
<Relationships xmlns="http://schemas.openxmlformats.org/package/2006/relationships"><Relationship Id="rId1" Type="http://schemas.microsoft.com/office/2006/relationships/activeXControlBinary" Target="activeX297.bin"/></Relationships>
</file>

<file path=xl/activeX/_rels/activeX298.xml.rels><?xml version="1.0" encoding="UTF-8" standalone="yes"?>
<Relationships xmlns="http://schemas.openxmlformats.org/package/2006/relationships"><Relationship Id="rId1" Type="http://schemas.microsoft.com/office/2006/relationships/activeXControlBinary" Target="activeX298.bin"/></Relationships>
</file>

<file path=xl/activeX/_rels/activeX299.xml.rels><?xml version="1.0" encoding="UTF-8" standalone="yes"?>
<Relationships xmlns="http://schemas.openxmlformats.org/package/2006/relationships"><Relationship Id="rId1" Type="http://schemas.microsoft.com/office/2006/relationships/activeXControlBinary" Target="activeX299.bin"/></Relationships>
</file>

<file path=xl/activeX/_rels/activeX300.xml.rels><?xml version="1.0" encoding="UTF-8" standalone="yes"?>
<Relationships xmlns="http://schemas.openxmlformats.org/package/2006/relationships"><Relationship Id="rId1" Type="http://schemas.microsoft.com/office/2006/relationships/activeXControlBinary" Target="activeX300.bin"/></Relationships>
</file>

<file path=xl/activeX/_rels/activeX301.xml.rels><?xml version="1.0" encoding="UTF-8" standalone="yes"?>
<Relationships xmlns="http://schemas.openxmlformats.org/package/2006/relationships"><Relationship Id="rId1" Type="http://schemas.microsoft.com/office/2006/relationships/activeXControlBinary" Target="activeX301.bin"/></Relationships>
</file>

<file path=xl/activeX/_rels/activeX302.xml.rels><?xml version="1.0" encoding="UTF-8" standalone="yes"?>
<Relationships xmlns="http://schemas.openxmlformats.org/package/2006/relationships"><Relationship Id="rId1" Type="http://schemas.microsoft.com/office/2006/relationships/activeXControlBinary" Target="activeX302.bin"/></Relationships>
</file>

<file path=xl/activeX/_rels/activeX303.xml.rels><?xml version="1.0" encoding="UTF-8" standalone="yes"?>
<Relationships xmlns="http://schemas.openxmlformats.org/package/2006/relationships"><Relationship Id="rId1" Type="http://schemas.microsoft.com/office/2006/relationships/activeXControlBinary" Target="activeX303.bin"/></Relationships>
</file>

<file path=xl/activeX/_rels/activeX304.xml.rels><?xml version="1.0" encoding="UTF-8" standalone="yes"?>
<Relationships xmlns="http://schemas.openxmlformats.org/package/2006/relationships"><Relationship Id="rId1" Type="http://schemas.microsoft.com/office/2006/relationships/activeXControlBinary" Target="activeX304.bin"/></Relationships>
</file>

<file path=xl/activeX/_rels/activeX305.xml.rels><?xml version="1.0" encoding="UTF-8" standalone="yes"?>
<Relationships xmlns="http://schemas.openxmlformats.org/package/2006/relationships"><Relationship Id="rId1" Type="http://schemas.microsoft.com/office/2006/relationships/activeXControlBinary" Target="activeX305.bin"/></Relationships>
</file>

<file path=xl/activeX/_rels/activeX306.xml.rels><?xml version="1.0" encoding="UTF-8" standalone="yes"?>
<Relationships xmlns="http://schemas.openxmlformats.org/package/2006/relationships"><Relationship Id="rId1" Type="http://schemas.microsoft.com/office/2006/relationships/activeXControlBinary" Target="activeX306.bin"/></Relationships>
</file>

<file path=xl/activeX/_rels/activeX307.xml.rels><?xml version="1.0" encoding="UTF-8" standalone="yes"?>
<Relationships xmlns="http://schemas.openxmlformats.org/package/2006/relationships"><Relationship Id="rId1" Type="http://schemas.microsoft.com/office/2006/relationships/activeXControlBinary" Target="activeX307.bin"/></Relationships>
</file>

<file path=xl/activeX/_rels/activeX308.xml.rels><?xml version="1.0" encoding="UTF-8" standalone="yes"?>
<Relationships xmlns="http://schemas.openxmlformats.org/package/2006/relationships"><Relationship Id="rId1" Type="http://schemas.microsoft.com/office/2006/relationships/activeXControlBinary" Target="activeX308.bin"/></Relationships>
</file>

<file path=xl/activeX/_rels/activeX309.xml.rels><?xml version="1.0" encoding="UTF-8" standalone="yes"?>
<Relationships xmlns="http://schemas.openxmlformats.org/package/2006/relationships"><Relationship Id="rId1" Type="http://schemas.microsoft.com/office/2006/relationships/activeXControlBinary" Target="activeX309.bin"/></Relationships>
</file>

<file path=xl/activeX/_rels/activeX310.xml.rels><?xml version="1.0" encoding="UTF-8" standalone="yes"?>
<Relationships xmlns="http://schemas.openxmlformats.org/package/2006/relationships"><Relationship Id="rId1" Type="http://schemas.microsoft.com/office/2006/relationships/activeXControlBinary" Target="activeX310.bin"/></Relationships>
</file>

<file path=xl/activeX/_rels/activeX311.xml.rels><?xml version="1.0" encoding="UTF-8" standalone="yes"?>
<Relationships xmlns="http://schemas.openxmlformats.org/package/2006/relationships"><Relationship Id="rId1" Type="http://schemas.microsoft.com/office/2006/relationships/activeXControlBinary" Target="activeX311.bin"/></Relationships>
</file>

<file path=xl/activeX/_rels/activeX312.xml.rels><?xml version="1.0" encoding="UTF-8" standalone="yes"?>
<Relationships xmlns="http://schemas.openxmlformats.org/package/2006/relationships"><Relationship Id="rId1" Type="http://schemas.microsoft.com/office/2006/relationships/activeXControlBinary" Target="activeX312.bin"/></Relationships>
</file>

<file path=xl/activeX/_rels/activeX313.xml.rels><?xml version="1.0" encoding="UTF-8" standalone="yes"?>
<Relationships xmlns="http://schemas.openxmlformats.org/package/2006/relationships"><Relationship Id="rId1" Type="http://schemas.microsoft.com/office/2006/relationships/activeXControlBinary" Target="activeX313.bin"/></Relationships>
</file>

<file path=xl/activeX/_rels/activeX314.xml.rels><?xml version="1.0" encoding="UTF-8" standalone="yes"?>
<Relationships xmlns="http://schemas.openxmlformats.org/package/2006/relationships"><Relationship Id="rId1" Type="http://schemas.microsoft.com/office/2006/relationships/activeXControlBinary" Target="activeX314.bin"/></Relationships>
</file>

<file path=xl/activeX/_rels/activeX315.xml.rels><?xml version="1.0" encoding="UTF-8" standalone="yes"?>
<Relationships xmlns="http://schemas.openxmlformats.org/package/2006/relationships"><Relationship Id="rId1" Type="http://schemas.microsoft.com/office/2006/relationships/activeXControlBinary" Target="activeX315.bin"/></Relationships>
</file>

<file path=xl/activeX/_rels/activeX316.xml.rels><?xml version="1.0" encoding="UTF-8" standalone="yes"?>
<Relationships xmlns="http://schemas.openxmlformats.org/package/2006/relationships"><Relationship Id="rId1" Type="http://schemas.microsoft.com/office/2006/relationships/activeXControlBinary" Target="activeX316.bin"/></Relationships>
</file>

<file path=xl/activeX/_rels/activeX317.xml.rels><?xml version="1.0" encoding="UTF-8" standalone="yes"?>
<Relationships xmlns="http://schemas.openxmlformats.org/package/2006/relationships"><Relationship Id="rId1" Type="http://schemas.microsoft.com/office/2006/relationships/activeXControlBinary" Target="activeX317.bin"/></Relationships>
</file>

<file path=xl/activeX/_rels/activeX318.xml.rels><?xml version="1.0" encoding="UTF-8" standalone="yes"?>
<Relationships xmlns="http://schemas.openxmlformats.org/package/2006/relationships"><Relationship Id="rId1" Type="http://schemas.microsoft.com/office/2006/relationships/activeXControlBinary" Target="activeX318.bin"/></Relationships>
</file>

<file path=xl/activeX/_rels/activeX319.xml.rels><?xml version="1.0" encoding="UTF-8" standalone="yes"?>
<Relationships xmlns="http://schemas.openxmlformats.org/package/2006/relationships"><Relationship Id="rId1" Type="http://schemas.microsoft.com/office/2006/relationships/activeXControlBinary" Target="activeX319.bin"/></Relationships>
</file>

<file path=xl/activeX/_rels/activeX320.xml.rels><?xml version="1.0" encoding="UTF-8" standalone="yes"?>
<Relationships xmlns="http://schemas.openxmlformats.org/package/2006/relationships"><Relationship Id="rId1" Type="http://schemas.microsoft.com/office/2006/relationships/activeXControlBinary" Target="activeX320.bin"/></Relationships>
</file>

<file path=xl/activeX/_rels/activeX321.xml.rels><?xml version="1.0" encoding="UTF-8" standalone="yes"?>
<Relationships xmlns="http://schemas.openxmlformats.org/package/2006/relationships"><Relationship Id="rId1" Type="http://schemas.microsoft.com/office/2006/relationships/activeXControlBinary" Target="activeX321.bin"/></Relationships>
</file>

<file path=xl/activeX/_rels/activeX322.xml.rels><?xml version="1.0" encoding="UTF-8" standalone="yes"?>
<Relationships xmlns="http://schemas.openxmlformats.org/package/2006/relationships"><Relationship Id="rId1" Type="http://schemas.microsoft.com/office/2006/relationships/activeXControlBinary" Target="activeX322.bin"/></Relationships>
</file>

<file path=xl/activeX/_rels/activeX323.xml.rels><?xml version="1.0" encoding="UTF-8" standalone="yes"?>
<Relationships xmlns="http://schemas.openxmlformats.org/package/2006/relationships"><Relationship Id="rId1" Type="http://schemas.microsoft.com/office/2006/relationships/activeXControlBinary" Target="activeX323.bin"/></Relationships>
</file>

<file path=xl/activeX/_rels/activeX324.xml.rels><?xml version="1.0" encoding="UTF-8" standalone="yes"?>
<Relationships xmlns="http://schemas.openxmlformats.org/package/2006/relationships"><Relationship Id="rId1" Type="http://schemas.microsoft.com/office/2006/relationships/activeXControlBinary" Target="activeX324.bin"/></Relationships>
</file>

<file path=xl/activeX/_rels/activeX325.xml.rels><?xml version="1.0" encoding="UTF-8" standalone="yes"?>
<Relationships xmlns="http://schemas.openxmlformats.org/package/2006/relationships"><Relationship Id="rId1" Type="http://schemas.microsoft.com/office/2006/relationships/activeXControlBinary" Target="activeX325.bin"/></Relationships>
</file>

<file path=xl/activeX/_rels/activeX326.xml.rels><?xml version="1.0" encoding="UTF-8" standalone="yes"?>
<Relationships xmlns="http://schemas.openxmlformats.org/package/2006/relationships"><Relationship Id="rId1" Type="http://schemas.microsoft.com/office/2006/relationships/activeXControlBinary" Target="activeX326.bin"/></Relationships>
</file>

<file path=xl/activeX/_rels/activeX327.xml.rels><?xml version="1.0" encoding="UTF-8" standalone="yes"?>
<Relationships xmlns="http://schemas.openxmlformats.org/package/2006/relationships"><Relationship Id="rId1" Type="http://schemas.microsoft.com/office/2006/relationships/activeXControlBinary" Target="activeX327.bin"/></Relationships>
</file>

<file path=xl/activeX/_rels/activeX328.xml.rels><?xml version="1.0" encoding="UTF-8" standalone="yes"?>
<Relationships xmlns="http://schemas.openxmlformats.org/package/2006/relationships"><Relationship Id="rId1" Type="http://schemas.microsoft.com/office/2006/relationships/activeXControlBinary" Target="activeX328.bin"/></Relationships>
</file>

<file path=xl/activeX/_rels/activeX329.xml.rels><?xml version="1.0" encoding="UTF-8" standalone="yes"?>
<Relationships xmlns="http://schemas.openxmlformats.org/package/2006/relationships"><Relationship Id="rId1" Type="http://schemas.microsoft.com/office/2006/relationships/activeXControlBinary" Target="activeX329.bin"/></Relationships>
</file>

<file path=xl/activeX/_rels/activeX330.xml.rels><?xml version="1.0" encoding="UTF-8" standalone="yes"?>
<Relationships xmlns="http://schemas.openxmlformats.org/package/2006/relationships"><Relationship Id="rId1" Type="http://schemas.microsoft.com/office/2006/relationships/activeXControlBinary" Target="activeX330.bin"/></Relationships>
</file>

<file path=xl/activeX/_rels/activeX331.xml.rels><?xml version="1.0" encoding="UTF-8" standalone="yes"?>
<Relationships xmlns="http://schemas.openxmlformats.org/package/2006/relationships"><Relationship Id="rId1" Type="http://schemas.microsoft.com/office/2006/relationships/activeXControlBinary" Target="activeX331.bin"/></Relationships>
</file>

<file path=xl/activeX/_rels/activeX332.xml.rels><?xml version="1.0" encoding="UTF-8" standalone="yes"?>
<Relationships xmlns="http://schemas.openxmlformats.org/package/2006/relationships"><Relationship Id="rId1" Type="http://schemas.microsoft.com/office/2006/relationships/activeXControlBinary" Target="activeX332.bin"/></Relationships>
</file>

<file path=xl/activeX/_rels/activeX333.xml.rels><?xml version="1.0" encoding="UTF-8" standalone="yes"?>
<Relationships xmlns="http://schemas.openxmlformats.org/package/2006/relationships"><Relationship Id="rId1" Type="http://schemas.microsoft.com/office/2006/relationships/activeXControlBinary" Target="activeX333.bin"/></Relationships>
</file>

<file path=xl/activeX/_rels/activeX334.xml.rels><?xml version="1.0" encoding="UTF-8" standalone="yes"?>
<Relationships xmlns="http://schemas.openxmlformats.org/package/2006/relationships"><Relationship Id="rId1" Type="http://schemas.microsoft.com/office/2006/relationships/activeXControlBinary" Target="activeX334.bin"/></Relationships>
</file>

<file path=xl/activeX/_rels/activeX335.xml.rels><?xml version="1.0" encoding="UTF-8" standalone="yes"?>
<Relationships xmlns="http://schemas.openxmlformats.org/package/2006/relationships"><Relationship Id="rId1" Type="http://schemas.microsoft.com/office/2006/relationships/activeXControlBinary" Target="activeX335.bin"/></Relationships>
</file>

<file path=xl/activeX/_rels/activeX336.xml.rels><?xml version="1.0" encoding="UTF-8" standalone="yes"?>
<Relationships xmlns="http://schemas.openxmlformats.org/package/2006/relationships"><Relationship Id="rId1" Type="http://schemas.microsoft.com/office/2006/relationships/activeXControlBinary" Target="activeX336.bin"/></Relationships>
</file>

<file path=xl/activeX/_rels/activeX337.xml.rels><?xml version="1.0" encoding="UTF-8" standalone="yes"?>
<Relationships xmlns="http://schemas.openxmlformats.org/package/2006/relationships"><Relationship Id="rId1" Type="http://schemas.microsoft.com/office/2006/relationships/activeXControlBinary" Target="activeX337.bin"/></Relationships>
</file>

<file path=xl/activeX/_rels/activeX338.xml.rels><?xml version="1.0" encoding="UTF-8" standalone="yes"?>
<Relationships xmlns="http://schemas.openxmlformats.org/package/2006/relationships"><Relationship Id="rId1" Type="http://schemas.microsoft.com/office/2006/relationships/activeXControlBinary" Target="activeX338.bin"/></Relationships>
</file>

<file path=xl/activeX/_rels/activeX339.xml.rels><?xml version="1.0" encoding="UTF-8" standalone="yes"?>
<Relationships xmlns="http://schemas.openxmlformats.org/package/2006/relationships"><Relationship Id="rId1" Type="http://schemas.microsoft.com/office/2006/relationships/activeXControlBinary" Target="activeX339.bin"/></Relationships>
</file>

<file path=xl/activeX/_rels/activeX340.xml.rels><?xml version="1.0" encoding="UTF-8" standalone="yes"?>
<Relationships xmlns="http://schemas.openxmlformats.org/package/2006/relationships"><Relationship Id="rId1" Type="http://schemas.microsoft.com/office/2006/relationships/activeXControlBinary" Target="activeX340.bin"/></Relationships>
</file>

<file path=xl/activeX/_rels/activeX341.xml.rels><?xml version="1.0" encoding="UTF-8" standalone="yes"?>
<Relationships xmlns="http://schemas.openxmlformats.org/package/2006/relationships"><Relationship Id="rId1" Type="http://schemas.microsoft.com/office/2006/relationships/activeXControlBinary" Target="activeX341.bin"/></Relationships>
</file>

<file path=xl/activeX/_rels/activeX342.xml.rels><?xml version="1.0" encoding="UTF-8" standalone="yes"?>
<Relationships xmlns="http://schemas.openxmlformats.org/package/2006/relationships"><Relationship Id="rId1" Type="http://schemas.microsoft.com/office/2006/relationships/activeXControlBinary" Target="activeX342.bin"/></Relationships>
</file>

<file path=xl/activeX/_rels/activeX343.xml.rels><?xml version="1.0" encoding="UTF-8" standalone="yes"?>
<Relationships xmlns="http://schemas.openxmlformats.org/package/2006/relationships"><Relationship Id="rId1" Type="http://schemas.microsoft.com/office/2006/relationships/activeXControlBinary" Target="activeX343.bin"/></Relationships>
</file>

<file path=xl/activeX/_rels/activeX344.xml.rels><?xml version="1.0" encoding="UTF-8" standalone="yes"?>
<Relationships xmlns="http://schemas.openxmlformats.org/package/2006/relationships"><Relationship Id="rId1" Type="http://schemas.microsoft.com/office/2006/relationships/activeXControlBinary" Target="activeX344.bin"/></Relationships>
</file>

<file path=xl/activeX/_rels/activeX345.xml.rels><?xml version="1.0" encoding="UTF-8" standalone="yes"?>
<Relationships xmlns="http://schemas.openxmlformats.org/package/2006/relationships"><Relationship Id="rId1" Type="http://schemas.microsoft.com/office/2006/relationships/activeXControlBinary" Target="activeX345.bin"/></Relationships>
</file>

<file path=xl/activeX/_rels/activeX346.xml.rels><?xml version="1.0" encoding="UTF-8" standalone="yes"?>
<Relationships xmlns="http://schemas.openxmlformats.org/package/2006/relationships"><Relationship Id="rId1" Type="http://schemas.microsoft.com/office/2006/relationships/activeXControlBinary" Target="activeX346.bin"/></Relationships>
</file>

<file path=xl/activeX/_rels/activeX347.xml.rels><?xml version="1.0" encoding="UTF-8" standalone="yes"?>
<Relationships xmlns="http://schemas.openxmlformats.org/package/2006/relationships"><Relationship Id="rId1" Type="http://schemas.microsoft.com/office/2006/relationships/activeXControlBinary" Target="activeX347.bin"/></Relationships>
</file>

<file path=xl/activeX/_rels/activeX348.xml.rels><?xml version="1.0" encoding="UTF-8" standalone="yes"?>
<Relationships xmlns="http://schemas.openxmlformats.org/package/2006/relationships"><Relationship Id="rId1" Type="http://schemas.microsoft.com/office/2006/relationships/activeXControlBinary" Target="activeX348.bin"/></Relationships>
</file>

<file path=xl/activeX/_rels/activeX349.xml.rels><?xml version="1.0" encoding="UTF-8" standalone="yes"?>
<Relationships xmlns="http://schemas.openxmlformats.org/package/2006/relationships"><Relationship Id="rId1" Type="http://schemas.microsoft.com/office/2006/relationships/activeXControlBinary" Target="activeX349.bin"/></Relationships>
</file>

<file path=xl/activeX/_rels/activeX350.xml.rels><?xml version="1.0" encoding="UTF-8" standalone="yes"?>
<Relationships xmlns="http://schemas.openxmlformats.org/package/2006/relationships"><Relationship Id="rId1" Type="http://schemas.microsoft.com/office/2006/relationships/activeXControlBinary" Target="activeX350.bin"/></Relationships>
</file>

<file path=xl/activeX/_rels/activeX351.xml.rels><?xml version="1.0" encoding="UTF-8" standalone="yes"?>
<Relationships xmlns="http://schemas.openxmlformats.org/package/2006/relationships"><Relationship Id="rId1" Type="http://schemas.microsoft.com/office/2006/relationships/activeXControlBinary" Target="activeX351.bin"/></Relationships>
</file>

<file path=xl/activeX/_rels/activeX352.xml.rels><?xml version="1.0" encoding="UTF-8" standalone="yes"?>
<Relationships xmlns="http://schemas.openxmlformats.org/package/2006/relationships"><Relationship Id="rId1" Type="http://schemas.microsoft.com/office/2006/relationships/activeXControlBinary" Target="activeX35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activeX/activeX294.xml><?xml version="1.0" encoding="utf-8"?>
<ax:ocx xmlns:ax="http://schemas.microsoft.com/office/2006/activeX" xmlns:r="http://schemas.openxmlformats.org/officeDocument/2006/relationships" ax:classid="{8BD21D30-EC42-11CE-9E0D-00AA006002F3}" ax:persistence="persistStreamInit" r:id="rId1"/>
</file>

<file path=xl/activeX/activeX295.xml><?xml version="1.0" encoding="utf-8"?>
<ax:ocx xmlns:ax="http://schemas.microsoft.com/office/2006/activeX" xmlns:r="http://schemas.openxmlformats.org/officeDocument/2006/relationships" ax:classid="{8BD21D30-EC42-11CE-9E0D-00AA006002F3}" ax:persistence="persistStreamInit" r:id="rId1"/>
</file>

<file path=xl/activeX/activeX296.xml><?xml version="1.0" encoding="utf-8"?>
<ax:ocx xmlns:ax="http://schemas.microsoft.com/office/2006/activeX" xmlns:r="http://schemas.openxmlformats.org/officeDocument/2006/relationships" ax:classid="{8BD21D30-EC42-11CE-9E0D-00AA006002F3}" ax:persistence="persistStreamInit" r:id="rId1"/>
</file>

<file path=xl/activeX/activeX297.xml><?xml version="1.0" encoding="utf-8"?>
<ax:ocx xmlns:ax="http://schemas.microsoft.com/office/2006/activeX" xmlns:r="http://schemas.openxmlformats.org/officeDocument/2006/relationships" ax:classid="{8BD21D30-EC42-11CE-9E0D-00AA006002F3}" ax:persistence="persistStreamInit" r:id="rId1"/>
</file>

<file path=xl/activeX/activeX298.xml><?xml version="1.0" encoding="utf-8"?>
<ax:ocx xmlns:ax="http://schemas.microsoft.com/office/2006/activeX" xmlns:r="http://schemas.openxmlformats.org/officeDocument/2006/relationships" ax:classid="{8BD21D30-EC42-11CE-9E0D-00AA006002F3}" ax:persistence="persistStreamInit" r:id="rId1"/>
</file>

<file path=xl/activeX/activeX299.xml><?xml version="1.0" encoding="utf-8"?>
<ax:ocx xmlns:ax="http://schemas.microsoft.com/office/2006/activeX" xmlns:r="http://schemas.openxmlformats.org/officeDocument/2006/relationships" ax:classid="{8BD21D30-EC42-11CE-9E0D-00AA006002F3}" ax:persistence="persistStreamInit" r:id="rId1"/>
</file>

<file path=xl/activeX/activeX300.xml><?xml version="1.0" encoding="utf-8"?>
<ax:ocx xmlns:ax="http://schemas.microsoft.com/office/2006/activeX" xmlns:r="http://schemas.openxmlformats.org/officeDocument/2006/relationships" ax:classid="{8BD21D30-EC42-11CE-9E0D-00AA006002F3}" ax:persistence="persistStreamInit" r:id="rId1"/>
</file>

<file path=xl/activeX/activeX301.xml><?xml version="1.0" encoding="utf-8"?>
<ax:ocx xmlns:ax="http://schemas.microsoft.com/office/2006/activeX" xmlns:r="http://schemas.openxmlformats.org/officeDocument/2006/relationships" ax:classid="{8BD21D30-EC42-11CE-9E0D-00AA006002F3}" ax:persistence="persistStreamInit" r:id="rId1"/>
</file>

<file path=xl/activeX/activeX302.xml><?xml version="1.0" encoding="utf-8"?>
<ax:ocx xmlns:ax="http://schemas.microsoft.com/office/2006/activeX" xmlns:r="http://schemas.openxmlformats.org/officeDocument/2006/relationships" ax:classid="{8BD21D30-EC42-11CE-9E0D-00AA006002F3}" ax:persistence="persistStreamInit" r:id="rId1"/>
</file>

<file path=xl/activeX/activeX303.xml><?xml version="1.0" encoding="utf-8"?>
<ax:ocx xmlns:ax="http://schemas.microsoft.com/office/2006/activeX" xmlns:r="http://schemas.openxmlformats.org/officeDocument/2006/relationships" ax:classid="{8BD21D30-EC42-11CE-9E0D-00AA006002F3}" ax:persistence="persistStreamInit" r:id="rId1"/>
</file>

<file path=xl/activeX/activeX304.xml><?xml version="1.0" encoding="utf-8"?>
<ax:ocx xmlns:ax="http://schemas.microsoft.com/office/2006/activeX" xmlns:r="http://schemas.openxmlformats.org/officeDocument/2006/relationships" ax:classid="{8BD21D30-EC42-11CE-9E0D-00AA006002F3}" ax:persistence="persistStreamInit" r:id="rId1"/>
</file>

<file path=xl/activeX/activeX305.xml><?xml version="1.0" encoding="utf-8"?>
<ax:ocx xmlns:ax="http://schemas.microsoft.com/office/2006/activeX" xmlns:r="http://schemas.openxmlformats.org/officeDocument/2006/relationships" ax:classid="{8BD21D30-EC42-11CE-9E0D-00AA006002F3}" ax:persistence="persistStreamInit" r:id="rId1"/>
</file>

<file path=xl/activeX/activeX306.xml><?xml version="1.0" encoding="utf-8"?>
<ax:ocx xmlns:ax="http://schemas.microsoft.com/office/2006/activeX" xmlns:r="http://schemas.openxmlformats.org/officeDocument/2006/relationships" ax:classid="{8BD21D30-EC42-11CE-9E0D-00AA006002F3}" ax:persistence="persistStreamInit" r:id="rId1"/>
</file>

<file path=xl/activeX/activeX307.xml><?xml version="1.0" encoding="utf-8"?>
<ax:ocx xmlns:ax="http://schemas.microsoft.com/office/2006/activeX" xmlns:r="http://schemas.openxmlformats.org/officeDocument/2006/relationships" ax:classid="{8BD21D30-EC42-11CE-9E0D-00AA006002F3}" ax:persistence="persistStreamInit" r:id="rId1"/>
</file>

<file path=xl/activeX/activeX308.xml><?xml version="1.0" encoding="utf-8"?>
<ax:ocx xmlns:ax="http://schemas.microsoft.com/office/2006/activeX" xmlns:r="http://schemas.openxmlformats.org/officeDocument/2006/relationships" ax:classid="{8BD21D30-EC42-11CE-9E0D-00AA006002F3}" ax:persistence="persistStreamInit" r:id="rId1"/>
</file>

<file path=xl/activeX/activeX309.xml><?xml version="1.0" encoding="utf-8"?>
<ax:ocx xmlns:ax="http://schemas.microsoft.com/office/2006/activeX" xmlns:r="http://schemas.openxmlformats.org/officeDocument/2006/relationships" ax:classid="{8BD21D30-EC42-11CE-9E0D-00AA006002F3}" ax:persistence="persistStreamInit" r:id="rId1"/>
</file>

<file path=xl/activeX/activeX310.xml><?xml version="1.0" encoding="utf-8"?>
<ax:ocx xmlns:ax="http://schemas.microsoft.com/office/2006/activeX" xmlns:r="http://schemas.openxmlformats.org/officeDocument/2006/relationships" ax:classid="{8BD21D30-EC42-11CE-9E0D-00AA006002F3}" ax:persistence="persistStreamInit" r:id="rId1"/>
</file>

<file path=xl/activeX/activeX311.xml><?xml version="1.0" encoding="utf-8"?>
<ax:ocx xmlns:ax="http://schemas.microsoft.com/office/2006/activeX" xmlns:r="http://schemas.openxmlformats.org/officeDocument/2006/relationships" ax:classid="{8BD21D30-EC42-11CE-9E0D-00AA006002F3}" ax:persistence="persistStreamInit" r:id="rId1"/>
</file>

<file path=xl/activeX/activeX312.xml><?xml version="1.0" encoding="utf-8"?>
<ax:ocx xmlns:ax="http://schemas.microsoft.com/office/2006/activeX" xmlns:r="http://schemas.openxmlformats.org/officeDocument/2006/relationships" ax:classid="{8BD21D30-EC42-11CE-9E0D-00AA006002F3}" ax:persistence="persistStreamInit" r:id="rId1"/>
</file>

<file path=xl/activeX/activeX313.xml><?xml version="1.0" encoding="utf-8"?>
<ax:ocx xmlns:ax="http://schemas.microsoft.com/office/2006/activeX" xmlns:r="http://schemas.openxmlformats.org/officeDocument/2006/relationships" ax:classid="{8BD21D30-EC42-11CE-9E0D-00AA006002F3}" ax:persistence="persistStreamInit" r:id="rId1"/>
</file>

<file path=xl/activeX/activeX314.xml><?xml version="1.0" encoding="utf-8"?>
<ax:ocx xmlns:ax="http://schemas.microsoft.com/office/2006/activeX" xmlns:r="http://schemas.openxmlformats.org/officeDocument/2006/relationships" ax:classid="{8BD21D30-EC42-11CE-9E0D-00AA006002F3}" ax:persistence="persistStreamInit" r:id="rId1"/>
</file>

<file path=xl/activeX/activeX315.xml><?xml version="1.0" encoding="utf-8"?>
<ax:ocx xmlns:ax="http://schemas.microsoft.com/office/2006/activeX" xmlns:r="http://schemas.openxmlformats.org/officeDocument/2006/relationships" ax:classid="{8BD21D30-EC42-11CE-9E0D-00AA006002F3}" ax:persistence="persistStreamInit" r:id="rId1"/>
</file>

<file path=xl/activeX/activeX316.xml><?xml version="1.0" encoding="utf-8"?>
<ax:ocx xmlns:ax="http://schemas.microsoft.com/office/2006/activeX" xmlns:r="http://schemas.openxmlformats.org/officeDocument/2006/relationships" ax:classid="{8BD21D30-EC42-11CE-9E0D-00AA006002F3}" ax:persistence="persistStreamInit" r:id="rId1"/>
</file>

<file path=xl/activeX/activeX317.xml><?xml version="1.0" encoding="utf-8"?>
<ax:ocx xmlns:ax="http://schemas.microsoft.com/office/2006/activeX" xmlns:r="http://schemas.openxmlformats.org/officeDocument/2006/relationships" ax:classid="{8BD21D30-EC42-11CE-9E0D-00AA006002F3}" ax:persistence="persistStreamInit" r:id="rId1"/>
</file>

<file path=xl/activeX/activeX318.xml><?xml version="1.0" encoding="utf-8"?>
<ax:ocx xmlns:ax="http://schemas.microsoft.com/office/2006/activeX" xmlns:r="http://schemas.openxmlformats.org/officeDocument/2006/relationships" ax:classid="{8BD21D30-EC42-11CE-9E0D-00AA006002F3}" ax:persistence="persistStreamInit" r:id="rId1"/>
</file>

<file path=xl/activeX/activeX319.xml><?xml version="1.0" encoding="utf-8"?>
<ax:ocx xmlns:ax="http://schemas.microsoft.com/office/2006/activeX" xmlns:r="http://schemas.openxmlformats.org/officeDocument/2006/relationships" ax:classid="{8BD21D30-EC42-11CE-9E0D-00AA006002F3}" ax:persistence="persistStreamInit" r:id="rId1"/>
</file>

<file path=xl/activeX/activeX320.xml><?xml version="1.0" encoding="utf-8"?>
<ax:ocx xmlns:ax="http://schemas.microsoft.com/office/2006/activeX" xmlns:r="http://schemas.openxmlformats.org/officeDocument/2006/relationships" ax:classid="{8BD21D30-EC42-11CE-9E0D-00AA006002F3}" ax:persistence="persistStreamInit" r:id="rId1"/>
</file>

<file path=xl/activeX/activeX321.xml><?xml version="1.0" encoding="utf-8"?>
<ax:ocx xmlns:ax="http://schemas.microsoft.com/office/2006/activeX" xmlns:r="http://schemas.openxmlformats.org/officeDocument/2006/relationships" ax:classid="{8BD21D30-EC42-11CE-9E0D-00AA006002F3}" ax:persistence="persistStreamInit" r:id="rId1"/>
</file>

<file path=xl/activeX/activeX322.xml><?xml version="1.0" encoding="utf-8"?>
<ax:ocx xmlns:ax="http://schemas.microsoft.com/office/2006/activeX" xmlns:r="http://schemas.openxmlformats.org/officeDocument/2006/relationships" ax:classid="{8BD21D30-EC42-11CE-9E0D-00AA006002F3}" ax:persistence="persistStreamInit" r:id="rId1"/>
</file>

<file path=xl/activeX/activeX323.xml><?xml version="1.0" encoding="utf-8"?>
<ax:ocx xmlns:ax="http://schemas.microsoft.com/office/2006/activeX" xmlns:r="http://schemas.openxmlformats.org/officeDocument/2006/relationships" ax:classid="{8BD21D30-EC42-11CE-9E0D-00AA006002F3}" ax:persistence="persistStreamInit" r:id="rId1"/>
</file>

<file path=xl/activeX/activeX324.xml><?xml version="1.0" encoding="utf-8"?>
<ax:ocx xmlns:ax="http://schemas.microsoft.com/office/2006/activeX" xmlns:r="http://schemas.openxmlformats.org/officeDocument/2006/relationships" ax:classid="{8BD21D30-EC42-11CE-9E0D-00AA006002F3}" ax:persistence="persistStreamInit" r:id="rId1"/>
</file>

<file path=xl/activeX/activeX325.xml><?xml version="1.0" encoding="utf-8"?>
<ax:ocx xmlns:ax="http://schemas.microsoft.com/office/2006/activeX" xmlns:r="http://schemas.openxmlformats.org/officeDocument/2006/relationships" ax:classid="{8BD21D30-EC42-11CE-9E0D-00AA006002F3}" ax:persistence="persistStreamInit" r:id="rId1"/>
</file>

<file path=xl/activeX/activeX326.xml><?xml version="1.0" encoding="utf-8"?>
<ax:ocx xmlns:ax="http://schemas.microsoft.com/office/2006/activeX" xmlns:r="http://schemas.openxmlformats.org/officeDocument/2006/relationships" ax:classid="{8BD21D30-EC42-11CE-9E0D-00AA006002F3}" ax:persistence="persistStreamInit" r:id="rId1"/>
</file>

<file path=xl/activeX/activeX327.xml><?xml version="1.0" encoding="utf-8"?>
<ax:ocx xmlns:ax="http://schemas.microsoft.com/office/2006/activeX" xmlns:r="http://schemas.openxmlformats.org/officeDocument/2006/relationships" ax:classid="{8BD21D30-EC42-11CE-9E0D-00AA006002F3}" ax:persistence="persistStreamInit" r:id="rId1"/>
</file>

<file path=xl/activeX/activeX328.xml><?xml version="1.0" encoding="utf-8"?>
<ax:ocx xmlns:ax="http://schemas.microsoft.com/office/2006/activeX" xmlns:r="http://schemas.openxmlformats.org/officeDocument/2006/relationships" ax:classid="{8BD21D30-EC42-11CE-9E0D-00AA006002F3}" ax:persistence="persistStreamInit" r:id="rId1"/>
</file>

<file path=xl/activeX/activeX329.xml><?xml version="1.0" encoding="utf-8"?>
<ax:ocx xmlns:ax="http://schemas.microsoft.com/office/2006/activeX" xmlns:r="http://schemas.openxmlformats.org/officeDocument/2006/relationships" ax:classid="{8BD21D30-EC42-11CE-9E0D-00AA006002F3}" ax:persistence="persistStreamInit" r:id="rId1"/>
</file>

<file path=xl/activeX/activeX330.xml><?xml version="1.0" encoding="utf-8"?>
<ax:ocx xmlns:ax="http://schemas.microsoft.com/office/2006/activeX" xmlns:r="http://schemas.openxmlformats.org/officeDocument/2006/relationships" ax:classid="{8BD21D30-EC42-11CE-9E0D-00AA006002F3}" ax:persistence="persistStreamInit" r:id="rId1"/>
</file>

<file path=xl/activeX/activeX331.xml><?xml version="1.0" encoding="utf-8"?>
<ax:ocx xmlns:ax="http://schemas.microsoft.com/office/2006/activeX" xmlns:r="http://schemas.openxmlformats.org/officeDocument/2006/relationships" ax:classid="{8BD21D30-EC42-11CE-9E0D-00AA006002F3}" ax:persistence="persistStreamInit" r:id="rId1"/>
</file>

<file path=xl/activeX/activeX332.xml><?xml version="1.0" encoding="utf-8"?>
<ax:ocx xmlns:ax="http://schemas.microsoft.com/office/2006/activeX" xmlns:r="http://schemas.openxmlformats.org/officeDocument/2006/relationships" ax:classid="{8BD21D30-EC42-11CE-9E0D-00AA006002F3}" ax:persistence="persistStreamInit" r:id="rId1"/>
</file>

<file path=xl/activeX/activeX333.xml><?xml version="1.0" encoding="utf-8"?>
<ax:ocx xmlns:ax="http://schemas.microsoft.com/office/2006/activeX" xmlns:r="http://schemas.openxmlformats.org/officeDocument/2006/relationships" ax:classid="{8BD21D30-EC42-11CE-9E0D-00AA006002F3}" ax:persistence="persistStreamInit" r:id="rId1"/>
</file>

<file path=xl/activeX/activeX334.xml><?xml version="1.0" encoding="utf-8"?>
<ax:ocx xmlns:ax="http://schemas.microsoft.com/office/2006/activeX" xmlns:r="http://schemas.openxmlformats.org/officeDocument/2006/relationships" ax:classid="{8BD21D30-EC42-11CE-9E0D-00AA006002F3}" ax:persistence="persistStreamInit" r:id="rId1"/>
</file>

<file path=xl/activeX/activeX335.xml><?xml version="1.0" encoding="utf-8"?>
<ax:ocx xmlns:ax="http://schemas.microsoft.com/office/2006/activeX" xmlns:r="http://schemas.openxmlformats.org/officeDocument/2006/relationships" ax:classid="{8BD21D30-EC42-11CE-9E0D-00AA006002F3}" ax:persistence="persistStreamInit" r:id="rId1"/>
</file>

<file path=xl/activeX/activeX336.xml><?xml version="1.0" encoding="utf-8"?>
<ax:ocx xmlns:ax="http://schemas.microsoft.com/office/2006/activeX" xmlns:r="http://schemas.openxmlformats.org/officeDocument/2006/relationships" ax:classid="{8BD21D30-EC42-11CE-9E0D-00AA006002F3}" ax:persistence="persistStreamInit" r:id="rId1"/>
</file>

<file path=xl/activeX/activeX337.xml><?xml version="1.0" encoding="utf-8"?>
<ax:ocx xmlns:ax="http://schemas.microsoft.com/office/2006/activeX" xmlns:r="http://schemas.openxmlformats.org/officeDocument/2006/relationships" ax:classid="{8BD21D30-EC42-11CE-9E0D-00AA006002F3}" ax:persistence="persistStreamInit" r:id="rId1"/>
</file>

<file path=xl/activeX/activeX338.xml><?xml version="1.0" encoding="utf-8"?>
<ax:ocx xmlns:ax="http://schemas.microsoft.com/office/2006/activeX" xmlns:r="http://schemas.openxmlformats.org/officeDocument/2006/relationships" ax:classid="{8BD21D30-EC42-11CE-9E0D-00AA006002F3}" ax:persistence="persistStreamInit" r:id="rId1"/>
</file>

<file path=xl/activeX/activeX339.xml><?xml version="1.0" encoding="utf-8"?>
<ax:ocx xmlns:ax="http://schemas.microsoft.com/office/2006/activeX" xmlns:r="http://schemas.openxmlformats.org/officeDocument/2006/relationships" ax:classid="{8BD21D30-EC42-11CE-9E0D-00AA006002F3}" ax:persistence="persistStreamInit" r:id="rId1"/>
</file>

<file path=xl/activeX/activeX340.xml><?xml version="1.0" encoding="utf-8"?>
<ax:ocx xmlns:ax="http://schemas.microsoft.com/office/2006/activeX" xmlns:r="http://schemas.openxmlformats.org/officeDocument/2006/relationships" ax:classid="{8BD21D30-EC42-11CE-9E0D-00AA006002F3}" ax:persistence="persistStreamInit" r:id="rId1"/>
</file>

<file path=xl/activeX/activeX341.xml><?xml version="1.0" encoding="utf-8"?>
<ax:ocx xmlns:ax="http://schemas.microsoft.com/office/2006/activeX" xmlns:r="http://schemas.openxmlformats.org/officeDocument/2006/relationships" ax:classid="{8BD21D30-EC42-11CE-9E0D-00AA006002F3}" ax:persistence="persistStreamInit" r:id="rId1"/>
</file>

<file path=xl/activeX/activeX342.xml><?xml version="1.0" encoding="utf-8"?>
<ax:ocx xmlns:ax="http://schemas.microsoft.com/office/2006/activeX" xmlns:r="http://schemas.openxmlformats.org/officeDocument/2006/relationships" ax:classid="{8BD21D30-EC42-11CE-9E0D-00AA006002F3}" ax:persistence="persistStreamInit" r:id="rId1"/>
</file>

<file path=xl/activeX/activeX343.xml><?xml version="1.0" encoding="utf-8"?>
<ax:ocx xmlns:ax="http://schemas.microsoft.com/office/2006/activeX" xmlns:r="http://schemas.openxmlformats.org/officeDocument/2006/relationships" ax:classid="{8BD21D30-EC42-11CE-9E0D-00AA006002F3}" ax:persistence="persistStreamInit" r:id="rId1"/>
</file>

<file path=xl/activeX/activeX344.xml><?xml version="1.0" encoding="utf-8"?>
<ax:ocx xmlns:ax="http://schemas.microsoft.com/office/2006/activeX" xmlns:r="http://schemas.openxmlformats.org/officeDocument/2006/relationships" ax:classid="{8BD21D30-EC42-11CE-9E0D-00AA006002F3}" ax:persistence="persistStreamInit" r:id="rId1"/>
</file>

<file path=xl/activeX/activeX345.xml><?xml version="1.0" encoding="utf-8"?>
<ax:ocx xmlns:ax="http://schemas.microsoft.com/office/2006/activeX" xmlns:r="http://schemas.openxmlformats.org/officeDocument/2006/relationships" ax:classid="{8BD21D30-EC42-11CE-9E0D-00AA006002F3}" ax:persistence="persistStreamInit" r:id="rId1"/>
</file>

<file path=xl/activeX/activeX346.xml><?xml version="1.0" encoding="utf-8"?>
<ax:ocx xmlns:ax="http://schemas.microsoft.com/office/2006/activeX" xmlns:r="http://schemas.openxmlformats.org/officeDocument/2006/relationships" ax:classid="{8BD21D30-EC42-11CE-9E0D-00AA006002F3}" ax:persistence="persistStreamInit" r:id="rId1"/>
</file>

<file path=xl/activeX/activeX347.xml><?xml version="1.0" encoding="utf-8"?>
<ax:ocx xmlns:ax="http://schemas.microsoft.com/office/2006/activeX" xmlns:r="http://schemas.openxmlformats.org/officeDocument/2006/relationships" ax:classid="{8BD21D30-EC42-11CE-9E0D-00AA006002F3}" ax:persistence="persistStreamInit" r:id="rId1"/>
</file>

<file path=xl/activeX/activeX348.xml><?xml version="1.0" encoding="utf-8"?>
<ax:ocx xmlns:ax="http://schemas.microsoft.com/office/2006/activeX" xmlns:r="http://schemas.openxmlformats.org/officeDocument/2006/relationships" ax:classid="{8BD21D30-EC42-11CE-9E0D-00AA006002F3}" ax:persistence="persistStreamInit" r:id="rId1"/>
</file>

<file path=xl/activeX/activeX349.xml><?xml version="1.0" encoding="utf-8"?>
<ax:ocx xmlns:ax="http://schemas.microsoft.com/office/2006/activeX" xmlns:r="http://schemas.openxmlformats.org/officeDocument/2006/relationships" ax:classid="{8BD21D30-EC42-11CE-9E0D-00AA006002F3}" ax:persistence="persistStreamInit" r:id="rId1"/>
</file>

<file path=xl/activeX/activeX350.xml><?xml version="1.0" encoding="utf-8"?>
<ax:ocx xmlns:ax="http://schemas.microsoft.com/office/2006/activeX" xmlns:r="http://schemas.openxmlformats.org/officeDocument/2006/relationships" ax:classid="{8BD21D30-EC42-11CE-9E0D-00AA006002F3}" ax:persistence="persistStreamInit" r:id="rId1"/>
</file>

<file path=xl/activeX/activeX351.xml><?xml version="1.0" encoding="utf-8"?>
<ax:ocx xmlns:ax="http://schemas.microsoft.com/office/2006/activeX" xmlns:r="http://schemas.openxmlformats.org/officeDocument/2006/relationships" ax:classid="{8BD21D30-EC42-11CE-9E0D-00AA006002F3}" ax:persistence="persistStreamInit" r:id="rId1"/>
</file>

<file path=xl/activeX/activeX35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Drop" dropStyle="combo" dx="16" fmlaLink="D10" fmlaRange="Labels!G2:G3" noThreeD="1" sel="1"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7.emf"/><Relationship Id="rId1" Type="http://schemas.openxmlformats.org/officeDocument/2006/relationships/image" Target="../media/image8.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2</xdr:col>
      <xdr:colOff>8524875</xdr:colOff>
      <xdr:row>1</xdr:row>
      <xdr:rowOff>79744</xdr:rowOff>
    </xdr:from>
    <xdr:to>
      <xdr:col>256</xdr:col>
      <xdr:colOff>600075</xdr:colOff>
      <xdr:row>3</xdr:row>
      <xdr:rowOff>142875</xdr:rowOff>
    </xdr:to>
    <xdr:pic>
      <xdr:nvPicPr>
        <xdr:cNvPr id="4" name="Picture 2">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86975" y="260719"/>
          <a:ext cx="1981200" cy="5298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304800</xdr:colOff>
      <xdr:row>5</xdr:row>
      <xdr:rowOff>158211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0" y="0"/>
          <a:ext cx="1379220" cy="12173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22</xdr:row>
          <xdr:rowOff>9525</xdr:rowOff>
        </xdr:from>
        <xdr:to>
          <xdr:col>5</xdr:col>
          <xdr:colOff>2514600</xdr:colOff>
          <xdr:row>23</xdr:row>
          <xdr:rowOff>0</xdr:rowOff>
        </xdr:to>
        <xdr:sp macro="" textlink="">
          <xdr:nvSpPr>
            <xdr:cNvPr id="1169" name="DDS1GDCOUNTRY" hidden="1">
              <a:extLst>
                <a:ext uri="{63B3BB69-23CF-44E3-9099-C40C66FF867C}">
                  <a14:compatExt spid="_x0000_s1169"/>
                </a:ext>
                <a:ext uri="{FF2B5EF4-FFF2-40B4-BE49-F238E27FC236}">
                  <a16:creationId xmlns:a16="http://schemas.microsoft.com/office/drawing/2014/main" id="{00000000-0008-0000-0100-00009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9525</xdr:rowOff>
        </xdr:from>
        <xdr:to>
          <xdr:col>5</xdr:col>
          <xdr:colOff>2505075</xdr:colOff>
          <xdr:row>35</xdr:row>
          <xdr:rowOff>9525</xdr:rowOff>
        </xdr:to>
        <xdr:sp macro="" textlink="">
          <xdr:nvSpPr>
            <xdr:cNvPr id="1171" name="DDS1ACOUNTRY" hidden="1">
              <a:extLst>
                <a:ext uri="{63B3BB69-23CF-44E3-9099-C40C66FF867C}">
                  <a14:compatExt spid="_x0000_s1171"/>
                </a:ext>
                <a:ext uri="{FF2B5EF4-FFF2-40B4-BE49-F238E27FC236}">
                  <a16:creationId xmlns:a16="http://schemas.microsoft.com/office/drawing/2014/main" id="{00000000-0008-0000-0100-00009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838200</xdr:colOff>
      <xdr:row>0</xdr:row>
      <xdr:rowOff>76200</xdr:rowOff>
    </xdr:from>
    <xdr:to>
      <xdr:col>9</xdr:col>
      <xdr:colOff>838200</xdr:colOff>
      <xdr:row>2</xdr:row>
      <xdr:rowOff>152400</xdr:rowOff>
    </xdr:to>
    <xdr:pic>
      <xdr:nvPicPr>
        <xdr:cNvPr id="1571" name="Picture 2">
          <a:extLst>
            <a:ext uri="{FF2B5EF4-FFF2-40B4-BE49-F238E27FC236}">
              <a16:creationId xmlns:a16="http://schemas.microsoft.com/office/drawing/2014/main" id="{00000000-0008-0000-0100-00002306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067675" y="76200"/>
          <a:ext cx="163830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7</xdr:col>
          <xdr:colOff>47625</xdr:colOff>
          <xdr:row>1</xdr:row>
          <xdr:rowOff>19050</xdr:rowOff>
        </xdr:from>
        <xdr:to>
          <xdr:col>7</xdr:col>
          <xdr:colOff>533400</xdr:colOff>
          <xdr:row>1</xdr:row>
          <xdr:rowOff>161925</xdr:rowOff>
        </xdr:to>
        <xdr:sp macro="" textlink="">
          <xdr:nvSpPr>
            <xdr:cNvPr id="1512" name="Button 488" hidden="1">
              <a:extLst>
                <a:ext uri="{63B3BB69-23CF-44E3-9099-C40C66FF867C}">
                  <a14:compatExt spid="_x0000_s1512"/>
                </a:ext>
                <a:ext uri="{FF2B5EF4-FFF2-40B4-BE49-F238E27FC236}">
                  <a16:creationId xmlns:a16="http://schemas.microsoft.com/office/drawing/2014/main" id="{00000000-0008-0000-0100-0000E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Print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9525</xdr:rowOff>
        </xdr:from>
        <xdr:to>
          <xdr:col>2</xdr:col>
          <xdr:colOff>28575</xdr:colOff>
          <xdr:row>7</xdr:row>
          <xdr:rowOff>9525</xdr:rowOff>
        </xdr:to>
        <xdr:sp macro="" textlink="">
          <xdr:nvSpPr>
            <xdr:cNvPr id="21505" name="GGDD01"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7</xdr:row>
          <xdr:rowOff>0</xdr:rowOff>
        </xdr:from>
        <xdr:to>
          <xdr:col>2</xdr:col>
          <xdr:colOff>28575</xdr:colOff>
          <xdr:row>8</xdr:row>
          <xdr:rowOff>0</xdr:rowOff>
        </xdr:to>
        <xdr:sp macro="" textlink="">
          <xdr:nvSpPr>
            <xdr:cNvPr id="21506" name="GGDD02" hidden="1">
              <a:extLst>
                <a:ext uri="{63B3BB69-23CF-44E3-9099-C40C66FF867C}">
                  <a14:compatExt spid="_x0000_s21506"/>
                </a:ext>
                <a:ext uri="{FF2B5EF4-FFF2-40B4-BE49-F238E27FC236}">
                  <a16:creationId xmlns:a16="http://schemas.microsoft.com/office/drawing/2014/main" id="{00000000-0008-0000-02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0</xdr:rowOff>
        </xdr:from>
        <xdr:to>
          <xdr:col>2</xdr:col>
          <xdr:colOff>28575</xdr:colOff>
          <xdr:row>9</xdr:row>
          <xdr:rowOff>0</xdr:rowOff>
        </xdr:to>
        <xdr:sp macro="" textlink="">
          <xdr:nvSpPr>
            <xdr:cNvPr id="21507" name="GGDD03" hidden="1">
              <a:extLst>
                <a:ext uri="{63B3BB69-23CF-44E3-9099-C40C66FF867C}">
                  <a14:compatExt spid="_x0000_s21507"/>
                </a:ext>
                <a:ext uri="{FF2B5EF4-FFF2-40B4-BE49-F238E27FC236}">
                  <a16:creationId xmlns:a16="http://schemas.microsoft.com/office/drawing/2014/main" id="{00000000-0008-0000-02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0</xdr:rowOff>
        </xdr:from>
        <xdr:to>
          <xdr:col>2</xdr:col>
          <xdr:colOff>28575</xdr:colOff>
          <xdr:row>10</xdr:row>
          <xdr:rowOff>0</xdr:rowOff>
        </xdr:to>
        <xdr:sp macro="" textlink="">
          <xdr:nvSpPr>
            <xdr:cNvPr id="21508" name="GGDD04" hidden="1">
              <a:extLst>
                <a:ext uri="{63B3BB69-23CF-44E3-9099-C40C66FF867C}">
                  <a14:compatExt spid="_x0000_s21508"/>
                </a:ext>
                <a:ext uri="{FF2B5EF4-FFF2-40B4-BE49-F238E27FC236}">
                  <a16:creationId xmlns:a16="http://schemas.microsoft.com/office/drawing/2014/main" id="{00000000-0008-0000-02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28575</xdr:colOff>
          <xdr:row>11</xdr:row>
          <xdr:rowOff>0</xdr:rowOff>
        </xdr:to>
        <xdr:sp macro="" textlink="">
          <xdr:nvSpPr>
            <xdr:cNvPr id="21509" name="GGDD05" hidden="1">
              <a:extLst>
                <a:ext uri="{63B3BB69-23CF-44E3-9099-C40C66FF867C}">
                  <a14:compatExt spid="_x0000_s21509"/>
                </a:ext>
                <a:ext uri="{FF2B5EF4-FFF2-40B4-BE49-F238E27FC236}">
                  <a16:creationId xmlns:a16="http://schemas.microsoft.com/office/drawing/2014/main" id="{00000000-0008-0000-0200-00000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2</xdr:col>
          <xdr:colOff>28575</xdr:colOff>
          <xdr:row>12</xdr:row>
          <xdr:rowOff>0</xdr:rowOff>
        </xdr:to>
        <xdr:sp macro="" textlink="">
          <xdr:nvSpPr>
            <xdr:cNvPr id="21510" name="GGDD06" hidden="1">
              <a:extLst>
                <a:ext uri="{63B3BB69-23CF-44E3-9099-C40C66FF867C}">
                  <a14:compatExt spid="_x0000_s21510"/>
                </a:ext>
                <a:ext uri="{FF2B5EF4-FFF2-40B4-BE49-F238E27FC236}">
                  <a16:creationId xmlns:a16="http://schemas.microsoft.com/office/drawing/2014/main" id="{00000000-0008-0000-02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2</xdr:col>
          <xdr:colOff>28575</xdr:colOff>
          <xdr:row>13</xdr:row>
          <xdr:rowOff>0</xdr:rowOff>
        </xdr:to>
        <xdr:sp macro="" textlink="">
          <xdr:nvSpPr>
            <xdr:cNvPr id="21511" name="GGDD07" hidden="1">
              <a:extLst>
                <a:ext uri="{63B3BB69-23CF-44E3-9099-C40C66FF867C}">
                  <a14:compatExt spid="_x0000_s21511"/>
                </a:ext>
                <a:ext uri="{FF2B5EF4-FFF2-40B4-BE49-F238E27FC236}">
                  <a16:creationId xmlns:a16="http://schemas.microsoft.com/office/drawing/2014/main" id="{00000000-0008-0000-02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2</xdr:col>
          <xdr:colOff>28575</xdr:colOff>
          <xdr:row>14</xdr:row>
          <xdr:rowOff>0</xdr:rowOff>
        </xdr:to>
        <xdr:sp macro="" textlink="">
          <xdr:nvSpPr>
            <xdr:cNvPr id="21512" name="GGDD08" hidden="1">
              <a:extLst>
                <a:ext uri="{63B3BB69-23CF-44E3-9099-C40C66FF867C}">
                  <a14:compatExt spid="_x0000_s21512"/>
                </a:ext>
                <a:ext uri="{FF2B5EF4-FFF2-40B4-BE49-F238E27FC236}">
                  <a16:creationId xmlns:a16="http://schemas.microsoft.com/office/drawing/2014/main" id="{00000000-0008-0000-0200-00000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14</xdr:row>
          <xdr:rowOff>0</xdr:rowOff>
        </xdr:from>
        <xdr:to>
          <xdr:col>2</xdr:col>
          <xdr:colOff>28575</xdr:colOff>
          <xdr:row>15</xdr:row>
          <xdr:rowOff>0</xdr:rowOff>
        </xdr:to>
        <xdr:sp macro="" textlink="">
          <xdr:nvSpPr>
            <xdr:cNvPr id="21513" name="GGDD09" hidden="1">
              <a:extLst>
                <a:ext uri="{63B3BB69-23CF-44E3-9099-C40C66FF867C}">
                  <a14:compatExt spid="_x0000_s21513"/>
                </a:ext>
                <a:ext uri="{FF2B5EF4-FFF2-40B4-BE49-F238E27FC236}">
                  <a16:creationId xmlns:a16="http://schemas.microsoft.com/office/drawing/2014/main" id="{00000000-0008-0000-0200-00000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15</xdr:row>
          <xdr:rowOff>0</xdr:rowOff>
        </xdr:from>
        <xdr:to>
          <xdr:col>2</xdr:col>
          <xdr:colOff>28575</xdr:colOff>
          <xdr:row>16</xdr:row>
          <xdr:rowOff>0</xdr:rowOff>
        </xdr:to>
        <xdr:sp macro="" textlink="">
          <xdr:nvSpPr>
            <xdr:cNvPr id="21514" name="GGDD10" hidden="1">
              <a:extLst>
                <a:ext uri="{63B3BB69-23CF-44E3-9099-C40C66FF867C}">
                  <a14:compatExt spid="_x0000_s21514"/>
                </a:ext>
                <a:ext uri="{FF2B5EF4-FFF2-40B4-BE49-F238E27FC236}">
                  <a16:creationId xmlns:a16="http://schemas.microsoft.com/office/drawing/2014/main" id="{00000000-0008-0000-0200-00000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2</xdr:col>
          <xdr:colOff>28575</xdr:colOff>
          <xdr:row>17</xdr:row>
          <xdr:rowOff>0</xdr:rowOff>
        </xdr:to>
        <xdr:sp macro="" textlink="">
          <xdr:nvSpPr>
            <xdr:cNvPr id="21515" name="GGDD11" hidden="1">
              <a:extLst>
                <a:ext uri="{63B3BB69-23CF-44E3-9099-C40C66FF867C}">
                  <a14:compatExt spid="_x0000_s21515"/>
                </a:ext>
                <a:ext uri="{FF2B5EF4-FFF2-40B4-BE49-F238E27FC236}">
                  <a16:creationId xmlns:a16="http://schemas.microsoft.com/office/drawing/2014/main" id="{00000000-0008-0000-0200-00000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0</xdr:rowOff>
        </xdr:from>
        <xdr:to>
          <xdr:col>14</xdr:col>
          <xdr:colOff>714375</xdr:colOff>
          <xdr:row>7</xdr:row>
          <xdr:rowOff>0</xdr:rowOff>
        </xdr:to>
        <xdr:sp macro="" textlink="">
          <xdr:nvSpPr>
            <xdr:cNvPr id="21516" name="DDCROPSCOUNTRY0101" hidden="1">
              <a:extLst>
                <a:ext uri="{63B3BB69-23CF-44E3-9099-C40C66FF867C}">
                  <a14:compatExt spid="_x0000_s21516"/>
                </a:ext>
                <a:ext uri="{FF2B5EF4-FFF2-40B4-BE49-F238E27FC236}">
                  <a16:creationId xmlns:a16="http://schemas.microsoft.com/office/drawing/2014/main" id="{00000000-0008-0000-0200-00000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7</xdr:row>
          <xdr:rowOff>0</xdr:rowOff>
        </xdr:from>
        <xdr:to>
          <xdr:col>14</xdr:col>
          <xdr:colOff>714375</xdr:colOff>
          <xdr:row>8</xdr:row>
          <xdr:rowOff>0</xdr:rowOff>
        </xdr:to>
        <xdr:sp macro="" textlink="">
          <xdr:nvSpPr>
            <xdr:cNvPr id="21517" name="DDCROPSCOUNTRY0201" hidden="1">
              <a:extLst>
                <a:ext uri="{63B3BB69-23CF-44E3-9099-C40C66FF867C}">
                  <a14:compatExt spid="_x0000_s21517"/>
                </a:ext>
                <a:ext uri="{FF2B5EF4-FFF2-40B4-BE49-F238E27FC236}">
                  <a16:creationId xmlns:a16="http://schemas.microsoft.com/office/drawing/2014/main" id="{00000000-0008-0000-0200-00000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8</xdr:row>
          <xdr:rowOff>0</xdr:rowOff>
        </xdr:from>
        <xdr:to>
          <xdr:col>14</xdr:col>
          <xdr:colOff>714375</xdr:colOff>
          <xdr:row>9</xdr:row>
          <xdr:rowOff>0</xdr:rowOff>
        </xdr:to>
        <xdr:sp macro="" textlink="">
          <xdr:nvSpPr>
            <xdr:cNvPr id="21518" name="DDCROPSCOUNTRY0301" hidden="1">
              <a:extLst>
                <a:ext uri="{63B3BB69-23CF-44E3-9099-C40C66FF867C}">
                  <a14:compatExt spid="_x0000_s21518"/>
                </a:ext>
                <a:ext uri="{FF2B5EF4-FFF2-40B4-BE49-F238E27FC236}">
                  <a16:creationId xmlns:a16="http://schemas.microsoft.com/office/drawing/2014/main" id="{00000000-0008-0000-0200-00000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9</xdr:row>
          <xdr:rowOff>0</xdr:rowOff>
        </xdr:from>
        <xdr:to>
          <xdr:col>14</xdr:col>
          <xdr:colOff>714375</xdr:colOff>
          <xdr:row>10</xdr:row>
          <xdr:rowOff>0</xdr:rowOff>
        </xdr:to>
        <xdr:sp macro="" textlink="">
          <xdr:nvSpPr>
            <xdr:cNvPr id="21519" name="DDCROPSCOUNTRY0401" hidden="1">
              <a:extLst>
                <a:ext uri="{63B3BB69-23CF-44E3-9099-C40C66FF867C}">
                  <a14:compatExt spid="_x0000_s21519"/>
                </a:ext>
                <a:ext uri="{FF2B5EF4-FFF2-40B4-BE49-F238E27FC236}">
                  <a16:creationId xmlns:a16="http://schemas.microsoft.com/office/drawing/2014/main" id="{00000000-0008-0000-0200-00000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10</xdr:row>
          <xdr:rowOff>0</xdr:rowOff>
        </xdr:from>
        <xdr:to>
          <xdr:col>14</xdr:col>
          <xdr:colOff>714375</xdr:colOff>
          <xdr:row>11</xdr:row>
          <xdr:rowOff>0</xdr:rowOff>
        </xdr:to>
        <xdr:sp macro="" textlink="">
          <xdr:nvSpPr>
            <xdr:cNvPr id="21520" name="DDCROPSCOUNTRY0501" hidden="1">
              <a:extLst>
                <a:ext uri="{63B3BB69-23CF-44E3-9099-C40C66FF867C}">
                  <a14:compatExt spid="_x0000_s21520"/>
                </a:ext>
                <a:ext uri="{FF2B5EF4-FFF2-40B4-BE49-F238E27FC236}">
                  <a16:creationId xmlns:a16="http://schemas.microsoft.com/office/drawing/2014/main" id="{00000000-0008-0000-0200-00001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11</xdr:row>
          <xdr:rowOff>0</xdr:rowOff>
        </xdr:from>
        <xdr:to>
          <xdr:col>14</xdr:col>
          <xdr:colOff>714375</xdr:colOff>
          <xdr:row>12</xdr:row>
          <xdr:rowOff>0</xdr:rowOff>
        </xdr:to>
        <xdr:sp macro="" textlink="">
          <xdr:nvSpPr>
            <xdr:cNvPr id="21521" name="DDCROPSCOUNTRY0601" hidden="1">
              <a:extLst>
                <a:ext uri="{63B3BB69-23CF-44E3-9099-C40C66FF867C}">
                  <a14:compatExt spid="_x0000_s21521"/>
                </a:ext>
                <a:ext uri="{FF2B5EF4-FFF2-40B4-BE49-F238E27FC236}">
                  <a16:creationId xmlns:a16="http://schemas.microsoft.com/office/drawing/2014/main" id="{00000000-0008-0000-0200-00001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12</xdr:row>
          <xdr:rowOff>0</xdr:rowOff>
        </xdr:from>
        <xdr:to>
          <xdr:col>14</xdr:col>
          <xdr:colOff>714375</xdr:colOff>
          <xdr:row>13</xdr:row>
          <xdr:rowOff>0</xdr:rowOff>
        </xdr:to>
        <xdr:sp macro="" textlink="">
          <xdr:nvSpPr>
            <xdr:cNvPr id="21522" name="DDCROPSCOUNTRY0701" hidden="1">
              <a:extLst>
                <a:ext uri="{63B3BB69-23CF-44E3-9099-C40C66FF867C}">
                  <a14:compatExt spid="_x0000_s21522"/>
                </a:ext>
                <a:ext uri="{FF2B5EF4-FFF2-40B4-BE49-F238E27FC236}">
                  <a16:creationId xmlns:a16="http://schemas.microsoft.com/office/drawing/2014/main" id="{00000000-0008-0000-0200-00001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13</xdr:row>
          <xdr:rowOff>0</xdr:rowOff>
        </xdr:from>
        <xdr:to>
          <xdr:col>14</xdr:col>
          <xdr:colOff>714375</xdr:colOff>
          <xdr:row>14</xdr:row>
          <xdr:rowOff>0</xdr:rowOff>
        </xdr:to>
        <xdr:sp macro="" textlink="">
          <xdr:nvSpPr>
            <xdr:cNvPr id="21523" name="DDCROPSCOUNTRY0801" hidden="1">
              <a:extLst>
                <a:ext uri="{63B3BB69-23CF-44E3-9099-C40C66FF867C}">
                  <a14:compatExt spid="_x0000_s21523"/>
                </a:ext>
                <a:ext uri="{FF2B5EF4-FFF2-40B4-BE49-F238E27FC236}">
                  <a16:creationId xmlns:a16="http://schemas.microsoft.com/office/drawing/2014/main" id="{00000000-0008-0000-0200-00001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14</xdr:row>
          <xdr:rowOff>0</xdr:rowOff>
        </xdr:from>
        <xdr:to>
          <xdr:col>14</xdr:col>
          <xdr:colOff>714375</xdr:colOff>
          <xdr:row>15</xdr:row>
          <xdr:rowOff>0</xdr:rowOff>
        </xdr:to>
        <xdr:sp macro="" textlink="">
          <xdr:nvSpPr>
            <xdr:cNvPr id="21524" name="DDCROPSCOUNTRY0901" hidden="1">
              <a:extLst>
                <a:ext uri="{63B3BB69-23CF-44E3-9099-C40C66FF867C}">
                  <a14:compatExt spid="_x0000_s21524"/>
                </a:ext>
                <a:ext uri="{FF2B5EF4-FFF2-40B4-BE49-F238E27FC236}">
                  <a16:creationId xmlns:a16="http://schemas.microsoft.com/office/drawing/2014/main" id="{00000000-0008-0000-0200-00001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15</xdr:row>
          <xdr:rowOff>0</xdr:rowOff>
        </xdr:from>
        <xdr:to>
          <xdr:col>14</xdr:col>
          <xdr:colOff>714375</xdr:colOff>
          <xdr:row>16</xdr:row>
          <xdr:rowOff>0</xdr:rowOff>
        </xdr:to>
        <xdr:sp macro="" textlink="">
          <xdr:nvSpPr>
            <xdr:cNvPr id="21525" name="DDCROPSCOUNTRY1001" hidden="1">
              <a:extLst>
                <a:ext uri="{63B3BB69-23CF-44E3-9099-C40C66FF867C}">
                  <a14:compatExt spid="_x0000_s21525"/>
                </a:ext>
                <a:ext uri="{FF2B5EF4-FFF2-40B4-BE49-F238E27FC236}">
                  <a16:creationId xmlns:a16="http://schemas.microsoft.com/office/drawing/2014/main" id="{00000000-0008-0000-0200-00001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16</xdr:row>
          <xdr:rowOff>0</xdr:rowOff>
        </xdr:from>
        <xdr:to>
          <xdr:col>14</xdr:col>
          <xdr:colOff>714375</xdr:colOff>
          <xdr:row>17</xdr:row>
          <xdr:rowOff>0</xdr:rowOff>
        </xdr:to>
        <xdr:sp macro="" textlink="">
          <xdr:nvSpPr>
            <xdr:cNvPr id="21526" name="DDCROPSCOUNTRY1101" hidden="1">
              <a:extLst>
                <a:ext uri="{63B3BB69-23CF-44E3-9099-C40C66FF867C}">
                  <a14:compatExt spid="_x0000_s21526"/>
                </a:ext>
                <a:ext uri="{FF2B5EF4-FFF2-40B4-BE49-F238E27FC236}">
                  <a16:creationId xmlns:a16="http://schemas.microsoft.com/office/drawing/2014/main" id="{00000000-0008-0000-0200-00001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17</xdr:row>
          <xdr:rowOff>0</xdr:rowOff>
        </xdr:from>
        <xdr:to>
          <xdr:col>14</xdr:col>
          <xdr:colOff>714375</xdr:colOff>
          <xdr:row>18</xdr:row>
          <xdr:rowOff>0</xdr:rowOff>
        </xdr:to>
        <xdr:sp macro="" textlink="">
          <xdr:nvSpPr>
            <xdr:cNvPr id="21527" name="DDCROPSCOUNTRY1201" hidden="1">
              <a:extLst>
                <a:ext uri="{63B3BB69-23CF-44E3-9099-C40C66FF867C}">
                  <a14:compatExt spid="_x0000_s21527"/>
                </a:ext>
                <a:ext uri="{FF2B5EF4-FFF2-40B4-BE49-F238E27FC236}">
                  <a16:creationId xmlns:a16="http://schemas.microsoft.com/office/drawing/2014/main" id="{00000000-0008-0000-0200-00001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xdr:row>
          <xdr:rowOff>0</xdr:rowOff>
        </xdr:from>
        <xdr:to>
          <xdr:col>14</xdr:col>
          <xdr:colOff>1447800</xdr:colOff>
          <xdr:row>7</xdr:row>
          <xdr:rowOff>0</xdr:rowOff>
        </xdr:to>
        <xdr:sp macro="" textlink="">
          <xdr:nvSpPr>
            <xdr:cNvPr id="21528" name="DDCROPSCOUNTRY0102" hidden="1">
              <a:extLst>
                <a:ext uri="{63B3BB69-23CF-44E3-9099-C40C66FF867C}">
                  <a14:compatExt spid="_x0000_s21528"/>
                </a:ext>
                <a:ext uri="{FF2B5EF4-FFF2-40B4-BE49-F238E27FC236}">
                  <a16:creationId xmlns:a16="http://schemas.microsoft.com/office/drawing/2014/main" id="{00000000-0008-0000-0200-00001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7</xdr:row>
          <xdr:rowOff>0</xdr:rowOff>
        </xdr:from>
        <xdr:to>
          <xdr:col>14</xdr:col>
          <xdr:colOff>1447800</xdr:colOff>
          <xdr:row>8</xdr:row>
          <xdr:rowOff>0</xdr:rowOff>
        </xdr:to>
        <xdr:sp macro="" textlink="">
          <xdr:nvSpPr>
            <xdr:cNvPr id="21529" name="DDCROPSCOUNTRY0202" hidden="1">
              <a:extLst>
                <a:ext uri="{63B3BB69-23CF-44E3-9099-C40C66FF867C}">
                  <a14:compatExt spid="_x0000_s21529"/>
                </a:ext>
                <a:ext uri="{FF2B5EF4-FFF2-40B4-BE49-F238E27FC236}">
                  <a16:creationId xmlns:a16="http://schemas.microsoft.com/office/drawing/2014/main" id="{00000000-0008-0000-0200-00001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8</xdr:row>
          <xdr:rowOff>0</xdr:rowOff>
        </xdr:from>
        <xdr:to>
          <xdr:col>14</xdr:col>
          <xdr:colOff>1447800</xdr:colOff>
          <xdr:row>9</xdr:row>
          <xdr:rowOff>0</xdr:rowOff>
        </xdr:to>
        <xdr:sp macro="" textlink="">
          <xdr:nvSpPr>
            <xdr:cNvPr id="21530" name="DDCROPSCOUNTRY0302" hidden="1">
              <a:extLst>
                <a:ext uri="{63B3BB69-23CF-44E3-9099-C40C66FF867C}">
                  <a14:compatExt spid="_x0000_s21530"/>
                </a:ext>
                <a:ext uri="{FF2B5EF4-FFF2-40B4-BE49-F238E27FC236}">
                  <a16:creationId xmlns:a16="http://schemas.microsoft.com/office/drawing/2014/main" id="{00000000-0008-0000-0200-00001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9</xdr:row>
          <xdr:rowOff>0</xdr:rowOff>
        </xdr:from>
        <xdr:to>
          <xdr:col>14</xdr:col>
          <xdr:colOff>1447800</xdr:colOff>
          <xdr:row>10</xdr:row>
          <xdr:rowOff>0</xdr:rowOff>
        </xdr:to>
        <xdr:sp macro="" textlink="">
          <xdr:nvSpPr>
            <xdr:cNvPr id="21531" name="DDCROPSCOUNTRY0402" hidden="1">
              <a:extLst>
                <a:ext uri="{63B3BB69-23CF-44E3-9099-C40C66FF867C}">
                  <a14:compatExt spid="_x0000_s21531"/>
                </a:ext>
                <a:ext uri="{FF2B5EF4-FFF2-40B4-BE49-F238E27FC236}">
                  <a16:creationId xmlns:a16="http://schemas.microsoft.com/office/drawing/2014/main" id="{00000000-0008-0000-0200-00001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10</xdr:row>
          <xdr:rowOff>0</xdr:rowOff>
        </xdr:from>
        <xdr:to>
          <xdr:col>14</xdr:col>
          <xdr:colOff>1447800</xdr:colOff>
          <xdr:row>11</xdr:row>
          <xdr:rowOff>0</xdr:rowOff>
        </xdr:to>
        <xdr:sp macro="" textlink="">
          <xdr:nvSpPr>
            <xdr:cNvPr id="21532" name="DDCROPSCOUNTRY0502" hidden="1">
              <a:extLst>
                <a:ext uri="{63B3BB69-23CF-44E3-9099-C40C66FF867C}">
                  <a14:compatExt spid="_x0000_s21532"/>
                </a:ext>
                <a:ext uri="{FF2B5EF4-FFF2-40B4-BE49-F238E27FC236}">
                  <a16:creationId xmlns:a16="http://schemas.microsoft.com/office/drawing/2014/main" id="{00000000-0008-0000-0200-00001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11</xdr:row>
          <xdr:rowOff>0</xdr:rowOff>
        </xdr:from>
        <xdr:to>
          <xdr:col>14</xdr:col>
          <xdr:colOff>1447800</xdr:colOff>
          <xdr:row>12</xdr:row>
          <xdr:rowOff>0</xdr:rowOff>
        </xdr:to>
        <xdr:sp macro="" textlink="">
          <xdr:nvSpPr>
            <xdr:cNvPr id="21533" name="DDCROPSCOUNTRY0602" hidden="1">
              <a:extLst>
                <a:ext uri="{63B3BB69-23CF-44E3-9099-C40C66FF867C}">
                  <a14:compatExt spid="_x0000_s21533"/>
                </a:ext>
                <a:ext uri="{FF2B5EF4-FFF2-40B4-BE49-F238E27FC236}">
                  <a16:creationId xmlns:a16="http://schemas.microsoft.com/office/drawing/2014/main" id="{00000000-0008-0000-0200-00001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12</xdr:row>
          <xdr:rowOff>0</xdr:rowOff>
        </xdr:from>
        <xdr:to>
          <xdr:col>14</xdr:col>
          <xdr:colOff>1447800</xdr:colOff>
          <xdr:row>13</xdr:row>
          <xdr:rowOff>0</xdr:rowOff>
        </xdr:to>
        <xdr:sp macro="" textlink="">
          <xdr:nvSpPr>
            <xdr:cNvPr id="21534" name="DDCROPSCOUNTRY0702" hidden="1">
              <a:extLst>
                <a:ext uri="{63B3BB69-23CF-44E3-9099-C40C66FF867C}">
                  <a14:compatExt spid="_x0000_s21534"/>
                </a:ext>
                <a:ext uri="{FF2B5EF4-FFF2-40B4-BE49-F238E27FC236}">
                  <a16:creationId xmlns:a16="http://schemas.microsoft.com/office/drawing/2014/main" id="{00000000-0008-0000-0200-00001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13</xdr:row>
          <xdr:rowOff>0</xdr:rowOff>
        </xdr:from>
        <xdr:to>
          <xdr:col>14</xdr:col>
          <xdr:colOff>1447800</xdr:colOff>
          <xdr:row>14</xdr:row>
          <xdr:rowOff>0</xdr:rowOff>
        </xdr:to>
        <xdr:sp macro="" textlink="">
          <xdr:nvSpPr>
            <xdr:cNvPr id="21535" name="DDCROPSCOUNTRY0802" hidden="1">
              <a:extLst>
                <a:ext uri="{63B3BB69-23CF-44E3-9099-C40C66FF867C}">
                  <a14:compatExt spid="_x0000_s21535"/>
                </a:ext>
                <a:ext uri="{FF2B5EF4-FFF2-40B4-BE49-F238E27FC236}">
                  <a16:creationId xmlns:a16="http://schemas.microsoft.com/office/drawing/2014/main" id="{00000000-0008-0000-0200-00001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14</xdr:row>
          <xdr:rowOff>0</xdr:rowOff>
        </xdr:from>
        <xdr:to>
          <xdr:col>14</xdr:col>
          <xdr:colOff>1447800</xdr:colOff>
          <xdr:row>15</xdr:row>
          <xdr:rowOff>0</xdr:rowOff>
        </xdr:to>
        <xdr:sp macro="" textlink="">
          <xdr:nvSpPr>
            <xdr:cNvPr id="21536" name="DDCROPSCOUNTRY0902" hidden="1">
              <a:extLst>
                <a:ext uri="{63B3BB69-23CF-44E3-9099-C40C66FF867C}">
                  <a14:compatExt spid="_x0000_s21536"/>
                </a:ext>
                <a:ext uri="{FF2B5EF4-FFF2-40B4-BE49-F238E27FC236}">
                  <a16:creationId xmlns:a16="http://schemas.microsoft.com/office/drawing/2014/main" id="{00000000-0008-0000-0200-00002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15</xdr:row>
          <xdr:rowOff>0</xdr:rowOff>
        </xdr:from>
        <xdr:to>
          <xdr:col>14</xdr:col>
          <xdr:colOff>1447800</xdr:colOff>
          <xdr:row>16</xdr:row>
          <xdr:rowOff>0</xdr:rowOff>
        </xdr:to>
        <xdr:sp macro="" textlink="">
          <xdr:nvSpPr>
            <xdr:cNvPr id="21537" name="DDCROPSCOUNTRY1002" hidden="1">
              <a:extLst>
                <a:ext uri="{63B3BB69-23CF-44E3-9099-C40C66FF867C}">
                  <a14:compatExt spid="_x0000_s21537"/>
                </a:ext>
                <a:ext uri="{FF2B5EF4-FFF2-40B4-BE49-F238E27FC236}">
                  <a16:creationId xmlns:a16="http://schemas.microsoft.com/office/drawing/2014/main" id="{00000000-0008-0000-0200-00002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16</xdr:row>
          <xdr:rowOff>0</xdr:rowOff>
        </xdr:from>
        <xdr:to>
          <xdr:col>14</xdr:col>
          <xdr:colOff>1447800</xdr:colOff>
          <xdr:row>17</xdr:row>
          <xdr:rowOff>0</xdr:rowOff>
        </xdr:to>
        <xdr:sp macro="" textlink="">
          <xdr:nvSpPr>
            <xdr:cNvPr id="21538" name="DDCROPSCOUNTRY1102" hidden="1">
              <a:extLst>
                <a:ext uri="{63B3BB69-23CF-44E3-9099-C40C66FF867C}">
                  <a14:compatExt spid="_x0000_s21538"/>
                </a:ext>
                <a:ext uri="{FF2B5EF4-FFF2-40B4-BE49-F238E27FC236}">
                  <a16:creationId xmlns:a16="http://schemas.microsoft.com/office/drawing/2014/main" id="{00000000-0008-0000-0200-00002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17</xdr:row>
          <xdr:rowOff>0</xdr:rowOff>
        </xdr:from>
        <xdr:to>
          <xdr:col>14</xdr:col>
          <xdr:colOff>1447800</xdr:colOff>
          <xdr:row>18</xdr:row>
          <xdr:rowOff>0</xdr:rowOff>
        </xdr:to>
        <xdr:sp macro="" textlink="">
          <xdr:nvSpPr>
            <xdr:cNvPr id="21539" name="DDCROPSCOUNTRY1202" hidden="1">
              <a:extLst>
                <a:ext uri="{63B3BB69-23CF-44E3-9099-C40C66FF867C}">
                  <a14:compatExt spid="_x0000_s21539"/>
                </a:ext>
                <a:ext uri="{FF2B5EF4-FFF2-40B4-BE49-F238E27FC236}">
                  <a16:creationId xmlns:a16="http://schemas.microsoft.com/office/drawing/2014/main" id="{00000000-0008-0000-0200-00002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6</xdr:row>
          <xdr:rowOff>0</xdr:rowOff>
        </xdr:from>
        <xdr:to>
          <xdr:col>14</xdr:col>
          <xdr:colOff>2190750</xdr:colOff>
          <xdr:row>7</xdr:row>
          <xdr:rowOff>0</xdr:rowOff>
        </xdr:to>
        <xdr:sp macro="" textlink="">
          <xdr:nvSpPr>
            <xdr:cNvPr id="21540" name="DDCROPSCOUNTRY0103" hidden="1">
              <a:extLst>
                <a:ext uri="{63B3BB69-23CF-44E3-9099-C40C66FF867C}">
                  <a14:compatExt spid="_x0000_s21540"/>
                </a:ext>
                <a:ext uri="{FF2B5EF4-FFF2-40B4-BE49-F238E27FC236}">
                  <a16:creationId xmlns:a16="http://schemas.microsoft.com/office/drawing/2014/main" id="{00000000-0008-0000-0200-00002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7</xdr:row>
          <xdr:rowOff>0</xdr:rowOff>
        </xdr:from>
        <xdr:to>
          <xdr:col>14</xdr:col>
          <xdr:colOff>2190750</xdr:colOff>
          <xdr:row>8</xdr:row>
          <xdr:rowOff>0</xdr:rowOff>
        </xdr:to>
        <xdr:sp macro="" textlink="">
          <xdr:nvSpPr>
            <xdr:cNvPr id="21541" name="DDCROPSCOUNTRY0203" hidden="1">
              <a:extLst>
                <a:ext uri="{63B3BB69-23CF-44E3-9099-C40C66FF867C}">
                  <a14:compatExt spid="_x0000_s21541"/>
                </a:ext>
                <a:ext uri="{FF2B5EF4-FFF2-40B4-BE49-F238E27FC236}">
                  <a16:creationId xmlns:a16="http://schemas.microsoft.com/office/drawing/2014/main" id="{00000000-0008-0000-0200-00002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8</xdr:row>
          <xdr:rowOff>0</xdr:rowOff>
        </xdr:from>
        <xdr:to>
          <xdr:col>14</xdr:col>
          <xdr:colOff>2190750</xdr:colOff>
          <xdr:row>9</xdr:row>
          <xdr:rowOff>0</xdr:rowOff>
        </xdr:to>
        <xdr:sp macro="" textlink="">
          <xdr:nvSpPr>
            <xdr:cNvPr id="21542" name="DDCROPSCOUNTRY0303" hidden="1">
              <a:extLst>
                <a:ext uri="{63B3BB69-23CF-44E3-9099-C40C66FF867C}">
                  <a14:compatExt spid="_x0000_s21542"/>
                </a:ext>
                <a:ext uri="{FF2B5EF4-FFF2-40B4-BE49-F238E27FC236}">
                  <a16:creationId xmlns:a16="http://schemas.microsoft.com/office/drawing/2014/main" id="{00000000-0008-0000-0200-00002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9</xdr:row>
          <xdr:rowOff>0</xdr:rowOff>
        </xdr:from>
        <xdr:to>
          <xdr:col>14</xdr:col>
          <xdr:colOff>2190750</xdr:colOff>
          <xdr:row>10</xdr:row>
          <xdr:rowOff>0</xdr:rowOff>
        </xdr:to>
        <xdr:sp macro="" textlink="">
          <xdr:nvSpPr>
            <xdr:cNvPr id="21543" name="DDCROPSCOUNTRY0403" hidden="1">
              <a:extLst>
                <a:ext uri="{63B3BB69-23CF-44E3-9099-C40C66FF867C}">
                  <a14:compatExt spid="_x0000_s21543"/>
                </a:ext>
                <a:ext uri="{FF2B5EF4-FFF2-40B4-BE49-F238E27FC236}">
                  <a16:creationId xmlns:a16="http://schemas.microsoft.com/office/drawing/2014/main" id="{00000000-0008-0000-0200-00002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10</xdr:row>
          <xdr:rowOff>0</xdr:rowOff>
        </xdr:from>
        <xdr:to>
          <xdr:col>14</xdr:col>
          <xdr:colOff>2190750</xdr:colOff>
          <xdr:row>11</xdr:row>
          <xdr:rowOff>0</xdr:rowOff>
        </xdr:to>
        <xdr:sp macro="" textlink="">
          <xdr:nvSpPr>
            <xdr:cNvPr id="21544" name="DDCROPSCOUNTRY0503" hidden="1">
              <a:extLst>
                <a:ext uri="{63B3BB69-23CF-44E3-9099-C40C66FF867C}">
                  <a14:compatExt spid="_x0000_s21544"/>
                </a:ext>
                <a:ext uri="{FF2B5EF4-FFF2-40B4-BE49-F238E27FC236}">
                  <a16:creationId xmlns:a16="http://schemas.microsoft.com/office/drawing/2014/main" id="{00000000-0008-0000-0200-00002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11</xdr:row>
          <xdr:rowOff>0</xdr:rowOff>
        </xdr:from>
        <xdr:to>
          <xdr:col>14</xdr:col>
          <xdr:colOff>2190750</xdr:colOff>
          <xdr:row>12</xdr:row>
          <xdr:rowOff>0</xdr:rowOff>
        </xdr:to>
        <xdr:sp macro="" textlink="">
          <xdr:nvSpPr>
            <xdr:cNvPr id="21545" name="DDCROPSCOUNTRY0603" hidden="1">
              <a:extLst>
                <a:ext uri="{63B3BB69-23CF-44E3-9099-C40C66FF867C}">
                  <a14:compatExt spid="_x0000_s21545"/>
                </a:ext>
                <a:ext uri="{FF2B5EF4-FFF2-40B4-BE49-F238E27FC236}">
                  <a16:creationId xmlns:a16="http://schemas.microsoft.com/office/drawing/2014/main" id="{00000000-0008-0000-0200-00002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12</xdr:row>
          <xdr:rowOff>0</xdr:rowOff>
        </xdr:from>
        <xdr:to>
          <xdr:col>14</xdr:col>
          <xdr:colOff>2190750</xdr:colOff>
          <xdr:row>13</xdr:row>
          <xdr:rowOff>0</xdr:rowOff>
        </xdr:to>
        <xdr:sp macro="" textlink="">
          <xdr:nvSpPr>
            <xdr:cNvPr id="21546" name="DDCROPSCOUNTRY0703" hidden="1">
              <a:extLst>
                <a:ext uri="{63B3BB69-23CF-44E3-9099-C40C66FF867C}">
                  <a14:compatExt spid="_x0000_s21546"/>
                </a:ext>
                <a:ext uri="{FF2B5EF4-FFF2-40B4-BE49-F238E27FC236}">
                  <a16:creationId xmlns:a16="http://schemas.microsoft.com/office/drawing/2014/main" id="{00000000-0008-0000-0200-00002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13</xdr:row>
          <xdr:rowOff>0</xdr:rowOff>
        </xdr:from>
        <xdr:to>
          <xdr:col>14</xdr:col>
          <xdr:colOff>2190750</xdr:colOff>
          <xdr:row>14</xdr:row>
          <xdr:rowOff>0</xdr:rowOff>
        </xdr:to>
        <xdr:sp macro="" textlink="">
          <xdr:nvSpPr>
            <xdr:cNvPr id="21547" name="DDCROPSCOUNTRY0803" hidden="1">
              <a:extLst>
                <a:ext uri="{63B3BB69-23CF-44E3-9099-C40C66FF867C}">
                  <a14:compatExt spid="_x0000_s21547"/>
                </a:ext>
                <a:ext uri="{FF2B5EF4-FFF2-40B4-BE49-F238E27FC236}">
                  <a16:creationId xmlns:a16="http://schemas.microsoft.com/office/drawing/2014/main" id="{00000000-0008-0000-0200-00002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14</xdr:row>
          <xdr:rowOff>0</xdr:rowOff>
        </xdr:from>
        <xdr:to>
          <xdr:col>14</xdr:col>
          <xdr:colOff>2190750</xdr:colOff>
          <xdr:row>15</xdr:row>
          <xdr:rowOff>0</xdr:rowOff>
        </xdr:to>
        <xdr:sp macro="" textlink="">
          <xdr:nvSpPr>
            <xdr:cNvPr id="21548" name="DDCROPSCOUNTRY0903" hidden="1">
              <a:extLst>
                <a:ext uri="{63B3BB69-23CF-44E3-9099-C40C66FF867C}">
                  <a14:compatExt spid="_x0000_s21548"/>
                </a:ext>
                <a:ext uri="{FF2B5EF4-FFF2-40B4-BE49-F238E27FC236}">
                  <a16:creationId xmlns:a16="http://schemas.microsoft.com/office/drawing/2014/main" id="{00000000-0008-0000-0200-00002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15</xdr:row>
          <xdr:rowOff>0</xdr:rowOff>
        </xdr:from>
        <xdr:to>
          <xdr:col>14</xdr:col>
          <xdr:colOff>2190750</xdr:colOff>
          <xdr:row>16</xdr:row>
          <xdr:rowOff>0</xdr:rowOff>
        </xdr:to>
        <xdr:sp macro="" textlink="">
          <xdr:nvSpPr>
            <xdr:cNvPr id="21549" name="DDCROPSCOUNTRY1003" hidden="1">
              <a:extLst>
                <a:ext uri="{63B3BB69-23CF-44E3-9099-C40C66FF867C}">
                  <a14:compatExt spid="_x0000_s21549"/>
                </a:ext>
                <a:ext uri="{FF2B5EF4-FFF2-40B4-BE49-F238E27FC236}">
                  <a16:creationId xmlns:a16="http://schemas.microsoft.com/office/drawing/2014/main" id="{00000000-0008-0000-0200-00002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16</xdr:row>
          <xdr:rowOff>0</xdr:rowOff>
        </xdr:from>
        <xdr:to>
          <xdr:col>14</xdr:col>
          <xdr:colOff>2190750</xdr:colOff>
          <xdr:row>17</xdr:row>
          <xdr:rowOff>0</xdr:rowOff>
        </xdr:to>
        <xdr:sp macro="" textlink="">
          <xdr:nvSpPr>
            <xdr:cNvPr id="21550" name="DDCROPSCOUNTRY1103" hidden="1">
              <a:extLst>
                <a:ext uri="{63B3BB69-23CF-44E3-9099-C40C66FF867C}">
                  <a14:compatExt spid="_x0000_s21550"/>
                </a:ext>
                <a:ext uri="{FF2B5EF4-FFF2-40B4-BE49-F238E27FC236}">
                  <a16:creationId xmlns:a16="http://schemas.microsoft.com/office/drawing/2014/main" id="{00000000-0008-0000-0200-00002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17</xdr:row>
          <xdr:rowOff>0</xdr:rowOff>
        </xdr:from>
        <xdr:to>
          <xdr:col>14</xdr:col>
          <xdr:colOff>2190750</xdr:colOff>
          <xdr:row>18</xdr:row>
          <xdr:rowOff>0</xdr:rowOff>
        </xdr:to>
        <xdr:sp macro="" textlink="">
          <xdr:nvSpPr>
            <xdr:cNvPr id="21551" name="DDCROPSCOUNTRY1203" hidden="1">
              <a:extLst>
                <a:ext uri="{63B3BB69-23CF-44E3-9099-C40C66FF867C}">
                  <a14:compatExt spid="_x0000_s21551"/>
                </a:ext>
                <a:ext uri="{FF2B5EF4-FFF2-40B4-BE49-F238E27FC236}">
                  <a16:creationId xmlns:a16="http://schemas.microsoft.com/office/drawing/2014/main" id="{00000000-0008-0000-0200-00002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6</xdr:row>
          <xdr:rowOff>0</xdr:rowOff>
        </xdr:from>
        <xdr:to>
          <xdr:col>14</xdr:col>
          <xdr:colOff>2943225</xdr:colOff>
          <xdr:row>7</xdr:row>
          <xdr:rowOff>0</xdr:rowOff>
        </xdr:to>
        <xdr:sp macro="" textlink="">
          <xdr:nvSpPr>
            <xdr:cNvPr id="21552" name="DDCROPSCOUNTRY0104" hidden="1">
              <a:extLst>
                <a:ext uri="{63B3BB69-23CF-44E3-9099-C40C66FF867C}">
                  <a14:compatExt spid="_x0000_s21552"/>
                </a:ext>
                <a:ext uri="{FF2B5EF4-FFF2-40B4-BE49-F238E27FC236}">
                  <a16:creationId xmlns:a16="http://schemas.microsoft.com/office/drawing/2014/main" id="{00000000-0008-0000-0200-00003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7</xdr:row>
          <xdr:rowOff>0</xdr:rowOff>
        </xdr:from>
        <xdr:to>
          <xdr:col>14</xdr:col>
          <xdr:colOff>2943225</xdr:colOff>
          <xdr:row>8</xdr:row>
          <xdr:rowOff>0</xdr:rowOff>
        </xdr:to>
        <xdr:sp macro="" textlink="">
          <xdr:nvSpPr>
            <xdr:cNvPr id="21553" name="DDCROPSCOUNTRY0204" hidden="1">
              <a:extLst>
                <a:ext uri="{63B3BB69-23CF-44E3-9099-C40C66FF867C}">
                  <a14:compatExt spid="_x0000_s21553"/>
                </a:ext>
                <a:ext uri="{FF2B5EF4-FFF2-40B4-BE49-F238E27FC236}">
                  <a16:creationId xmlns:a16="http://schemas.microsoft.com/office/drawing/2014/main" id="{00000000-0008-0000-0200-00003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8</xdr:row>
          <xdr:rowOff>0</xdr:rowOff>
        </xdr:from>
        <xdr:to>
          <xdr:col>14</xdr:col>
          <xdr:colOff>2943225</xdr:colOff>
          <xdr:row>9</xdr:row>
          <xdr:rowOff>0</xdr:rowOff>
        </xdr:to>
        <xdr:sp macro="" textlink="">
          <xdr:nvSpPr>
            <xdr:cNvPr id="21554" name="DDCROPSCOUNTRY0304" hidden="1">
              <a:extLst>
                <a:ext uri="{63B3BB69-23CF-44E3-9099-C40C66FF867C}">
                  <a14:compatExt spid="_x0000_s21554"/>
                </a:ext>
                <a:ext uri="{FF2B5EF4-FFF2-40B4-BE49-F238E27FC236}">
                  <a16:creationId xmlns:a16="http://schemas.microsoft.com/office/drawing/2014/main" id="{00000000-0008-0000-0200-00003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9</xdr:row>
          <xdr:rowOff>0</xdr:rowOff>
        </xdr:from>
        <xdr:to>
          <xdr:col>14</xdr:col>
          <xdr:colOff>2943225</xdr:colOff>
          <xdr:row>10</xdr:row>
          <xdr:rowOff>0</xdr:rowOff>
        </xdr:to>
        <xdr:sp macro="" textlink="">
          <xdr:nvSpPr>
            <xdr:cNvPr id="21555" name="DDCROPSCOUNTRY0404" hidden="1">
              <a:extLst>
                <a:ext uri="{63B3BB69-23CF-44E3-9099-C40C66FF867C}">
                  <a14:compatExt spid="_x0000_s21555"/>
                </a:ext>
                <a:ext uri="{FF2B5EF4-FFF2-40B4-BE49-F238E27FC236}">
                  <a16:creationId xmlns:a16="http://schemas.microsoft.com/office/drawing/2014/main" id="{00000000-0008-0000-0200-00003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10</xdr:row>
          <xdr:rowOff>0</xdr:rowOff>
        </xdr:from>
        <xdr:to>
          <xdr:col>14</xdr:col>
          <xdr:colOff>2943225</xdr:colOff>
          <xdr:row>11</xdr:row>
          <xdr:rowOff>0</xdr:rowOff>
        </xdr:to>
        <xdr:sp macro="" textlink="">
          <xdr:nvSpPr>
            <xdr:cNvPr id="21556" name="DDCROPSCOUNTRY0504" hidden="1">
              <a:extLst>
                <a:ext uri="{63B3BB69-23CF-44E3-9099-C40C66FF867C}">
                  <a14:compatExt spid="_x0000_s21556"/>
                </a:ext>
                <a:ext uri="{FF2B5EF4-FFF2-40B4-BE49-F238E27FC236}">
                  <a16:creationId xmlns:a16="http://schemas.microsoft.com/office/drawing/2014/main" id="{00000000-0008-0000-0200-00003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11</xdr:row>
          <xdr:rowOff>0</xdr:rowOff>
        </xdr:from>
        <xdr:to>
          <xdr:col>14</xdr:col>
          <xdr:colOff>2943225</xdr:colOff>
          <xdr:row>12</xdr:row>
          <xdr:rowOff>0</xdr:rowOff>
        </xdr:to>
        <xdr:sp macro="" textlink="">
          <xdr:nvSpPr>
            <xdr:cNvPr id="21557" name="DDCROPSCOUNTRY0604" hidden="1">
              <a:extLst>
                <a:ext uri="{63B3BB69-23CF-44E3-9099-C40C66FF867C}">
                  <a14:compatExt spid="_x0000_s21557"/>
                </a:ext>
                <a:ext uri="{FF2B5EF4-FFF2-40B4-BE49-F238E27FC236}">
                  <a16:creationId xmlns:a16="http://schemas.microsoft.com/office/drawing/2014/main" id="{00000000-0008-0000-0200-00003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12</xdr:row>
          <xdr:rowOff>0</xdr:rowOff>
        </xdr:from>
        <xdr:to>
          <xdr:col>14</xdr:col>
          <xdr:colOff>2943225</xdr:colOff>
          <xdr:row>13</xdr:row>
          <xdr:rowOff>0</xdr:rowOff>
        </xdr:to>
        <xdr:sp macro="" textlink="">
          <xdr:nvSpPr>
            <xdr:cNvPr id="21558" name="DDCROPSCOUNTRY0704" hidden="1">
              <a:extLst>
                <a:ext uri="{63B3BB69-23CF-44E3-9099-C40C66FF867C}">
                  <a14:compatExt spid="_x0000_s21558"/>
                </a:ext>
                <a:ext uri="{FF2B5EF4-FFF2-40B4-BE49-F238E27FC236}">
                  <a16:creationId xmlns:a16="http://schemas.microsoft.com/office/drawing/2014/main" id="{00000000-0008-0000-0200-00003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13</xdr:row>
          <xdr:rowOff>0</xdr:rowOff>
        </xdr:from>
        <xdr:to>
          <xdr:col>14</xdr:col>
          <xdr:colOff>2943225</xdr:colOff>
          <xdr:row>14</xdr:row>
          <xdr:rowOff>0</xdr:rowOff>
        </xdr:to>
        <xdr:sp macro="" textlink="">
          <xdr:nvSpPr>
            <xdr:cNvPr id="21559" name="DDCROPSCOUNTRY0804" hidden="1">
              <a:extLst>
                <a:ext uri="{63B3BB69-23CF-44E3-9099-C40C66FF867C}">
                  <a14:compatExt spid="_x0000_s21559"/>
                </a:ext>
                <a:ext uri="{FF2B5EF4-FFF2-40B4-BE49-F238E27FC236}">
                  <a16:creationId xmlns:a16="http://schemas.microsoft.com/office/drawing/2014/main" id="{00000000-0008-0000-0200-00003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14</xdr:row>
          <xdr:rowOff>0</xdr:rowOff>
        </xdr:from>
        <xdr:to>
          <xdr:col>14</xdr:col>
          <xdr:colOff>2943225</xdr:colOff>
          <xdr:row>15</xdr:row>
          <xdr:rowOff>0</xdr:rowOff>
        </xdr:to>
        <xdr:sp macro="" textlink="">
          <xdr:nvSpPr>
            <xdr:cNvPr id="21560" name="DDCROPSCOUNTRY0904" hidden="1">
              <a:extLst>
                <a:ext uri="{63B3BB69-23CF-44E3-9099-C40C66FF867C}">
                  <a14:compatExt spid="_x0000_s21560"/>
                </a:ext>
                <a:ext uri="{FF2B5EF4-FFF2-40B4-BE49-F238E27FC236}">
                  <a16:creationId xmlns:a16="http://schemas.microsoft.com/office/drawing/2014/main" id="{00000000-0008-0000-0200-00003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15</xdr:row>
          <xdr:rowOff>0</xdr:rowOff>
        </xdr:from>
        <xdr:to>
          <xdr:col>14</xdr:col>
          <xdr:colOff>2943225</xdr:colOff>
          <xdr:row>16</xdr:row>
          <xdr:rowOff>0</xdr:rowOff>
        </xdr:to>
        <xdr:sp macro="" textlink="">
          <xdr:nvSpPr>
            <xdr:cNvPr id="21561" name="DDCROPSCOUNTRY1004" hidden="1">
              <a:extLst>
                <a:ext uri="{63B3BB69-23CF-44E3-9099-C40C66FF867C}">
                  <a14:compatExt spid="_x0000_s21561"/>
                </a:ext>
                <a:ext uri="{FF2B5EF4-FFF2-40B4-BE49-F238E27FC236}">
                  <a16:creationId xmlns:a16="http://schemas.microsoft.com/office/drawing/2014/main" id="{00000000-0008-0000-0200-00003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16</xdr:row>
          <xdr:rowOff>0</xdr:rowOff>
        </xdr:from>
        <xdr:to>
          <xdr:col>14</xdr:col>
          <xdr:colOff>2943225</xdr:colOff>
          <xdr:row>17</xdr:row>
          <xdr:rowOff>0</xdr:rowOff>
        </xdr:to>
        <xdr:sp macro="" textlink="">
          <xdr:nvSpPr>
            <xdr:cNvPr id="21562" name="DDCROPSCOUNTRY1104" hidden="1">
              <a:extLst>
                <a:ext uri="{63B3BB69-23CF-44E3-9099-C40C66FF867C}">
                  <a14:compatExt spid="_x0000_s21562"/>
                </a:ext>
                <a:ext uri="{FF2B5EF4-FFF2-40B4-BE49-F238E27FC236}">
                  <a16:creationId xmlns:a16="http://schemas.microsoft.com/office/drawing/2014/main" id="{00000000-0008-0000-0200-00003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17</xdr:row>
          <xdr:rowOff>0</xdr:rowOff>
        </xdr:from>
        <xdr:to>
          <xdr:col>14</xdr:col>
          <xdr:colOff>2943225</xdr:colOff>
          <xdr:row>18</xdr:row>
          <xdr:rowOff>0</xdr:rowOff>
        </xdr:to>
        <xdr:sp macro="" textlink="">
          <xdr:nvSpPr>
            <xdr:cNvPr id="21563" name="DDCROPSCOUNTRY1204" hidden="1">
              <a:extLst>
                <a:ext uri="{63B3BB69-23CF-44E3-9099-C40C66FF867C}">
                  <a14:compatExt spid="_x0000_s21563"/>
                </a:ext>
                <a:ext uri="{FF2B5EF4-FFF2-40B4-BE49-F238E27FC236}">
                  <a16:creationId xmlns:a16="http://schemas.microsoft.com/office/drawing/2014/main" id="{00000000-0008-0000-0200-00003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6</xdr:row>
          <xdr:rowOff>0</xdr:rowOff>
        </xdr:from>
        <xdr:to>
          <xdr:col>14</xdr:col>
          <xdr:colOff>3676650</xdr:colOff>
          <xdr:row>7</xdr:row>
          <xdr:rowOff>0</xdr:rowOff>
        </xdr:to>
        <xdr:sp macro="" textlink="">
          <xdr:nvSpPr>
            <xdr:cNvPr id="21564" name="DDCROPSCOUNTRY0105" hidden="1">
              <a:extLst>
                <a:ext uri="{63B3BB69-23CF-44E3-9099-C40C66FF867C}">
                  <a14:compatExt spid="_x0000_s21564"/>
                </a:ext>
                <a:ext uri="{FF2B5EF4-FFF2-40B4-BE49-F238E27FC236}">
                  <a16:creationId xmlns:a16="http://schemas.microsoft.com/office/drawing/2014/main" id="{00000000-0008-0000-0200-00003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7</xdr:row>
          <xdr:rowOff>0</xdr:rowOff>
        </xdr:from>
        <xdr:to>
          <xdr:col>14</xdr:col>
          <xdr:colOff>3676650</xdr:colOff>
          <xdr:row>8</xdr:row>
          <xdr:rowOff>0</xdr:rowOff>
        </xdr:to>
        <xdr:sp macro="" textlink="">
          <xdr:nvSpPr>
            <xdr:cNvPr id="21565" name="DDCROPSCOUNTRY0205" hidden="1">
              <a:extLst>
                <a:ext uri="{63B3BB69-23CF-44E3-9099-C40C66FF867C}">
                  <a14:compatExt spid="_x0000_s21565"/>
                </a:ext>
                <a:ext uri="{FF2B5EF4-FFF2-40B4-BE49-F238E27FC236}">
                  <a16:creationId xmlns:a16="http://schemas.microsoft.com/office/drawing/2014/main" id="{00000000-0008-0000-0200-00003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8</xdr:row>
          <xdr:rowOff>0</xdr:rowOff>
        </xdr:from>
        <xdr:to>
          <xdr:col>14</xdr:col>
          <xdr:colOff>3676650</xdr:colOff>
          <xdr:row>9</xdr:row>
          <xdr:rowOff>0</xdr:rowOff>
        </xdr:to>
        <xdr:sp macro="" textlink="">
          <xdr:nvSpPr>
            <xdr:cNvPr id="21566" name="DDCROPSCOUNTRY0305" hidden="1">
              <a:extLst>
                <a:ext uri="{63B3BB69-23CF-44E3-9099-C40C66FF867C}">
                  <a14:compatExt spid="_x0000_s21566"/>
                </a:ext>
                <a:ext uri="{FF2B5EF4-FFF2-40B4-BE49-F238E27FC236}">
                  <a16:creationId xmlns:a16="http://schemas.microsoft.com/office/drawing/2014/main" id="{00000000-0008-0000-0200-00003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9</xdr:row>
          <xdr:rowOff>0</xdr:rowOff>
        </xdr:from>
        <xdr:to>
          <xdr:col>14</xdr:col>
          <xdr:colOff>3676650</xdr:colOff>
          <xdr:row>10</xdr:row>
          <xdr:rowOff>0</xdr:rowOff>
        </xdr:to>
        <xdr:sp macro="" textlink="">
          <xdr:nvSpPr>
            <xdr:cNvPr id="21567" name="DDCROPSCOUNTRY0405" hidden="1">
              <a:extLst>
                <a:ext uri="{63B3BB69-23CF-44E3-9099-C40C66FF867C}">
                  <a14:compatExt spid="_x0000_s21567"/>
                </a:ext>
                <a:ext uri="{FF2B5EF4-FFF2-40B4-BE49-F238E27FC236}">
                  <a16:creationId xmlns:a16="http://schemas.microsoft.com/office/drawing/2014/main" id="{00000000-0008-0000-0200-00003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10</xdr:row>
          <xdr:rowOff>0</xdr:rowOff>
        </xdr:from>
        <xdr:to>
          <xdr:col>14</xdr:col>
          <xdr:colOff>3676650</xdr:colOff>
          <xdr:row>11</xdr:row>
          <xdr:rowOff>0</xdr:rowOff>
        </xdr:to>
        <xdr:sp macro="" textlink="">
          <xdr:nvSpPr>
            <xdr:cNvPr id="21568" name="DDCROPSCOUNTRY0505" hidden="1">
              <a:extLst>
                <a:ext uri="{63B3BB69-23CF-44E3-9099-C40C66FF867C}">
                  <a14:compatExt spid="_x0000_s21568"/>
                </a:ext>
                <a:ext uri="{FF2B5EF4-FFF2-40B4-BE49-F238E27FC236}">
                  <a16:creationId xmlns:a16="http://schemas.microsoft.com/office/drawing/2014/main" id="{00000000-0008-0000-0200-00004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11</xdr:row>
          <xdr:rowOff>0</xdr:rowOff>
        </xdr:from>
        <xdr:to>
          <xdr:col>14</xdr:col>
          <xdr:colOff>3676650</xdr:colOff>
          <xdr:row>12</xdr:row>
          <xdr:rowOff>0</xdr:rowOff>
        </xdr:to>
        <xdr:sp macro="" textlink="">
          <xdr:nvSpPr>
            <xdr:cNvPr id="21569" name="DDCROPSCOUNTRY0605" hidden="1">
              <a:extLst>
                <a:ext uri="{63B3BB69-23CF-44E3-9099-C40C66FF867C}">
                  <a14:compatExt spid="_x0000_s21569"/>
                </a:ext>
                <a:ext uri="{FF2B5EF4-FFF2-40B4-BE49-F238E27FC236}">
                  <a16:creationId xmlns:a16="http://schemas.microsoft.com/office/drawing/2014/main" id="{00000000-0008-0000-0200-00004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12</xdr:row>
          <xdr:rowOff>0</xdr:rowOff>
        </xdr:from>
        <xdr:to>
          <xdr:col>14</xdr:col>
          <xdr:colOff>3676650</xdr:colOff>
          <xdr:row>13</xdr:row>
          <xdr:rowOff>0</xdr:rowOff>
        </xdr:to>
        <xdr:sp macro="" textlink="">
          <xdr:nvSpPr>
            <xdr:cNvPr id="21570" name="DDCROPSCOUNTRY0705" hidden="1">
              <a:extLst>
                <a:ext uri="{63B3BB69-23CF-44E3-9099-C40C66FF867C}">
                  <a14:compatExt spid="_x0000_s21570"/>
                </a:ext>
                <a:ext uri="{FF2B5EF4-FFF2-40B4-BE49-F238E27FC236}">
                  <a16:creationId xmlns:a16="http://schemas.microsoft.com/office/drawing/2014/main" id="{00000000-0008-0000-0200-00004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13</xdr:row>
          <xdr:rowOff>0</xdr:rowOff>
        </xdr:from>
        <xdr:to>
          <xdr:col>14</xdr:col>
          <xdr:colOff>3676650</xdr:colOff>
          <xdr:row>14</xdr:row>
          <xdr:rowOff>0</xdr:rowOff>
        </xdr:to>
        <xdr:sp macro="" textlink="">
          <xdr:nvSpPr>
            <xdr:cNvPr id="21571" name="DDCROPSCOUNTRY0805" hidden="1">
              <a:extLst>
                <a:ext uri="{63B3BB69-23CF-44E3-9099-C40C66FF867C}">
                  <a14:compatExt spid="_x0000_s21571"/>
                </a:ext>
                <a:ext uri="{FF2B5EF4-FFF2-40B4-BE49-F238E27FC236}">
                  <a16:creationId xmlns:a16="http://schemas.microsoft.com/office/drawing/2014/main" id="{00000000-0008-0000-0200-00004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14</xdr:row>
          <xdr:rowOff>0</xdr:rowOff>
        </xdr:from>
        <xdr:to>
          <xdr:col>14</xdr:col>
          <xdr:colOff>3676650</xdr:colOff>
          <xdr:row>15</xdr:row>
          <xdr:rowOff>0</xdr:rowOff>
        </xdr:to>
        <xdr:sp macro="" textlink="">
          <xdr:nvSpPr>
            <xdr:cNvPr id="21572" name="DDCROPSCOUNTRY0905" hidden="1">
              <a:extLst>
                <a:ext uri="{63B3BB69-23CF-44E3-9099-C40C66FF867C}">
                  <a14:compatExt spid="_x0000_s21572"/>
                </a:ext>
                <a:ext uri="{FF2B5EF4-FFF2-40B4-BE49-F238E27FC236}">
                  <a16:creationId xmlns:a16="http://schemas.microsoft.com/office/drawing/2014/main" id="{00000000-0008-0000-0200-00004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15</xdr:row>
          <xdr:rowOff>0</xdr:rowOff>
        </xdr:from>
        <xdr:to>
          <xdr:col>14</xdr:col>
          <xdr:colOff>3676650</xdr:colOff>
          <xdr:row>16</xdr:row>
          <xdr:rowOff>0</xdr:rowOff>
        </xdr:to>
        <xdr:sp macro="" textlink="">
          <xdr:nvSpPr>
            <xdr:cNvPr id="21573" name="DDCROPSCOUNTRY1005" hidden="1">
              <a:extLst>
                <a:ext uri="{63B3BB69-23CF-44E3-9099-C40C66FF867C}">
                  <a14:compatExt spid="_x0000_s21573"/>
                </a:ext>
                <a:ext uri="{FF2B5EF4-FFF2-40B4-BE49-F238E27FC236}">
                  <a16:creationId xmlns:a16="http://schemas.microsoft.com/office/drawing/2014/main" id="{00000000-0008-0000-0200-00004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16</xdr:row>
          <xdr:rowOff>0</xdr:rowOff>
        </xdr:from>
        <xdr:to>
          <xdr:col>14</xdr:col>
          <xdr:colOff>3676650</xdr:colOff>
          <xdr:row>17</xdr:row>
          <xdr:rowOff>0</xdr:rowOff>
        </xdr:to>
        <xdr:sp macro="" textlink="">
          <xdr:nvSpPr>
            <xdr:cNvPr id="21574" name="DDCROPSCOUNTRY1105" hidden="1">
              <a:extLst>
                <a:ext uri="{63B3BB69-23CF-44E3-9099-C40C66FF867C}">
                  <a14:compatExt spid="_x0000_s21574"/>
                </a:ext>
                <a:ext uri="{FF2B5EF4-FFF2-40B4-BE49-F238E27FC236}">
                  <a16:creationId xmlns:a16="http://schemas.microsoft.com/office/drawing/2014/main" id="{00000000-0008-0000-0200-00004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17</xdr:row>
          <xdr:rowOff>0</xdr:rowOff>
        </xdr:from>
        <xdr:to>
          <xdr:col>14</xdr:col>
          <xdr:colOff>3676650</xdr:colOff>
          <xdr:row>18</xdr:row>
          <xdr:rowOff>0</xdr:rowOff>
        </xdr:to>
        <xdr:sp macro="" textlink="">
          <xdr:nvSpPr>
            <xdr:cNvPr id="21575" name="DDCROPSCOUNTRY1205" hidden="1">
              <a:extLst>
                <a:ext uri="{63B3BB69-23CF-44E3-9099-C40C66FF867C}">
                  <a14:compatExt spid="_x0000_s21575"/>
                </a:ext>
                <a:ext uri="{FF2B5EF4-FFF2-40B4-BE49-F238E27FC236}">
                  <a16:creationId xmlns:a16="http://schemas.microsoft.com/office/drawing/2014/main" id="{00000000-0008-0000-0200-00004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6</xdr:row>
          <xdr:rowOff>0</xdr:rowOff>
        </xdr:from>
        <xdr:to>
          <xdr:col>15</xdr:col>
          <xdr:colOff>114300</xdr:colOff>
          <xdr:row>7</xdr:row>
          <xdr:rowOff>0</xdr:rowOff>
        </xdr:to>
        <xdr:sp macro="" textlink="">
          <xdr:nvSpPr>
            <xdr:cNvPr id="21576" name="DDCROPSCOUNTRY0106" hidden="1">
              <a:extLst>
                <a:ext uri="{63B3BB69-23CF-44E3-9099-C40C66FF867C}">
                  <a14:compatExt spid="_x0000_s21576"/>
                </a:ext>
                <a:ext uri="{FF2B5EF4-FFF2-40B4-BE49-F238E27FC236}">
                  <a16:creationId xmlns:a16="http://schemas.microsoft.com/office/drawing/2014/main" id="{00000000-0008-0000-0200-00004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7</xdr:row>
          <xdr:rowOff>0</xdr:rowOff>
        </xdr:from>
        <xdr:to>
          <xdr:col>15</xdr:col>
          <xdr:colOff>114300</xdr:colOff>
          <xdr:row>8</xdr:row>
          <xdr:rowOff>0</xdr:rowOff>
        </xdr:to>
        <xdr:sp macro="" textlink="">
          <xdr:nvSpPr>
            <xdr:cNvPr id="21577" name="DDCROPSCOUNTRY0206" hidden="1">
              <a:extLst>
                <a:ext uri="{63B3BB69-23CF-44E3-9099-C40C66FF867C}">
                  <a14:compatExt spid="_x0000_s21577"/>
                </a:ext>
                <a:ext uri="{FF2B5EF4-FFF2-40B4-BE49-F238E27FC236}">
                  <a16:creationId xmlns:a16="http://schemas.microsoft.com/office/drawing/2014/main" id="{00000000-0008-0000-0200-00004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8</xdr:row>
          <xdr:rowOff>0</xdr:rowOff>
        </xdr:from>
        <xdr:to>
          <xdr:col>15</xdr:col>
          <xdr:colOff>114300</xdr:colOff>
          <xdr:row>9</xdr:row>
          <xdr:rowOff>0</xdr:rowOff>
        </xdr:to>
        <xdr:sp macro="" textlink="">
          <xdr:nvSpPr>
            <xdr:cNvPr id="21578" name="DDCROPSCOUNTRY0306" hidden="1">
              <a:extLst>
                <a:ext uri="{63B3BB69-23CF-44E3-9099-C40C66FF867C}">
                  <a14:compatExt spid="_x0000_s21578"/>
                </a:ext>
                <a:ext uri="{FF2B5EF4-FFF2-40B4-BE49-F238E27FC236}">
                  <a16:creationId xmlns:a16="http://schemas.microsoft.com/office/drawing/2014/main" id="{00000000-0008-0000-0200-00004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9</xdr:row>
          <xdr:rowOff>0</xdr:rowOff>
        </xdr:from>
        <xdr:to>
          <xdr:col>15</xdr:col>
          <xdr:colOff>114300</xdr:colOff>
          <xdr:row>10</xdr:row>
          <xdr:rowOff>0</xdr:rowOff>
        </xdr:to>
        <xdr:sp macro="" textlink="">
          <xdr:nvSpPr>
            <xdr:cNvPr id="21579" name="DDCROPSCOUNTRY0406" hidden="1">
              <a:extLst>
                <a:ext uri="{63B3BB69-23CF-44E3-9099-C40C66FF867C}">
                  <a14:compatExt spid="_x0000_s21579"/>
                </a:ext>
                <a:ext uri="{FF2B5EF4-FFF2-40B4-BE49-F238E27FC236}">
                  <a16:creationId xmlns:a16="http://schemas.microsoft.com/office/drawing/2014/main" id="{00000000-0008-0000-0200-00004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10</xdr:row>
          <xdr:rowOff>0</xdr:rowOff>
        </xdr:from>
        <xdr:to>
          <xdr:col>15</xdr:col>
          <xdr:colOff>114300</xdr:colOff>
          <xdr:row>11</xdr:row>
          <xdr:rowOff>0</xdr:rowOff>
        </xdr:to>
        <xdr:sp macro="" textlink="">
          <xdr:nvSpPr>
            <xdr:cNvPr id="21580" name="DDCROPSCOUNTRY0506" hidden="1">
              <a:extLst>
                <a:ext uri="{63B3BB69-23CF-44E3-9099-C40C66FF867C}">
                  <a14:compatExt spid="_x0000_s21580"/>
                </a:ext>
                <a:ext uri="{FF2B5EF4-FFF2-40B4-BE49-F238E27FC236}">
                  <a16:creationId xmlns:a16="http://schemas.microsoft.com/office/drawing/2014/main" id="{00000000-0008-0000-0200-00004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11</xdr:row>
          <xdr:rowOff>0</xdr:rowOff>
        </xdr:from>
        <xdr:to>
          <xdr:col>15</xdr:col>
          <xdr:colOff>114300</xdr:colOff>
          <xdr:row>12</xdr:row>
          <xdr:rowOff>0</xdr:rowOff>
        </xdr:to>
        <xdr:sp macro="" textlink="">
          <xdr:nvSpPr>
            <xdr:cNvPr id="21581" name="DDCROPSCOUNTRY0606" hidden="1">
              <a:extLst>
                <a:ext uri="{63B3BB69-23CF-44E3-9099-C40C66FF867C}">
                  <a14:compatExt spid="_x0000_s21581"/>
                </a:ext>
                <a:ext uri="{FF2B5EF4-FFF2-40B4-BE49-F238E27FC236}">
                  <a16:creationId xmlns:a16="http://schemas.microsoft.com/office/drawing/2014/main" id="{00000000-0008-0000-0200-00004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12</xdr:row>
          <xdr:rowOff>0</xdr:rowOff>
        </xdr:from>
        <xdr:to>
          <xdr:col>15</xdr:col>
          <xdr:colOff>114300</xdr:colOff>
          <xdr:row>13</xdr:row>
          <xdr:rowOff>0</xdr:rowOff>
        </xdr:to>
        <xdr:sp macro="" textlink="">
          <xdr:nvSpPr>
            <xdr:cNvPr id="21582" name="DDCROPSCOUNTRY0706" hidden="1">
              <a:extLst>
                <a:ext uri="{63B3BB69-23CF-44E3-9099-C40C66FF867C}">
                  <a14:compatExt spid="_x0000_s21582"/>
                </a:ext>
                <a:ext uri="{FF2B5EF4-FFF2-40B4-BE49-F238E27FC236}">
                  <a16:creationId xmlns:a16="http://schemas.microsoft.com/office/drawing/2014/main" id="{00000000-0008-0000-0200-00004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13</xdr:row>
          <xdr:rowOff>0</xdr:rowOff>
        </xdr:from>
        <xdr:to>
          <xdr:col>15</xdr:col>
          <xdr:colOff>114300</xdr:colOff>
          <xdr:row>14</xdr:row>
          <xdr:rowOff>0</xdr:rowOff>
        </xdr:to>
        <xdr:sp macro="" textlink="">
          <xdr:nvSpPr>
            <xdr:cNvPr id="21583" name="DDCROPSCOUNTRY0806" hidden="1">
              <a:extLst>
                <a:ext uri="{63B3BB69-23CF-44E3-9099-C40C66FF867C}">
                  <a14:compatExt spid="_x0000_s21583"/>
                </a:ext>
                <a:ext uri="{FF2B5EF4-FFF2-40B4-BE49-F238E27FC236}">
                  <a16:creationId xmlns:a16="http://schemas.microsoft.com/office/drawing/2014/main" id="{00000000-0008-0000-0200-00004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14</xdr:row>
          <xdr:rowOff>0</xdr:rowOff>
        </xdr:from>
        <xdr:to>
          <xdr:col>15</xdr:col>
          <xdr:colOff>114300</xdr:colOff>
          <xdr:row>15</xdr:row>
          <xdr:rowOff>0</xdr:rowOff>
        </xdr:to>
        <xdr:sp macro="" textlink="">
          <xdr:nvSpPr>
            <xdr:cNvPr id="21584" name="DDCROPSCOUNTRY0906" hidden="1">
              <a:extLst>
                <a:ext uri="{63B3BB69-23CF-44E3-9099-C40C66FF867C}">
                  <a14:compatExt spid="_x0000_s21584"/>
                </a:ext>
                <a:ext uri="{FF2B5EF4-FFF2-40B4-BE49-F238E27FC236}">
                  <a16:creationId xmlns:a16="http://schemas.microsoft.com/office/drawing/2014/main" id="{00000000-0008-0000-0200-00005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15</xdr:row>
          <xdr:rowOff>0</xdr:rowOff>
        </xdr:from>
        <xdr:to>
          <xdr:col>15</xdr:col>
          <xdr:colOff>114300</xdr:colOff>
          <xdr:row>16</xdr:row>
          <xdr:rowOff>0</xdr:rowOff>
        </xdr:to>
        <xdr:sp macro="" textlink="">
          <xdr:nvSpPr>
            <xdr:cNvPr id="21585" name="DDCROPSCOUNTRY1006" hidden="1">
              <a:extLst>
                <a:ext uri="{63B3BB69-23CF-44E3-9099-C40C66FF867C}">
                  <a14:compatExt spid="_x0000_s21585"/>
                </a:ext>
                <a:ext uri="{FF2B5EF4-FFF2-40B4-BE49-F238E27FC236}">
                  <a16:creationId xmlns:a16="http://schemas.microsoft.com/office/drawing/2014/main" id="{00000000-0008-0000-0200-00005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16</xdr:row>
          <xdr:rowOff>0</xdr:rowOff>
        </xdr:from>
        <xdr:to>
          <xdr:col>15</xdr:col>
          <xdr:colOff>114300</xdr:colOff>
          <xdr:row>17</xdr:row>
          <xdr:rowOff>0</xdr:rowOff>
        </xdr:to>
        <xdr:sp macro="" textlink="">
          <xdr:nvSpPr>
            <xdr:cNvPr id="21586" name="DDCROPSCOUNTRY1106" hidden="1">
              <a:extLst>
                <a:ext uri="{63B3BB69-23CF-44E3-9099-C40C66FF867C}">
                  <a14:compatExt spid="_x0000_s21586"/>
                </a:ext>
                <a:ext uri="{FF2B5EF4-FFF2-40B4-BE49-F238E27FC236}">
                  <a16:creationId xmlns:a16="http://schemas.microsoft.com/office/drawing/2014/main" id="{00000000-0008-0000-0200-00005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17</xdr:row>
          <xdr:rowOff>0</xdr:rowOff>
        </xdr:from>
        <xdr:to>
          <xdr:col>15</xdr:col>
          <xdr:colOff>114300</xdr:colOff>
          <xdr:row>18</xdr:row>
          <xdr:rowOff>0</xdr:rowOff>
        </xdr:to>
        <xdr:sp macro="" textlink="">
          <xdr:nvSpPr>
            <xdr:cNvPr id="21587" name="DDCROPSCOUNTRY1206" hidden="1">
              <a:extLst>
                <a:ext uri="{63B3BB69-23CF-44E3-9099-C40C66FF867C}">
                  <a14:compatExt spid="_x0000_s21587"/>
                </a:ext>
                <a:ext uri="{FF2B5EF4-FFF2-40B4-BE49-F238E27FC236}">
                  <a16:creationId xmlns:a16="http://schemas.microsoft.com/office/drawing/2014/main" id="{00000000-0008-0000-0200-00005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xdr:row>
          <xdr:rowOff>0</xdr:rowOff>
        </xdr:from>
        <xdr:to>
          <xdr:col>2</xdr:col>
          <xdr:colOff>28575</xdr:colOff>
          <xdr:row>19</xdr:row>
          <xdr:rowOff>0</xdr:rowOff>
        </xdr:to>
        <xdr:sp macro="" textlink="">
          <xdr:nvSpPr>
            <xdr:cNvPr id="21588" name="GGDD13" hidden="1">
              <a:extLst>
                <a:ext uri="{63B3BB69-23CF-44E3-9099-C40C66FF867C}">
                  <a14:compatExt spid="_x0000_s21588"/>
                </a:ext>
                <a:ext uri="{FF2B5EF4-FFF2-40B4-BE49-F238E27FC236}">
                  <a16:creationId xmlns:a16="http://schemas.microsoft.com/office/drawing/2014/main" id="{00000000-0008-0000-0200-00005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18</xdr:row>
          <xdr:rowOff>0</xdr:rowOff>
        </xdr:from>
        <xdr:to>
          <xdr:col>14</xdr:col>
          <xdr:colOff>714375</xdr:colOff>
          <xdr:row>19</xdr:row>
          <xdr:rowOff>0</xdr:rowOff>
        </xdr:to>
        <xdr:sp macro="" textlink="">
          <xdr:nvSpPr>
            <xdr:cNvPr id="21589" name="DDCROPSCOUNTRY1301" hidden="1">
              <a:extLst>
                <a:ext uri="{63B3BB69-23CF-44E3-9099-C40C66FF867C}">
                  <a14:compatExt spid="_x0000_s21589"/>
                </a:ext>
                <a:ext uri="{FF2B5EF4-FFF2-40B4-BE49-F238E27FC236}">
                  <a16:creationId xmlns:a16="http://schemas.microsoft.com/office/drawing/2014/main" id="{00000000-0008-0000-0200-00005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18</xdr:row>
          <xdr:rowOff>0</xdr:rowOff>
        </xdr:from>
        <xdr:to>
          <xdr:col>14</xdr:col>
          <xdr:colOff>1447800</xdr:colOff>
          <xdr:row>19</xdr:row>
          <xdr:rowOff>0</xdr:rowOff>
        </xdr:to>
        <xdr:sp macro="" textlink="">
          <xdr:nvSpPr>
            <xdr:cNvPr id="21590" name="DDCROPSCOUNTRY1302" hidden="1">
              <a:extLst>
                <a:ext uri="{63B3BB69-23CF-44E3-9099-C40C66FF867C}">
                  <a14:compatExt spid="_x0000_s21590"/>
                </a:ext>
                <a:ext uri="{FF2B5EF4-FFF2-40B4-BE49-F238E27FC236}">
                  <a16:creationId xmlns:a16="http://schemas.microsoft.com/office/drawing/2014/main" id="{00000000-0008-0000-0200-00005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18</xdr:row>
          <xdr:rowOff>0</xdr:rowOff>
        </xdr:from>
        <xdr:to>
          <xdr:col>14</xdr:col>
          <xdr:colOff>2190750</xdr:colOff>
          <xdr:row>19</xdr:row>
          <xdr:rowOff>0</xdr:rowOff>
        </xdr:to>
        <xdr:sp macro="" textlink="">
          <xdr:nvSpPr>
            <xdr:cNvPr id="21591" name="DDCROPSCOUNTRY1303" hidden="1">
              <a:extLst>
                <a:ext uri="{63B3BB69-23CF-44E3-9099-C40C66FF867C}">
                  <a14:compatExt spid="_x0000_s21591"/>
                </a:ext>
                <a:ext uri="{FF2B5EF4-FFF2-40B4-BE49-F238E27FC236}">
                  <a16:creationId xmlns:a16="http://schemas.microsoft.com/office/drawing/2014/main" id="{00000000-0008-0000-0200-00005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18</xdr:row>
          <xdr:rowOff>0</xdr:rowOff>
        </xdr:from>
        <xdr:to>
          <xdr:col>14</xdr:col>
          <xdr:colOff>2943225</xdr:colOff>
          <xdr:row>19</xdr:row>
          <xdr:rowOff>0</xdr:rowOff>
        </xdr:to>
        <xdr:sp macro="" textlink="">
          <xdr:nvSpPr>
            <xdr:cNvPr id="21592" name="DDCROPSCOUNTRY1304" hidden="1">
              <a:extLst>
                <a:ext uri="{63B3BB69-23CF-44E3-9099-C40C66FF867C}">
                  <a14:compatExt spid="_x0000_s21592"/>
                </a:ext>
                <a:ext uri="{FF2B5EF4-FFF2-40B4-BE49-F238E27FC236}">
                  <a16:creationId xmlns:a16="http://schemas.microsoft.com/office/drawing/2014/main" id="{00000000-0008-0000-0200-00005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18</xdr:row>
          <xdr:rowOff>0</xdr:rowOff>
        </xdr:from>
        <xdr:to>
          <xdr:col>14</xdr:col>
          <xdr:colOff>3676650</xdr:colOff>
          <xdr:row>19</xdr:row>
          <xdr:rowOff>0</xdr:rowOff>
        </xdr:to>
        <xdr:sp macro="" textlink="">
          <xdr:nvSpPr>
            <xdr:cNvPr id="21593" name="DDCROPSCOUNTRY1305" hidden="1">
              <a:extLst>
                <a:ext uri="{63B3BB69-23CF-44E3-9099-C40C66FF867C}">
                  <a14:compatExt spid="_x0000_s21593"/>
                </a:ext>
                <a:ext uri="{FF2B5EF4-FFF2-40B4-BE49-F238E27FC236}">
                  <a16:creationId xmlns:a16="http://schemas.microsoft.com/office/drawing/2014/main" id="{00000000-0008-0000-0200-00005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18</xdr:row>
          <xdr:rowOff>0</xdr:rowOff>
        </xdr:from>
        <xdr:to>
          <xdr:col>15</xdr:col>
          <xdr:colOff>114300</xdr:colOff>
          <xdr:row>19</xdr:row>
          <xdr:rowOff>0</xdr:rowOff>
        </xdr:to>
        <xdr:sp macro="" textlink="">
          <xdr:nvSpPr>
            <xdr:cNvPr id="21594" name="DDCROPSCOUNTRY1306" hidden="1">
              <a:extLst>
                <a:ext uri="{63B3BB69-23CF-44E3-9099-C40C66FF867C}">
                  <a14:compatExt spid="_x0000_s21594"/>
                </a:ext>
                <a:ext uri="{FF2B5EF4-FFF2-40B4-BE49-F238E27FC236}">
                  <a16:creationId xmlns:a16="http://schemas.microsoft.com/office/drawing/2014/main" id="{00000000-0008-0000-0200-00005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0</xdr:rowOff>
        </xdr:from>
        <xdr:to>
          <xdr:col>2</xdr:col>
          <xdr:colOff>28575</xdr:colOff>
          <xdr:row>20</xdr:row>
          <xdr:rowOff>0</xdr:rowOff>
        </xdr:to>
        <xdr:sp macro="" textlink="">
          <xdr:nvSpPr>
            <xdr:cNvPr id="21595" name="GGDD14" hidden="1">
              <a:extLst>
                <a:ext uri="{63B3BB69-23CF-44E3-9099-C40C66FF867C}">
                  <a14:compatExt spid="_x0000_s21595"/>
                </a:ext>
                <a:ext uri="{FF2B5EF4-FFF2-40B4-BE49-F238E27FC236}">
                  <a16:creationId xmlns:a16="http://schemas.microsoft.com/office/drawing/2014/main" id="{00000000-0008-0000-0200-00005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19</xdr:row>
          <xdr:rowOff>0</xdr:rowOff>
        </xdr:from>
        <xdr:to>
          <xdr:col>14</xdr:col>
          <xdr:colOff>714375</xdr:colOff>
          <xdr:row>20</xdr:row>
          <xdr:rowOff>0</xdr:rowOff>
        </xdr:to>
        <xdr:sp macro="" textlink="">
          <xdr:nvSpPr>
            <xdr:cNvPr id="21596" name="DDCROPSCOUNTRY1401" hidden="1">
              <a:extLst>
                <a:ext uri="{63B3BB69-23CF-44E3-9099-C40C66FF867C}">
                  <a14:compatExt spid="_x0000_s21596"/>
                </a:ext>
                <a:ext uri="{FF2B5EF4-FFF2-40B4-BE49-F238E27FC236}">
                  <a16:creationId xmlns:a16="http://schemas.microsoft.com/office/drawing/2014/main" id="{00000000-0008-0000-0200-00005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19</xdr:row>
          <xdr:rowOff>0</xdr:rowOff>
        </xdr:from>
        <xdr:to>
          <xdr:col>14</xdr:col>
          <xdr:colOff>1447800</xdr:colOff>
          <xdr:row>20</xdr:row>
          <xdr:rowOff>0</xdr:rowOff>
        </xdr:to>
        <xdr:sp macro="" textlink="">
          <xdr:nvSpPr>
            <xdr:cNvPr id="21597" name="DDCROPSCOUNTRY1402" hidden="1">
              <a:extLst>
                <a:ext uri="{63B3BB69-23CF-44E3-9099-C40C66FF867C}">
                  <a14:compatExt spid="_x0000_s21597"/>
                </a:ext>
                <a:ext uri="{FF2B5EF4-FFF2-40B4-BE49-F238E27FC236}">
                  <a16:creationId xmlns:a16="http://schemas.microsoft.com/office/drawing/2014/main" id="{00000000-0008-0000-0200-00005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19</xdr:row>
          <xdr:rowOff>0</xdr:rowOff>
        </xdr:from>
        <xdr:to>
          <xdr:col>14</xdr:col>
          <xdr:colOff>2190750</xdr:colOff>
          <xdr:row>20</xdr:row>
          <xdr:rowOff>0</xdr:rowOff>
        </xdr:to>
        <xdr:sp macro="" textlink="">
          <xdr:nvSpPr>
            <xdr:cNvPr id="21598" name="DDCROPSCOUNTRY1403" hidden="1">
              <a:extLst>
                <a:ext uri="{63B3BB69-23CF-44E3-9099-C40C66FF867C}">
                  <a14:compatExt spid="_x0000_s21598"/>
                </a:ext>
                <a:ext uri="{FF2B5EF4-FFF2-40B4-BE49-F238E27FC236}">
                  <a16:creationId xmlns:a16="http://schemas.microsoft.com/office/drawing/2014/main" id="{00000000-0008-0000-0200-00005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19</xdr:row>
          <xdr:rowOff>0</xdr:rowOff>
        </xdr:from>
        <xdr:to>
          <xdr:col>14</xdr:col>
          <xdr:colOff>2943225</xdr:colOff>
          <xdr:row>20</xdr:row>
          <xdr:rowOff>0</xdr:rowOff>
        </xdr:to>
        <xdr:sp macro="" textlink="">
          <xdr:nvSpPr>
            <xdr:cNvPr id="21599" name="DDCROPSCOUNTRY1404" hidden="1">
              <a:extLst>
                <a:ext uri="{63B3BB69-23CF-44E3-9099-C40C66FF867C}">
                  <a14:compatExt spid="_x0000_s21599"/>
                </a:ext>
                <a:ext uri="{FF2B5EF4-FFF2-40B4-BE49-F238E27FC236}">
                  <a16:creationId xmlns:a16="http://schemas.microsoft.com/office/drawing/2014/main" id="{00000000-0008-0000-0200-00005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19</xdr:row>
          <xdr:rowOff>0</xdr:rowOff>
        </xdr:from>
        <xdr:to>
          <xdr:col>14</xdr:col>
          <xdr:colOff>3676650</xdr:colOff>
          <xdr:row>20</xdr:row>
          <xdr:rowOff>0</xdr:rowOff>
        </xdr:to>
        <xdr:sp macro="" textlink="">
          <xdr:nvSpPr>
            <xdr:cNvPr id="21600" name="DDCROPSCOUNTRY1405" hidden="1">
              <a:extLst>
                <a:ext uri="{63B3BB69-23CF-44E3-9099-C40C66FF867C}">
                  <a14:compatExt spid="_x0000_s21600"/>
                </a:ext>
                <a:ext uri="{FF2B5EF4-FFF2-40B4-BE49-F238E27FC236}">
                  <a16:creationId xmlns:a16="http://schemas.microsoft.com/office/drawing/2014/main" id="{00000000-0008-0000-0200-00006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19</xdr:row>
          <xdr:rowOff>0</xdr:rowOff>
        </xdr:from>
        <xdr:to>
          <xdr:col>15</xdr:col>
          <xdr:colOff>114300</xdr:colOff>
          <xdr:row>20</xdr:row>
          <xdr:rowOff>0</xdr:rowOff>
        </xdr:to>
        <xdr:sp macro="" textlink="">
          <xdr:nvSpPr>
            <xdr:cNvPr id="21601" name="DDCROPSCOUNTRY1406" hidden="1">
              <a:extLst>
                <a:ext uri="{63B3BB69-23CF-44E3-9099-C40C66FF867C}">
                  <a14:compatExt spid="_x0000_s21601"/>
                </a:ext>
                <a:ext uri="{FF2B5EF4-FFF2-40B4-BE49-F238E27FC236}">
                  <a16:creationId xmlns:a16="http://schemas.microsoft.com/office/drawing/2014/main" id="{00000000-0008-0000-0200-00006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xdr:row>
          <xdr:rowOff>0</xdr:rowOff>
        </xdr:from>
        <xdr:to>
          <xdr:col>2</xdr:col>
          <xdr:colOff>28575</xdr:colOff>
          <xdr:row>21</xdr:row>
          <xdr:rowOff>0</xdr:rowOff>
        </xdr:to>
        <xdr:sp macro="" textlink="">
          <xdr:nvSpPr>
            <xdr:cNvPr id="21602" name="GGDD15" hidden="1">
              <a:extLst>
                <a:ext uri="{63B3BB69-23CF-44E3-9099-C40C66FF867C}">
                  <a14:compatExt spid="_x0000_s21602"/>
                </a:ext>
                <a:ext uri="{FF2B5EF4-FFF2-40B4-BE49-F238E27FC236}">
                  <a16:creationId xmlns:a16="http://schemas.microsoft.com/office/drawing/2014/main" id="{00000000-0008-0000-0200-00006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20</xdr:row>
          <xdr:rowOff>0</xdr:rowOff>
        </xdr:from>
        <xdr:to>
          <xdr:col>14</xdr:col>
          <xdr:colOff>714375</xdr:colOff>
          <xdr:row>21</xdr:row>
          <xdr:rowOff>0</xdr:rowOff>
        </xdr:to>
        <xdr:sp macro="" textlink="">
          <xdr:nvSpPr>
            <xdr:cNvPr id="21603" name="DDCROPSCOUNTRY1501" hidden="1">
              <a:extLst>
                <a:ext uri="{63B3BB69-23CF-44E3-9099-C40C66FF867C}">
                  <a14:compatExt spid="_x0000_s21603"/>
                </a:ext>
                <a:ext uri="{FF2B5EF4-FFF2-40B4-BE49-F238E27FC236}">
                  <a16:creationId xmlns:a16="http://schemas.microsoft.com/office/drawing/2014/main" id="{00000000-0008-0000-0200-00006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20</xdr:row>
          <xdr:rowOff>0</xdr:rowOff>
        </xdr:from>
        <xdr:to>
          <xdr:col>14</xdr:col>
          <xdr:colOff>1447800</xdr:colOff>
          <xdr:row>21</xdr:row>
          <xdr:rowOff>0</xdr:rowOff>
        </xdr:to>
        <xdr:sp macro="" textlink="">
          <xdr:nvSpPr>
            <xdr:cNvPr id="21604" name="DDCROPSCOUNTRY1502" hidden="1">
              <a:extLst>
                <a:ext uri="{63B3BB69-23CF-44E3-9099-C40C66FF867C}">
                  <a14:compatExt spid="_x0000_s21604"/>
                </a:ext>
                <a:ext uri="{FF2B5EF4-FFF2-40B4-BE49-F238E27FC236}">
                  <a16:creationId xmlns:a16="http://schemas.microsoft.com/office/drawing/2014/main" id="{00000000-0008-0000-0200-00006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20</xdr:row>
          <xdr:rowOff>0</xdr:rowOff>
        </xdr:from>
        <xdr:to>
          <xdr:col>14</xdr:col>
          <xdr:colOff>2190750</xdr:colOff>
          <xdr:row>21</xdr:row>
          <xdr:rowOff>0</xdr:rowOff>
        </xdr:to>
        <xdr:sp macro="" textlink="">
          <xdr:nvSpPr>
            <xdr:cNvPr id="21605" name="DDCROPSCOUNTRY1503" hidden="1">
              <a:extLst>
                <a:ext uri="{63B3BB69-23CF-44E3-9099-C40C66FF867C}">
                  <a14:compatExt spid="_x0000_s21605"/>
                </a:ext>
                <a:ext uri="{FF2B5EF4-FFF2-40B4-BE49-F238E27FC236}">
                  <a16:creationId xmlns:a16="http://schemas.microsoft.com/office/drawing/2014/main" id="{00000000-0008-0000-0200-00006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20</xdr:row>
          <xdr:rowOff>0</xdr:rowOff>
        </xdr:from>
        <xdr:to>
          <xdr:col>14</xdr:col>
          <xdr:colOff>2943225</xdr:colOff>
          <xdr:row>21</xdr:row>
          <xdr:rowOff>0</xdr:rowOff>
        </xdr:to>
        <xdr:sp macro="" textlink="">
          <xdr:nvSpPr>
            <xdr:cNvPr id="21606" name="DDCROPSCOUNTRY1504" hidden="1">
              <a:extLst>
                <a:ext uri="{63B3BB69-23CF-44E3-9099-C40C66FF867C}">
                  <a14:compatExt spid="_x0000_s21606"/>
                </a:ext>
                <a:ext uri="{FF2B5EF4-FFF2-40B4-BE49-F238E27FC236}">
                  <a16:creationId xmlns:a16="http://schemas.microsoft.com/office/drawing/2014/main" id="{00000000-0008-0000-0200-00006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20</xdr:row>
          <xdr:rowOff>0</xdr:rowOff>
        </xdr:from>
        <xdr:to>
          <xdr:col>14</xdr:col>
          <xdr:colOff>3676650</xdr:colOff>
          <xdr:row>21</xdr:row>
          <xdr:rowOff>0</xdr:rowOff>
        </xdr:to>
        <xdr:sp macro="" textlink="">
          <xdr:nvSpPr>
            <xdr:cNvPr id="21607" name="DDCROPSCOUNTRY1505" hidden="1">
              <a:extLst>
                <a:ext uri="{63B3BB69-23CF-44E3-9099-C40C66FF867C}">
                  <a14:compatExt spid="_x0000_s21607"/>
                </a:ext>
                <a:ext uri="{FF2B5EF4-FFF2-40B4-BE49-F238E27FC236}">
                  <a16:creationId xmlns:a16="http://schemas.microsoft.com/office/drawing/2014/main" id="{00000000-0008-0000-0200-00006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20</xdr:row>
          <xdr:rowOff>0</xdr:rowOff>
        </xdr:from>
        <xdr:to>
          <xdr:col>15</xdr:col>
          <xdr:colOff>114300</xdr:colOff>
          <xdr:row>21</xdr:row>
          <xdr:rowOff>0</xdr:rowOff>
        </xdr:to>
        <xdr:sp macro="" textlink="">
          <xdr:nvSpPr>
            <xdr:cNvPr id="21608" name="DDCROPSCOUNTRY1506" hidden="1">
              <a:extLst>
                <a:ext uri="{63B3BB69-23CF-44E3-9099-C40C66FF867C}">
                  <a14:compatExt spid="_x0000_s21608"/>
                </a:ext>
                <a:ext uri="{FF2B5EF4-FFF2-40B4-BE49-F238E27FC236}">
                  <a16:creationId xmlns:a16="http://schemas.microsoft.com/office/drawing/2014/main" id="{00000000-0008-0000-0200-00006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0</xdr:rowOff>
        </xdr:from>
        <xdr:to>
          <xdr:col>2</xdr:col>
          <xdr:colOff>28575</xdr:colOff>
          <xdr:row>22</xdr:row>
          <xdr:rowOff>0</xdr:rowOff>
        </xdr:to>
        <xdr:sp macro="" textlink="">
          <xdr:nvSpPr>
            <xdr:cNvPr id="21609" name="GGDD16" hidden="1">
              <a:extLst>
                <a:ext uri="{63B3BB69-23CF-44E3-9099-C40C66FF867C}">
                  <a14:compatExt spid="_x0000_s21609"/>
                </a:ext>
                <a:ext uri="{FF2B5EF4-FFF2-40B4-BE49-F238E27FC236}">
                  <a16:creationId xmlns:a16="http://schemas.microsoft.com/office/drawing/2014/main" id="{00000000-0008-0000-0200-00006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21</xdr:row>
          <xdr:rowOff>0</xdr:rowOff>
        </xdr:from>
        <xdr:to>
          <xdr:col>14</xdr:col>
          <xdr:colOff>714375</xdr:colOff>
          <xdr:row>22</xdr:row>
          <xdr:rowOff>0</xdr:rowOff>
        </xdr:to>
        <xdr:sp macro="" textlink="">
          <xdr:nvSpPr>
            <xdr:cNvPr id="21610" name="DDCROPSCOUNTRY1601" hidden="1">
              <a:extLst>
                <a:ext uri="{63B3BB69-23CF-44E3-9099-C40C66FF867C}">
                  <a14:compatExt spid="_x0000_s21610"/>
                </a:ext>
                <a:ext uri="{FF2B5EF4-FFF2-40B4-BE49-F238E27FC236}">
                  <a16:creationId xmlns:a16="http://schemas.microsoft.com/office/drawing/2014/main" id="{00000000-0008-0000-0200-00006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21</xdr:row>
          <xdr:rowOff>0</xdr:rowOff>
        </xdr:from>
        <xdr:to>
          <xdr:col>14</xdr:col>
          <xdr:colOff>1447800</xdr:colOff>
          <xdr:row>22</xdr:row>
          <xdr:rowOff>0</xdr:rowOff>
        </xdr:to>
        <xdr:sp macro="" textlink="">
          <xdr:nvSpPr>
            <xdr:cNvPr id="21611" name="DDCROPSCOUNTRY1602" hidden="1">
              <a:extLst>
                <a:ext uri="{63B3BB69-23CF-44E3-9099-C40C66FF867C}">
                  <a14:compatExt spid="_x0000_s21611"/>
                </a:ext>
                <a:ext uri="{FF2B5EF4-FFF2-40B4-BE49-F238E27FC236}">
                  <a16:creationId xmlns:a16="http://schemas.microsoft.com/office/drawing/2014/main" id="{00000000-0008-0000-0200-00006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21</xdr:row>
          <xdr:rowOff>0</xdr:rowOff>
        </xdr:from>
        <xdr:to>
          <xdr:col>14</xdr:col>
          <xdr:colOff>2190750</xdr:colOff>
          <xdr:row>22</xdr:row>
          <xdr:rowOff>0</xdr:rowOff>
        </xdr:to>
        <xdr:sp macro="" textlink="">
          <xdr:nvSpPr>
            <xdr:cNvPr id="21612" name="DDCROPSCOUNTRY1603" hidden="1">
              <a:extLst>
                <a:ext uri="{63B3BB69-23CF-44E3-9099-C40C66FF867C}">
                  <a14:compatExt spid="_x0000_s21612"/>
                </a:ext>
                <a:ext uri="{FF2B5EF4-FFF2-40B4-BE49-F238E27FC236}">
                  <a16:creationId xmlns:a16="http://schemas.microsoft.com/office/drawing/2014/main" id="{00000000-0008-0000-0200-00006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21</xdr:row>
          <xdr:rowOff>0</xdr:rowOff>
        </xdr:from>
        <xdr:to>
          <xdr:col>14</xdr:col>
          <xdr:colOff>2943225</xdr:colOff>
          <xdr:row>22</xdr:row>
          <xdr:rowOff>0</xdr:rowOff>
        </xdr:to>
        <xdr:sp macro="" textlink="">
          <xdr:nvSpPr>
            <xdr:cNvPr id="21613" name="DDCROPSCOUNTRY1604" hidden="1">
              <a:extLst>
                <a:ext uri="{63B3BB69-23CF-44E3-9099-C40C66FF867C}">
                  <a14:compatExt spid="_x0000_s21613"/>
                </a:ext>
                <a:ext uri="{FF2B5EF4-FFF2-40B4-BE49-F238E27FC236}">
                  <a16:creationId xmlns:a16="http://schemas.microsoft.com/office/drawing/2014/main" id="{00000000-0008-0000-0200-00006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21</xdr:row>
          <xdr:rowOff>0</xdr:rowOff>
        </xdr:from>
        <xdr:to>
          <xdr:col>14</xdr:col>
          <xdr:colOff>3676650</xdr:colOff>
          <xdr:row>22</xdr:row>
          <xdr:rowOff>0</xdr:rowOff>
        </xdr:to>
        <xdr:sp macro="" textlink="">
          <xdr:nvSpPr>
            <xdr:cNvPr id="21614" name="DDCROPSCOUNTRY1605" hidden="1">
              <a:extLst>
                <a:ext uri="{63B3BB69-23CF-44E3-9099-C40C66FF867C}">
                  <a14:compatExt spid="_x0000_s21614"/>
                </a:ext>
                <a:ext uri="{FF2B5EF4-FFF2-40B4-BE49-F238E27FC236}">
                  <a16:creationId xmlns:a16="http://schemas.microsoft.com/office/drawing/2014/main" id="{00000000-0008-0000-0200-00006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21</xdr:row>
          <xdr:rowOff>0</xdr:rowOff>
        </xdr:from>
        <xdr:to>
          <xdr:col>15</xdr:col>
          <xdr:colOff>114300</xdr:colOff>
          <xdr:row>22</xdr:row>
          <xdr:rowOff>0</xdr:rowOff>
        </xdr:to>
        <xdr:sp macro="" textlink="">
          <xdr:nvSpPr>
            <xdr:cNvPr id="21615" name="DDCROPSCOUNTRY1606" hidden="1">
              <a:extLst>
                <a:ext uri="{63B3BB69-23CF-44E3-9099-C40C66FF867C}">
                  <a14:compatExt spid="_x0000_s21615"/>
                </a:ext>
                <a:ext uri="{FF2B5EF4-FFF2-40B4-BE49-F238E27FC236}">
                  <a16:creationId xmlns:a16="http://schemas.microsoft.com/office/drawing/2014/main" id="{00000000-0008-0000-0200-00006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0</xdr:rowOff>
        </xdr:from>
        <xdr:to>
          <xdr:col>2</xdr:col>
          <xdr:colOff>28575</xdr:colOff>
          <xdr:row>23</xdr:row>
          <xdr:rowOff>0</xdr:rowOff>
        </xdr:to>
        <xdr:sp macro="" textlink="">
          <xdr:nvSpPr>
            <xdr:cNvPr id="21616" name="GGDD17" hidden="1">
              <a:extLst>
                <a:ext uri="{63B3BB69-23CF-44E3-9099-C40C66FF867C}">
                  <a14:compatExt spid="_x0000_s21616"/>
                </a:ext>
                <a:ext uri="{FF2B5EF4-FFF2-40B4-BE49-F238E27FC236}">
                  <a16:creationId xmlns:a16="http://schemas.microsoft.com/office/drawing/2014/main" id="{00000000-0008-0000-0200-00007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22</xdr:row>
          <xdr:rowOff>0</xdr:rowOff>
        </xdr:from>
        <xdr:to>
          <xdr:col>14</xdr:col>
          <xdr:colOff>714375</xdr:colOff>
          <xdr:row>23</xdr:row>
          <xdr:rowOff>0</xdr:rowOff>
        </xdr:to>
        <xdr:sp macro="" textlink="">
          <xdr:nvSpPr>
            <xdr:cNvPr id="21617" name="DDCROPSCOUNTRY1701" hidden="1">
              <a:extLst>
                <a:ext uri="{63B3BB69-23CF-44E3-9099-C40C66FF867C}">
                  <a14:compatExt spid="_x0000_s21617"/>
                </a:ext>
                <a:ext uri="{FF2B5EF4-FFF2-40B4-BE49-F238E27FC236}">
                  <a16:creationId xmlns:a16="http://schemas.microsoft.com/office/drawing/2014/main" id="{00000000-0008-0000-0200-00007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22</xdr:row>
          <xdr:rowOff>0</xdr:rowOff>
        </xdr:from>
        <xdr:to>
          <xdr:col>14</xdr:col>
          <xdr:colOff>1447800</xdr:colOff>
          <xdr:row>23</xdr:row>
          <xdr:rowOff>0</xdr:rowOff>
        </xdr:to>
        <xdr:sp macro="" textlink="">
          <xdr:nvSpPr>
            <xdr:cNvPr id="21618" name="DDCROPSCOUNTRY1702" hidden="1">
              <a:extLst>
                <a:ext uri="{63B3BB69-23CF-44E3-9099-C40C66FF867C}">
                  <a14:compatExt spid="_x0000_s21618"/>
                </a:ext>
                <a:ext uri="{FF2B5EF4-FFF2-40B4-BE49-F238E27FC236}">
                  <a16:creationId xmlns:a16="http://schemas.microsoft.com/office/drawing/2014/main" id="{00000000-0008-0000-0200-00007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22</xdr:row>
          <xdr:rowOff>0</xdr:rowOff>
        </xdr:from>
        <xdr:to>
          <xdr:col>14</xdr:col>
          <xdr:colOff>2190750</xdr:colOff>
          <xdr:row>23</xdr:row>
          <xdr:rowOff>0</xdr:rowOff>
        </xdr:to>
        <xdr:sp macro="" textlink="">
          <xdr:nvSpPr>
            <xdr:cNvPr id="21619" name="DDCROPSCOUNTRY1703" hidden="1">
              <a:extLst>
                <a:ext uri="{63B3BB69-23CF-44E3-9099-C40C66FF867C}">
                  <a14:compatExt spid="_x0000_s21619"/>
                </a:ext>
                <a:ext uri="{FF2B5EF4-FFF2-40B4-BE49-F238E27FC236}">
                  <a16:creationId xmlns:a16="http://schemas.microsoft.com/office/drawing/2014/main" id="{00000000-0008-0000-0200-00007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22</xdr:row>
          <xdr:rowOff>0</xdr:rowOff>
        </xdr:from>
        <xdr:to>
          <xdr:col>14</xdr:col>
          <xdr:colOff>2943225</xdr:colOff>
          <xdr:row>23</xdr:row>
          <xdr:rowOff>0</xdr:rowOff>
        </xdr:to>
        <xdr:sp macro="" textlink="">
          <xdr:nvSpPr>
            <xdr:cNvPr id="21620" name="DDCROPSCOUNTRY1704" hidden="1">
              <a:extLst>
                <a:ext uri="{63B3BB69-23CF-44E3-9099-C40C66FF867C}">
                  <a14:compatExt spid="_x0000_s21620"/>
                </a:ext>
                <a:ext uri="{FF2B5EF4-FFF2-40B4-BE49-F238E27FC236}">
                  <a16:creationId xmlns:a16="http://schemas.microsoft.com/office/drawing/2014/main" id="{00000000-0008-0000-0200-00007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22</xdr:row>
          <xdr:rowOff>0</xdr:rowOff>
        </xdr:from>
        <xdr:to>
          <xdr:col>14</xdr:col>
          <xdr:colOff>3676650</xdr:colOff>
          <xdr:row>23</xdr:row>
          <xdr:rowOff>0</xdr:rowOff>
        </xdr:to>
        <xdr:sp macro="" textlink="">
          <xdr:nvSpPr>
            <xdr:cNvPr id="21621" name="DDCROPSCOUNTRY1705" hidden="1">
              <a:extLst>
                <a:ext uri="{63B3BB69-23CF-44E3-9099-C40C66FF867C}">
                  <a14:compatExt spid="_x0000_s21621"/>
                </a:ext>
                <a:ext uri="{FF2B5EF4-FFF2-40B4-BE49-F238E27FC236}">
                  <a16:creationId xmlns:a16="http://schemas.microsoft.com/office/drawing/2014/main" id="{00000000-0008-0000-0200-00007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22</xdr:row>
          <xdr:rowOff>0</xdr:rowOff>
        </xdr:from>
        <xdr:to>
          <xdr:col>15</xdr:col>
          <xdr:colOff>114300</xdr:colOff>
          <xdr:row>23</xdr:row>
          <xdr:rowOff>0</xdr:rowOff>
        </xdr:to>
        <xdr:sp macro="" textlink="">
          <xdr:nvSpPr>
            <xdr:cNvPr id="21622" name="DDCROPSCOUNTRY1706" hidden="1">
              <a:extLst>
                <a:ext uri="{63B3BB69-23CF-44E3-9099-C40C66FF867C}">
                  <a14:compatExt spid="_x0000_s21622"/>
                </a:ext>
                <a:ext uri="{FF2B5EF4-FFF2-40B4-BE49-F238E27FC236}">
                  <a16:creationId xmlns:a16="http://schemas.microsoft.com/office/drawing/2014/main" id="{00000000-0008-0000-0200-00007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28575</xdr:colOff>
          <xdr:row>24</xdr:row>
          <xdr:rowOff>0</xdr:rowOff>
        </xdr:to>
        <xdr:sp macro="" textlink="">
          <xdr:nvSpPr>
            <xdr:cNvPr id="21623" name="GGDD18" hidden="1">
              <a:extLst>
                <a:ext uri="{63B3BB69-23CF-44E3-9099-C40C66FF867C}">
                  <a14:compatExt spid="_x0000_s21623"/>
                </a:ext>
                <a:ext uri="{FF2B5EF4-FFF2-40B4-BE49-F238E27FC236}">
                  <a16:creationId xmlns:a16="http://schemas.microsoft.com/office/drawing/2014/main" id="{00000000-0008-0000-0200-00007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23</xdr:row>
          <xdr:rowOff>0</xdr:rowOff>
        </xdr:from>
        <xdr:to>
          <xdr:col>14</xdr:col>
          <xdr:colOff>714375</xdr:colOff>
          <xdr:row>24</xdr:row>
          <xdr:rowOff>0</xdr:rowOff>
        </xdr:to>
        <xdr:sp macro="" textlink="">
          <xdr:nvSpPr>
            <xdr:cNvPr id="21624" name="DDCROPSCOUNTRY1801" hidden="1">
              <a:extLst>
                <a:ext uri="{63B3BB69-23CF-44E3-9099-C40C66FF867C}">
                  <a14:compatExt spid="_x0000_s21624"/>
                </a:ext>
                <a:ext uri="{FF2B5EF4-FFF2-40B4-BE49-F238E27FC236}">
                  <a16:creationId xmlns:a16="http://schemas.microsoft.com/office/drawing/2014/main" id="{00000000-0008-0000-0200-00007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23</xdr:row>
          <xdr:rowOff>0</xdr:rowOff>
        </xdr:from>
        <xdr:to>
          <xdr:col>14</xdr:col>
          <xdr:colOff>1447800</xdr:colOff>
          <xdr:row>24</xdr:row>
          <xdr:rowOff>0</xdr:rowOff>
        </xdr:to>
        <xdr:sp macro="" textlink="">
          <xdr:nvSpPr>
            <xdr:cNvPr id="21625" name="DDCROPSCOUNTRY1802" hidden="1">
              <a:extLst>
                <a:ext uri="{63B3BB69-23CF-44E3-9099-C40C66FF867C}">
                  <a14:compatExt spid="_x0000_s21625"/>
                </a:ext>
                <a:ext uri="{FF2B5EF4-FFF2-40B4-BE49-F238E27FC236}">
                  <a16:creationId xmlns:a16="http://schemas.microsoft.com/office/drawing/2014/main" id="{00000000-0008-0000-0200-00007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23</xdr:row>
          <xdr:rowOff>0</xdr:rowOff>
        </xdr:from>
        <xdr:to>
          <xdr:col>14</xdr:col>
          <xdr:colOff>2190750</xdr:colOff>
          <xdr:row>24</xdr:row>
          <xdr:rowOff>0</xdr:rowOff>
        </xdr:to>
        <xdr:sp macro="" textlink="">
          <xdr:nvSpPr>
            <xdr:cNvPr id="21626" name="DDCROPSCOUNTRY1803" hidden="1">
              <a:extLst>
                <a:ext uri="{63B3BB69-23CF-44E3-9099-C40C66FF867C}">
                  <a14:compatExt spid="_x0000_s21626"/>
                </a:ext>
                <a:ext uri="{FF2B5EF4-FFF2-40B4-BE49-F238E27FC236}">
                  <a16:creationId xmlns:a16="http://schemas.microsoft.com/office/drawing/2014/main" id="{00000000-0008-0000-0200-00007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23</xdr:row>
          <xdr:rowOff>0</xdr:rowOff>
        </xdr:from>
        <xdr:to>
          <xdr:col>14</xdr:col>
          <xdr:colOff>2943225</xdr:colOff>
          <xdr:row>24</xdr:row>
          <xdr:rowOff>0</xdr:rowOff>
        </xdr:to>
        <xdr:sp macro="" textlink="">
          <xdr:nvSpPr>
            <xdr:cNvPr id="21627" name="DDCROPSCOUNTRY1804" hidden="1">
              <a:extLst>
                <a:ext uri="{63B3BB69-23CF-44E3-9099-C40C66FF867C}">
                  <a14:compatExt spid="_x0000_s21627"/>
                </a:ext>
                <a:ext uri="{FF2B5EF4-FFF2-40B4-BE49-F238E27FC236}">
                  <a16:creationId xmlns:a16="http://schemas.microsoft.com/office/drawing/2014/main" id="{00000000-0008-0000-0200-00007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23</xdr:row>
          <xdr:rowOff>0</xdr:rowOff>
        </xdr:from>
        <xdr:to>
          <xdr:col>14</xdr:col>
          <xdr:colOff>3676650</xdr:colOff>
          <xdr:row>24</xdr:row>
          <xdr:rowOff>0</xdr:rowOff>
        </xdr:to>
        <xdr:sp macro="" textlink="">
          <xdr:nvSpPr>
            <xdr:cNvPr id="21628" name="DDCROPSCOUNTRY1805" hidden="1">
              <a:extLst>
                <a:ext uri="{63B3BB69-23CF-44E3-9099-C40C66FF867C}">
                  <a14:compatExt spid="_x0000_s21628"/>
                </a:ext>
                <a:ext uri="{FF2B5EF4-FFF2-40B4-BE49-F238E27FC236}">
                  <a16:creationId xmlns:a16="http://schemas.microsoft.com/office/drawing/2014/main" id="{00000000-0008-0000-0200-00007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23</xdr:row>
          <xdr:rowOff>0</xdr:rowOff>
        </xdr:from>
        <xdr:to>
          <xdr:col>15</xdr:col>
          <xdr:colOff>114300</xdr:colOff>
          <xdr:row>24</xdr:row>
          <xdr:rowOff>0</xdr:rowOff>
        </xdr:to>
        <xdr:sp macro="" textlink="">
          <xdr:nvSpPr>
            <xdr:cNvPr id="21629" name="DDCROPSCOUNTRY1806" hidden="1">
              <a:extLst>
                <a:ext uri="{63B3BB69-23CF-44E3-9099-C40C66FF867C}">
                  <a14:compatExt spid="_x0000_s21629"/>
                </a:ext>
                <a:ext uri="{FF2B5EF4-FFF2-40B4-BE49-F238E27FC236}">
                  <a16:creationId xmlns:a16="http://schemas.microsoft.com/office/drawing/2014/main" id="{00000000-0008-0000-0200-00007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24</xdr:row>
          <xdr:rowOff>0</xdr:rowOff>
        </xdr:from>
        <xdr:to>
          <xdr:col>2</xdr:col>
          <xdr:colOff>28575</xdr:colOff>
          <xdr:row>25</xdr:row>
          <xdr:rowOff>0</xdr:rowOff>
        </xdr:to>
        <xdr:sp macro="" textlink="">
          <xdr:nvSpPr>
            <xdr:cNvPr id="21630" name="GGDD19" hidden="1">
              <a:extLst>
                <a:ext uri="{63B3BB69-23CF-44E3-9099-C40C66FF867C}">
                  <a14:compatExt spid="_x0000_s21630"/>
                </a:ext>
                <a:ext uri="{FF2B5EF4-FFF2-40B4-BE49-F238E27FC236}">
                  <a16:creationId xmlns:a16="http://schemas.microsoft.com/office/drawing/2014/main" id="{00000000-0008-0000-0200-00007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24</xdr:row>
          <xdr:rowOff>0</xdr:rowOff>
        </xdr:from>
        <xdr:to>
          <xdr:col>14</xdr:col>
          <xdr:colOff>714375</xdr:colOff>
          <xdr:row>25</xdr:row>
          <xdr:rowOff>0</xdr:rowOff>
        </xdr:to>
        <xdr:sp macro="" textlink="">
          <xdr:nvSpPr>
            <xdr:cNvPr id="21631" name="DDCROPSCOUNTRY1901" hidden="1">
              <a:extLst>
                <a:ext uri="{63B3BB69-23CF-44E3-9099-C40C66FF867C}">
                  <a14:compatExt spid="_x0000_s21631"/>
                </a:ext>
                <a:ext uri="{FF2B5EF4-FFF2-40B4-BE49-F238E27FC236}">
                  <a16:creationId xmlns:a16="http://schemas.microsoft.com/office/drawing/2014/main" id="{00000000-0008-0000-0200-00007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24</xdr:row>
          <xdr:rowOff>0</xdr:rowOff>
        </xdr:from>
        <xdr:to>
          <xdr:col>14</xdr:col>
          <xdr:colOff>1447800</xdr:colOff>
          <xdr:row>25</xdr:row>
          <xdr:rowOff>0</xdr:rowOff>
        </xdr:to>
        <xdr:sp macro="" textlink="">
          <xdr:nvSpPr>
            <xdr:cNvPr id="21632" name="DDCROPSCOUNTRY1902" hidden="1">
              <a:extLst>
                <a:ext uri="{63B3BB69-23CF-44E3-9099-C40C66FF867C}">
                  <a14:compatExt spid="_x0000_s21632"/>
                </a:ext>
                <a:ext uri="{FF2B5EF4-FFF2-40B4-BE49-F238E27FC236}">
                  <a16:creationId xmlns:a16="http://schemas.microsoft.com/office/drawing/2014/main" id="{00000000-0008-0000-0200-00008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24</xdr:row>
          <xdr:rowOff>0</xdr:rowOff>
        </xdr:from>
        <xdr:to>
          <xdr:col>14</xdr:col>
          <xdr:colOff>2190750</xdr:colOff>
          <xdr:row>25</xdr:row>
          <xdr:rowOff>0</xdr:rowOff>
        </xdr:to>
        <xdr:sp macro="" textlink="">
          <xdr:nvSpPr>
            <xdr:cNvPr id="21633" name="DDCROPSCOUNTRY1903" hidden="1">
              <a:extLst>
                <a:ext uri="{63B3BB69-23CF-44E3-9099-C40C66FF867C}">
                  <a14:compatExt spid="_x0000_s21633"/>
                </a:ext>
                <a:ext uri="{FF2B5EF4-FFF2-40B4-BE49-F238E27FC236}">
                  <a16:creationId xmlns:a16="http://schemas.microsoft.com/office/drawing/2014/main" id="{00000000-0008-0000-0200-00008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24</xdr:row>
          <xdr:rowOff>0</xdr:rowOff>
        </xdr:from>
        <xdr:to>
          <xdr:col>14</xdr:col>
          <xdr:colOff>2943225</xdr:colOff>
          <xdr:row>25</xdr:row>
          <xdr:rowOff>0</xdr:rowOff>
        </xdr:to>
        <xdr:sp macro="" textlink="">
          <xdr:nvSpPr>
            <xdr:cNvPr id="21634" name="DDCROPSCOUNTRY1904" hidden="1">
              <a:extLst>
                <a:ext uri="{63B3BB69-23CF-44E3-9099-C40C66FF867C}">
                  <a14:compatExt spid="_x0000_s21634"/>
                </a:ext>
                <a:ext uri="{FF2B5EF4-FFF2-40B4-BE49-F238E27FC236}">
                  <a16:creationId xmlns:a16="http://schemas.microsoft.com/office/drawing/2014/main" id="{00000000-0008-0000-0200-00008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24</xdr:row>
          <xdr:rowOff>0</xdr:rowOff>
        </xdr:from>
        <xdr:to>
          <xdr:col>14</xdr:col>
          <xdr:colOff>3676650</xdr:colOff>
          <xdr:row>25</xdr:row>
          <xdr:rowOff>0</xdr:rowOff>
        </xdr:to>
        <xdr:sp macro="" textlink="">
          <xdr:nvSpPr>
            <xdr:cNvPr id="21635" name="DDCROPSCOUNTRY1905" hidden="1">
              <a:extLst>
                <a:ext uri="{63B3BB69-23CF-44E3-9099-C40C66FF867C}">
                  <a14:compatExt spid="_x0000_s21635"/>
                </a:ext>
                <a:ext uri="{FF2B5EF4-FFF2-40B4-BE49-F238E27FC236}">
                  <a16:creationId xmlns:a16="http://schemas.microsoft.com/office/drawing/2014/main" id="{00000000-0008-0000-0200-00008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24</xdr:row>
          <xdr:rowOff>0</xdr:rowOff>
        </xdr:from>
        <xdr:to>
          <xdr:col>15</xdr:col>
          <xdr:colOff>114300</xdr:colOff>
          <xdr:row>25</xdr:row>
          <xdr:rowOff>0</xdr:rowOff>
        </xdr:to>
        <xdr:sp macro="" textlink="">
          <xdr:nvSpPr>
            <xdr:cNvPr id="21636" name="DDCROPSCOUNTRY1906" hidden="1">
              <a:extLst>
                <a:ext uri="{63B3BB69-23CF-44E3-9099-C40C66FF867C}">
                  <a14:compatExt spid="_x0000_s21636"/>
                </a:ext>
                <a:ext uri="{FF2B5EF4-FFF2-40B4-BE49-F238E27FC236}">
                  <a16:creationId xmlns:a16="http://schemas.microsoft.com/office/drawing/2014/main" id="{00000000-0008-0000-0200-00008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0</xdr:rowOff>
        </xdr:from>
        <xdr:to>
          <xdr:col>2</xdr:col>
          <xdr:colOff>28575</xdr:colOff>
          <xdr:row>26</xdr:row>
          <xdr:rowOff>0</xdr:rowOff>
        </xdr:to>
        <xdr:sp macro="" textlink="">
          <xdr:nvSpPr>
            <xdr:cNvPr id="21637" name="GGDD20" hidden="1">
              <a:extLst>
                <a:ext uri="{63B3BB69-23CF-44E3-9099-C40C66FF867C}">
                  <a14:compatExt spid="_x0000_s21637"/>
                </a:ext>
                <a:ext uri="{FF2B5EF4-FFF2-40B4-BE49-F238E27FC236}">
                  <a16:creationId xmlns:a16="http://schemas.microsoft.com/office/drawing/2014/main" id="{00000000-0008-0000-0200-00008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25</xdr:row>
          <xdr:rowOff>0</xdr:rowOff>
        </xdr:from>
        <xdr:to>
          <xdr:col>14</xdr:col>
          <xdr:colOff>714375</xdr:colOff>
          <xdr:row>26</xdr:row>
          <xdr:rowOff>0</xdr:rowOff>
        </xdr:to>
        <xdr:sp macro="" textlink="">
          <xdr:nvSpPr>
            <xdr:cNvPr id="21638" name="DDCROPSCOUNTRY2001" hidden="1">
              <a:extLst>
                <a:ext uri="{63B3BB69-23CF-44E3-9099-C40C66FF867C}">
                  <a14:compatExt spid="_x0000_s21638"/>
                </a:ext>
                <a:ext uri="{FF2B5EF4-FFF2-40B4-BE49-F238E27FC236}">
                  <a16:creationId xmlns:a16="http://schemas.microsoft.com/office/drawing/2014/main" id="{00000000-0008-0000-0200-00008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25</xdr:row>
          <xdr:rowOff>0</xdr:rowOff>
        </xdr:from>
        <xdr:to>
          <xdr:col>14</xdr:col>
          <xdr:colOff>1447800</xdr:colOff>
          <xdr:row>26</xdr:row>
          <xdr:rowOff>0</xdr:rowOff>
        </xdr:to>
        <xdr:sp macro="" textlink="">
          <xdr:nvSpPr>
            <xdr:cNvPr id="21639" name="DDCROPSCOUNTRY2002" hidden="1">
              <a:extLst>
                <a:ext uri="{63B3BB69-23CF-44E3-9099-C40C66FF867C}">
                  <a14:compatExt spid="_x0000_s21639"/>
                </a:ext>
                <a:ext uri="{FF2B5EF4-FFF2-40B4-BE49-F238E27FC236}">
                  <a16:creationId xmlns:a16="http://schemas.microsoft.com/office/drawing/2014/main" id="{00000000-0008-0000-0200-00008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25</xdr:row>
          <xdr:rowOff>0</xdr:rowOff>
        </xdr:from>
        <xdr:to>
          <xdr:col>14</xdr:col>
          <xdr:colOff>2190750</xdr:colOff>
          <xdr:row>26</xdr:row>
          <xdr:rowOff>0</xdr:rowOff>
        </xdr:to>
        <xdr:sp macro="" textlink="">
          <xdr:nvSpPr>
            <xdr:cNvPr id="21640" name="DDCROPSCOUNTRY2003" hidden="1">
              <a:extLst>
                <a:ext uri="{63B3BB69-23CF-44E3-9099-C40C66FF867C}">
                  <a14:compatExt spid="_x0000_s21640"/>
                </a:ext>
                <a:ext uri="{FF2B5EF4-FFF2-40B4-BE49-F238E27FC236}">
                  <a16:creationId xmlns:a16="http://schemas.microsoft.com/office/drawing/2014/main" id="{00000000-0008-0000-0200-00008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25</xdr:row>
          <xdr:rowOff>0</xdr:rowOff>
        </xdr:from>
        <xdr:to>
          <xdr:col>14</xdr:col>
          <xdr:colOff>2943225</xdr:colOff>
          <xdr:row>26</xdr:row>
          <xdr:rowOff>0</xdr:rowOff>
        </xdr:to>
        <xdr:sp macro="" textlink="">
          <xdr:nvSpPr>
            <xdr:cNvPr id="21641" name="DDCROPSCOUNTRY2004" hidden="1">
              <a:extLst>
                <a:ext uri="{63B3BB69-23CF-44E3-9099-C40C66FF867C}">
                  <a14:compatExt spid="_x0000_s21641"/>
                </a:ext>
                <a:ext uri="{FF2B5EF4-FFF2-40B4-BE49-F238E27FC236}">
                  <a16:creationId xmlns:a16="http://schemas.microsoft.com/office/drawing/2014/main" id="{00000000-0008-0000-0200-00008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25</xdr:row>
          <xdr:rowOff>0</xdr:rowOff>
        </xdr:from>
        <xdr:to>
          <xdr:col>14</xdr:col>
          <xdr:colOff>3676650</xdr:colOff>
          <xdr:row>26</xdr:row>
          <xdr:rowOff>0</xdr:rowOff>
        </xdr:to>
        <xdr:sp macro="" textlink="">
          <xdr:nvSpPr>
            <xdr:cNvPr id="21642" name="DDCROPSCOUNTRY2005" hidden="1">
              <a:extLst>
                <a:ext uri="{63B3BB69-23CF-44E3-9099-C40C66FF867C}">
                  <a14:compatExt spid="_x0000_s21642"/>
                </a:ext>
                <a:ext uri="{FF2B5EF4-FFF2-40B4-BE49-F238E27FC236}">
                  <a16:creationId xmlns:a16="http://schemas.microsoft.com/office/drawing/2014/main" id="{00000000-0008-0000-0200-00008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25</xdr:row>
          <xdr:rowOff>0</xdr:rowOff>
        </xdr:from>
        <xdr:to>
          <xdr:col>15</xdr:col>
          <xdr:colOff>114300</xdr:colOff>
          <xdr:row>26</xdr:row>
          <xdr:rowOff>0</xdr:rowOff>
        </xdr:to>
        <xdr:sp macro="" textlink="">
          <xdr:nvSpPr>
            <xdr:cNvPr id="21643" name="DDCROPSCOUNTRY2006" hidden="1">
              <a:extLst>
                <a:ext uri="{63B3BB69-23CF-44E3-9099-C40C66FF867C}">
                  <a14:compatExt spid="_x0000_s21643"/>
                </a:ext>
                <a:ext uri="{FF2B5EF4-FFF2-40B4-BE49-F238E27FC236}">
                  <a16:creationId xmlns:a16="http://schemas.microsoft.com/office/drawing/2014/main" id="{00000000-0008-0000-0200-00008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0</xdr:rowOff>
        </xdr:from>
        <xdr:to>
          <xdr:col>2</xdr:col>
          <xdr:colOff>28575</xdr:colOff>
          <xdr:row>18</xdr:row>
          <xdr:rowOff>0</xdr:rowOff>
        </xdr:to>
        <xdr:sp macro="" textlink="">
          <xdr:nvSpPr>
            <xdr:cNvPr id="21644" name="GGDD12" hidden="1">
              <a:extLst>
                <a:ext uri="{63B3BB69-23CF-44E3-9099-C40C66FF867C}">
                  <a14:compatExt spid="_x0000_s21644"/>
                </a:ext>
                <a:ext uri="{FF2B5EF4-FFF2-40B4-BE49-F238E27FC236}">
                  <a16:creationId xmlns:a16="http://schemas.microsoft.com/office/drawing/2014/main" id="{00000000-0008-0000-0200-00008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0</xdr:rowOff>
        </xdr:from>
        <xdr:to>
          <xdr:col>2</xdr:col>
          <xdr:colOff>28575</xdr:colOff>
          <xdr:row>27</xdr:row>
          <xdr:rowOff>0</xdr:rowOff>
        </xdr:to>
        <xdr:sp macro="" textlink="">
          <xdr:nvSpPr>
            <xdr:cNvPr id="21645" name="GGDD21" hidden="1">
              <a:extLst>
                <a:ext uri="{63B3BB69-23CF-44E3-9099-C40C66FF867C}">
                  <a14:compatExt spid="_x0000_s21645"/>
                </a:ext>
                <a:ext uri="{FF2B5EF4-FFF2-40B4-BE49-F238E27FC236}">
                  <a16:creationId xmlns:a16="http://schemas.microsoft.com/office/drawing/2014/main" id="{00000000-0008-0000-0200-00008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28</xdr:row>
          <xdr:rowOff>0</xdr:rowOff>
        </xdr:from>
        <xdr:to>
          <xdr:col>2</xdr:col>
          <xdr:colOff>28575</xdr:colOff>
          <xdr:row>29</xdr:row>
          <xdr:rowOff>0</xdr:rowOff>
        </xdr:to>
        <xdr:sp macro="" textlink="">
          <xdr:nvSpPr>
            <xdr:cNvPr id="21646" name="GGDD23" hidden="1">
              <a:extLst>
                <a:ext uri="{63B3BB69-23CF-44E3-9099-C40C66FF867C}">
                  <a14:compatExt spid="_x0000_s21646"/>
                </a:ext>
                <a:ext uri="{FF2B5EF4-FFF2-40B4-BE49-F238E27FC236}">
                  <a16:creationId xmlns:a16="http://schemas.microsoft.com/office/drawing/2014/main" id="{00000000-0008-0000-0200-00008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2</xdr:col>
          <xdr:colOff>28575</xdr:colOff>
          <xdr:row>30</xdr:row>
          <xdr:rowOff>0</xdr:rowOff>
        </xdr:to>
        <xdr:sp macro="" textlink="">
          <xdr:nvSpPr>
            <xdr:cNvPr id="21647" name="GGDD24" hidden="1">
              <a:extLst>
                <a:ext uri="{63B3BB69-23CF-44E3-9099-C40C66FF867C}">
                  <a14:compatExt spid="_x0000_s21647"/>
                </a:ext>
                <a:ext uri="{FF2B5EF4-FFF2-40B4-BE49-F238E27FC236}">
                  <a16:creationId xmlns:a16="http://schemas.microsoft.com/office/drawing/2014/main" id="{00000000-0008-0000-0200-00008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30</xdr:row>
          <xdr:rowOff>0</xdr:rowOff>
        </xdr:from>
        <xdr:to>
          <xdr:col>2</xdr:col>
          <xdr:colOff>28575</xdr:colOff>
          <xdr:row>31</xdr:row>
          <xdr:rowOff>0</xdr:rowOff>
        </xdr:to>
        <xdr:sp macro="" textlink="">
          <xdr:nvSpPr>
            <xdr:cNvPr id="21648" name="GGDD25" hidden="1">
              <a:extLst>
                <a:ext uri="{63B3BB69-23CF-44E3-9099-C40C66FF867C}">
                  <a14:compatExt spid="_x0000_s21648"/>
                </a:ext>
                <a:ext uri="{FF2B5EF4-FFF2-40B4-BE49-F238E27FC236}">
                  <a16:creationId xmlns:a16="http://schemas.microsoft.com/office/drawing/2014/main" id="{00000000-0008-0000-0200-00009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2</xdr:col>
          <xdr:colOff>28575</xdr:colOff>
          <xdr:row>32</xdr:row>
          <xdr:rowOff>0</xdr:rowOff>
        </xdr:to>
        <xdr:sp macro="" textlink="">
          <xdr:nvSpPr>
            <xdr:cNvPr id="21649" name="GGDD26" hidden="1">
              <a:extLst>
                <a:ext uri="{63B3BB69-23CF-44E3-9099-C40C66FF867C}">
                  <a14:compatExt spid="_x0000_s21649"/>
                </a:ext>
                <a:ext uri="{FF2B5EF4-FFF2-40B4-BE49-F238E27FC236}">
                  <a16:creationId xmlns:a16="http://schemas.microsoft.com/office/drawing/2014/main" id="{00000000-0008-0000-0200-00009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0</xdr:rowOff>
        </xdr:from>
        <xdr:to>
          <xdr:col>2</xdr:col>
          <xdr:colOff>28575</xdr:colOff>
          <xdr:row>33</xdr:row>
          <xdr:rowOff>0</xdr:rowOff>
        </xdr:to>
        <xdr:sp macro="" textlink="">
          <xdr:nvSpPr>
            <xdr:cNvPr id="21650" name="GGDD27" hidden="1">
              <a:extLst>
                <a:ext uri="{63B3BB69-23CF-44E3-9099-C40C66FF867C}">
                  <a14:compatExt spid="_x0000_s21650"/>
                </a:ext>
                <a:ext uri="{FF2B5EF4-FFF2-40B4-BE49-F238E27FC236}">
                  <a16:creationId xmlns:a16="http://schemas.microsoft.com/office/drawing/2014/main" id="{00000000-0008-0000-0200-00009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33</xdr:row>
          <xdr:rowOff>0</xdr:rowOff>
        </xdr:from>
        <xdr:to>
          <xdr:col>2</xdr:col>
          <xdr:colOff>28575</xdr:colOff>
          <xdr:row>34</xdr:row>
          <xdr:rowOff>0</xdr:rowOff>
        </xdr:to>
        <xdr:sp macro="" textlink="">
          <xdr:nvSpPr>
            <xdr:cNvPr id="21651" name="GGDD28" hidden="1">
              <a:extLst>
                <a:ext uri="{63B3BB69-23CF-44E3-9099-C40C66FF867C}">
                  <a14:compatExt spid="_x0000_s21651"/>
                </a:ext>
                <a:ext uri="{FF2B5EF4-FFF2-40B4-BE49-F238E27FC236}">
                  <a16:creationId xmlns:a16="http://schemas.microsoft.com/office/drawing/2014/main" id="{00000000-0008-0000-0200-00009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34</xdr:row>
          <xdr:rowOff>0</xdr:rowOff>
        </xdr:from>
        <xdr:to>
          <xdr:col>2</xdr:col>
          <xdr:colOff>28575</xdr:colOff>
          <xdr:row>35</xdr:row>
          <xdr:rowOff>0</xdr:rowOff>
        </xdr:to>
        <xdr:sp macro="" textlink="">
          <xdr:nvSpPr>
            <xdr:cNvPr id="21652" name="GGDD29" hidden="1">
              <a:extLst>
                <a:ext uri="{63B3BB69-23CF-44E3-9099-C40C66FF867C}">
                  <a14:compatExt spid="_x0000_s21652"/>
                </a:ext>
                <a:ext uri="{FF2B5EF4-FFF2-40B4-BE49-F238E27FC236}">
                  <a16:creationId xmlns:a16="http://schemas.microsoft.com/office/drawing/2014/main" id="{00000000-0008-0000-0200-00009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0</xdr:rowOff>
        </xdr:from>
        <xdr:to>
          <xdr:col>2</xdr:col>
          <xdr:colOff>28575</xdr:colOff>
          <xdr:row>28</xdr:row>
          <xdr:rowOff>0</xdr:rowOff>
        </xdr:to>
        <xdr:sp macro="" textlink="">
          <xdr:nvSpPr>
            <xdr:cNvPr id="21653" name="GGDD22" hidden="1">
              <a:extLst>
                <a:ext uri="{63B3BB69-23CF-44E3-9099-C40C66FF867C}">
                  <a14:compatExt spid="_x0000_s21653"/>
                </a:ext>
                <a:ext uri="{FF2B5EF4-FFF2-40B4-BE49-F238E27FC236}">
                  <a16:creationId xmlns:a16="http://schemas.microsoft.com/office/drawing/2014/main" id="{00000000-0008-0000-0200-00009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35</xdr:row>
          <xdr:rowOff>0</xdr:rowOff>
        </xdr:from>
        <xdr:to>
          <xdr:col>2</xdr:col>
          <xdr:colOff>28575</xdr:colOff>
          <xdr:row>36</xdr:row>
          <xdr:rowOff>0</xdr:rowOff>
        </xdr:to>
        <xdr:sp macro="" textlink="">
          <xdr:nvSpPr>
            <xdr:cNvPr id="21654" name="GGDD30" hidden="1">
              <a:extLst>
                <a:ext uri="{63B3BB69-23CF-44E3-9099-C40C66FF867C}">
                  <a14:compatExt spid="_x0000_s21654"/>
                </a:ext>
                <a:ext uri="{FF2B5EF4-FFF2-40B4-BE49-F238E27FC236}">
                  <a16:creationId xmlns:a16="http://schemas.microsoft.com/office/drawing/2014/main" id="{00000000-0008-0000-0200-00009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26</xdr:row>
          <xdr:rowOff>0</xdr:rowOff>
        </xdr:from>
        <xdr:to>
          <xdr:col>14</xdr:col>
          <xdr:colOff>714375</xdr:colOff>
          <xdr:row>27</xdr:row>
          <xdr:rowOff>0</xdr:rowOff>
        </xdr:to>
        <xdr:sp macro="" textlink="">
          <xdr:nvSpPr>
            <xdr:cNvPr id="21655" name="DDCROPSCOUNTRY2101" hidden="1">
              <a:extLst>
                <a:ext uri="{63B3BB69-23CF-44E3-9099-C40C66FF867C}">
                  <a14:compatExt spid="_x0000_s21655"/>
                </a:ext>
                <a:ext uri="{FF2B5EF4-FFF2-40B4-BE49-F238E27FC236}">
                  <a16:creationId xmlns:a16="http://schemas.microsoft.com/office/drawing/2014/main" id="{00000000-0008-0000-0200-00009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27</xdr:row>
          <xdr:rowOff>0</xdr:rowOff>
        </xdr:from>
        <xdr:to>
          <xdr:col>14</xdr:col>
          <xdr:colOff>714375</xdr:colOff>
          <xdr:row>28</xdr:row>
          <xdr:rowOff>0</xdr:rowOff>
        </xdr:to>
        <xdr:sp macro="" textlink="">
          <xdr:nvSpPr>
            <xdr:cNvPr id="21656" name="DDCROPSCOUNTRY2201" hidden="1">
              <a:extLst>
                <a:ext uri="{63B3BB69-23CF-44E3-9099-C40C66FF867C}">
                  <a14:compatExt spid="_x0000_s21656"/>
                </a:ext>
                <a:ext uri="{FF2B5EF4-FFF2-40B4-BE49-F238E27FC236}">
                  <a16:creationId xmlns:a16="http://schemas.microsoft.com/office/drawing/2014/main" id="{00000000-0008-0000-0200-00009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26</xdr:row>
          <xdr:rowOff>0</xdr:rowOff>
        </xdr:from>
        <xdr:to>
          <xdr:col>14</xdr:col>
          <xdr:colOff>1447800</xdr:colOff>
          <xdr:row>27</xdr:row>
          <xdr:rowOff>0</xdr:rowOff>
        </xdr:to>
        <xdr:sp macro="" textlink="">
          <xdr:nvSpPr>
            <xdr:cNvPr id="21657" name="DDCROPSCOUNTRY2102" hidden="1">
              <a:extLst>
                <a:ext uri="{63B3BB69-23CF-44E3-9099-C40C66FF867C}">
                  <a14:compatExt spid="_x0000_s21657"/>
                </a:ext>
                <a:ext uri="{FF2B5EF4-FFF2-40B4-BE49-F238E27FC236}">
                  <a16:creationId xmlns:a16="http://schemas.microsoft.com/office/drawing/2014/main" id="{00000000-0008-0000-0200-00009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27</xdr:row>
          <xdr:rowOff>0</xdr:rowOff>
        </xdr:from>
        <xdr:to>
          <xdr:col>14</xdr:col>
          <xdr:colOff>1447800</xdr:colOff>
          <xdr:row>28</xdr:row>
          <xdr:rowOff>0</xdr:rowOff>
        </xdr:to>
        <xdr:sp macro="" textlink="">
          <xdr:nvSpPr>
            <xdr:cNvPr id="21658" name="DDCROPSCOUNTRY2202" hidden="1">
              <a:extLst>
                <a:ext uri="{63B3BB69-23CF-44E3-9099-C40C66FF867C}">
                  <a14:compatExt spid="_x0000_s21658"/>
                </a:ext>
                <a:ext uri="{FF2B5EF4-FFF2-40B4-BE49-F238E27FC236}">
                  <a16:creationId xmlns:a16="http://schemas.microsoft.com/office/drawing/2014/main" id="{00000000-0008-0000-0200-00009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26</xdr:row>
          <xdr:rowOff>0</xdr:rowOff>
        </xdr:from>
        <xdr:to>
          <xdr:col>14</xdr:col>
          <xdr:colOff>2190750</xdr:colOff>
          <xdr:row>27</xdr:row>
          <xdr:rowOff>0</xdr:rowOff>
        </xdr:to>
        <xdr:sp macro="" textlink="">
          <xdr:nvSpPr>
            <xdr:cNvPr id="21659" name="DDCROPSCOUNTRY2103" hidden="1">
              <a:extLst>
                <a:ext uri="{63B3BB69-23CF-44E3-9099-C40C66FF867C}">
                  <a14:compatExt spid="_x0000_s21659"/>
                </a:ext>
                <a:ext uri="{FF2B5EF4-FFF2-40B4-BE49-F238E27FC236}">
                  <a16:creationId xmlns:a16="http://schemas.microsoft.com/office/drawing/2014/main" id="{00000000-0008-0000-0200-00009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27</xdr:row>
          <xdr:rowOff>0</xdr:rowOff>
        </xdr:from>
        <xdr:to>
          <xdr:col>14</xdr:col>
          <xdr:colOff>2190750</xdr:colOff>
          <xdr:row>28</xdr:row>
          <xdr:rowOff>0</xdr:rowOff>
        </xdr:to>
        <xdr:sp macro="" textlink="">
          <xdr:nvSpPr>
            <xdr:cNvPr id="21660" name="DDCROPSCOUNTRY2203" hidden="1">
              <a:extLst>
                <a:ext uri="{63B3BB69-23CF-44E3-9099-C40C66FF867C}">
                  <a14:compatExt spid="_x0000_s21660"/>
                </a:ext>
                <a:ext uri="{FF2B5EF4-FFF2-40B4-BE49-F238E27FC236}">
                  <a16:creationId xmlns:a16="http://schemas.microsoft.com/office/drawing/2014/main" id="{00000000-0008-0000-0200-00009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26</xdr:row>
          <xdr:rowOff>0</xdr:rowOff>
        </xdr:from>
        <xdr:to>
          <xdr:col>14</xdr:col>
          <xdr:colOff>2943225</xdr:colOff>
          <xdr:row>27</xdr:row>
          <xdr:rowOff>0</xdr:rowOff>
        </xdr:to>
        <xdr:sp macro="" textlink="">
          <xdr:nvSpPr>
            <xdr:cNvPr id="21661" name="DDCROPSCOUNTRY2104" hidden="1">
              <a:extLst>
                <a:ext uri="{63B3BB69-23CF-44E3-9099-C40C66FF867C}">
                  <a14:compatExt spid="_x0000_s21661"/>
                </a:ext>
                <a:ext uri="{FF2B5EF4-FFF2-40B4-BE49-F238E27FC236}">
                  <a16:creationId xmlns:a16="http://schemas.microsoft.com/office/drawing/2014/main" id="{00000000-0008-0000-0200-00009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27</xdr:row>
          <xdr:rowOff>0</xdr:rowOff>
        </xdr:from>
        <xdr:to>
          <xdr:col>14</xdr:col>
          <xdr:colOff>2943225</xdr:colOff>
          <xdr:row>28</xdr:row>
          <xdr:rowOff>0</xdr:rowOff>
        </xdr:to>
        <xdr:sp macro="" textlink="">
          <xdr:nvSpPr>
            <xdr:cNvPr id="21662" name="DDCROPSCOUNTRY2204" hidden="1">
              <a:extLst>
                <a:ext uri="{63B3BB69-23CF-44E3-9099-C40C66FF867C}">
                  <a14:compatExt spid="_x0000_s21662"/>
                </a:ext>
                <a:ext uri="{FF2B5EF4-FFF2-40B4-BE49-F238E27FC236}">
                  <a16:creationId xmlns:a16="http://schemas.microsoft.com/office/drawing/2014/main" id="{00000000-0008-0000-0200-00009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26</xdr:row>
          <xdr:rowOff>0</xdr:rowOff>
        </xdr:from>
        <xdr:to>
          <xdr:col>14</xdr:col>
          <xdr:colOff>3676650</xdr:colOff>
          <xdr:row>27</xdr:row>
          <xdr:rowOff>0</xdr:rowOff>
        </xdr:to>
        <xdr:sp macro="" textlink="">
          <xdr:nvSpPr>
            <xdr:cNvPr id="21663" name="DDCROPSCOUNTRY2105" hidden="1">
              <a:extLst>
                <a:ext uri="{63B3BB69-23CF-44E3-9099-C40C66FF867C}">
                  <a14:compatExt spid="_x0000_s21663"/>
                </a:ext>
                <a:ext uri="{FF2B5EF4-FFF2-40B4-BE49-F238E27FC236}">
                  <a16:creationId xmlns:a16="http://schemas.microsoft.com/office/drawing/2014/main" id="{00000000-0008-0000-0200-00009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27</xdr:row>
          <xdr:rowOff>0</xdr:rowOff>
        </xdr:from>
        <xdr:to>
          <xdr:col>14</xdr:col>
          <xdr:colOff>3676650</xdr:colOff>
          <xdr:row>28</xdr:row>
          <xdr:rowOff>0</xdr:rowOff>
        </xdr:to>
        <xdr:sp macro="" textlink="">
          <xdr:nvSpPr>
            <xdr:cNvPr id="21664" name="DDCROPSCOUNTRY2205" hidden="1">
              <a:extLst>
                <a:ext uri="{63B3BB69-23CF-44E3-9099-C40C66FF867C}">
                  <a14:compatExt spid="_x0000_s21664"/>
                </a:ext>
                <a:ext uri="{FF2B5EF4-FFF2-40B4-BE49-F238E27FC236}">
                  <a16:creationId xmlns:a16="http://schemas.microsoft.com/office/drawing/2014/main" id="{00000000-0008-0000-0200-0000A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26</xdr:row>
          <xdr:rowOff>0</xdr:rowOff>
        </xdr:from>
        <xdr:to>
          <xdr:col>15</xdr:col>
          <xdr:colOff>114300</xdr:colOff>
          <xdr:row>27</xdr:row>
          <xdr:rowOff>0</xdr:rowOff>
        </xdr:to>
        <xdr:sp macro="" textlink="">
          <xdr:nvSpPr>
            <xdr:cNvPr id="21665" name="DDCROPSCOUNTRY2106" hidden="1">
              <a:extLst>
                <a:ext uri="{63B3BB69-23CF-44E3-9099-C40C66FF867C}">
                  <a14:compatExt spid="_x0000_s21665"/>
                </a:ext>
                <a:ext uri="{FF2B5EF4-FFF2-40B4-BE49-F238E27FC236}">
                  <a16:creationId xmlns:a16="http://schemas.microsoft.com/office/drawing/2014/main" id="{00000000-0008-0000-0200-0000A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27</xdr:row>
          <xdr:rowOff>0</xdr:rowOff>
        </xdr:from>
        <xdr:to>
          <xdr:col>15</xdr:col>
          <xdr:colOff>114300</xdr:colOff>
          <xdr:row>28</xdr:row>
          <xdr:rowOff>0</xdr:rowOff>
        </xdr:to>
        <xdr:sp macro="" textlink="">
          <xdr:nvSpPr>
            <xdr:cNvPr id="21666" name="DDCROPSCOUNTRY2206" hidden="1">
              <a:extLst>
                <a:ext uri="{63B3BB69-23CF-44E3-9099-C40C66FF867C}">
                  <a14:compatExt spid="_x0000_s21666"/>
                </a:ext>
                <a:ext uri="{FF2B5EF4-FFF2-40B4-BE49-F238E27FC236}">
                  <a16:creationId xmlns:a16="http://schemas.microsoft.com/office/drawing/2014/main" id="{00000000-0008-0000-0200-0000A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28</xdr:row>
          <xdr:rowOff>0</xdr:rowOff>
        </xdr:from>
        <xdr:to>
          <xdr:col>14</xdr:col>
          <xdr:colOff>714375</xdr:colOff>
          <xdr:row>29</xdr:row>
          <xdr:rowOff>0</xdr:rowOff>
        </xdr:to>
        <xdr:sp macro="" textlink="">
          <xdr:nvSpPr>
            <xdr:cNvPr id="21667" name="DDCROPSCOUNTRY2301" hidden="1">
              <a:extLst>
                <a:ext uri="{63B3BB69-23CF-44E3-9099-C40C66FF867C}">
                  <a14:compatExt spid="_x0000_s21667"/>
                </a:ext>
                <a:ext uri="{FF2B5EF4-FFF2-40B4-BE49-F238E27FC236}">
                  <a16:creationId xmlns:a16="http://schemas.microsoft.com/office/drawing/2014/main" id="{00000000-0008-0000-0200-0000A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28</xdr:row>
          <xdr:rowOff>0</xdr:rowOff>
        </xdr:from>
        <xdr:to>
          <xdr:col>14</xdr:col>
          <xdr:colOff>1447800</xdr:colOff>
          <xdr:row>29</xdr:row>
          <xdr:rowOff>0</xdr:rowOff>
        </xdr:to>
        <xdr:sp macro="" textlink="">
          <xdr:nvSpPr>
            <xdr:cNvPr id="21668" name="DDCROPSCOUNTRY2302" hidden="1">
              <a:extLst>
                <a:ext uri="{63B3BB69-23CF-44E3-9099-C40C66FF867C}">
                  <a14:compatExt spid="_x0000_s21668"/>
                </a:ext>
                <a:ext uri="{FF2B5EF4-FFF2-40B4-BE49-F238E27FC236}">
                  <a16:creationId xmlns:a16="http://schemas.microsoft.com/office/drawing/2014/main" id="{00000000-0008-0000-0200-0000A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28</xdr:row>
          <xdr:rowOff>0</xdr:rowOff>
        </xdr:from>
        <xdr:to>
          <xdr:col>14</xdr:col>
          <xdr:colOff>2190750</xdr:colOff>
          <xdr:row>29</xdr:row>
          <xdr:rowOff>0</xdr:rowOff>
        </xdr:to>
        <xdr:sp macro="" textlink="">
          <xdr:nvSpPr>
            <xdr:cNvPr id="21669" name="DDCROPSCOUNTRY2303" hidden="1">
              <a:extLst>
                <a:ext uri="{63B3BB69-23CF-44E3-9099-C40C66FF867C}">
                  <a14:compatExt spid="_x0000_s21669"/>
                </a:ext>
                <a:ext uri="{FF2B5EF4-FFF2-40B4-BE49-F238E27FC236}">
                  <a16:creationId xmlns:a16="http://schemas.microsoft.com/office/drawing/2014/main" id="{00000000-0008-0000-0200-0000A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28</xdr:row>
          <xdr:rowOff>0</xdr:rowOff>
        </xdr:from>
        <xdr:to>
          <xdr:col>14</xdr:col>
          <xdr:colOff>2943225</xdr:colOff>
          <xdr:row>29</xdr:row>
          <xdr:rowOff>0</xdr:rowOff>
        </xdr:to>
        <xdr:sp macro="" textlink="">
          <xdr:nvSpPr>
            <xdr:cNvPr id="21670" name="DDCROPSCOUNTRY2304" hidden="1">
              <a:extLst>
                <a:ext uri="{63B3BB69-23CF-44E3-9099-C40C66FF867C}">
                  <a14:compatExt spid="_x0000_s21670"/>
                </a:ext>
                <a:ext uri="{FF2B5EF4-FFF2-40B4-BE49-F238E27FC236}">
                  <a16:creationId xmlns:a16="http://schemas.microsoft.com/office/drawing/2014/main" id="{00000000-0008-0000-0200-0000A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28</xdr:row>
          <xdr:rowOff>0</xdr:rowOff>
        </xdr:from>
        <xdr:to>
          <xdr:col>14</xdr:col>
          <xdr:colOff>3676650</xdr:colOff>
          <xdr:row>29</xdr:row>
          <xdr:rowOff>0</xdr:rowOff>
        </xdr:to>
        <xdr:sp macro="" textlink="">
          <xdr:nvSpPr>
            <xdr:cNvPr id="21671" name="DDCROPSCOUNTRY2305" hidden="1">
              <a:extLst>
                <a:ext uri="{63B3BB69-23CF-44E3-9099-C40C66FF867C}">
                  <a14:compatExt spid="_x0000_s21671"/>
                </a:ext>
                <a:ext uri="{FF2B5EF4-FFF2-40B4-BE49-F238E27FC236}">
                  <a16:creationId xmlns:a16="http://schemas.microsoft.com/office/drawing/2014/main" id="{00000000-0008-0000-0200-0000A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28</xdr:row>
          <xdr:rowOff>0</xdr:rowOff>
        </xdr:from>
        <xdr:to>
          <xdr:col>15</xdr:col>
          <xdr:colOff>114300</xdr:colOff>
          <xdr:row>29</xdr:row>
          <xdr:rowOff>0</xdr:rowOff>
        </xdr:to>
        <xdr:sp macro="" textlink="">
          <xdr:nvSpPr>
            <xdr:cNvPr id="21672" name="DDCROPSCOUNTRY2306" hidden="1">
              <a:extLst>
                <a:ext uri="{63B3BB69-23CF-44E3-9099-C40C66FF867C}">
                  <a14:compatExt spid="_x0000_s21672"/>
                </a:ext>
                <a:ext uri="{FF2B5EF4-FFF2-40B4-BE49-F238E27FC236}">
                  <a16:creationId xmlns:a16="http://schemas.microsoft.com/office/drawing/2014/main" id="{00000000-0008-0000-0200-0000A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29</xdr:row>
          <xdr:rowOff>0</xdr:rowOff>
        </xdr:from>
        <xdr:to>
          <xdr:col>14</xdr:col>
          <xdr:colOff>714375</xdr:colOff>
          <xdr:row>30</xdr:row>
          <xdr:rowOff>0</xdr:rowOff>
        </xdr:to>
        <xdr:sp macro="" textlink="">
          <xdr:nvSpPr>
            <xdr:cNvPr id="21673" name="DDCROPSCOUNTRY2401" hidden="1">
              <a:extLst>
                <a:ext uri="{63B3BB69-23CF-44E3-9099-C40C66FF867C}">
                  <a14:compatExt spid="_x0000_s21673"/>
                </a:ext>
                <a:ext uri="{FF2B5EF4-FFF2-40B4-BE49-F238E27FC236}">
                  <a16:creationId xmlns:a16="http://schemas.microsoft.com/office/drawing/2014/main" id="{00000000-0008-0000-0200-0000A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29</xdr:row>
          <xdr:rowOff>0</xdr:rowOff>
        </xdr:from>
        <xdr:to>
          <xdr:col>14</xdr:col>
          <xdr:colOff>1447800</xdr:colOff>
          <xdr:row>30</xdr:row>
          <xdr:rowOff>0</xdr:rowOff>
        </xdr:to>
        <xdr:sp macro="" textlink="">
          <xdr:nvSpPr>
            <xdr:cNvPr id="21674" name="DDCROPSCOUNTRY2402" hidden="1">
              <a:extLst>
                <a:ext uri="{63B3BB69-23CF-44E3-9099-C40C66FF867C}">
                  <a14:compatExt spid="_x0000_s21674"/>
                </a:ext>
                <a:ext uri="{FF2B5EF4-FFF2-40B4-BE49-F238E27FC236}">
                  <a16:creationId xmlns:a16="http://schemas.microsoft.com/office/drawing/2014/main" id="{00000000-0008-0000-0200-0000A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29</xdr:row>
          <xdr:rowOff>0</xdr:rowOff>
        </xdr:from>
        <xdr:to>
          <xdr:col>14</xdr:col>
          <xdr:colOff>2190750</xdr:colOff>
          <xdr:row>30</xdr:row>
          <xdr:rowOff>0</xdr:rowOff>
        </xdr:to>
        <xdr:sp macro="" textlink="">
          <xdr:nvSpPr>
            <xdr:cNvPr id="21675" name="DDCROPSCOUNTRY2403" hidden="1">
              <a:extLst>
                <a:ext uri="{63B3BB69-23CF-44E3-9099-C40C66FF867C}">
                  <a14:compatExt spid="_x0000_s21675"/>
                </a:ext>
                <a:ext uri="{FF2B5EF4-FFF2-40B4-BE49-F238E27FC236}">
                  <a16:creationId xmlns:a16="http://schemas.microsoft.com/office/drawing/2014/main" id="{00000000-0008-0000-0200-0000A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29</xdr:row>
          <xdr:rowOff>0</xdr:rowOff>
        </xdr:from>
        <xdr:to>
          <xdr:col>14</xdr:col>
          <xdr:colOff>2943225</xdr:colOff>
          <xdr:row>30</xdr:row>
          <xdr:rowOff>0</xdr:rowOff>
        </xdr:to>
        <xdr:sp macro="" textlink="">
          <xdr:nvSpPr>
            <xdr:cNvPr id="21676" name="DDCROPSCOUNTRY2404" hidden="1">
              <a:extLst>
                <a:ext uri="{63B3BB69-23CF-44E3-9099-C40C66FF867C}">
                  <a14:compatExt spid="_x0000_s21676"/>
                </a:ext>
                <a:ext uri="{FF2B5EF4-FFF2-40B4-BE49-F238E27FC236}">
                  <a16:creationId xmlns:a16="http://schemas.microsoft.com/office/drawing/2014/main" id="{00000000-0008-0000-0200-0000A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29</xdr:row>
          <xdr:rowOff>0</xdr:rowOff>
        </xdr:from>
        <xdr:to>
          <xdr:col>14</xdr:col>
          <xdr:colOff>3676650</xdr:colOff>
          <xdr:row>30</xdr:row>
          <xdr:rowOff>0</xdr:rowOff>
        </xdr:to>
        <xdr:sp macro="" textlink="">
          <xdr:nvSpPr>
            <xdr:cNvPr id="21677" name="DDCROPSCOUNTRY2405" hidden="1">
              <a:extLst>
                <a:ext uri="{63B3BB69-23CF-44E3-9099-C40C66FF867C}">
                  <a14:compatExt spid="_x0000_s21677"/>
                </a:ext>
                <a:ext uri="{FF2B5EF4-FFF2-40B4-BE49-F238E27FC236}">
                  <a16:creationId xmlns:a16="http://schemas.microsoft.com/office/drawing/2014/main" id="{00000000-0008-0000-0200-0000A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29</xdr:row>
          <xdr:rowOff>0</xdr:rowOff>
        </xdr:from>
        <xdr:to>
          <xdr:col>15</xdr:col>
          <xdr:colOff>114300</xdr:colOff>
          <xdr:row>30</xdr:row>
          <xdr:rowOff>0</xdr:rowOff>
        </xdr:to>
        <xdr:sp macro="" textlink="">
          <xdr:nvSpPr>
            <xdr:cNvPr id="21678" name="DDCROPSCOUNTRY2406" hidden="1">
              <a:extLst>
                <a:ext uri="{63B3BB69-23CF-44E3-9099-C40C66FF867C}">
                  <a14:compatExt spid="_x0000_s21678"/>
                </a:ext>
                <a:ext uri="{FF2B5EF4-FFF2-40B4-BE49-F238E27FC236}">
                  <a16:creationId xmlns:a16="http://schemas.microsoft.com/office/drawing/2014/main" id="{00000000-0008-0000-0200-0000A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30</xdr:row>
          <xdr:rowOff>0</xdr:rowOff>
        </xdr:from>
        <xdr:to>
          <xdr:col>14</xdr:col>
          <xdr:colOff>714375</xdr:colOff>
          <xdr:row>31</xdr:row>
          <xdr:rowOff>0</xdr:rowOff>
        </xdr:to>
        <xdr:sp macro="" textlink="">
          <xdr:nvSpPr>
            <xdr:cNvPr id="21679" name="DDCROPSCOUNTRY2501" hidden="1">
              <a:extLst>
                <a:ext uri="{63B3BB69-23CF-44E3-9099-C40C66FF867C}">
                  <a14:compatExt spid="_x0000_s21679"/>
                </a:ext>
                <a:ext uri="{FF2B5EF4-FFF2-40B4-BE49-F238E27FC236}">
                  <a16:creationId xmlns:a16="http://schemas.microsoft.com/office/drawing/2014/main" id="{00000000-0008-0000-0200-0000A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30</xdr:row>
          <xdr:rowOff>0</xdr:rowOff>
        </xdr:from>
        <xdr:to>
          <xdr:col>14</xdr:col>
          <xdr:colOff>1447800</xdr:colOff>
          <xdr:row>31</xdr:row>
          <xdr:rowOff>0</xdr:rowOff>
        </xdr:to>
        <xdr:sp macro="" textlink="">
          <xdr:nvSpPr>
            <xdr:cNvPr id="21680" name="DDCROPSCOUNTRY2502" hidden="1">
              <a:extLst>
                <a:ext uri="{63B3BB69-23CF-44E3-9099-C40C66FF867C}">
                  <a14:compatExt spid="_x0000_s21680"/>
                </a:ext>
                <a:ext uri="{FF2B5EF4-FFF2-40B4-BE49-F238E27FC236}">
                  <a16:creationId xmlns:a16="http://schemas.microsoft.com/office/drawing/2014/main" id="{00000000-0008-0000-0200-0000B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30</xdr:row>
          <xdr:rowOff>0</xdr:rowOff>
        </xdr:from>
        <xdr:to>
          <xdr:col>14</xdr:col>
          <xdr:colOff>2190750</xdr:colOff>
          <xdr:row>31</xdr:row>
          <xdr:rowOff>0</xdr:rowOff>
        </xdr:to>
        <xdr:sp macro="" textlink="">
          <xdr:nvSpPr>
            <xdr:cNvPr id="21681" name="DDCROPSCOUNTRY2503" hidden="1">
              <a:extLst>
                <a:ext uri="{63B3BB69-23CF-44E3-9099-C40C66FF867C}">
                  <a14:compatExt spid="_x0000_s21681"/>
                </a:ext>
                <a:ext uri="{FF2B5EF4-FFF2-40B4-BE49-F238E27FC236}">
                  <a16:creationId xmlns:a16="http://schemas.microsoft.com/office/drawing/2014/main" id="{00000000-0008-0000-0200-0000B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30</xdr:row>
          <xdr:rowOff>0</xdr:rowOff>
        </xdr:from>
        <xdr:to>
          <xdr:col>14</xdr:col>
          <xdr:colOff>2943225</xdr:colOff>
          <xdr:row>31</xdr:row>
          <xdr:rowOff>0</xdr:rowOff>
        </xdr:to>
        <xdr:sp macro="" textlink="">
          <xdr:nvSpPr>
            <xdr:cNvPr id="21682" name="DDCROPSCOUNTRY2504" hidden="1">
              <a:extLst>
                <a:ext uri="{63B3BB69-23CF-44E3-9099-C40C66FF867C}">
                  <a14:compatExt spid="_x0000_s21682"/>
                </a:ext>
                <a:ext uri="{FF2B5EF4-FFF2-40B4-BE49-F238E27FC236}">
                  <a16:creationId xmlns:a16="http://schemas.microsoft.com/office/drawing/2014/main" id="{00000000-0008-0000-0200-0000B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30</xdr:row>
          <xdr:rowOff>0</xdr:rowOff>
        </xdr:from>
        <xdr:to>
          <xdr:col>14</xdr:col>
          <xdr:colOff>3676650</xdr:colOff>
          <xdr:row>31</xdr:row>
          <xdr:rowOff>0</xdr:rowOff>
        </xdr:to>
        <xdr:sp macro="" textlink="">
          <xdr:nvSpPr>
            <xdr:cNvPr id="21683" name="DDCROPSCOUNTRY2505" hidden="1">
              <a:extLst>
                <a:ext uri="{63B3BB69-23CF-44E3-9099-C40C66FF867C}">
                  <a14:compatExt spid="_x0000_s21683"/>
                </a:ext>
                <a:ext uri="{FF2B5EF4-FFF2-40B4-BE49-F238E27FC236}">
                  <a16:creationId xmlns:a16="http://schemas.microsoft.com/office/drawing/2014/main" id="{00000000-0008-0000-0200-0000B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30</xdr:row>
          <xdr:rowOff>0</xdr:rowOff>
        </xdr:from>
        <xdr:to>
          <xdr:col>15</xdr:col>
          <xdr:colOff>114300</xdr:colOff>
          <xdr:row>31</xdr:row>
          <xdr:rowOff>0</xdr:rowOff>
        </xdr:to>
        <xdr:sp macro="" textlink="">
          <xdr:nvSpPr>
            <xdr:cNvPr id="21684" name="DDCROPSCOUNTRY2506" hidden="1">
              <a:extLst>
                <a:ext uri="{63B3BB69-23CF-44E3-9099-C40C66FF867C}">
                  <a14:compatExt spid="_x0000_s21684"/>
                </a:ext>
                <a:ext uri="{FF2B5EF4-FFF2-40B4-BE49-F238E27FC236}">
                  <a16:creationId xmlns:a16="http://schemas.microsoft.com/office/drawing/2014/main" id="{00000000-0008-0000-0200-0000B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31</xdr:row>
          <xdr:rowOff>0</xdr:rowOff>
        </xdr:from>
        <xdr:to>
          <xdr:col>14</xdr:col>
          <xdr:colOff>714375</xdr:colOff>
          <xdr:row>32</xdr:row>
          <xdr:rowOff>0</xdr:rowOff>
        </xdr:to>
        <xdr:sp macro="" textlink="">
          <xdr:nvSpPr>
            <xdr:cNvPr id="21685" name="DDCROPSCOUNTRY2601" hidden="1">
              <a:extLst>
                <a:ext uri="{63B3BB69-23CF-44E3-9099-C40C66FF867C}">
                  <a14:compatExt spid="_x0000_s21685"/>
                </a:ext>
                <a:ext uri="{FF2B5EF4-FFF2-40B4-BE49-F238E27FC236}">
                  <a16:creationId xmlns:a16="http://schemas.microsoft.com/office/drawing/2014/main" id="{00000000-0008-0000-0200-0000B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31</xdr:row>
          <xdr:rowOff>0</xdr:rowOff>
        </xdr:from>
        <xdr:to>
          <xdr:col>14</xdr:col>
          <xdr:colOff>1447800</xdr:colOff>
          <xdr:row>32</xdr:row>
          <xdr:rowOff>0</xdr:rowOff>
        </xdr:to>
        <xdr:sp macro="" textlink="">
          <xdr:nvSpPr>
            <xdr:cNvPr id="21686" name="DDCROPSCOUNTRY2602" hidden="1">
              <a:extLst>
                <a:ext uri="{63B3BB69-23CF-44E3-9099-C40C66FF867C}">
                  <a14:compatExt spid="_x0000_s21686"/>
                </a:ext>
                <a:ext uri="{FF2B5EF4-FFF2-40B4-BE49-F238E27FC236}">
                  <a16:creationId xmlns:a16="http://schemas.microsoft.com/office/drawing/2014/main" id="{00000000-0008-0000-0200-0000B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31</xdr:row>
          <xdr:rowOff>0</xdr:rowOff>
        </xdr:from>
        <xdr:to>
          <xdr:col>14</xdr:col>
          <xdr:colOff>2190750</xdr:colOff>
          <xdr:row>32</xdr:row>
          <xdr:rowOff>0</xdr:rowOff>
        </xdr:to>
        <xdr:sp macro="" textlink="">
          <xdr:nvSpPr>
            <xdr:cNvPr id="21687" name="DDCROPSCOUNTRY2603" hidden="1">
              <a:extLst>
                <a:ext uri="{63B3BB69-23CF-44E3-9099-C40C66FF867C}">
                  <a14:compatExt spid="_x0000_s21687"/>
                </a:ext>
                <a:ext uri="{FF2B5EF4-FFF2-40B4-BE49-F238E27FC236}">
                  <a16:creationId xmlns:a16="http://schemas.microsoft.com/office/drawing/2014/main" id="{00000000-0008-0000-0200-0000B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31</xdr:row>
          <xdr:rowOff>0</xdr:rowOff>
        </xdr:from>
        <xdr:to>
          <xdr:col>14</xdr:col>
          <xdr:colOff>2943225</xdr:colOff>
          <xdr:row>32</xdr:row>
          <xdr:rowOff>0</xdr:rowOff>
        </xdr:to>
        <xdr:sp macro="" textlink="">
          <xdr:nvSpPr>
            <xdr:cNvPr id="21688" name="DDCROPSCOUNTRY2604" hidden="1">
              <a:extLst>
                <a:ext uri="{63B3BB69-23CF-44E3-9099-C40C66FF867C}">
                  <a14:compatExt spid="_x0000_s21688"/>
                </a:ext>
                <a:ext uri="{FF2B5EF4-FFF2-40B4-BE49-F238E27FC236}">
                  <a16:creationId xmlns:a16="http://schemas.microsoft.com/office/drawing/2014/main" id="{00000000-0008-0000-0200-0000B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31</xdr:row>
          <xdr:rowOff>0</xdr:rowOff>
        </xdr:from>
        <xdr:to>
          <xdr:col>14</xdr:col>
          <xdr:colOff>3676650</xdr:colOff>
          <xdr:row>32</xdr:row>
          <xdr:rowOff>0</xdr:rowOff>
        </xdr:to>
        <xdr:sp macro="" textlink="">
          <xdr:nvSpPr>
            <xdr:cNvPr id="21689" name="DDCROPSCOUNTRY2605" hidden="1">
              <a:extLst>
                <a:ext uri="{63B3BB69-23CF-44E3-9099-C40C66FF867C}">
                  <a14:compatExt spid="_x0000_s21689"/>
                </a:ext>
                <a:ext uri="{FF2B5EF4-FFF2-40B4-BE49-F238E27FC236}">
                  <a16:creationId xmlns:a16="http://schemas.microsoft.com/office/drawing/2014/main" id="{00000000-0008-0000-0200-0000B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31</xdr:row>
          <xdr:rowOff>0</xdr:rowOff>
        </xdr:from>
        <xdr:to>
          <xdr:col>15</xdr:col>
          <xdr:colOff>114300</xdr:colOff>
          <xdr:row>32</xdr:row>
          <xdr:rowOff>0</xdr:rowOff>
        </xdr:to>
        <xdr:sp macro="" textlink="">
          <xdr:nvSpPr>
            <xdr:cNvPr id="21690" name="DDCROPSCOUNTRY2606" hidden="1">
              <a:extLst>
                <a:ext uri="{63B3BB69-23CF-44E3-9099-C40C66FF867C}">
                  <a14:compatExt spid="_x0000_s21690"/>
                </a:ext>
                <a:ext uri="{FF2B5EF4-FFF2-40B4-BE49-F238E27FC236}">
                  <a16:creationId xmlns:a16="http://schemas.microsoft.com/office/drawing/2014/main" id="{00000000-0008-0000-0200-0000B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32</xdr:row>
          <xdr:rowOff>0</xdr:rowOff>
        </xdr:from>
        <xdr:to>
          <xdr:col>14</xdr:col>
          <xdr:colOff>714375</xdr:colOff>
          <xdr:row>33</xdr:row>
          <xdr:rowOff>0</xdr:rowOff>
        </xdr:to>
        <xdr:sp macro="" textlink="">
          <xdr:nvSpPr>
            <xdr:cNvPr id="21691" name="DDCROPSCOUNTRY2701" hidden="1">
              <a:extLst>
                <a:ext uri="{63B3BB69-23CF-44E3-9099-C40C66FF867C}">
                  <a14:compatExt spid="_x0000_s21691"/>
                </a:ext>
                <a:ext uri="{FF2B5EF4-FFF2-40B4-BE49-F238E27FC236}">
                  <a16:creationId xmlns:a16="http://schemas.microsoft.com/office/drawing/2014/main" id="{00000000-0008-0000-0200-0000B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32</xdr:row>
          <xdr:rowOff>0</xdr:rowOff>
        </xdr:from>
        <xdr:to>
          <xdr:col>14</xdr:col>
          <xdr:colOff>1447800</xdr:colOff>
          <xdr:row>33</xdr:row>
          <xdr:rowOff>0</xdr:rowOff>
        </xdr:to>
        <xdr:sp macro="" textlink="">
          <xdr:nvSpPr>
            <xdr:cNvPr id="21692" name="DDCROPSCOUNTRY2702" hidden="1">
              <a:extLst>
                <a:ext uri="{63B3BB69-23CF-44E3-9099-C40C66FF867C}">
                  <a14:compatExt spid="_x0000_s21692"/>
                </a:ext>
                <a:ext uri="{FF2B5EF4-FFF2-40B4-BE49-F238E27FC236}">
                  <a16:creationId xmlns:a16="http://schemas.microsoft.com/office/drawing/2014/main" id="{00000000-0008-0000-0200-0000B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32</xdr:row>
          <xdr:rowOff>0</xdr:rowOff>
        </xdr:from>
        <xdr:to>
          <xdr:col>14</xdr:col>
          <xdr:colOff>2190750</xdr:colOff>
          <xdr:row>33</xdr:row>
          <xdr:rowOff>0</xdr:rowOff>
        </xdr:to>
        <xdr:sp macro="" textlink="">
          <xdr:nvSpPr>
            <xdr:cNvPr id="21693" name="DDCROPSCOUNTRY2703" hidden="1">
              <a:extLst>
                <a:ext uri="{63B3BB69-23CF-44E3-9099-C40C66FF867C}">
                  <a14:compatExt spid="_x0000_s21693"/>
                </a:ext>
                <a:ext uri="{FF2B5EF4-FFF2-40B4-BE49-F238E27FC236}">
                  <a16:creationId xmlns:a16="http://schemas.microsoft.com/office/drawing/2014/main" id="{00000000-0008-0000-0200-0000B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32</xdr:row>
          <xdr:rowOff>0</xdr:rowOff>
        </xdr:from>
        <xdr:to>
          <xdr:col>14</xdr:col>
          <xdr:colOff>2943225</xdr:colOff>
          <xdr:row>33</xdr:row>
          <xdr:rowOff>0</xdr:rowOff>
        </xdr:to>
        <xdr:sp macro="" textlink="">
          <xdr:nvSpPr>
            <xdr:cNvPr id="21694" name="DDCROPSCOUNTRY2704" hidden="1">
              <a:extLst>
                <a:ext uri="{63B3BB69-23CF-44E3-9099-C40C66FF867C}">
                  <a14:compatExt spid="_x0000_s21694"/>
                </a:ext>
                <a:ext uri="{FF2B5EF4-FFF2-40B4-BE49-F238E27FC236}">
                  <a16:creationId xmlns:a16="http://schemas.microsoft.com/office/drawing/2014/main" id="{00000000-0008-0000-0200-0000B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32</xdr:row>
          <xdr:rowOff>0</xdr:rowOff>
        </xdr:from>
        <xdr:to>
          <xdr:col>14</xdr:col>
          <xdr:colOff>3676650</xdr:colOff>
          <xdr:row>33</xdr:row>
          <xdr:rowOff>0</xdr:rowOff>
        </xdr:to>
        <xdr:sp macro="" textlink="">
          <xdr:nvSpPr>
            <xdr:cNvPr id="21695" name="DDCROPSCOUNTRY2705" hidden="1">
              <a:extLst>
                <a:ext uri="{63B3BB69-23CF-44E3-9099-C40C66FF867C}">
                  <a14:compatExt spid="_x0000_s21695"/>
                </a:ext>
                <a:ext uri="{FF2B5EF4-FFF2-40B4-BE49-F238E27FC236}">
                  <a16:creationId xmlns:a16="http://schemas.microsoft.com/office/drawing/2014/main" id="{00000000-0008-0000-0200-0000B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32</xdr:row>
          <xdr:rowOff>0</xdr:rowOff>
        </xdr:from>
        <xdr:to>
          <xdr:col>15</xdr:col>
          <xdr:colOff>114300</xdr:colOff>
          <xdr:row>33</xdr:row>
          <xdr:rowOff>0</xdr:rowOff>
        </xdr:to>
        <xdr:sp macro="" textlink="">
          <xdr:nvSpPr>
            <xdr:cNvPr id="21696" name="DDCROPSCOUNTRY2706" hidden="1">
              <a:extLst>
                <a:ext uri="{63B3BB69-23CF-44E3-9099-C40C66FF867C}">
                  <a14:compatExt spid="_x0000_s21696"/>
                </a:ext>
                <a:ext uri="{FF2B5EF4-FFF2-40B4-BE49-F238E27FC236}">
                  <a16:creationId xmlns:a16="http://schemas.microsoft.com/office/drawing/2014/main" id="{00000000-0008-0000-0200-0000C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33</xdr:row>
          <xdr:rowOff>0</xdr:rowOff>
        </xdr:from>
        <xdr:to>
          <xdr:col>14</xdr:col>
          <xdr:colOff>714375</xdr:colOff>
          <xdr:row>34</xdr:row>
          <xdr:rowOff>0</xdr:rowOff>
        </xdr:to>
        <xdr:sp macro="" textlink="">
          <xdr:nvSpPr>
            <xdr:cNvPr id="21697" name="DDCROPSCOUNTRY2801" hidden="1">
              <a:extLst>
                <a:ext uri="{63B3BB69-23CF-44E3-9099-C40C66FF867C}">
                  <a14:compatExt spid="_x0000_s21697"/>
                </a:ext>
                <a:ext uri="{FF2B5EF4-FFF2-40B4-BE49-F238E27FC236}">
                  <a16:creationId xmlns:a16="http://schemas.microsoft.com/office/drawing/2014/main" id="{00000000-0008-0000-0200-0000C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33</xdr:row>
          <xdr:rowOff>0</xdr:rowOff>
        </xdr:from>
        <xdr:to>
          <xdr:col>14</xdr:col>
          <xdr:colOff>1447800</xdr:colOff>
          <xdr:row>34</xdr:row>
          <xdr:rowOff>0</xdr:rowOff>
        </xdr:to>
        <xdr:sp macro="" textlink="">
          <xdr:nvSpPr>
            <xdr:cNvPr id="21698" name="DDCROPSCOUNTRY2802" hidden="1">
              <a:extLst>
                <a:ext uri="{63B3BB69-23CF-44E3-9099-C40C66FF867C}">
                  <a14:compatExt spid="_x0000_s21698"/>
                </a:ext>
                <a:ext uri="{FF2B5EF4-FFF2-40B4-BE49-F238E27FC236}">
                  <a16:creationId xmlns:a16="http://schemas.microsoft.com/office/drawing/2014/main" id="{00000000-0008-0000-0200-0000C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33</xdr:row>
          <xdr:rowOff>0</xdr:rowOff>
        </xdr:from>
        <xdr:to>
          <xdr:col>14</xdr:col>
          <xdr:colOff>2190750</xdr:colOff>
          <xdr:row>34</xdr:row>
          <xdr:rowOff>0</xdr:rowOff>
        </xdr:to>
        <xdr:sp macro="" textlink="">
          <xdr:nvSpPr>
            <xdr:cNvPr id="21699" name="DDCROPSCOUNTRY2803" hidden="1">
              <a:extLst>
                <a:ext uri="{63B3BB69-23CF-44E3-9099-C40C66FF867C}">
                  <a14:compatExt spid="_x0000_s21699"/>
                </a:ext>
                <a:ext uri="{FF2B5EF4-FFF2-40B4-BE49-F238E27FC236}">
                  <a16:creationId xmlns:a16="http://schemas.microsoft.com/office/drawing/2014/main" id="{00000000-0008-0000-0200-0000C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33</xdr:row>
          <xdr:rowOff>0</xdr:rowOff>
        </xdr:from>
        <xdr:to>
          <xdr:col>14</xdr:col>
          <xdr:colOff>2943225</xdr:colOff>
          <xdr:row>34</xdr:row>
          <xdr:rowOff>0</xdr:rowOff>
        </xdr:to>
        <xdr:sp macro="" textlink="">
          <xdr:nvSpPr>
            <xdr:cNvPr id="21700" name="DDCROPSCOUNTRY2804" hidden="1">
              <a:extLst>
                <a:ext uri="{63B3BB69-23CF-44E3-9099-C40C66FF867C}">
                  <a14:compatExt spid="_x0000_s21700"/>
                </a:ext>
                <a:ext uri="{FF2B5EF4-FFF2-40B4-BE49-F238E27FC236}">
                  <a16:creationId xmlns:a16="http://schemas.microsoft.com/office/drawing/2014/main" id="{00000000-0008-0000-0200-0000C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33</xdr:row>
          <xdr:rowOff>0</xdr:rowOff>
        </xdr:from>
        <xdr:to>
          <xdr:col>14</xdr:col>
          <xdr:colOff>3676650</xdr:colOff>
          <xdr:row>34</xdr:row>
          <xdr:rowOff>0</xdr:rowOff>
        </xdr:to>
        <xdr:sp macro="" textlink="">
          <xdr:nvSpPr>
            <xdr:cNvPr id="21701" name="DDCROPSCOUNTRY2805" hidden="1">
              <a:extLst>
                <a:ext uri="{63B3BB69-23CF-44E3-9099-C40C66FF867C}">
                  <a14:compatExt spid="_x0000_s21701"/>
                </a:ext>
                <a:ext uri="{FF2B5EF4-FFF2-40B4-BE49-F238E27FC236}">
                  <a16:creationId xmlns:a16="http://schemas.microsoft.com/office/drawing/2014/main" id="{00000000-0008-0000-0200-0000C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33</xdr:row>
          <xdr:rowOff>0</xdr:rowOff>
        </xdr:from>
        <xdr:to>
          <xdr:col>15</xdr:col>
          <xdr:colOff>114300</xdr:colOff>
          <xdr:row>34</xdr:row>
          <xdr:rowOff>0</xdr:rowOff>
        </xdr:to>
        <xdr:sp macro="" textlink="">
          <xdr:nvSpPr>
            <xdr:cNvPr id="21702" name="DDCROPSCOUNTRY2806" hidden="1">
              <a:extLst>
                <a:ext uri="{63B3BB69-23CF-44E3-9099-C40C66FF867C}">
                  <a14:compatExt spid="_x0000_s21702"/>
                </a:ext>
                <a:ext uri="{FF2B5EF4-FFF2-40B4-BE49-F238E27FC236}">
                  <a16:creationId xmlns:a16="http://schemas.microsoft.com/office/drawing/2014/main" id="{00000000-0008-0000-0200-0000C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33</xdr:row>
          <xdr:rowOff>228600</xdr:rowOff>
        </xdr:from>
        <xdr:to>
          <xdr:col>14</xdr:col>
          <xdr:colOff>714375</xdr:colOff>
          <xdr:row>34</xdr:row>
          <xdr:rowOff>228600</xdr:rowOff>
        </xdr:to>
        <xdr:sp macro="" textlink="">
          <xdr:nvSpPr>
            <xdr:cNvPr id="21703" name="DDCROPSCOUNTRY2901" hidden="1">
              <a:extLst>
                <a:ext uri="{63B3BB69-23CF-44E3-9099-C40C66FF867C}">
                  <a14:compatExt spid="_x0000_s21703"/>
                </a:ext>
                <a:ext uri="{FF2B5EF4-FFF2-40B4-BE49-F238E27FC236}">
                  <a16:creationId xmlns:a16="http://schemas.microsoft.com/office/drawing/2014/main" id="{00000000-0008-0000-0200-0000C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34</xdr:row>
          <xdr:rowOff>0</xdr:rowOff>
        </xdr:from>
        <xdr:to>
          <xdr:col>14</xdr:col>
          <xdr:colOff>1447800</xdr:colOff>
          <xdr:row>35</xdr:row>
          <xdr:rowOff>0</xdr:rowOff>
        </xdr:to>
        <xdr:sp macro="" textlink="">
          <xdr:nvSpPr>
            <xdr:cNvPr id="21704" name="DDCROPSCOUNTRY2902" hidden="1">
              <a:extLst>
                <a:ext uri="{63B3BB69-23CF-44E3-9099-C40C66FF867C}">
                  <a14:compatExt spid="_x0000_s21704"/>
                </a:ext>
                <a:ext uri="{FF2B5EF4-FFF2-40B4-BE49-F238E27FC236}">
                  <a16:creationId xmlns:a16="http://schemas.microsoft.com/office/drawing/2014/main" id="{00000000-0008-0000-0200-0000C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34</xdr:row>
          <xdr:rowOff>0</xdr:rowOff>
        </xdr:from>
        <xdr:to>
          <xdr:col>14</xdr:col>
          <xdr:colOff>2190750</xdr:colOff>
          <xdr:row>35</xdr:row>
          <xdr:rowOff>0</xdr:rowOff>
        </xdr:to>
        <xdr:sp macro="" textlink="">
          <xdr:nvSpPr>
            <xdr:cNvPr id="21705" name="DDCROPSCOUNTRY2903" hidden="1">
              <a:extLst>
                <a:ext uri="{63B3BB69-23CF-44E3-9099-C40C66FF867C}">
                  <a14:compatExt spid="_x0000_s21705"/>
                </a:ext>
                <a:ext uri="{FF2B5EF4-FFF2-40B4-BE49-F238E27FC236}">
                  <a16:creationId xmlns:a16="http://schemas.microsoft.com/office/drawing/2014/main" id="{00000000-0008-0000-0200-0000C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34</xdr:row>
          <xdr:rowOff>0</xdr:rowOff>
        </xdr:from>
        <xdr:to>
          <xdr:col>14</xdr:col>
          <xdr:colOff>2943225</xdr:colOff>
          <xdr:row>35</xdr:row>
          <xdr:rowOff>0</xdr:rowOff>
        </xdr:to>
        <xdr:sp macro="" textlink="">
          <xdr:nvSpPr>
            <xdr:cNvPr id="21706" name="DDCROPSCOUNTRY2904" hidden="1">
              <a:extLst>
                <a:ext uri="{63B3BB69-23CF-44E3-9099-C40C66FF867C}">
                  <a14:compatExt spid="_x0000_s21706"/>
                </a:ext>
                <a:ext uri="{FF2B5EF4-FFF2-40B4-BE49-F238E27FC236}">
                  <a16:creationId xmlns:a16="http://schemas.microsoft.com/office/drawing/2014/main" id="{00000000-0008-0000-0200-0000C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34</xdr:row>
          <xdr:rowOff>0</xdr:rowOff>
        </xdr:from>
        <xdr:to>
          <xdr:col>14</xdr:col>
          <xdr:colOff>3676650</xdr:colOff>
          <xdr:row>35</xdr:row>
          <xdr:rowOff>0</xdr:rowOff>
        </xdr:to>
        <xdr:sp macro="" textlink="">
          <xdr:nvSpPr>
            <xdr:cNvPr id="21707" name="DDCROPSCOUNTRY2905" hidden="1">
              <a:extLst>
                <a:ext uri="{63B3BB69-23CF-44E3-9099-C40C66FF867C}">
                  <a14:compatExt spid="_x0000_s21707"/>
                </a:ext>
                <a:ext uri="{FF2B5EF4-FFF2-40B4-BE49-F238E27FC236}">
                  <a16:creationId xmlns:a16="http://schemas.microsoft.com/office/drawing/2014/main" id="{00000000-0008-0000-0200-0000C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34</xdr:row>
          <xdr:rowOff>0</xdr:rowOff>
        </xdr:from>
        <xdr:to>
          <xdr:col>15</xdr:col>
          <xdr:colOff>114300</xdr:colOff>
          <xdr:row>35</xdr:row>
          <xdr:rowOff>0</xdr:rowOff>
        </xdr:to>
        <xdr:sp macro="" textlink="">
          <xdr:nvSpPr>
            <xdr:cNvPr id="21708" name="DDCROPSCOUNTRY2906" hidden="1">
              <a:extLst>
                <a:ext uri="{63B3BB69-23CF-44E3-9099-C40C66FF867C}">
                  <a14:compatExt spid="_x0000_s21708"/>
                </a:ext>
                <a:ext uri="{FF2B5EF4-FFF2-40B4-BE49-F238E27FC236}">
                  <a16:creationId xmlns:a16="http://schemas.microsoft.com/office/drawing/2014/main" id="{00000000-0008-0000-0200-0000C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35</xdr:row>
          <xdr:rowOff>0</xdr:rowOff>
        </xdr:from>
        <xdr:to>
          <xdr:col>14</xdr:col>
          <xdr:colOff>714375</xdr:colOff>
          <xdr:row>36</xdr:row>
          <xdr:rowOff>0</xdr:rowOff>
        </xdr:to>
        <xdr:sp macro="" textlink="">
          <xdr:nvSpPr>
            <xdr:cNvPr id="21709" name="DDCROPSCOUNTRY3001" hidden="1">
              <a:extLst>
                <a:ext uri="{63B3BB69-23CF-44E3-9099-C40C66FF867C}">
                  <a14:compatExt spid="_x0000_s21709"/>
                </a:ext>
                <a:ext uri="{FF2B5EF4-FFF2-40B4-BE49-F238E27FC236}">
                  <a16:creationId xmlns:a16="http://schemas.microsoft.com/office/drawing/2014/main" id="{00000000-0008-0000-0200-0000C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35</xdr:row>
          <xdr:rowOff>0</xdr:rowOff>
        </xdr:from>
        <xdr:to>
          <xdr:col>14</xdr:col>
          <xdr:colOff>1447800</xdr:colOff>
          <xdr:row>36</xdr:row>
          <xdr:rowOff>0</xdr:rowOff>
        </xdr:to>
        <xdr:sp macro="" textlink="">
          <xdr:nvSpPr>
            <xdr:cNvPr id="21710" name="DDCROPSCOUNTRY3002" hidden="1">
              <a:extLst>
                <a:ext uri="{63B3BB69-23CF-44E3-9099-C40C66FF867C}">
                  <a14:compatExt spid="_x0000_s21710"/>
                </a:ext>
                <a:ext uri="{FF2B5EF4-FFF2-40B4-BE49-F238E27FC236}">
                  <a16:creationId xmlns:a16="http://schemas.microsoft.com/office/drawing/2014/main" id="{00000000-0008-0000-0200-0000C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35</xdr:row>
          <xdr:rowOff>0</xdr:rowOff>
        </xdr:from>
        <xdr:to>
          <xdr:col>14</xdr:col>
          <xdr:colOff>2190750</xdr:colOff>
          <xdr:row>36</xdr:row>
          <xdr:rowOff>0</xdr:rowOff>
        </xdr:to>
        <xdr:sp macro="" textlink="">
          <xdr:nvSpPr>
            <xdr:cNvPr id="21711" name="DDCROPSCOUNTRY3003" hidden="1">
              <a:extLst>
                <a:ext uri="{63B3BB69-23CF-44E3-9099-C40C66FF867C}">
                  <a14:compatExt spid="_x0000_s21711"/>
                </a:ext>
                <a:ext uri="{FF2B5EF4-FFF2-40B4-BE49-F238E27FC236}">
                  <a16:creationId xmlns:a16="http://schemas.microsoft.com/office/drawing/2014/main" id="{00000000-0008-0000-0200-0000C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35</xdr:row>
          <xdr:rowOff>0</xdr:rowOff>
        </xdr:from>
        <xdr:to>
          <xdr:col>14</xdr:col>
          <xdr:colOff>2943225</xdr:colOff>
          <xdr:row>36</xdr:row>
          <xdr:rowOff>0</xdr:rowOff>
        </xdr:to>
        <xdr:sp macro="" textlink="">
          <xdr:nvSpPr>
            <xdr:cNvPr id="21712" name="DDCROPSCOUNTRY3004" hidden="1">
              <a:extLst>
                <a:ext uri="{63B3BB69-23CF-44E3-9099-C40C66FF867C}">
                  <a14:compatExt spid="_x0000_s21712"/>
                </a:ext>
                <a:ext uri="{FF2B5EF4-FFF2-40B4-BE49-F238E27FC236}">
                  <a16:creationId xmlns:a16="http://schemas.microsoft.com/office/drawing/2014/main" id="{00000000-0008-0000-0200-0000D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35</xdr:row>
          <xdr:rowOff>0</xdr:rowOff>
        </xdr:from>
        <xdr:to>
          <xdr:col>14</xdr:col>
          <xdr:colOff>3676650</xdr:colOff>
          <xdr:row>36</xdr:row>
          <xdr:rowOff>0</xdr:rowOff>
        </xdr:to>
        <xdr:sp macro="" textlink="">
          <xdr:nvSpPr>
            <xdr:cNvPr id="21713" name="DDCROPSCOUNTRY3005" hidden="1">
              <a:extLst>
                <a:ext uri="{63B3BB69-23CF-44E3-9099-C40C66FF867C}">
                  <a14:compatExt spid="_x0000_s21713"/>
                </a:ext>
                <a:ext uri="{FF2B5EF4-FFF2-40B4-BE49-F238E27FC236}">
                  <a16:creationId xmlns:a16="http://schemas.microsoft.com/office/drawing/2014/main" id="{00000000-0008-0000-0200-0000D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35</xdr:row>
          <xdr:rowOff>0</xdr:rowOff>
        </xdr:from>
        <xdr:to>
          <xdr:col>15</xdr:col>
          <xdr:colOff>114300</xdr:colOff>
          <xdr:row>36</xdr:row>
          <xdr:rowOff>0</xdr:rowOff>
        </xdr:to>
        <xdr:sp macro="" textlink="">
          <xdr:nvSpPr>
            <xdr:cNvPr id="21714" name="DDCROPSCOUNTRY3006" hidden="1">
              <a:extLst>
                <a:ext uri="{63B3BB69-23CF-44E3-9099-C40C66FF867C}">
                  <a14:compatExt spid="_x0000_s21714"/>
                </a:ext>
                <a:ext uri="{FF2B5EF4-FFF2-40B4-BE49-F238E27FC236}">
                  <a16:creationId xmlns:a16="http://schemas.microsoft.com/office/drawing/2014/main" id="{00000000-0008-0000-0200-0000D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36</xdr:row>
          <xdr:rowOff>0</xdr:rowOff>
        </xdr:from>
        <xdr:to>
          <xdr:col>2</xdr:col>
          <xdr:colOff>28575</xdr:colOff>
          <xdr:row>37</xdr:row>
          <xdr:rowOff>0</xdr:rowOff>
        </xdr:to>
        <xdr:sp macro="" textlink="">
          <xdr:nvSpPr>
            <xdr:cNvPr id="21715" name="GGDD31" hidden="1">
              <a:extLst>
                <a:ext uri="{63B3BB69-23CF-44E3-9099-C40C66FF867C}">
                  <a14:compatExt spid="_x0000_s21715"/>
                </a:ext>
                <a:ext uri="{FF2B5EF4-FFF2-40B4-BE49-F238E27FC236}">
                  <a16:creationId xmlns:a16="http://schemas.microsoft.com/office/drawing/2014/main" id="{00000000-0008-0000-0200-0000D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38</xdr:row>
          <xdr:rowOff>0</xdr:rowOff>
        </xdr:from>
        <xdr:to>
          <xdr:col>2</xdr:col>
          <xdr:colOff>28575</xdr:colOff>
          <xdr:row>39</xdr:row>
          <xdr:rowOff>0</xdr:rowOff>
        </xdr:to>
        <xdr:sp macro="" textlink="">
          <xdr:nvSpPr>
            <xdr:cNvPr id="21716" name="GGDD33" hidden="1">
              <a:extLst>
                <a:ext uri="{63B3BB69-23CF-44E3-9099-C40C66FF867C}">
                  <a14:compatExt spid="_x0000_s21716"/>
                </a:ext>
                <a:ext uri="{FF2B5EF4-FFF2-40B4-BE49-F238E27FC236}">
                  <a16:creationId xmlns:a16="http://schemas.microsoft.com/office/drawing/2014/main" id="{00000000-0008-0000-0200-0000D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39</xdr:row>
          <xdr:rowOff>0</xdr:rowOff>
        </xdr:from>
        <xdr:to>
          <xdr:col>2</xdr:col>
          <xdr:colOff>28575</xdr:colOff>
          <xdr:row>40</xdr:row>
          <xdr:rowOff>0</xdr:rowOff>
        </xdr:to>
        <xdr:sp macro="" textlink="">
          <xdr:nvSpPr>
            <xdr:cNvPr id="21717" name="GGDD34" hidden="1">
              <a:extLst>
                <a:ext uri="{63B3BB69-23CF-44E3-9099-C40C66FF867C}">
                  <a14:compatExt spid="_x0000_s21717"/>
                </a:ext>
                <a:ext uri="{FF2B5EF4-FFF2-40B4-BE49-F238E27FC236}">
                  <a16:creationId xmlns:a16="http://schemas.microsoft.com/office/drawing/2014/main" id="{00000000-0008-0000-0200-0000D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40</xdr:row>
          <xdr:rowOff>0</xdr:rowOff>
        </xdr:from>
        <xdr:to>
          <xdr:col>2</xdr:col>
          <xdr:colOff>28575</xdr:colOff>
          <xdr:row>41</xdr:row>
          <xdr:rowOff>0</xdr:rowOff>
        </xdr:to>
        <xdr:sp macro="" textlink="">
          <xdr:nvSpPr>
            <xdr:cNvPr id="21718" name="GGDD35" hidden="1">
              <a:extLst>
                <a:ext uri="{63B3BB69-23CF-44E3-9099-C40C66FF867C}">
                  <a14:compatExt spid="_x0000_s21718"/>
                </a:ext>
                <a:ext uri="{FF2B5EF4-FFF2-40B4-BE49-F238E27FC236}">
                  <a16:creationId xmlns:a16="http://schemas.microsoft.com/office/drawing/2014/main" id="{00000000-0008-0000-0200-0000D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41</xdr:row>
          <xdr:rowOff>0</xdr:rowOff>
        </xdr:from>
        <xdr:to>
          <xdr:col>2</xdr:col>
          <xdr:colOff>28575</xdr:colOff>
          <xdr:row>42</xdr:row>
          <xdr:rowOff>0</xdr:rowOff>
        </xdr:to>
        <xdr:sp macro="" textlink="">
          <xdr:nvSpPr>
            <xdr:cNvPr id="21719" name="GGDD36" hidden="1">
              <a:extLst>
                <a:ext uri="{63B3BB69-23CF-44E3-9099-C40C66FF867C}">
                  <a14:compatExt spid="_x0000_s21719"/>
                </a:ext>
                <a:ext uri="{FF2B5EF4-FFF2-40B4-BE49-F238E27FC236}">
                  <a16:creationId xmlns:a16="http://schemas.microsoft.com/office/drawing/2014/main" id="{00000000-0008-0000-0200-0000D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42</xdr:row>
          <xdr:rowOff>0</xdr:rowOff>
        </xdr:from>
        <xdr:to>
          <xdr:col>2</xdr:col>
          <xdr:colOff>28575</xdr:colOff>
          <xdr:row>43</xdr:row>
          <xdr:rowOff>0</xdr:rowOff>
        </xdr:to>
        <xdr:sp macro="" textlink="">
          <xdr:nvSpPr>
            <xdr:cNvPr id="21720" name="GGDD37" hidden="1">
              <a:extLst>
                <a:ext uri="{63B3BB69-23CF-44E3-9099-C40C66FF867C}">
                  <a14:compatExt spid="_x0000_s21720"/>
                </a:ext>
                <a:ext uri="{FF2B5EF4-FFF2-40B4-BE49-F238E27FC236}">
                  <a16:creationId xmlns:a16="http://schemas.microsoft.com/office/drawing/2014/main" id="{00000000-0008-0000-0200-0000D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43</xdr:row>
          <xdr:rowOff>0</xdr:rowOff>
        </xdr:from>
        <xdr:to>
          <xdr:col>2</xdr:col>
          <xdr:colOff>28575</xdr:colOff>
          <xdr:row>44</xdr:row>
          <xdr:rowOff>0</xdr:rowOff>
        </xdr:to>
        <xdr:sp macro="" textlink="">
          <xdr:nvSpPr>
            <xdr:cNvPr id="21721" name="GGDD38" hidden="1">
              <a:extLst>
                <a:ext uri="{63B3BB69-23CF-44E3-9099-C40C66FF867C}">
                  <a14:compatExt spid="_x0000_s21721"/>
                </a:ext>
                <a:ext uri="{FF2B5EF4-FFF2-40B4-BE49-F238E27FC236}">
                  <a16:creationId xmlns:a16="http://schemas.microsoft.com/office/drawing/2014/main" id="{00000000-0008-0000-0200-0000D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44</xdr:row>
          <xdr:rowOff>0</xdr:rowOff>
        </xdr:from>
        <xdr:to>
          <xdr:col>2</xdr:col>
          <xdr:colOff>28575</xdr:colOff>
          <xdr:row>45</xdr:row>
          <xdr:rowOff>0</xdr:rowOff>
        </xdr:to>
        <xdr:sp macro="" textlink="">
          <xdr:nvSpPr>
            <xdr:cNvPr id="21722" name="GGDD39" hidden="1">
              <a:extLst>
                <a:ext uri="{63B3BB69-23CF-44E3-9099-C40C66FF867C}">
                  <a14:compatExt spid="_x0000_s21722"/>
                </a:ext>
                <a:ext uri="{FF2B5EF4-FFF2-40B4-BE49-F238E27FC236}">
                  <a16:creationId xmlns:a16="http://schemas.microsoft.com/office/drawing/2014/main" id="{00000000-0008-0000-0200-0000D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37</xdr:row>
          <xdr:rowOff>0</xdr:rowOff>
        </xdr:from>
        <xdr:to>
          <xdr:col>2</xdr:col>
          <xdr:colOff>28575</xdr:colOff>
          <xdr:row>38</xdr:row>
          <xdr:rowOff>0</xdr:rowOff>
        </xdr:to>
        <xdr:sp macro="" textlink="">
          <xdr:nvSpPr>
            <xdr:cNvPr id="21723" name="GGDD32" hidden="1">
              <a:extLst>
                <a:ext uri="{63B3BB69-23CF-44E3-9099-C40C66FF867C}">
                  <a14:compatExt spid="_x0000_s21723"/>
                </a:ext>
                <a:ext uri="{FF2B5EF4-FFF2-40B4-BE49-F238E27FC236}">
                  <a16:creationId xmlns:a16="http://schemas.microsoft.com/office/drawing/2014/main" id="{00000000-0008-0000-0200-0000D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45</xdr:row>
          <xdr:rowOff>0</xdr:rowOff>
        </xdr:from>
        <xdr:to>
          <xdr:col>2</xdr:col>
          <xdr:colOff>28575</xdr:colOff>
          <xdr:row>46</xdr:row>
          <xdr:rowOff>0</xdr:rowOff>
        </xdr:to>
        <xdr:sp macro="" textlink="">
          <xdr:nvSpPr>
            <xdr:cNvPr id="21724" name="GGDD40" hidden="1">
              <a:extLst>
                <a:ext uri="{63B3BB69-23CF-44E3-9099-C40C66FF867C}">
                  <a14:compatExt spid="_x0000_s21724"/>
                </a:ext>
                <a:ext uri="{FF2B5EF4-FFF2-40B4-BE49-F238E27FC236}">
                  <a16:creationId xmlns:a16="http://schemas.microsoft.com/office/drawing/2014/main" id="{00000000-0008-0000-0200-0000D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46</xdr:row>
          <xdr:rowOff>0</xdr:rowOff>
        </xdr:from>
        <xdr:to>
          <xdr:col>2</xdr:col>
          <xdr:colOff>28575</xdr:colOff>
          <xdr:row>47</xdr:row>
          <xdr:rowOff>0</xdr:rowOff>
        </xdr:to>
        <xdr:sp macro="" textlink="">
          <xdr:nvSpPr>
            <xdr:cNvPr id="21725" name="GGDD41" hidden="1">
              <a:extLst>
                <a:ext uri="{63B3BB69-23CF-44E3-9099-C40C66FF867C}">
                  <a14:compatExt spid="_x0000_s21725"/>
                </a:ext>
                <a:ext uri="{FF2B5EF4-FFF2-40B4-BE49-F238E27FC236}">
                  <a16:creationId xmlns:a16="http://schemas.microsoft.com/office/drawing/2014/main" id="{00000000-0008-0000-0200-0000D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48</xdr:row>
          <xdr:rowOff>0</xdr:rowOff>
        </xdr:from>
        <xdr:to>
          <xdr:col>2</xdr:col>
          <xdr:colOff>28575</xdr:colOff>
          <xdr:row>49</xdr:row>
          <xdr:rowOff>0</xdr:rowOff>
        </xdr:to>
        <xdr:sp macro="" textlink="">
          <xdr:nvSpPr>
            <xdr:cNvPr id="21726" name="GGDD43" hidden="1">
              <a:extLst>
                <a:ext uri="{63B3BB69-23CF-44E3-9099-C40C66FF867C}">
                  <a14:compatExt spid="_x0000_s21726"/>
                </a:ext>
                <a:ext uri="{FF2B5EF4-FFF2-40B4-BE49-F238E27FC236}">
                  <a16:creationId xmlns:a16="http://schemas.microsoft.com/office/drawing/2014/main" id="{00000000-0008-0000-0200-0000D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49</xdr:row>
          <xdr:rowOff>0</xdr:rowOff>
        </xdr:from>
        <xdr:to>
          <xdr:col>2</xdr:col>
          <xdr:colOff>28575</xdr:colOff>
          <xdr:row>50</xdr:row>
          <xdr:rowOff>0</xdr:rowOff>
        </xdr:to>
        <xdr:sp macro="" textlink="">
          <xdr:nvSpPr>
            <xdr:cNvPr id="21727" name="GGDD44" hidden="1">
              <a:extLst>
                <a:ext uri="{63B3BB69-23CF-44E3-9099-C40C66FF867C}">
                  <a14:compatExt spid="_x0000_s21727"/>
                </a:ext>
                <a:ext uri="{FF2B5EF4-FFF2-40B4-BE49-F238E27FC236}">
                  <a16:creationId xmlns:a16="http://schemas.microsoft.com/office/drawing/2014/main" id="{00000000-0008-0000-0200-0000D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50</xdr:row>
          <xdr:rowOff>0</xdr:rowOff>
        </xdr:from>
        <xdr:to>
          <xdr:col>2</xdr:col>
          <xdr:colOff>28575</xdr:colOff>
          <xdr:row>51</xdr:row>
          <xdr:rowOff>0</xdr:rowOff>
        </xdr:to>
        <xdr:sp macro="" textlink="">
          <xdr:nvSpPr>
            <xdr:cNvPr id="21728" name="GGDD45" hidden="1">
              <a:extLst>
                <a:ext uri="{63B3BB69-23CF-44E3-9099-C40C66FF867C}">
                  <a14:compatExt spid="_x0000_s21728"/>
                </a:ext>
                <a:ext uri="{FF2B5EF4-FFF2-40B4-BE49-F238E27FC236}">
                  <a16:creationId xmlns:a16="http://schemas.microsoft.com/office/drawing/2014/main" id="{00000000-0008-0000-0200-0000E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0</xdr:rowOff>
        </xdr:from>
        <xdr:to>
          <xdr:col>2</xdr:col>
          <xdr:colOff>28575</xdr:colOff>
          <xdr:row>52</xdr:row>
          <xdr:rowOff>0</xdr:rowOff>
        </xdr:to>
        <xdr:sp macro="" textlink="">
          <xdr:nvSpPr>
            <xdr:cNvPr id="21729" name="GGDD46" hidden="1">
              <a:extLst>
                <a:ext uri="{63B3BB69-23CF-44E3-9099-C40C66FF867C}">
                  <a14:compatExt spid="_x0000_s21729"/>
                </a:ext>
                <a:ext uri="{FF2B5EF4-FFF2-40B4-BE49-F238E27FC236}">
                  <a16:creationId xmlns:a16="http://schemas.microsoft.com/office/drawing/2014/main" id="{00000000-0008-0000-0200-0000E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52</xdr:row>
          <xdr:rowOff>0</xdr:rowOff>
        </xdr:from>
        <xdr:to>
          <xdr:col>2</xdr:col>
          <xdr:colOff>28575</xdr:colOff>
          <xdr:row>53</xdr:row>
          <xdr:rowOff>0</xdr:rowOff>
        </xdr:to>
        <xdr:sp macro="" textlink="">
          <xdr:nvSpPr>
            <xdr:cNvPr id="21730" name="GGDD47" hidden="1">
              <a:extLst>
                <a:ext uri="{63B3BB69-23CF-44E3-9099-C40C66FF867C}">
                  <a14:compatExt spid="_x0000_s21730"/>
                </a:ext>
                <a:ext uri="{FF2B5EF4-FFF2-40B4-BE49-F238E27FC236}">
                  <a16:creationId xmlns:a16="http://schemas.microsoft.com/office/drawing/2014/main" id="{00000000-0008-0000-0200-0000E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53</xdr:row>
          <xdr:rowOff>0</xdr:rowOff>
        </xdr:from>
        <xdr:to>
          <xdr:col>2</xdr:col>
          <xdr:colOff>28575</xdr:colOff>
          <xdr:row>54</xdr:row>
          <xdr:rowOff>0</xdr:rowOff>
        </xdr:to>
        <xdr:sp macro="" textlink="">
          <xdr:nvSpPr>
            <xdr:cNvPr id="21731" name="GGDD48" hidden="1">
              <a:extLst>
                <a:ext uri="{63B3BB69-23CF-44E3-9099-C40C66FF867C}">
                  <a14:compatExt spid="_x0000_s21731"/>
                </a:ext>
                <a:ext uri="{FF2B5EF4-FFF2-40B4-BE49-F238E27FC236}">
                  <a16:creationId xmlns:a16="http://schemas.microsoft.com/office/drawing/2014/main" id="{00000000-0008-0000-0200-0000E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54</xdr:row>
          <xdr:rowOff>0</xdr:rowOff>
        </xdr:from>
        <xdr:to>
          <xdr:col>2</xdr:col>
          <xdr:colOff>28575</xdr:colOff>
          <xdr:row>55</xdr:row>
          <xdr:rowOff>0</xdr:rowOff>
        </xdr:to>
        <xdr:sp macro="" textlink="">
          <xdr:nvSpPr>
            <xdr:cNvPr id="21732" name="GGDD49" hidden="1">
              <a:extLst>
                <a:ext uri="{63B3BB69-23CF-44E3-9099-C40C66FF867C}">
                  <a14:compatExt spid="_x0000_s21732"/>
                </a:ext>
                <a:ext uri="{FF2B5EF4-FFF2-40B4-BE49-F238E27FC236}">
                  <a16:creationId xmlns:a16="http://schemas.microsoft.com/office/drawing/2014/main" id="{00000000-0008-0000-0200-0000E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47</xdr:row>
          <xdr:rowOff>0</xdr:rowOff>
        </xdr:from>
        <xdr:to>
          <xdr:col>2</xdr:col>
          <xdr:colOff>28575</xdr:colOff>
          <xdr:row>48</xdr:row>
          <xdr:rowOff>0</xdr:rowOff>
        </xdr:to>
        <xdr:sp macro="" textlink="">
          <xdr:nvSpPr>
            <xdr:cNvPr id="21733" name="GGDD42" hidden="1">
              <a:extLst>
                <a:ext uri="{63B3BB69-23CF-44E3-9099-C40C66FF867C}">
                  <a14:compatExt spid="_x0000_s21733"/>
                </a:ext>
                <a:ext uri="{FF2B5EF4-FFF2-40B4-BE49-F238E27FC236}">
                  <a16:creationId xmlns:a16="http://schemas.microsoft.com/office/drawing/2014/main" id="{00000000-0008-0000-0200-0000E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55</xdr:row>
          <xdr:rowOff>0</xdr:rowOff>
        </xdr:from>
        <xdr:to>
          <xdr:col>2</xdr:col>
          <xdr:colOff>28575</xdr:colOff>
          <xdr:row>56</xdr:row>
          <xdr:rowOff>0</xdr:rowOff>
        </xdr:to>
        <xdr:sp macro="" textlink="">
          <xdr:nvSpPr>
            <xdr:cNvPr id="21734" name="GGDD50" hidden="1">
              <a:extLst>
                <a:ext uri="{63B3BB69-23CF-44E3-9099-C40C66FF867C}">
                  <a14:compatExt spid="_x0000_s21734"/>
                </a:ext>
                <a:ext uri="{FF2B5EF4-FFF2-40B4-BE49-F238E27FC236}">
                  <a16:creationId xmlns:a16="http://schemas.microsoft.com/office/drawing/2014/main" id="{00000000-0008-0000-0200-0000E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36</xdr:row>
          <xdr:rowOff>0</xdr:rowOff>
        </xdr:from>
        <xdr:to>
          <xdr:col>14</xdr:col>
          <xdr:colOff>714375</xdr:colOff>
          <xdr:row>37</xdr:row>
          <xdr:rowOff>0</xdr:rowOff>
        </xdr:to>
        <xdr:sp macro="" textlink="">
          <xdr:nvSpPr>
            <xdr:cNvPr id="21796" name="DDCROPSCOUNTRY3101" hidden="1">
              <a:extLst>
                <a:ext uri="{63B3BB69-23CF-44E3-9099-C40C66FF867C}">
                  <a14:compatExt spid="_x0000_s21796"/>
                </a:ext>
                <a:ext uri="{FF2B5EF4-FFF2-40B4-BE49-F238E27FC236}">
                  <a16:creationId xmlns:a16="http://schemas.microsoft.com/office/drawing/2014/main" id="{00000000-0008-0000-0200-00002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36</xdr:row>
          <xdr:rowOff>0</xdr:rowOff>
        </xdr:from>
        <xdr:to>
          <xdr:col>14</xdr:col>
          <xdr:colOff>1447800</xdr:colOff>
          <xdr:row>37</xdr:row>
          <xdr:rowOff>0</xdr:rowOff>
        </xdr:to>
        <xdr:sp macro="" textlink="">
          <xdr:nvSpPr>
            <xdr:cNvPr id="21797" name="DDCROPSCOUNTRY3102" hidden="1">
              <a:extLst>
                <a:ext uri="{63B3BB69-23CF-44E3-9099-C40C66FF867C}">
                  <a14:compatExt spid="_x0000_s21797"/>
                </a:ext>
                <a:ext uri="{FF2B5EF4-FFF2-40B4-BE49-F238E27FC236}">
                  <a16:creationId xmlns:a16="http://schemas.microsoft.com/office/drawing/2014/main" id="{00000000-0008-0000-0200-00002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36</xdr:row>
          <xdr:rowOff>0</xdr:rowOff>
        </xdr:from>
        <xdr:to>
          <xdr:col>14</xdr:col>
          <xdr:colOff>2190750</xdr:colOff>
          <xdr:row>37</xdr:row>
          <xdr:rowOff>0</xdr:rowOff>
        </xdr:to>
        <xdr:sp macro="" textlink="">
          <xdr:nvSpPr>
            <xdr:cNvPr id="21798" name="DDCROPSCOUNTRY3103" hidden="1">
              <a:extLst>
                <a:ext uri="{63B3BB69-23CF-44E3-9099-C40C66FF867C}">
                  <a14:compatExt spid="_x0000_s21798"/>
                </a:ext>
                <a:ext uri="{FF2B5EF4-FFF2-40B4-BE49-F238E27FC236}">
                  <a16:creationId xmlns:a16="http://schemas.microsoft.com/office/drawing/2014/main" id="{00000000-0008-0000-0200-00002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36</xdr:row>
          <xdr:rowOff>0</xdr:rowOff>
        </xdr:from>
        <xdr:to>
          <xdr:col>14</xdr:col>
          <xdr:colOff>2943225</xdr:colOff>
          <xdr:row>37</xdr:row>
          <xdr:rowOff>0</xdr:rowOff>
        </xdr:to>
        <xdr:sp macro="" textlink="">
          <xdr:nvSpPr>
            <xdr:cNvPr id="21799" name="DDCROPSCOUNTRY3104" hidden="1">
              <a:extLst>
                <a:ext uri="{63B3BB69-23CF-44E3-9099-C40C66FF867C}">
                  <a14:compatExt spid="_x0000_s21799"/>
                </a:ext>
                <a:ext uri="{FF2B5EF4-FFF2-40B4-BE49-F238E27FC236}">
                  <a16:creationId xmlns:a16="http://schemas.microsoft.com/office/drawing/2014/main" id="{00000000-0008-0000-0200-00002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36</xdr:row>
          <xdr:rowOff>0</xdr:rowOff>
        </xdr:from>
        <xdr:to>
          <xdr:col>14</xdr:col>
          <xdr:colOff>3676650</xdr:colOff>
          <xdr:row>37</xdr:row>
          <xdr:rowOff>0</xdr:rowOff>
        </xdr:to>
        <xdr:sp macro="" textlink="">
          <xdr:nvSpPr>
            <xdr:cNvPr id="21800" name="DDCROPSCOUNTRY3105" hidden="1">
              <a:extLst>
                <a:ext uri="{63B3BB69-23CF-44E3-9099-C40C66FF867C}">
                  <a14:compatExt spid="_x0000_s21800"/>
                </a:ext>
                <a:ext uri="{FF2B5EF4-FFF2-40B4-BE49-F238E27FC236}">
                  <a16:creationId xmlns:a16="http://schemas.microsoft.com/office/drawing/2014/main" id="{00000000-0008-0000-0200-00002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36</xdr:row>
          <xdr:rowOff>0</xdr:rowOff>
        </xdr:from>
        <xdr:to>
          <xdr:col>15</xdr:col>
          <xdr:colOff>114300</xdr:colOff>
          <xdr:row>37</xdr:row>
          <xdr:rowOff>0</xdr:rowOff>
        </xdr:to>
        <xdr:sp macro="" textlink="">
          <xdr:nvSpPr>
            <xdr:cNvPr id="21801" name="DDCROPSCOUNTRY3106" hidden="1">
              <a:extLst>
                <a:ext uri="{63B3BB69-23CF-44E3-9099-C40C66FF867C}">
                  <a14:compatExt spid="_x0000_s21801"/>
                </a:ext>
                <a:ext uri="{FF2B5EF4-FFF2-40B4-BE49-F238E27FC236}">
                  <a16:creationId xmlns:a16="http://schemas.microsoft.com/office/drawing/2014/main" id="{00000000-0008-0000-0200-00002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37</xdr:row>
          <xdr:rowOff>0</xdr:rowOff>
        </xdr:from>
        <xdr:to>
          <xdr:col>14</xdr:col>
          <xdr:colOff>714375</xdr:colOff>
          <xdr:row>38</xdr:row>
          <xdr:rowOff>0</xdr:rowOff>
        </xdr:to>
        <xdr:sp macro="" textlink="">
          <xdr:nvSpPr>
            <xdr:cNvPr id="21802" name="DDCROPSCOUNTRY3201" hidden="1">
              <a:extLst>
                <a:ext uri="{63B3BB69-23CF-44E3-9099-C40C66FF867C}">
                  <a14:compatExt spid="_x0000_s21802"/>
                </a:ext>
                <a:ext uri="{FF2B5EF4-FFF2-40B4-BE49-F238E27FC236}">
                  <a16:creationId xmlns:a16="http://schemas.microsoft.com/office/drawing/2014/main" id="{00000000-0008-0000-0200-00002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37</xdr:row>
          <xdr:rowOff>0</xdr:rowOff>
        </xdr:from>
        <xdr:to>
          <xdr:col>14</xdr:col>
          <xdr:colOff>1447800</xdr:colOff>
          <xdr:row>38</xdr:row>
          <xdr:rowOff>0</xdr:rowOff>
        </xdr:to>
        <xdr:sp macro="" textlink="">
          <xdr:nvSpPr>
            <xdr:cNvPr id="21803" name="DDCROPSCOUNTRY3202" hidden="1">
              <a:extLst>
                <a:ext uri="{63B3BB69-23CF-44E3-9099-C40C66FF867C}">
                  <a14:compatExt spid="_x0000_s21803"/>
                </a:ext>
                <a:ext uri="{FF2B5EF4-FFF2-40B4-BE49-F238E27FC236}">
                  <a16:creationId xmlns:a16="http://schemas.microsoft.com/office/drawing/2014/main" id="{00000000-0008-0000-0200-00002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37</xdr:row>
          <xdr:rowOff>0</xdr:rowOff>
        </xdr:from>
        <xdr:to>
          <xdr:col>14</xdr:col>
          <xdr:colOff>2190750</xdr:colOff>
          <xdr:row>38</xdr:row>
          <xdr:rowOff>0</xdr:rowOff>
        </xdr:to>
        <xdr:sp macro="" textlink="">
          <xdr:nvSpPr>
            <xdr:cNvPr id="21804" name="DDCROPSCOUNTRY3203" hidden="1">
              <a:extLst>
                <a:ext uri="{63B3BB69-23CF-44E3-9099-C40C66FF867C}">
                  <a14:compatExt spid="_x0000_s21804"/>
                </a:ext>
                <a:ext uri="{FF2B5EF4-FFF2-40B4-BE49-F238E27FC236}">
                  <a16:creationId xmlns:a16="http://schemas.microsoft.com/office/drawing/2014/main" id="{00000000-0008-0000-0200-00002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37</xdr:row>
          <xdr:rowOff>0</xdr:rowOff>
        </xdr:from>
        <xdr:to>
          <xdr:col>14</xdr:col>
          <xdr:colOff>2943225</xdr:colOff>
          <xdr:row>38</xdr:row>
          <xdr:rowOff>0</xdr:rowOff>
        </xdr:to>
        <xdr:sp macro="" textlink="">
          <xdr:nvSpPr>
            <xdr:cNvPr id="21805" name="DDCROPSCOUNTRY3204" hidden="1">
              <a:extLst>
                <a:ext uri="{63B3BB69-23CF-44E3-9099-C40C66FF867C}">
                  <a14:compatExt spid="_x0000_s21805"/>
                </a:ext>
                <a:ext uri="{FF2B5EF4-FFF2-40B4-BE49-F238E27FC236}">
                  <a16:creationId xmlns:a16="http://schemas.microsoft.com/office/drawing/2014/main" id="{00000000-0008-0000-0200-00002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37</xdr:row>
          <xdr:rowOff>0</xdr:rowOff>
        </xdr:from>
        <xdr:to>
          <xdr:col>14</xdr:col>
          <xdr:colOff>3676650</xdr:colOff>
          <xdr:row>38</xdr:row>
          <xdr:rowOff>0</xdr:rowOff>
        </xdr:to>
        <xdr:sp macro="" textlink="">
          <xdr:nvSpPr>
            <xdr:cNvPr id="21806" name="DDCROPSCOUNTRY3205" hidden="1">
              <a:extLst>
                <a:ext uri="{63B3BB69-23CF-44E3-9099-C40C66FF867C}">
                  <a14:compatExt spid="_x0000_s21806"/>
                </a:ext>
                <a:ext uri="{FF2B5EF4-FFF2-40B4-BE49-F238E27FC236}">
                  <a16:creationId xmlns:a16="http://schemas.microsoft.com/office/drawing/2014/main" id="{00000000-0008-0000-0200-00002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37</xdr:row>
          <xdr:rowOff>0</xdr:rowOff>
        </xdr:from>
        <xdr:to>
          <xdr:col>15</xdr:col>
          <xdr:colOff>114300</xdr:colOff>
          <xdr:row>38</xdr:row>
          <xdr:rowOff>0</xdr:rowOff>
        </xdr:to>
        <xdr:sp macro="" textlink="">
          <xdr:nvSpPr>
            <xdr:cNvPr id="21807" name="DDCROPSCOUNTRY3206" hidden="1">
              <a:extLst>
                <a:ext uri="{63B3BB69-23CF-44E3-9099-C40C66FF867C}">
                  <a14:compatExt spid="_x0000_s21807"/>
                </a:ext>
                <a:ext uri="{FF2B5EF4-FFF2-40B4-BE49-F238E27FC236}">
                  <a16:creationId xmlns:a16="http://schemas.microsoft.com/office/drawing/2014/main" id="{00000000-0008-0000-0200-00002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38</xdr:row>
          <xdr:rowOff>0</xdr:rowOff>
        </xdr:from>
        <xdr:to>
          <xdr:col>14</xdr:col>
          <xdr:colOff>714375</xdr:colOff>
          <xdr:row>39</xdr:row>
          <xdr:rowOff>0</xdr:rowOff>
        </xdr:to>
        <xdr:sp macro="" textlink="">
          <xdr:nvSpPr>
            <xdr:cNvPr id="21808" name="DDCROPSCOUNTRY3301" hidden="1">
              <a:extLst>
                <a:ext uri="{63B3BB69-23CF-44E3-9099-C40C66FF867C}">
                  <a14:compatExt spid="_x0000_s21808"/>
                </a:ext>
                <a:ext uri="{FF2B5EF4-FFF2-40B4-BE49-F238E27FC236}">
                  <a16:creationId xmlns:a16="http://schemas.microsoft.com/office/drawing/2014/main" id="{00000000-0008-0000-0200-00003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38</xdr:row>
          <xdr:rowOff>0</xdr:rowOff>
        </xdr:from>
        <xdr:to>
          <xdr:col>14</xdr:col>
          <xdr:colOff>1447800</xdr:colOff>
          <xdr:row>39</xdr:row>
          <xdr:rowOff>0</xdr:rowOff>
        </xdr:to>
        <xdr:sp macro="" textlink="">
          <xdr:nvSpPr>
            <xdr:cNvPr id="21809" name="DDCROPSCOUNTRY3302" hidden="1">
              <a:extLst>
                <a:ext uri="{63B3BB69-23CF-44E3-9099-C40C66FF867C}">
                  <a14:compatExt spid="_x0000_s21809"/>
                </a:ext>
                <a:ext uri="{FF2B5EF4-FFF2-40B4-BE49-F238E27FC236}">
                  <a16:creationId xmlns:a16="http://schemas.microsoft.com/office/drawing/2014/main" id="{00000000-0008-0000-0200-00003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38</xdr:row>
          <xdr:rowOff>0</xdr:rowOff>
        </xdr:from>
        <xdr:to>
          <xdr:col>14</xdr:col>
          <xdr:colOff>2190750</xdr:colOff>
          <xdr:row>39</xdr:row>
          <xdr:rowOff>0</xdr:rowOff>
        </xdr:to>
        <xdr:sp macro="" textlink="">
          <xdr:nvSpPr>
            <xdr:cNvPr id="21810" name="DDCROPSCOUNTRY3303" hidden="1">
              <a:extLst>
                <a:ext uri="{63B3BB69-23CF-44E3-9099-C40C66FF867C}">
                  <a14:compatExt spid="_x0000_s21810"/>
                </a:ext>
                <a:ext uri="{FF2B5EF4-FFF2-40B4-BE49-F238E27FC236}">
                  <a16:creationId xmlns:a16="http://schemas.microsoft.com/office/drawing/2014/main" id="{00000000-0008-0000-0200-00003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38</xdr:row>
          <xdr:rowOff>0</xdr:rowOff>
        </xdr:from>
        <xdr:to>
          <xdr:col>14</xdr:col>
          <xdr:colOff>2943225</xdr:colOff>
          <xdr:row>39</xdr:row>
          <xdr:rowOff>0</xdr:rowOff>
        </xdr:to>
        <xdr:sp macro="" textlink="">
          <xdr:nvSpPr>
            <xdr:cNvPr id="21811" name="DDCROPSCOUNTRY3304" hidden="1">
              <a:extLst>
                <a:ext uri="{63B3BB69-23CF-44E3-9099-C40C66FF867C}">
                  <a14:compatExt spid="_x0000_s21811"/>
                </a:ext>
                <a:ext uri="{FF2B5EF4-FFF2-40B4-BE49-F238E27FC236}">
                  <a16:creationId xmlns:a16="http://schemas.microsoft.com/office/drawing/2014/main" id="{00000000-0008-0000-0200-00003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38</xdr:row>
          <xdr:rowOff>0</xdr:rowOff>
        </xdr:from>
        <xdr:to>
          <xdr:col>14</xdr:col>
          <xdr:colOff>3676650</xdr:colOff>
          <xdr:row>39</xdr:row>
          <xdr:rowOff>0</xdr:rowOff>
        </xdr:to>
        <xdr:sp macro="" textlink="">
          <xdr:nvSpPr>
            <xdr:cNvPr id="21812" name="DDCROPSCOUNTRY3305" hidden="1">
              <a:extLst>
                <a:ext uri="{63B3BB69-23CF-44E3-9099-C40C66FF867C}">
                  <a14:compatExt spid="_x0000_s21812"/>
                </a:ext>
                <a:ext uri="{FF2B5EF4-FFF2-40B4-BE49-F238E27FC236}">
                  <a16:creationId xmlns:a16="http://schemas.microsoft.com/office/drawing/2014/main" id="{00000000-0008-0000-0200-00003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38</xdr:row>
          <xdr:rowOff>0</xdr:rowOff>
        </xdr:from>
        <xdr:to>
          <xdr:col>15</xdr:col>
          <xdr:colOff>114300</xdr:colOff>
          <xdr:row>39</xdr:row>
          <xdr:rowOff>0</xdr:rowOff>
        </xdr:to>
        <xdr:sp macro="" textlink="">
          <xdr:nvSpPr>
            <xdr:cNvPr id="21813" name="DDCROPSCOUNTRY3306" hidden="1">
              <a:extLst>
                <a:ext uri="{63B3BB69-23CF-44E3-9099-C40C66FF867C}">
                  <a14:compatExt spid="_x0000_s21813"/>
                </a:ext>
                <a:ext uri="{FF2B5EF4-FFF2-40B4-BE49-F238E27FC236}">
                  <a16:creationId xmlns:a16="http://schemas.microsoft.com/office/drawing/2014/main" id="{00000000-0008-0000-0200-00003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39</xdr:row>
          <xdr:rowOff>0</xdr:rowOff>
        </xdr:from>
        <xdr:to>
          <xdr:col>14</xdr:col>
          <xdr:colOff>714375</xdr:colOff>
          <xdr:row>40</xdr:row>
          <xdr:rowOff>0</xdr:rowOff>
        </xdr:to>
        <xdr:sp macro="" textlink="">
          <xdr:nvSpPr>
            <xdr:cNvPr id="21814" name="DDCROPSCOUNTRY3401" hidden="1">
              <a:extLst>
                <a:ext uri="{63B3BB69-23CF-44E3-9099-C40C66FF867C}">
                  <a14:compatExt spid="_x0000_s21814"/>
                </a:ext>
                <a:ext uri="{FF2B5EF4-FFF2-40B4-BE49-F238E27FC236}">
                  <a16:creationId xmlns:a16="http://schemas.microsoft.com/office/drawing/2014/main" id="{00000000-0008-0000-0200-00003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39</xdr:row>
          <xdr:rowOff>0</xdr:rowOff>
        </xdr:from>
        <xdr:to>
          <xdr:col>14</xdr:col>
          <xdr:colOff>1447800</xdr:colOff>
          <xdr:row>40</xdr:row>
          <xdr:rowOff>0</xdr:rowOff>
        </xdr:to>
        <xdr:sp macro="" textlink="">
          <xdr:nvSpPr>
            <xdr:cNvPr id="21815" name="DDCROPSCOUNTRY3402" hidden="1">
              <a:extLst>
                <a:ext uri="{63B3BB69-23CF-44E3-9099-C40C66FF867C}">
                  <a14:compatExt spid="_x0000_s21815"/>
                </a:ext>
                <a:ext uri="{FF2B5EF4-FFF2-40B4-BE49-F238E27FC236}">
                  <a16:creationId xmlns:a16="http://schemas.microsoft.com/office/drawing/2014/main" id="{00000000-0008-0000-0200-00003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39</xdr:row>
          <xdr:rowOff>0</xdr:rowOff>
        </xdr:from>
        <xdr:to>
          <xdr:col>14</xdr:col>
          <xdr:colOff>2190750</xdr:colOff>
          <xdr:row>40</xdr:row>
          <xdr:rowOff>0</xdr:rowOff>
        </xdr:to>
        <xdr:sp macro="" textlink="">
          <xdr:nvSpPr>
            <xdr:cNvPr id="21816" name="DDCROPSCOUNTRY3403" hidden="1">
              <a:extLst>
                <a:ext uri="{63B3BB69-23CF-44E3-9099-C40C66FF867C}">
                  <a14:compatExt spid="_x0000_s21816"/>
                </a:ext>
                <a:ext uri="{FF2B5EF4-FFF2-40B4-BE49-F238E27FC236}">
                  <a16:creationId xmlns:a16="http://schemas.microsoft.com/office/drawing/2014/main" id="{00000000-0008-0000-0200-00003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39</xdr:row>
          <xdr:rowOff>0</xdr:rowOff>
        </xdr:from>
        <xdr:to>
          <xdr:col>14</xdr:col>
          <xdr:colOff>2943225</xdr:colOff>
          <xdr:row>40</xdr:row>
          <xdr:rowOff>0</xdr:rowOff>
        </xdr:to>
        <xdr:sp macro="" textlink="">
          <xdr:nvSpPr>
            <xdr:cNvPr id="21817" name="DDCROPSCOUNTRY3404" hidden="1">
              <a:extLst>
                <a:ext uri="{63B3BB69-23CF-44E3-9099-C40C66FF867C}">
                  <a14:compatExt spid="_x0000_s21817"/>
                </a:ext>
                <a:ext uri="{FF2B5EF4-FFF2-40B4-BE49-F238E27FC236}">
                  <a16:creationId xmlns:a16="http://schemas.microsoft.com/office/drawing/2014/main" id="{00000000-0008-0000-0200-00003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39</xdr:row>
          <xdr:rowOff>0</xdr:rowOff>
        </xdr:from>
        <xdr:to>
          <xdr:col>14</xdr:col>
          <xdr:colOff>3676650</xdr:colOff>
          <xdr:row>40</xdr:row>
          <xdr:rowOff>0</xdr:rowOff>
        </xdr:to>
        <xdr:sp macro="" textlink="">
          <xdr:nvSpPr>
            <xdr:cNvPr id="21818" name="DDCROPSCOUNTRY3405" hidden="1">
              <a:extLst>
                <a:ext uri="{63B3BB69-23CF-44E3-9099-C40C66FF867C}">
                  <a14:compatExt spid="_x0000_s21818"/>
                </a:ext>
                <a:ext uri="{FF2B5EF4-FFF2-40B4-BE49-F238E27FC236}">
                  <a16:creationId xmlns:a16="http://schemas.microsoft.com/office/drawing/2014/main" id="{00000000-0008-0000-0200-00003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39</xdr:row>
          <xdr:rowOff>0</xdr:rowOff>
        </xdr:from>
        <xdr:to>
          <xdr:col>15</xdr:col>
          <xdr:colOff>114300</xdr:colOff>
          <xdr:row>40</xdr:row>
          <xdr:rowOff>0</xdr:rowOff>
        </xdr:to>
        <xdr:sp macro="" textlink="">
          <xdr:nvSpPr>
            <xdr:cNvPr id="21819" name="DDCROPSCOUNTRY3406" hidden="1">
              <a:extLst>
                <a:ext uri="{63B3BB69-23CF-44E3-9099-C40C66FF867C}">
                  <a14:compatExt spid="_x0000_s21819"/>
                </a:ext>
                <a:ext uri="{FF2B5EF4-FFF2-40B4-BE49-F238E27FC236}">
                  <a16:creationId xmlns:a16="http://schemas.microsoft.com/office/drawing/2014/main" id="{00000000-0008-0000-0200-00003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40</xdr:row>
          <xdr:rowOff>0</xdr:rowOff>
        </xdr:from>
        <xdr:to>
          <xdr:col>14</xdr:col>
          <xdr:colOff>714375</xdr:colOff>
          <xdr:row>41</xdr:row>
          <xdr:rowOff>0</xdr:rowOff>
        </xdr:to>
        <xdr:sp macro="" textlink="">
          <xdr:nvSpPr>
            <xdr:cNvPr id="21820" name="DDCROPSCOUNTRY3501" hidden="1">
              <a:extLst>
                <a:ext uri="{63B3BB69-23CF-44E3-9099-C40C66FF867C}">
                  <a14:compatExt spid="_x0000_s21820"/>
                </a:ext>
                <a:ext uri="{FF2B5EF4-FFF2-40B4-BE49-F238E27FC236}">
                  <a16:creationId xmlns:a16="http://schemas.microsoft.com/office/drawing/2014/main" id="{00000000-0008-0000-0200-00003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40</xdr:row>
          <xdr:rowOff>0</xdr:rowOff>
        </xdr:from>
        <xdr:to>
          <xdr:col>14</xdr:col>
          <xdr:colOff>1447800</xdr:colOff>
          <xdr:row>41</xdr:row>
          <xdr:rowOff>0</xdr:rowOff>
        </xdr:to>
        <xdr:sp macro="" textlink="">
          <xdr:nvSpPr>
            <xdr:cNvPr id="21821" name="DDCROPSCOUNTRY3502" hidden="1">
              <a:extLst>
                <a:ext uri="{63B3BB69-23CF-44E3-9099-C40C66FF867C}">
                  <a14:compatExt spid="_x0000_s21821"/>
                </a:ext>
                <a:ext uri="{FF2B5EF4-FFF2-40B4-BE49-F238E27FC236}">
                  <a16:creationId xmlns:a16="http://schemas.microsoft.com/office/drawing/2014/main" id="{00000000-0008-0000-0200-00003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40</xdr:row>
          <xdr:rowOff>0</xdr:rowOff>
        </xdr:from>
        <xdr:to>
          <xdr:col>14</xdr:col>
          <xdr:colOff>2190750</xdr:colOff>
          <xdr:row>41</xdr:row>
          <xdr:rowOff>0</xdr:rowOff>
        </xdr:to>
        <xdr:sp macro="" textlink="">
          <xdr:nvSpPr>
            <xdr:cNvPr id="21822" name="DDCROPSCOUNTRY3503" hidden="1">
              <a:extLst>
                <a:ext uri="{63B3BB69-23CF-44E3-9099-C40C66FF867C}">
                  <a14:compatExt spid="_x0000_s21822"/>
                </a:ext>
                <a:ext uri="{FF2B5EF4-FFF2-40B4-BE49-F238E27FC236}">
                  <a16:creationId xmlns:a16="http://schemas.microsoft.com/office/drawing/2014/main" id="{00000000-0008-0000-0200-00003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40</xdr:row>
          <xdr:rowOff>0</xdr:rowOff>
        </xdr:from>
        <xdr:to>
          <xdr:col>14</xdr:col>
          <xdr:colOff>2943225</xdr:colOff>
          <xdr:row>41</xdr:row>
          <xdr:rowOff>0</xdr:rowOff>
        </xdr:to>
        <xdr:sp macro="" textlink="">
          <xdr:nvSpPr>
            <xdr:cNvPr id="21823" name="DDCROPSCOUNTRY3504" hidden="1">
              <a:extLst>
                <a:ext uri="{63B3BB69-23CF-44E3-9099-C40C66FF867C}">
                  <a14:compatExt spid="_x0000_s21823"/>
                </a:ext>
                <a:ext uri="{FF2B5EF4-FFF2-40B4-BE49-F238E27FC236}">
                  <a16:creationId xmlns:a16="http://schemas.microsoft.com/office/drawing/2014/main" id="{00000000-0008-0000-0200-00003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40</xdr:row>
          <xdr:rowOff>0</xdr:rowOff>
        </xdr:from>
        <xdr:to>
          <xdr:col>14</xdr:col>
          <xdr:colOff>3676650</xdr:colOff>
          <xdr:row>41</xdr:row>
          <xdr:rowOff>0</xdr:rowOff>
        </xdr:to>
        <xdr:sp macro="" textlink="">
          <xdr:nvSpPr>
            <xdr:cNvPr id="21824" name="DDCROPSCOUNTRY3505" hidden="1">
              <a:extLst>
                <a:ext uri="{63B3BB69-23CF-44E3-9099-C40C66FF867C}">
                  <a14:compatExt spid="_x0000_s21824"/>
                </a:ext>
                <a:ext uri="{FF2B5EF4-FFF2-40B4-BE49-F238E27FC236}">
                  <a16:creationId xmlns:a16="http://schemas.microsoft.com/office/drawing/2014/main" id="{00000000-0008-0000-0200-00004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40</xdr:row>
          <xdr:rowOff>0</xdr:rowOff>
        </xdr:from>
        <xdr:to>
          <xdr:col>15</xdr:col>
          <xdr:colOff>114300</xdr:colOff>
          <xdr:row>41</xdr:row>
          <xdr:rowOff>0</xdr:rowOff>
        </xdr:to>
        <xdr:sp macro="" textlink="">
          <xdr:nvSpPr>
            <xdr:cNvPr id="21825" name="DDCROPSCOUNTRY3506" hidden="1">
              <a:extLst>
                <a:ext uri="{63B3BB69-23CF-44E3-9099-C40C66FF867C}">
                  <a14:compatExt spid="_x0000_s21825"/>
                </a:ext>
                <a:ext uri="{FF2B5EF4-FFF2-40B4-BE49-F238E27FC236}">
                  <a16:creationId xmlns:a16="http://schemas.microsoft.com/office/drawing/2014/main" id="{00000000-0008-0000-0200-00004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41</xdr:row>
          <xdr:rowOff>0</xdr:rowOff>
        </xdr:from>
        <xdr:to>
          <xdr:col>14</xdr:col>
          <xdr:colOff>714375</xdr:colOff>
          <xdr:row>42</xdr:row>
          <xdr:rowOff>0</xdr:rowOff>
        </xdr:to>
        <xdr:sp macro="" textlink="">
          <xdr:nvSpPr>
            <xdr:cNvPr id="21826" name="DDCROPSCOUNTRY3601" hidden="1">
              <a:extLst>
                <a:ext uri="{63B3BB69-23CF-44E3-9099-C40C66FF867C}">
                  <a14:compatExt spid="_x0000_s21826"/>
                </a:ext>
                <a:ext uri="{FF2B5EF4-FFF2-40B4-BE49-F238E27FC236}">
                  <a16:creationId xmlns:a16="http://schemas.microsoft.com/office/drawing/2014/main" id="{00000000-0008-0000-0200-00004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41</xdr:row>
          <xdr:rowOff>0</xdr:rowOff>
        </xdr:from>
        <xdr:to>
          <xdr:col>14</xdr:col>
          <xdr:colOff>1447800</xdr:colOff>
          <xdr:row>42</xdr:row>
          <xdr:rowOff>0</xdr:rowOff>
        </xdr:to>
        <xdr:sp macro="" textlink="">
          <xdr:nvSpPr>
            <xdr:cNvPr id="21827" name="DDCROPSCOUNTRY3602" hidden="1">
              <a:extLst>
                <a:ext uri="{63B3BB69-23CF-44E3-9099-C40C66FF867C}">
                  <a14:compatExt spid="_x0000_s21827"/>
                </a:ext>
                <a:ext uri="{FF2B5EF4-FFF2-40B4-BE49-F238E27FC236}">
                  <a16:creationId xmlns:a16="http://schemas.microsoft.com/office/drawing/2014/main" id="{00000000-0008-0000-0200-00004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41</xdr:row>
          <xdr:rowOff>0</xdr:rowOff>
        </xdr:from>
        <xdr:to>
          <xdr:col>14</xdr:col>
          <xdr:colOff>2190750</xdr:colOff>
          <xdr:row>42</xdr:row>
          <xdr:rowOff>0</xdr:rowOff>
        </xdr:to>
        <xdr:sp macro="" textlink="">
          <xdr:nvSpPr>
            <xdr:cNvPr id="21828" name="DDCROPSCOUNTRY3603" hidden="1">
              <a:extLst>
                <a:ext uri="{63B3BB69-23CF-44E3-9099-C40C66FF867C}">
                  <a14:compatExt spid="_x0000_s21828"/>
                </a:ext>
                <a:ext uri="{FF2B5EF4-FFF2-40B4-BE49-F238E27FC236}">
                  <a16:creationId xmlns:a16="http://schemas.microsoft.com/office/drawing/2014/main" id="{00000000-0008-0000-0200-00004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41</xdr:row>
          <xdr:rowOff>0</xdr:rowOff>
        </xdr:from>
        <xdr:to>
          <xdr:col>14</xdr:col>
          <xdr:colOff>2943225</xdr:colOff>
          <xdr:row>42</xdr:row>
          <xdr:rowOff>0</xdr:rowOff>
        </xdr:to>
        <xdr:sp macro="" textlink="">
          <xdr:nvSpPr>
            <xdr:cNvPr id="21829" name="DDCROPSCOUNTRY3604" hidden="1">
              <a:extLst>
                <a:ext uri="{63B3BB69-23CF-44E3-9099-C40C66FF867C}">
                  <a14:compatExt spid="_x0000_s21829"/>
                </a:ext>
                <a:ext uri="{FF2B5EF4-FFF2-40B4-BE49-F238E27FC236}">
                  <a16:creationId xmlns:a16="http://schemas.microsoft.com/office/drawing/2014/main" id="{00000000-0008-0000-0200-00004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41</xdr:row>
          <xdr:rowOff>0</xdr:rowOff>
        </xdr:from>
        <xdr:to>
          <xdr:col>14</xdr:col>
          <xdr:colOff>3676650</xdr:colOff>
          <xdr:row>42</xdr:row>
          <xdr:rowOff>0</xdr:rowOff>
        </xdr:to>
        <xdr:sp macro="" textlink="">
          <xdr:nvSpPr>
            <xdr:cNvPr id="21830" name="DDCROPSCOUNTRY3605" hidden="1">
              <a:extLst>
                <a:ext uri="{63B3BB69-23CF-44E3-9099-C40C66FF867C}">
                  <a14:compatExt spid="_x0000_s21830"/>
                </a:ext>
                <a:ext uri="{FF2B5EF4-FFF2-40B4-BE49-F238E27FC236}">
                  <a16:creationId xmlns:a16="http://schemas.microsoft.com/office/drawing/2014/main" id="{00000000-0008-0000-0200-00004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41</xdr:row>
          <xdr:rowOff>0</xdr:rowOff>
        </xdr:from>
        <xdr:to>
          <xdr:col>15</xdr:col>
          <xdr:colOff>114300</xdr:colOff>
          <xdr:row>42</xdr:row>
          <xdr:rowOff>0</xdr:rowOff>
        </xdr:to>
        <xdr:sp macro="" textlink="">
          <xdr:nvSpPr>
            <xdr:cNvPr id="21831" name="DDCROPSCOUNTRY3606" hidden="1">
              <a:extLst>
                <a:ext uri="{63B3BB69-23CF-44E3-9099-C40C66FF867C}">
                  <a14:compatExt spid="_x0000_s21831"/>
                </a:ext>
                <a:ext uri="{FF2B5EF4-FFF2-40B4-BE49-F238E27FC236}">
                  <a16:creationId xmlns:a16="http://schemas.microsoft.com/office/drawing/2014/main" id="{00000000-0008-0000-0200-00004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0</xdr:rowOff>
        </xdr:from>
        <xdr:to>
          <xdr:col>14</xdr:col>
          <xdr:colOff>714375</xdr:colOff>
          <xdr:row>43</xdr:row>
          <xdr:rowOff>0</xdr:rowOff>
        </xdr:to>
        <xdr:sp macro="" textlink="">
          <xdr:nvSpPr>
            <xdr:cNvPr id="21832" name="DDCROPSCOUNTRY3701" hidden="1">
              <a:extLst>
                <a:ext uri="{63B3BB69-23CF-44E3-9099-C40C66FF867C}">
                  <a14:compatExt spid="_x0000_s21832"/>
                </a:ext>
                <a:ext uri="{FF2B5EF4-FFF2-40B4-BE49-F238E27FC236}">
                  <a16:creationId xmlns:a16="http://schemas.microsoft.com/office/drawing/2014/main" id="{00000000-0008-0000-0200-00004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42</xdr:row>
          <xdr:rowOff>0</xdr:rowOff>
        </xdr:from>
        <xdr:to>
          <xdr:col>14</xdr:col>
          <xdr:colOff>1447800</xdr:colOff>
          <xdr:row>43</xdr:row>
          <xdr:rowOff>0</xdr:rowOff>
        </xdr:to>
        <xdr:sp macro="" textlink="">
          <xdr:nvSpPr>
            <xdr:cNvPr id="21833" name="DDCROPSCOUNTRY3702" hidden="1">
              <a:extLst>
                <a:ext uri="{63B3BB69-23CF-44E3-9099-C40C66FF867C}">
                  <a14:compatExt spid="_x0000_s21833"/>
                </a:ext>
                <a:ext uri="{FF2B5EF4-FFF2-40B4-BE49-F238E27FC236}">
                  <a16:creationId xmlns:a16="http://schemas.microsoft.com/office/drawing/2014/main" id="{00000000-0008-0000-0200-00004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42</xdr:row>
          <xdr:rowOff>0</xdr:rowOff>
        </xdr:from>
        <xdr:to>
          <xdr:col>14</xdr:col>
          <xdr:colOff>2190750</xdr:colOff>
          <xdr:row>43</xdr:row>
          <xdr:rowOff>0</xdr:rowOff>
        </xdr:to>
        <xdr:sp macro="" textlink="">
          <xdr:nvSpPr>
            <xdr:cNvPr id="21834" name="DDCROPSCOUNTRY3703" hidden="1">
              <a:extLst>
                <a:ext uri="{63B3BB69-23CF-44E3-9099-C40C66FF867C}">
                  <a14:compatExt spid="_x0000_s21834"/>
                </a:ext>
                <a:ext uri="{FF2B5EF4-FFF2-40B4-BE49-F238E27FC236}">
                  <a16:creationId xmlns:a16="http://schemas.microsoft.com/office/drawing/2014/main" id="{00000000-0008-0000-0200-00004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42</xdr:row>
          <xdr:rowOff>0</xdr:rowOff>
        </xdr:from>
        <xdr:to>
          <xdr:col>14</xdr:col>
          <xdr:colOff>2943225</xdr:colOff>
          <xdr:row>43</xdr:row>
          <xdr:rowOff>0</xdr:rowOff>
        </xdr:to>
        <xdr:sp macro="" textlink="">
          <xdr:nvSpPr>
            <xdr:cNvPr id="21835" name="DDCROPSCOUNTRY3704" hidden="1">
              <a:extLst>
                <a:ext uri="{63B3BB69-23CF-44E3-9099-C40C66FF867C}">
                  <a14:compatExt spid="_x0000_s21835"/>
                </a:ext>
                <a:ext uri="{FF2B5EF4-FFF2-40B4-BE49-F238E27FC236}">
                  <a16:creationId xmlns:a16="http://schemas.microsoft.com/office/drawing/2014/main" id="{00000000-0008-0000-0200-00004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42</xdr:row>
          <xdr:rowOff>0</xdr:rowOff>
        </xdr:from>
        <xdr:to>
          <xdr:col>14</xdr:col>
          <xdr:colOff>3676650</xdr:colOff>
          <xdr:row>43</xdr:row>
          <xdr:rowOff>0</xdr:rowOff>
        </xdr:to>
        <xdr:sp macro="" textlink="">
          <xdr:nvSpPr>
            <xdr:cNvPr id="21836" name="DDCROPSCOUNTRY3705" hidden="1">
              <a:extLst>
                <a:ext uri="{63B3BB69-23CF-44E3-9099-C40C66FF867C}">
                  <a14:compatExt spid="_x0000_s21836"/>
                </a:ext>
                <a:ext uri="{FF2B5EF4-FFF2-40B4-BE49-F238E27FC236}">
                  <a16:creationId xmlns:a16="http://schemas.microsoft.com/office/drawing/2014/main" id="{00000000-0008-0000-0200-00004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42</xdr:row>
          <xdr:rowOff>0</xdr:rowOff>
        </xdr:from>
        <xdr:to>
          <xdr:col>15</xdr:col>
          <xdr:colOff>114300</xdr:colOff>
          <xdr:row>43</xdr:row>
          <xdr:rowOff>0</xdr:rowOff>
        </xdr:to>
        <xdr:sp macro="" textlink="">
          <xdr:nvSpPr>
            <xdr:cNvPr id="21837" name="DDCROPSCOUNTRY3706" hidden="1">
              <a:extLst>
                <a:ext uri="{63B3BB69-23CF-44E3-9099-C40C66FF867C}">
                  <a14:compatExt spid="_x0000_s21837"/>
                </a:ext>
                <a:ext uri="{FF2B5EF4-FFF2-40B4-BE49-F238E27FC236}">
                  <a16:creationId xmlns:a16="http://schemas.microsoft.com/office/drawing/2014/main" id="{00000000-0008-0000-0200-00004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43</xdr:row>
          <xdr:rowOff>0</xdr:rowOff>
        </xdr:from>
        <xdr:to>
          <xdr:col>14</xdr:col>
          <xdr:colOff>714375</xdr:colOff>
          <xdr:row>44</xdr:row>
          <xdr:rowOff>0</xdr:rowOff>
        </xdr:to>
        <xdr:sp macro="" textlink="">
          <xdr:nvSpPr>
            <xdr:cNvPr id="21838" name="DDCROPSCOUNTRY3801" hidden="1">
              <a:extLst>
                <a:ext uri="{63B3BB69-23CF-44E3-9099-C40C66FF867C}">
                  <a14:compatExt spid="_x0000_s21838"/>
                </a:ext>
                <a:ext uri="{FF2B5EF4-FFF2-40B4-BE49-F238E27FC236}">
                  <a16:creationId xmlns:a16="http://schemas.microsoft.com/office/drawing/2014/main" id="{00000000-0008-0000-0200-00004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43</xdr:row>
          <xdr:rowOff>0</xdr:rowOff>
        </xdr:from>
        <xdr:to>
          <xdr:col>14</xdr:col>
          <xdr:colOff>1447800</xdr:colOff>
          <xdr:row>44</xdr:row>
          <xdr:rowOff>0</xdr:rowOff>
        </xdr:to>
        <xdr:sp macro="" textlink="">
          <xdr:nvSpPr>
            <xdr:cNvPr id="21839" name="DDCROPSCOUNTRY3802" hidden="1">
              <a:extLst>
                <a:ext uri="{63B3BB69-23CF-44E3-9099-C40C66FF867C}">
                  <a14:compatExt spid="_x0000_s21839"/>
                </a:ext>
                <a:ext uri="{FF2B5EF4-FFF2-40B4-BE49-F238E27FC236}">
                  <a16:creationId xmlns:a16="http://schemas.microsoft.com/office/drawing/2014/main" id="{00000000-0008-0000-0200-00004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43</xdr:row>
          <xdr:rowOff>0</xdr:rowOff>
        </xdr:from>
        <xdr:to>
          <xdr:col>14</xdr:col>
          <xdr:colOff>2190750</xdr:colOff>
          <xdr:row>44</xdr:row>
          <xdr:rowOff>0</xdr:rowOff>
        </xdr:to>
        <xdr:sp macro="" textlink="">
          <xdr:nvSpPr>
            <xdr:cNvPr id="21840" name="DDCROPSCOUNTRY3803" hidden="1">
              <a:extLst>
                <a:ext uri="{63B3BB69-23CF-44E3-9099-C40C66FF867C}">
                  <a14:compatExt spid="_x0000_s21840"/>
                </a:ext>
                <a:ext uri="{FF2B5EF4-FFF2-40B4-BE49-F238E27FC236}">
                  <a16:creationId xmlns:a16="http://schemas.microsoft.com/office/drawing/2014/main" id="{00000000-0008-0000-0200-00005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43</xdr:row>
          <xdr:rowOff>0</xdr:rowOff>
        </xdr:from>
        <xdr:to>
          <xdr:col>14</xdr:col>
          <xdr:colOff>2943225</xdr:colOff>
          <xdr:row>44</xdr:row>
          <xdr:rowOff>0</xdr:rowOff>
        </xdr:to>
        <xdr:sp macro="" textlink="">
          <xdr:nvSpPr>
            <xdr:cNvPr id="21841" name="DDCROPSCOUNTRY3804" hidden="1">
              <a:extLst>
                <a:ext uri="{63B3BB69-23CF-44E3-9099-C40C66FF867C}">
                  <a14:compatExt spid="_x0000_s21841"/>
                </a:ext>
                <a:ext uri="{FF2B5EF4-FFF2-40B4-BE49-F238E27FC236}">
                  <a16:creationId xmlns:a16="http://schemas.microsoft.com/office/drawing/2014/main" id="{00000000-0008-0000-0200-00005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43</xdr:row>
          <xdr:rowOff>0</xdr:rowOff>
        </xdr:from>
        <xdr:to>
          <xdr:col>14</xdr:col>
          <xdr:colOff>3676650</xdr:colOff>
          <xdr:row>44</xdr:row>
          <xdr:rowOff>0</xdr:rowOff>
        </xdr:to>
        <xdr:sp macro="" textlink="">
          <xdr:nvSpPr>
            <xdr:cNvPr id="21842" name="DDCROPSCOUNTRY3805" hidden="1">
              <a:extLst>
                <a:ext uri="{63B3BB69-23CF-44E3-9099-C40C66FF867C}">
                  <a14:compatExt spid="_x0000_s21842"/>
                </a:ext>
                <a:ext uri="{FF2B5EF4-FFF2-40B4-BE49-F238E27FC236}">
                  <a16:creationId xmlns:a16="http://schemas.microsoft.com/office/drawing/2014/main" id="{00000000-0008-0000-0200-00005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43</xdr:row>
          <xdr:rowOff>0</xdr:rowOff>
        </xdr:from>
        <xdr:to>
          <xdr:col>15</xdr:col>
          <xdr:colOff>114300</xdr:colOff>
          <xdr:row>44</xdr:row>
          <xdr:rowOff>0</xdr:rowOff>
        </xdr:to>
        <xdr:sp macro="" textlink="">
          <xdr:nvSpPr>
            <xdr:cNvPr id="21843" name="DDCROPSCOUNTRY3806" hidden="1">
              <a:extLst>
                <a:ext uri="{63B3BB69-23CF-44E3-9099-C40C66FF867C}">
                  <a14:compatExt spid="_x0000_s21843"/>
                </a:ext>
                <a:ext uri="{FF2B5EF4-FFF2-40B4-BE49-F238E27FC236}">
                  <a16:creationId xmlns:a16="http://schemas.microsoft.com/office/drawing/2014/main" id="{00000000-0008-0000-0200-00005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44</xdr:row>
          <xdr:rowOff>0</xdr:rowOff>
        </xdr:from>
        <xdr:to>
          <xdr:col>14</xdr:col>
          <xdr:colOff>714375</xdr:colOff>
          <xdr:row>45</xdr:row>
          <xdr:rowOff>0</xdr:rowOff>
        </xdr:to>
        <xdr:sp macro="" textlink="">
          <xdr:nvSpPr>
            <xdr:cNvPr id="21844" name="DDCROPSCOUNTRY3901" hidden="1">
              <a:extLst>
                <a:ext uri="{63B3BB69-23CF-44E3-9099-C40C66FF867C}">
                  <a14:compatExt spid="_x0000_s21844"/>
                </a:ext>
                <a:ext uri="{FF2B5EF4-FFF2-40B4-BE49-F238E27FC236}">
                  <a16:creationId xmlns:a16="http://schemas.microsoft.com/office/drawing/2014/main" id="{00000000-0008-0000-0200-00005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44</xdr:row>
          <xdr:rowOff>0</xdr:rowOff>
        </xdr:from>
        <xdr:to>
          <xdr:col>14</xdr:col>
          <xdr:colOff>1447800</xdr:colOff>
          <xdr:row>45</xdr:row>
          <xdr:rowOff>0</xdr:rowOff>
        </xdr:to>
        <xdr:sp macro="" textlink="">
          <xdr:nvSpPr>
            <xdr:cNvPr id="21845" name="DDCROPSCOUNTRY3902" hidden="1">
              <a:extLst>
                <a:ext uri="{63B3BB69-23CF-44E3-9099-C40C66FF867C}">
                  <a14:compatExt spid="_x0000_s21845"/>
                </a:ext>
                <a:ext uri="{FF2B5EF4-FFF2-40B4-BE49-F238E27FC236}">
                  <a16:creationId xmlns:a16="http://schemas.microsoft.com/office/drawing/2014/main" id="{00000000-0008-0000-0200-00005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44</xdr:row>
          <xdr:rowOff>0</xdr:rowOff>
        </xdr:from>
        <xdr:to>
          <xdr:col>14</xdr:col>
          <xdr:colOff>2190750</xdr:colOff>
          <xdr:row>45</xdr:row>
          <xdr:rowOff>0</xdr:rowOff>
        </xdr:to>
        <xdr:sp macro="" textlink="">
          <xdr:nvSpPr>
            <xdr:cNvPr id="21846" name="DDCROPSCOUNTRY3903" hidden="1">
              <a:extLst>
                <a:ext uri="{63B3BB69-23CF-44E3-9099-C40C66FF867C}">
                  <a14:compatExt spid="_x0000_s21846"/>
                </a:ext>
                <a:ext uri="{FF2B5EF4-FFF2-40B4-BE49-F238E27FC236}">
                  <a16:creationId xmlns:a16="http://schemas.microsoft.com/office/drawing/2014/main" id="{00000000-0008-0000-0200-00005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44</xdr:row>
          <xdr:rowOff>0</xdr:rowOff>
        </xdr:from>
        <xdr:to>
          <xdr:col>14</xdr:col>
          <xdr:colOff>2943225</xdr:colOff>
          <xdr:row>45</xdr:row>
          <xdr:rowOff>0</xdr:rowOff>
        </xdr:to>
        <xdr:sp macro="" textlink="">
          <xdr:nvSpPr>
            <xdr:cNvPr id="21847" name="DDCROPSCOUNTRY3904" hidden="1">
              <a:extLst>
                <a:ext uri="{63B3BB69-23CF-44E3-9099-C40C66FF867C}">
                  <a14:compatExt spid="_x0000_s21847"/>
                </a:ext>
                <a:ext uri="{FF2B5EF4-FFF2-40B4-BE49-F238E27FC236}">
                  <a16:creationId xmlns:a16="http://schemas.microsoft.com/office/drawing/2014/main" id="{00000000-0008-0000-0200-00005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44</xdr:row>
          <xdr:rowOff>0</xdr:rowOff>
        </xdr:from>
        <xdr:to>
          <xdr:col>14</xdr:col>
          <xdr:colOff>3676650</xdr:colOff>
          <xdr:row>45</xdr:row>
          <xdr:rowOff>0</xdr:rowOff>
        </xdr:to>
        <xdr:sp macro="" textlink="">
          <xdr:nvSpPr>
            <xdr:cNvPr id="21848" name="DDCROPSCOUNTRY3905" hidden="1">
              <a:extLst>
                <a:ext uri="{63B3BB69-23CF-44E3-9099-C40C66FF867C}">
                  <a14:compatExt spid="_x0000_s21848"/>
                </a:ext>
                <a:ext uri="{FF2B5EF4-FFF2-40B4-BE49-F238E27FC236}">
                  <a16:creationId xmlns:a16="http://schemas.microsoft.com/office/drawing/2014/main" id="{00000000-0008-0000-0200-00005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44</xdr:row>
          <xdr:rowOff>0</xdr:rowOff>
        </xdr:from>
        <xdr:to>
          <xdr:col>15</xdr:col>
          <xdr:colOff>114300</xdr:colOff>
          <xdr:row>45</xdr:row>
          <xdr:rowOff>0</xdr:rowOff>
        </xdr:to>
        <xdr:sp macro="" textlink="">
          <xdr:nvSpPr>
            <xdr:cNvPr id="21849" name="DDCROPSCOUNTRY3906" hidden="1">
              <a:extLst>
                <a:ext uri="{63B3BB69-23CF-44E3-9099-C40C66FF867C}">
                  <a14:compatExt spid="_x0000_s21849"/>
                </a:ext>
                <a:ext uri="{FF2B5EF4-FFF2-40B4-BE49-F238E27FC236}">
                  <a16:creationId xmlns:a16="http://schemas.microsoft.com/office/drawing/2014/main" id="{00000000-0008-0000-0200-00005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45</xdr:row>
          <xdr:rowOff>0</xdr:rowOff>
        </xdr:from>
        <xdr:to>
          <xdr:col>14</xdr:col>
          <xdr:colOff>714375</xdr:colOff>
          <xdr:row>46</xdr:row>
          <xdr:rowOff>0</xdr:rowOff>
        </xdr:to>
        <xdr:sp macro="" textlink="">
          <xdr:nvSpPr>
            <xdr:cNvPr id="21850" name="DDCROPSCOUNTRY4001" hidden="1">
              <a:extLst>
                <a:ext uri="{63B3BB69-23CF-44E3-9099-C40C66FF867C}">
                  <a14:compatExt spid="_x0000_s21850"/>
                </a:ext>
                <a:ext uri="{FF2B5EF4-FFF2-40B4-BE49-F238E27FC236}">
                  <a16:creationId xmlns:a16="http://schemas.microsoft.com/office/drawing/2014/main" id="{00000000-0008-0000-0200-00005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45</xdr:row>
          <xdr:rowOff>0</xdr:rowOff>
        </xdr:from>
        <xdr:to>
          <xdr:col>14</xdr:col>
          <xdr:colOff>1447800</xdr:colOff>
          <xdr:row>46</xdr:row>
          <xdr:rowOff>0</xdr:rowOff>
        </xdr:to>
        <xdr:sp macro="" textlink="">
          <xdr:nvSpPr>
            <xdr:cNvPr id="21851" name="DDCROPSCOUNTRY4002" hidden="1">
              <a:extLst>
                <a:ext uri="{63B3BB69-23CF-44E3-9099-C40C66FF867C}">
                  <a14:compatExt spid="_x0000_s21851"/>
                </a:ext>
                <a:ext uri="{FF2B5EF4-FFF2-40B4-BE49-F238E27FC236}">
                  <a16:creationId xmlns:a16="http://schemas.microsoft.com/office/drawing/2014/main" id="{00000000-0008-0000-0200-00005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45</xdr:row>
          <xdr:rowOff>0</xdr:rowOff>
        </xdr:from>
        <xdr:to>
          <xdr:col>14</xdr:col>
          <xdr:colOff>2190750</xdr:colOff>
          <xdr:row>46</xdr:row>
          <xdr:rowOff>0</xdr:rowOff>
        </xdr:to>
        <xdr:sp macro="" textlink="">
          <xdr:nvSpPr>
            <xdr:cNvPr id="21852" name="DDCROPSCOUNTRY4003" hidden="1">
              <a:extLst>
                <a:ext uri="{63B3BB69-23CF-44E3-9099-C40C66FF867C}">
                  <a14:compatExt spid="_x0000_s21852"/>
                </a:ext>
                <a:ext uri="{FF2B5EF4-FFF2-40B4-BE49-F238E27FC236}">
                  <a16:creationId xmlns:a16="http://schemas.microsoft.com/office/drawing/2014/main" id="{00000000-0008-0000-0200-00005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45</xdr:row>
          <xdr:rowOff>0</xdr:rowOff>
        </xdr:from>
        <xdr:to>
          <xdr:col>14</xdr:col>
          <xdr:colOff>2943225</xdr:colOff>
          <xdr:row>46</xdr:row>
          <xdr:rowOff>0</xdr:rowOff>
        </xdr:to>
        <xdr:sp macro="" textlink="">
          <xdr:nvSpPr>
            <xdr:cNvPr id="21853" name="DDCROPSCOUNTRY4004" hidden="1">
              <a:extLst>
                <a:ext uri="{63B3BB69-23CF-44E3-9099-C40C66FF867C}">
                  <a14:compatExt spid="_x0000_s21853"/>
                </a:ext>
                <a:ext uri="{FF2B5EF4-FFF2-40B4-BE49-F238E27FC236}">
                  <a16:creationId xmlns:a16="http://schemas.microsoft.com/office/drawing/2014/main" id="{00000000-0008-0000-0200-00005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45</xdr:row>
          <xdr:rowOff>0</xdr:rowOff>
        </xdr:from>
        <xdr:to>
          <xdr:col>14</xdr:col>
          <xdr:colOff>3676650</xdr:colOff>
          <xdr:row>46</xdr:row>
          <xdr:rowOff>0</xdr:rowOff>
        </xdr:to>
        <xdr:sp macro="" textlink="">
          <xdr:nvSpPr>
            <xdr:cNvPr id="21854" name="DDCROPSCOUNTRY4005" hidden="1">
              <a:extLst>
                <a:ext uri="{63B3BB69-23CF-44E3-9099-C40C66FF867C}">
                  <a14:compatExt spid="_x0000_s21854"/>
                </a:ext>
                <a:ext uri="{FF2B5EF4-FFF2-40B4-BE49-F238E27FC236}">
                  <a16:creationId xmlns:a16="http://schemas.microsoft.com/office/drawing/2014/main" id="{00000000-0008-0000-0200-00005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45</xdr:row>
          <xdr:rowOff>0</xdr:rowOff>
        </xdr:from>
        <xdr:to>
          <xdr:col>15</xdr:col>
          <xdr:colOff>114300</xdr:colOff>
          <xdr:row>46</xdr:row>
          <xdr:rowOff>0</xdr:rowOff>
        </xdr:to>
        <xdr:sp macro="" textlink="">
          <xdr:nvSpPr>
            <xdr:cNvPr id="21855" name="DDCROPSCOUNTRY4006" hidden="1">
              <a:extLst>
                <a:ext uri="{63B3BB69-23CF-44E3-9099-C40C66FF867C}">
                  <a14:compatExt spid="_x0000_s21855"/>
                </a:ext>
                <a:ext uri="{FF2B5EF4-FFF2-40B4-BE49-F238E27FC236}">
                  <a16:creationId xmlns:a16="http://schemas.microsoft.com/office/drawing/2014/main" id="{00000000-0008-0000-0200-00005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46</xdr:row>
          <xdr:rowOff>0</xdr:rowOff>
        </xdr:from>
        <xdr:to>
          <xdr:col>14</xdr:col>
          <xdr:colOff>714375</xdr:colOff>
          <xdr:row>47</xdr:row>
          <xdr:rowOff>0</xdr:rowOff>
        </xdr:to>
        <xdr:sp macro="" textlink="">
          <xdr:nvSpPr>
            <xdr:cNvPr id="21856" name="DDCROPSCOUNTRY4101" hidden="1">
              <a:extLst>
                <a:ext uri="{63B3BB69-23CF-44E3-9099-C40C66FF867C}">
                  <a14:compatExt spid="_x0000_s21856"/>
                </a:ext>
                <a:ext uri="{FF2B5EF4-FFF2-40B4-BE49-F238E27FC236}">
                  <a16:creationId xmlns:a16="http://schemas.microsoft.com/office/drawing/2014/main" id="{00000000-0008-0000-0200-00006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46</xdr:row>
          <xdr:rowOff>0</xdr:rowOff>
        </xdr:from>
        <xdr:to>
          <xdr:col>14</xdr:col>
          <xdr:colOff>1447800</xdr:colOff>
          <xdr:row>47</xdr:row>
          <xdr:rowOff>0</xdr:rowOff>
        </xdr:to>
        <xdr:sp macro="" textlink="">
          <xdr:nvSpPr>
            <xdr:cNvPr id="21857" name="DDCROPSCOUNTRY4102" hidden="1">
              <a:extLst>
                <a:ext uri="{63B3BB69-23CF-44E3-9099-C40C66FF867C}">
                  <a14:compatExt spid="_x0000_s21857"/>
                </a:ext>
                <a:ext uri="{FF2B5EF4-FFF2-40B4-BE49-F238E27FC236}">
                  <a16:creationId xmlns:a16="http://schemas.microsoft.com/office/drawing/2014/main" id="{00000000-0008-0000-0200-00006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46</xdr:row>
          <xdr:rowOff>0</xdr:rowOff>
        </xdr:from>
        <xdr:to>
          <xdr:col>14</xdr:col>
          <xdr:colOff>2190750</xdr:colOff>
          <xdr:row>47</xdr:row>
          <xdr:rowOff>0</xdr:rowOff>
        </xdr:to>
        <xdr:sp macro="" textlink="">
          <xdr:nvSpPr>
            <xdr:cNvPr id="21858" name="DDCROPSCOUNTRY4103" hidden="1">
              <a:extLst>
                <a:ext uri="{63B3BB69-23CF-44E3-9099-C40C66FF867C}">
                  <a14:compatExt spid="_x0000_s21858"/>
                </a:ext>
                <a:ext uri="{FF2B5EF4-FFF2-40B4-BE49-F238E27FC236}">
                  <a16:creationId xmlns:a16="http://schemas.microsoft.com/office/drawing/2014/main" id="{00000000-0008-0000-0200-00006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46</xdr:row>
          <xdr:rowOff>0</xdr:rowOff>
        </xdr:from>
        <xdr:to>
          <xdr:col>14</xdr:col>
          <xdr:colOff>2943225</xdr:colOff>
          <xdr:row>47</xdr:row>
          <xdr:rowOff>0</xdr:rowOff>
        </xdr:to>
        <xdr:sp macro="" textlink="">
          <xdr:nvSpPr>
            <xdr:cNvPr id="21859" name="DDCROPSCOUNTRY4104" hidden="1">
              <a:extLst>
                <a:ext uri="{63B3BB69-23CF-44E3-9099-C40C66FF867C}">
                  <a14:compatExt spid="_x0000_s21859"/>
                </a:ext>
                <a:ext uri="{FF2B5EF4-FFF2-40B4-BE49-F238E27FC236}">
                  <a16:creationId xmlns:a16="http://schemas.microsoft.com/office/drawing/2014/main" id="{00000000-0008-0000-0200-00006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46</xdr:row>
          <xdr:rowOff>0</xdr:rowOff>
        </xdr:from>
        <xdr:to>
          <xdr:col>14</xdr:col>
          <xdr:colOff>3676650</xdr:colOff>
          <xdr:row>47</xdr:row>
          <xdr:rowOff>0</xdr:rowOff>
        </xdr:to>
        <xdr:sp macro="" textlink="">
          <xdr:nvSpPr>
            <xdr:cNvPr id="21860" name="DDCROPSCOUNTRY4105" hidden="1">
              <a:extLst>
                <a:ext uri="{63B3BB69-23CF-44E3-9099-C40C66FF867C}">
                  <a14:compatExt spid="_x0000_s21860"/>
                </a:ext>
                <a:ext uri="{FF2B5EF4-FFF2-40B4-BE49-F238E27FC236}">
                  <a16:creationId xmlns:a16="http://schemas.microsoft.com/office/drawing/2014/main" id="{00000000-0008-0000-0200-00006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46</xdr:row>
          <xdr:rowOff>0</xdr:rowOff>
        </xdr:from>
        <xdr:to>
          <xdr:col>15</xdr:col>
          <xdr:colOff>114300</xdr:colOff>
          <xdr:row>47</xdr:row>
          <xdr:rowOff>0</xdr:rowOff>
        </xdr:to>
        <xdr:sp macro="" textlink="">
          <xdr:nvSpPr>
            <xdr:cNvPr id="21861" name="DDCROPSCOUNTRY4106" hidden="1">
              <a:extLst>
                <a:ext uri="{63B3BB69-23CF-44E3-9099-C40C66FF867C}">
                  <a14:compatExt spid="_x0000_s21861"/>
                </a:ext>
                <a:ext uri="{FF2B5EF4-FFF2-40B4-BE49-F238E27FC236}">
                  <a16:creationId xmlns:a16="http://schemas.microsoft.com/office/drawing/2014/main" id="{00000000-0008-0000-0200-00006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47</xdr:row>
          <xdr:rowOff>0</xdr:rowOff>
        </xdr:from>
        <xdr:to>
          <xdr:col>14</xdr:col>
          <xdr:colOff>714375</xdr:colOff>
          <xdr:row>48</xdr:row>
          <xdr:rowOff>0</xdr:rowOff>
        </xdr:to>
        <xdr:sp macro="" textlink="">
          <xdr:nvSpPr>
            <xdr:cNvPr id="21862" name="DDCROPSCOUNTRY4201" hidden="1">
              <a:extLst>
                <a:ext uri="{63B3BB69-23CF-44E3-9099-C40C66FF867C}">
                  <a14:compatExt spid="_x0000_s21862"/>
                </a:ext>
                <a:ext uri="{FF2B5EF4-FFF2-40B4-BE49-F238E27FC236}">
                  <a16:creationId xmlns:a16="http://schemas.microsoft.com/office/drawing/2014/main" id="{00000000-0008-0000-0200-00006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47</xdr:row>
          <xdr:rowOff>0</xdr:rowOff>
        </xdr:from>
        <xdr:to>
          <xdr:col>14</xdr:col>
          <xdr:colOff>1447800</xdr:colOff>
          <xdr:row>48</xdr:row>
          <xdr:rowOff>0</xdr:rowOff>
        </xdr:to>
        <xdr:sp macro="" textlink="">
          <xdr:nvSpPr>
            <xdr:cNvPr id="21863" name="DDCROPSCOUNTRY4202" hidden="1">
              <a:extLst>
                <a:ext uri="{63B3BB69-23CF-44E3-9099-C40C66FF867C}">
                  <a14:compatExt spid="_x0000_s21863"/>
                </a:ext>
                <a:ext uri="{FF2B5EF4-FFF2-40B4-BE49-F238E27FC236}">
                  <a16:creationId xmlns:a16="http://schemas.microsoft.com/office/drawing/2014/main" id="{00000000-0008-0000-0200-00006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47</xdr:row>
          <xdr:rowOff>0</xdr:rowOff>
        </xdr:from>
        <xdr:to>
          <xdr:col>14</xdr:col>
          <xdr:colOff>2190750</xdr:colOff>
          <xdr:row>48</xdr:row>
          <xdr:rowOff>0</xdr:rowOff>
        </xdr:to>
        <xdr:sp macro="" textlink="">
          <xdr:nvSpPr>
            <xdr:cNvPr id="21864" name="DDCROPSCOUNTRY4203" hidden="1">
              <a:extLst>
                <a:ext uri="{63B3BB69-23CF-44E3-9099-C40C66FF867C}">
                  <a14:compatExt spid="_x0000_s21864"/>
                </a:ext>
                <a:ext uri="{FF2B5EF4-FFF2-40B4-BE49-F238E27FC236}">
                  <a16:creationId xmlns:a16="http://schemas.microsoft.com/office/drawing/2014/main" id="{00000000-0008-0000-0200-00006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47</xdr:row>
          <xdr:rowOff>0</xdr:rowOff>
        </xdr:from>
        <xdr:to>
          <xdr:col>14</xdr:col>
          <xdr:colOff>2943225</xdr:colOff>
          <xdr:row>48</xdr:row>
          <xdr:rowOff>0</xdr:rowOff>
        </xdr:to>
        <xdr:sp macro="" textlink="">
          <xdr:nvSpPr>
            <xdr:cNvPr id="21865" name="DDCROPSCOUNTRY4204" hidden="1">
              <a:extLst>
                <a:ext uri="{63B3BB69-23CF-44E3-9099-C40C66FF867C}">
                  <a14:compatExt spid="_x0000_s21865"/>
                </a:ext>
                <a:ext uri="{FF2B5EF4-FFF2-40B4-BE49-F238E27FC236}">
                  <a16:creationId xmlns:a16="http://schemas.microsoft.com/office/drawing/2014/main" id="{00000000-0008-0000-0200-00006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47</xdr:row>
          <xdr:rowOff>0</xdr:rowOff>
        </xdr:from>
        <xdr:to>
          <xdr:col>14</xdr:col>
          <xdr:colOff>3676650</xdr:colOff>
          <xdr:row>48</xdr:row>
          <xdr:rowOff>0</xdr:rowOff>
        </xdr:to>
        <xdr:sp macro="" textlink="">
          <xdr:nvSpPr>
            <xdr:cNvPr id="21866" name="DDCROPSCOUNTRY4205" hidden="1">
              <a:extLst>
                <a:ext uri="{63B3BB69-23CF-44E3-9099-C40C66FF867C}">
                  <a14:compatExt spid="_x0000_s21866"/>
                </a:ext>
                <a:ext uri="{FF2B5EF4-FFF2-40B4-BE49-F238E27FC236}">
                  <a16:creationId xmlns:a16="http://schemas.microsoft.com/office/drawing/2014/main" id="{00000000-0008-0000-0200-00006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47</xdr:row>
          <xdr:rowOff>0</xdr:rowOff>
        </xdr:from>
        <xdr:to>
          <xdr:col>15</xdr:col>
          <xdr:colOff>114300</xdr:colOff>
          <xdr:row>48</xdr:row>
          <xdr:rowOff>0</xdr:rowOff>
        </xdr:to>
        <xdr:sp macro="" textlink="">
          <xdr:nvSpPr>
            <xdr:cNvPr id="21867" name="DDCROPSCOUNTRY4206" hidden="1">
              <a:extLst>
                <a:ext uri="{63B3BB69-23CF-44E3-9099-C40C66FF867C}">
                  <a14:compatExt spid="_x0000_s21867"/>
                </a:ext>
                <a:ext uri="{FF2B5EF4-FFF2-40B4-BE49-F238E27FC236}">
                  <a16:creationId xmlns:a16="http://schemas.microsoft.com/office/drawing/2014/main" id="{00000000-0008-0000-0200-00006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48</xdr:row>
          <xdr:rowOff>0</xdr:rowOff>
        </xdr:from>
        <xdr:to>
          <xdr:col>14</xdr:col>
          <xdr:colOff>714375</xdr:colOff>
          <xdr:row>49</xdr:row>
          <xdr:rowOff>0</xdr:rowOff>
        </xdr:to>
        <xdr:sp macro="" textlink="">
          <xdr:nvSpPr>
            <xdr:cNvPr id="21868" name="DDCROPSCOUNTRY4301" hidden="1">
              <a:extLst>
                <a:ext uri="{63B3BB69-23CF-44E3-9099-C40C66FF867C}">
                  <a14:compatExt spid="_x0000_s21868"/>
                </a:ext>
                <a:ext uri="{FF2B5EF4-FFF2-40B4-BE49-F238E27FC236}">
                  <a16:creationId xmlns:a16="http://schemas.microsoft.com/office/drawing/2014/main" id="{00000000-0008-0000-0200-00006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48</xdr:row>
          <xdr:rowOff>0</xdr:rowOff>
        </xdr:from>
        <xdr:to>
          <xdr:col>14</xdr:col>
          <xdr:colOff>1447800</xdr:colOff>
          <xdr:row>49</xdr:row>
          <xdr:rowOff>0</xdr:rowOff>
        </xdr:to>
        <xdr:sp macro="" textlink="">
          <xdr:nvSpPr>
            <xdr:cNvPr id="21869" name="DDCROPSCOUNTRY4302" hidden="1">
              <a:extLst>
                <a:ext uri="{63B3BB69-23CF-44E3-9099-C40C66FF867C}">
                  <a14:compatExt spid="_x0000_s21869"/>
                </a:ext>
                <a:ext uri="{FF2B5EF4-FFF2-40B4-BE49-F238E27FC236}">
                  <a16:creationId xmlns:a16="http://schemas.microsoft.com/office/drawing/2014/main" id="{00000000-0008-0000-0200-00006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48</xdr:row>
          <xdr:rowOff>0</xdr:rowOff>
        </xdr:from>
        <xdr:to>
          <xdr:col>14</xdr:col>
          <xdr:colOff>2190750</xdr:colOff>
          <xdr:row>49</xdr:row>
          <xdr:rowOff>0</xdr:rowOff>
        </xdr:to>
        <xdr:sp macro="" textlink="">
          <xdr:nvSpPr>
            <xdr:cNvPr id="21870" name="DDCROPSCOUNTRY4303" hidden="1">
              <a:extLst>
                <a:ext uri="{63B3BB69-23CF-44E3-9099-C40C66FF867C}">
                  <a14:compatExt spid="_x0000_s21870"/>
                </a:ext>
                <a:ext uri="{FF2B5EF4-FFF2-40B4-BE49-F238E27FC236}">
                  <a16:creationId xmlns:a16="http://schemas.microsoft.com/office/drawing/2014/main" id="{00000000-0008-0000-0200-00006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48</xdr:row>
          <xdr:rowOff>0</xdr:rowOff>
        </xdr:from>
        <xdr:to>
          <xdr:col>14</xdr:col>
          <xdr:colOff>2943225</xdr:colOff>
          <xdr:row>49</xdr:row>
          <xdr:rowOff>0</xdr:rowOff>
        </xdr:to>
        <xdr:sp macro="" textlink="">
          <xdr:nvSpPr>
            <xdr:cNvPr id="21871" name="DDCROPSCOUNTRY4304" hidden="1">
              <a:extLst>
                <a:ext uri="{63B3BB69-23CF-44E3-9099-C40C66FF867C}">
                  <a14:compatExt spid="_x0000_s21871"/>
                </a:ext>
                <a:ext uri="{FF2B5EF4-FFF2-40B4-BE49-F238E27FC236}">
                  <a16:creationId xmlns:a16="http://schemas.microsoft.com/office/drawing/2014/main" id="{00000000-0008-0000-0200-00006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48</xdr:row>
          <xdr:rowOff>0</xdr:rowOff>
        </xdr:from>
        <xdr:to>
          <xdr:col>14</xdr:col>
          <xdr:colOff>3676650</xdr:colOff>
          <xdr:row>49</xdr:row>
          <xdr:rowOff>0</xdr:rowOff>
        </xdr:to>
        <xdr:sp macro="" textlink="">
          <xdr:nvSpPr>
            <xdr:cNvPr id="21872" name="DDCROPSCOUNTRY4305" hidden="1">
              <a:extLst>
                <a:ext uri="{63B3BB69-23CF-44E3-9099-C40C66FF867C}">
                  <a14:compatExt spid="_x0000_s21872"/>
                </a:ext>
                <a:ext uri="{FF2B5EF4-FFF2-40B4-BE49-F238E27FC236}">
                  <a16:creationId xmlns:a16="http://schemas.microsoft.com/office/drawing/2014/main" id="{00000000-0008-0000-0200-00007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48</xdr:row>
          <xdr:rowOff>0</xdr:rowOff>
        </xdr:from>
        <xdr:to>
          <xdr:col>15</xdr:col>
          <xdr:colOff>114300</xdr:colOff>
          <xdr:row>49</xdr:row>
          <xdr:rowOff>0</xdr:rowOff>
        </xdr:to>
        <xdr:sp macro="" textlink="">
          <xdr:nvSpPr>
            <xdr:cNvPr id="21873" name="DDCROPSCOUNTRY4306" hidden="1">
              <a:extLst>
                <a:ext uri="{63B3BB69-23CF-44E3-9099-C40C66FF867C}">
                  <a14:compatExt spid="_x0000_s21873"/>
                </a:ext>
                <a:ext uri="{FF2B5EF4-FFF2-40B4-BE49-F238E27FC236}">
                  <a16:creationId xmlns:a16="http://schemas.microsoft.com/office/drawing/2014/main" id="{00000000-0008-0000-0200-00007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49</xdr:row>
          <xdr:rowOff>0</xdr:rowOff>
        </xdr:from>
        <xdr:to>
          <xdr:col>14</xdr:col>
          <xdr:colOff>714375</xdr:colOff>
          <xdr:row>50</xdr:row>
          <xdr:rowOff>0</xdr:rowOff>
        </xdr:to>
        <xdr:sp macro="" textlink="">
          <xdr:nvSpPr>
            <xdr:cNvPr id="21874" name="DDCROPSCOUNTRY4401" hidden="1">
              <a:extLst>
                <a:ext uri="{63B3BB69-23CF-44E3-9099-C40C66FF867C}">
                  <a14:compatExt spid="_x0000_s21874"/>
                </a:ext>
                <a:ext uri="{FF2B5EF4-FFF2-40B4-BE49-F238E27FC236}">
                  <a16:creationId xmlns:a16="http://schemas.microsoft.com/office/drawing/2014/main" id="{00000000-0008-0000-0200-00007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49</xdr:row>
          <xdr:rowOff>0</xdr:rowOff>
        </xdr:from>
        <xdr:to>
          <xdr:col>14</xdr:col>
          <xdr:colOff>1447800</xdr:colOff>
          <xdr:row>50</xdr:row>
          <xdr:rowOff>0</xdr:rowOff>
        </xdr:to>
        <xdr:sp macro="" textlink="">
          <xdr:nvSpPr>
            <xdr:cNvPr id="21875" name="DDCROPSCOUNTRY4402" hidden="1">
              <a:extLst>
                <a:ext uri="{63B3BB69-23CF-44E3-9099-C40C66FF867C}">
                  <a14:compatExt spid="_x0000_s21875"/>
                </a:ext>
                <a:ext uri="{FF2B5EF4-FFF2-40B4-BE49-F238E27FC236}">
                  <a16:creationId xmlns:a16="http://schemas.microsoft.com/office/drawing/2014/main" id="{00000000-0008-0000-0200-00007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49</xdr:row>
          <xdr:rowOff>0</xdr:rowOff>
        </xdr:from>
        <xdr:to>
          <xdr:col>14</xdr:col>
          <xdr:colOff>2190750</xdr:colOff>
          <xdr:row>50</xdr:row>
          <xdr:rowOff>0</xdr:rowOff>
        </xdr:to>
        <xdr:sp macro="" textlink="">
          <xdr:nvSpPr>
            <xdr:cNvPr id="21876" name="DDCROPSCOUNTRY4403" hidden="1">
              <a:extLst>
                <a:ext uri="{63B3BB69-23CF-44E3-9099-C40C66FF867C}">
                  <a14:compatExt spid="_x0000_s21876"/>
                </a:ext>
                <a:ext uri="{FF2B5EF4-FFF2-40B4-BE49-F238E27FC236}">
                  <a16:creationId xmlns:a16="http://schemas.microsoft.com/office/drawing/2014/main" id="{00000000-0008-0000-0200-00007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49</xdr:row>
          <xdr:rowOff>0</xdr:rowOff>
        </xdr:from>
        <xdr:to>
          <xdr:col>14</xdr:col>
          <xdr:colOff>2943225</xdr:colOff>
          <xdr:row>50</xdr:row>
          <xdr:rowOff>0</xdr:rowOff>
        </xdr:to>
        <xdr:sp macro="" textlink="">
          <xdr:nvSpPr>
            <xdr:cNvPr id="21877" name="DDCROPSCOUNTRY4404" hidden="1">
              <a:extLst>
                <a:ext uri="{63B3BB69-23CF-44E3-9099-C40C66FF867C}">
                  <a14:compatExt spid="_x0000_s21877"/>
                </a:ext>
                <a:ext uri="{FF2B5EF4-FFF2-40B4-BE49-F238E27FC236}">
                  <a16:creationId xmlns:a16="http://schemas.microsoft.com/office/drawing/2014/main" id="{00000000-0008-0000-0200-00007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49</xdr:row>
          <xdr:rowOff>0</xdr:rowOff>
        </xdr:from>
        <xdr:to>
          <xdr:col>14</xdr:col>
          <xdr:colOff>3676650</xdr:colOff>
          <xdr:row>50</xdr:row>
          <xdr:rowOff>0</xdr:rowOff>
        </xdr:to>
        <xdr:sp macro="" textlink="">
          <xdr:nvSpPr>
            <xdr:cNvPr id="21878" name="DDCROPSCOUNTRY4405" hidden="1">
              <a:extLst>
                <a:ext uri="{63B3BB69-23CF-44E3-9099-C40C66FF867C}">
                  <a14:compatExt spid="_x0000_s21878"/>
                </a:ext>
                <a:ext uri="{FF2B5EF4-FFF2-40B4-BE49-F238E27FC236}">
                  <a16:creationId xmlns:a16="http://schemas.microsoft.com/office/drawing/2014/main" id="{00000000-0008-0000-0200-00007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49</xdr:row>
          <xdr:rowOff>0</xdr:rowOff>
        </xdr:from>
        <xdr:to>
          <xdr:col>15</xdr:col>
          <xdr:colOff>114300</xdr:colOff>
          <xdr:row>50</xdr:row>
          <xdr:rowOff>0</xdr:rowOff>
        </xdr:to>
        <xdr:sp macro="" textlink="">
          <xdr:nvSpPr>
            <xdr:cNvPr id="21879" name="DDCROPSCOUNTRY4406" hidden="1">
              <a:extLst>
                <a:ext uri="{63B3BB69-23CF-44E3-9099-C40C66FF867C}">
                  <a14:compatExt spid="_x0000_s21879"/>
                </a:ext>
                <a:ext uri="{FF2B5EF4-FFF2-40B4-BE49-F238E27FC236}">
                  <a16:creationId xmlns:a16="http://schemas.microsoft.com/office/drawing/2014/main" id="{00000000-0008-0000-0200-00007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50</xdr:row>
          <xdr:rowOff>0</xdr:rowOff>
        </xdr:from>
        <xdr:to>
          <xdr:col>14</xdr:col>
          <xdr:colOff>714375</xdr:colOff>
          <xdr:row>51</xdr:row>
          <xdr:rowOff>0</xdr:rowOff>
        </xdr:to>
        <xdr:sp macro="" textlink="">
          <xdr:nvSpPr>
            <xdr:cNvPr id="21880" name="DDCROPSCOUNTRY4501" hidden="1">
              <a:extLst>
                <a:ext uri="{63B3BB69-23CF-44E3-9099-C40C66FF867C}">
                  <a14:compatExt spid="_x0000_s21880"/>
                </a:ext>
                <a:ext uri="{FF2B5EF4-FFF2-40B4-BE49-F238E27FC236}">
                  <a16:creationId xmlns:a16="http://schemas.microsoft.com/office/drawing/2014/main" id="{00000000-0008-0000-0200-00007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50</xdr:row>
          <xdr:rowOff>0</xdr:rowOff>
        </xdr:from>
        <xdr:to>
          <xdr:col>14</xdr:col>
          <xdr:colOff>1447800</xdr:colOff>
          <xdr:row>51</xdr:row>
          <xdr:rowOff>0</xdr:rowOff>
        </xdr:to>
        <xdr:sp macro="" textlink="">
          <xdr:nvSpPr>
            <xdr:cNvPr id="21881" name="DDCROPSCOUNTRY4502" hidden="1">
              <a:extLst>
                <a:ext uri="{63B3BB69-23CF-44E3-9099-C40C66FF867C}">
                  <a14:compatExt spid="_x0000_s21881"/>
                </a:ext>
                <a:ext uri="{FF2B5EF4-FFF2-40B4-BE49-F238E27FC236}">
                  <a16:creationId xmlns:a16="http://schemas.microsoft.com/office/drawing/2014/main" id="{00000000-0008-0000-0200-00007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50</xdr:row>
          <xdr:rowOff>0</xdr:rowOff>
        </xdr:from>
        <xdr:to>
          <xdr:col>14</xdr:col>
          <xdr:colOff>2190750</xdr:colOff>
          <xdr:row>51</xdr:row>
          <xdr:rowOff>0</xdr:rowOff>
        </xdr:to>
        <xdr:sp macro="" textlink="">
          <xdr:nvSpPr>
            <xdr:cNvPr id="21882" name="DDCROPSCOUNTRY4503" hidden="1">
              <a:extLst>
                <a:ext uri="{63B3BB69-23CF-44E3-9099-C40C66FF867C}">
                  <a14:compatExt spid="_x0000_s21882"/>
                </a:ext>
                <a:ext uri="{FF2B5EF4-FFF2-40B4-BE49-F238E27FC236}">
                  <a16:creationId xmlns:a16="http://schemas.microsoft.com/office/drawing/2014/main" id="{00000000-0008-0000-0200-00007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50</xdr:row>
          <xdr:rowOff>0</xdr:rowOff>
        </xdr:from>
        <xdr:to>
          <xdr:col>14</xdr:col>
          <xdr:colOff>2943225</xdr:colOff>
          <xdr:row>51</xdr:row>
          <xdr:rowOff>0</xdr:rowOff>
        </xdr:to>
        <xdr:sp macro="" textlink="">
          <xdr:nvSpPr>
            <xdr:cNvPr id="21883" name="DDCROPSCOUNTRY4504" hidden="1">
              <a:extLst>
                <a:ext uri="{63B3BB69-23CF-44E3-9099-C40C66FF867C}">
                  <a14:compatExt spid="_x0000_s21883"/>
                </a:ext>
                <a:ext uri="{FF2B5EF4-FFF2-40B4-BE49-F238E27FC236}">
                  <a16:creationId xmlns:a16="http://schemas.microsoft.com/office/drawing/2014/main" id="{00000000-0008-0000-0200-00007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50</xdr:row>
          <xdr:rowOff>0</xdr:rowOff>
        </xdr:from>
        <xdr:to>
          <xdr:col>14</xdr:col>
          <xdr:colOff>3676650</xdr:colOff>
          <xdr:row>51</xdr:row>
          <xdr:rowOff>0</xdr:rowOff>
        </xdr:to>
        <xdr:sp macro="" textlink="">
          <xdr:nvSpPr>
            <xdr:cNvPr id="21884" name="DDCROPSCOUNTRY4505" hidden="1">
              <a:extLst>
                <a:ext uri="{63B3BB69-23CF-44E3-9099-C40C66FF867C}">
                  <a14:compatExt spid="_x0000_s21884"/>
                </a:ext>
                <a:ext uri="{FF2B5EF4-FFF2-40B4-BE49-F238E27FC236}">
                  <a16:creationId xmlns:a16="http://schemas.microsoft.com/office/drawing/2014/main" id="{00000000-0008-0000-0200-00007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50</xdr:row>
          <xdr:rowOff>0</xdr:rowOff>
        </xdr:from>
        <xdr:to>
          <xdr:col>15</xdr:col>
          <xdr:colOff>114300</xdr:colOff>
          <xdr:row>51</xdr:row>
          <xdr:rowOff>0</xdr:rowOff>
        </xdr:to>
        <xdr:sp macro="" textlink="">
          <xdr:nvSpPr>
            <xdr:cNvPr id="21885" name="DDCROPSCOUNTRY4506" hidden="1">
              <a:extLst>
                <a:ext uri="{63B3BB69-23CF-44E3-9099-C40C66FF867C}">
                  <a14:compatExt spid="_x0000_s21885"/>
                </a:ext>
                <a:ext uri="{FF2B5EF4-FFF2-40B4-BE49-F238E27FC236}">
                  <a16:creationId xmlns:a16="http://schemas.microsoft.com/office/drawing/2014/main" id="{00000000-0008-0000-0200-00007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51</xdr:row>
          <xdr:rowOff>0</xdr:rowOff>
        </xdr:from>
        <xdr:to>
          <xdr:col>14</xdr:col>
          <xdr:colOff>714375</xdr:colOff>
          <xdr:row>52</xdr:row>
          <xdr:rowOff>0</xdr:rowOff>
        </xdr:to>
        <xdr:sp macro="" textlink="">
          <xdr:nvSpPr>
            <xdr:cNvPr id="21886" name="DDCROPSCOUNTRY4601" hidden="1">
              <a:extLst>
                <a:ext uri="{63B3BB69-23CF-44E3-9099-C40C66FF867C}">
                  <a14:compatExt spid="_x0000_s21886"/>
                </a:ext>
                <a:ext uri="{FF2B5EF4-FFF2-40B4-BE49-F238E27FC236}">
                  <a16:creationId xmlns:a16="http://schemas.microsoft.com/office/drawing/2014/main" id="{00000000-0008-0000-0200-00007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51</xdr:row>
          <xdr:rowOff>0</xdr:rowOff>
        </xdr:from>
        <xdr:to>
          <xdr:col>14</xdr:col>
          <xdr:colOff>1447800</xdr:colOff>
          <xdr:row>52</xdr:row>
          <xdr:rowOff>0</xdr:rowOff>
        </xdr:to>
        <xdr:sp macro="" textlink="">
          <xdr:nvSpPr>
            <xdr:cNvPr id="21887" name="DDCROPSCOUNTRY4602" hidden="1">
              <a:extLst>
                <a:ext uri="{63B3BB69-23CF-44E3-9099-C40C66FF867C}">
                  <a14:compatExt spid="_x0000_s21887"/>
                </a:ext>
                <a:ext uri="{FF2B5EF4-FFF2-40B4-BE49-F238E27FC236}">
                  <a16:creationId xmlns:a16="http://schemas.microsoft.com/office/drawing/2014/main" id="{00000000-0008-0000-0200-00007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51</xdr:row>
          <xdr:rowOff>0</xdr:rowOff>
        </xdr:from>
        <xdr:to>
          <xdr:col>14</xdr:col>
          <xdr:colOff>2190750</xdr:colOff>
          <xdr:row>52</xdr:row>
          <xdr:rowOff>0</xdr:rowOff>
        </xdr:to>
        <xdr:sp macro="" textlink="">
          <xdr:nvSpPr>
            <xdr:cNvPr id="21888" name="DDCROPSCOUNTRY4603" hidden="1">
              <a:extLst>
                <a:ext uri="{63B3BB69-23CF-44E3-9099-C40C66FF867C}">
                  <a14:compatExt spid="_x0000_s21888"/>
                </a:ext>
                <a:ext uri="{FF2B5EF4-FFF2-40B4-BE49-F238E27FC236}">
                  <a16:creationId xmlns:a16="http://schemas.microsoft.com/office/drawing/2014/main" id="{00000000-0008-0000-0200-00008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51</xdr:row>
          <xdr:rowOff>0</xdr:rowOff>
        </xdr:from>
        <xdr:to>
          <xdr:col>14</xdr:col>
          <xdr:colOff>2943225</xdr:colOff>
          <xdr:row>52</xdr:row>
          <xdr:rowOff>0</xdr:rowOff>
        </xdr:to>
        <xdr:sp macro="" textlink="">
          <xdr:nvSpPr>
            <xdr:cNvPr id="21889" name="DDCROPSCOUNTRY4604" hidden="1">
              <a:extLst>
                <a:ext uri="{63B3BB69-23CF-44E3-9099-C40C66FF867C}">
                  <a14:compatExt spid="_x0000_s21889"/>
                </a:ext>
                <a:ext uri="{FF2B5EF4-FFF2-40B4-BE49-F238E27FC236}">
                  <a16:creationId xmlns:a16="http://schemas.microsoft.com/office/drawing/2014/main" id="{00000000-0008-0000-0200-00008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51</xdr:row>
          <xdr:rowOff>0</xdr:rowOff>
        </xdr:from>
        <xdr:to>
          <xdr:col>14</xdr:col>
          <xdr:colOff>3676650</xdr:colOff>
          <xdr:row>52</xdr:row>
          <xdr:rowOff>0</xdr:rowOff>
        </xdr:to>
        <xdr:sp macro="" textlink="">
          <xdr:nvSpPr>
            <xdr:cNvPr id="21890" name="DDCROPSCOUNTRY4605" hidden="1">
              <a:extLst>
                <a:ext uri="{63B3BB69-23CF-44E3-9099-C40C66FF867C}">
                  <a14:compatExt spid="_x0000_s21890"/>
                </a:ext>
                <a:ext uri="{FF2B5EF4-FFF2-40B4-BE49-F238E27FC236}">
                  <a16:creationId xmlns:a16="http://schemas.microsoft.com/office/drawing/2014/main" id="{00000000-0008-0000-0200-00008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51</xdr:row>
          <xdr:rowOff>0</xdr:rowOff>
        </xdr:from>
        <xdr:to>
          <xdr:col>15</xdr:col>
          <xdr:colOff>114300</xdr:colOff>
          <xdr:row>52</xdr:row>
          <xdr:rowOff>0</xdr:rowOff>
        </xdr:to>
        <xdr:sp macro="" textlink="">
          <xdr:nvSpPr>
            <xdr:cNvPr id="21891" name="DDCROPSCOUNTRY4606" hidden="1">
              <a:extLst>
                <a:ext uri="{63B3BB69-23CF-44E3-9099-C40C66FF867C}">
                  <a14:compatExt spid="_x0000_s21891"/>
                </a:ext>
                <a:ext uri="{FF2B5EF4-FFF2-40B4-BE49-F238E27FC236}">
                  <a16:creationId xmlns:a16="http://schemas.microsoft.com/office/drawing/2014/main" id="{00000000-0008-0000-0200-00008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52</xdr:row>
          <xdr:rowOff>0</xdr:rowOff>
        </xdr:from>
        <xdr:to>
          <xdr:col>14</xdr:col>
          <xdr:colOff>714375</xdr:colOff>
          <xdr:row>53</xdr:row>
          <xdr:rowOff>0</xdr:rowOff>
        </xdr:to>
        <xdr:sp macro="" textlink="">
          <xdr:nvSpPr>
            <xdr:cNvPr id="21892" name="DDCROPSCOUNTRY4701" hidden="1">
              <a:extLst>
                <a:ext uri="{63B3BB69-23CF-44E3-9099-C40C66FF867C}">
                  <a14:compatExt spid="_x0000_s21892"/>
                </a:ext>
                <a:ext uri="{FF2B5EF4-FFF2-40B4-BE49-F238E27FC236}">
                  <a16:creationId xmlns:a16="http://schemas.microsoft.com/office/drawing/2014/main" id="{00000000-0008-0000-0200-00008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52</xdr:row>
          <xdr:rowOff>0</xdr:rowOff>
        </xdr:from>
        <xdr:to>
          <xdr:col>14</xdr:col>
          <xdr:colOff>1447800</xdr:colOff>
          <xdr:row>53</xdr:row>
          <xdr:rowOff>0</xdr:rowOff>
        </xdr:to>
        <xdr:sp macro="" textlink="">
          <xdr:nvSpPr>
            <xdr:cNvPr id="21893" name="DDCROPSCOUNTRY4702" hidden="1">
              <a:extLst>
                <a:ext uri="{63B3BB69-23CF-44E3-9099-C40C66FF867C}">
                  <a14:compatExt spid="_x0000_s21893"/>
                </a:ext>
                <a:ext uri="{FF2B5EF4-FFF2-40B4-BE49-F238E27FC236}">
                  <a16:creationId xmlns:a16="http://schemas.microsoft.com/office/drawing/2014/main" id="{00000000-0008-0000-0200-00008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52</xdr:row>
          <xdr:rowOff>0</xdr:rowOff>
        </xdr:from>
        <xdr:to>
          <xdr:col>14</xdr:col>
          <xdr:colOff>2190750</xdr:colOff>
          <xdr:row>53</xdr:row>
          <xdr:rowOff>0</xdr:rowOff>
        </xdr:to>
        <xdr:sp macro="" textlink="">
          <xdr:nvSpPr>
            <xdr:cNvPr id="21894" name="DDCROPSCOUNTRY4703" hidden="1">
              <a:extLst>
                <a:ext uri="{63B3BB69-23CF-44E3-9099-C40C66FF867C}">
                  <a14:compatExt spid="_x0000_s21894"/>
                </a:ext>
                <a:ext uri="{FF2B5EF4-FFF2-40B4-BE49-F238E27FC236}">
                  <a16:creationId xmlns:a16="http://schemas.microsoft.com/office/drawing/2014/main" id="{00000000-0008-0000-0200-00008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52</xdr:row>
          <xdr:rowOff>0</xdr:rowOff>
        </xdr:from>
        <xdr:to>
          <xdr:col>14</xdr:col>
          <xdr:colOff>2943225</xdr:colOff>
          <xdr:row>53</xdr:row>
          <xdr:rowOff>0</xdr:rowOff>
        </xdr:to>
        <xdr:sp macro="" textlink="">
          <xdr:nvSpPr>
            <xdr:cNvPr id="21895" name="DDCROPSCOUNTRY4704" hidden="1">
              <a:extLst>
                <a:ext uri="{63B3BB69-23CF-44E3-9099-C40C66FF867C}">
                  <a14:compatExt spid="_x0000_s21895"/>
                </a:ext>
                <a:ext uri="{FF2B5EF4-FFF2-40B4-BE49-F238E27FC236}">
                  <a16:creationId xmlns:a16="http://schemas.microsoft.com/office/drawing/2014/main" id="{00000000-0008-0000-0200-00008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52</xdr:row>
          <xdr:rowOff>0</xdr:rowOff>
        </xdr:from>
        <xdr:to>
          <xdr:col>14</xdr:col>
          <xdr:colOff>3676650</xdr:colOff>
          <xdr:row>53</xdr:row>
          <xdr:rowOff>0</xdr:rowOff>
        </xdr:to>
        <xdr:sp macro="" textlink="">
          <xdr:nvSpPr>
            <xdr:cNvPr id="21896" name="DDCROPSCOUNTRY4705" hidden="1">
              <a:extLst>
                <a:ext uri="{63B3BB69-23CF-44E3-9099-C40C66FF867C}">
                  <a14:compatExt spid="_x0000_s21896"/>
                </a:ext>
                <a:ext uri="{FF2B5EF4-FFF2-40B4-BE49-F238E27FC236}">
                  <a16:creationId xmlns:a16="http://schemas.microsoft.com/office/drawing/2014/main" id="{00000000-0008-0000-0200-00008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52</xdr:row>
          <xdr:rowOff>0</xdr:rowOff>
        </xdr:from>
        <xdr:to>
          <xdr:col>15</xdr:col>
          <xdr:colOff>114300</xdr:colOff>
          <xdr:row>53</xdr:row>
          <xdr:rowOff>0</xdr:rowOff>
        </xdr:to>
        <xdr:sp macro="" textlink="">
          <xdr:nvSpPr>
            <xdr:cNvPr id="21897" name="DDCROPSCOUNTRY4706" hidden="1">
              <a:extLst>
                <a:ext uri="{63B3BB69-23CF-44E3-9099-C40C66FF867C}">
                  <a14:compatExt spid="_x0000_s21897"/>
                </a:ext>
                <a:ext uri="{FF2B5EF4-FFF2-40B4-BE49-F238E27FC236}">
                  <a16:creationId xmlns:a16="http://schemas.microsoft.com/office/drawing/2014/main" id="{00000000-0008-0000-0200-00008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53</xdr:row>
          <xdr:rowOff>0</xdr:rowOff>
        </xdr:from>
        <xdr:to>
          <xdr:col>14</xdr:col>
          <xdr:colOff>714375</xdr:colOff>
          <xdr:row>54</xdr:row>
          <xdr:rowOff>0</xdr:rowOff>
        </xdr:to>
        <xdr:sp macro="" textlink="">
          <xdr:nvSpPr>
            <xdr:cNvPr id="21898" name="DDCROPSCOUNTRY4801" hidden="1">
              <a:extLst>
                <a:ext uri="{63B3BB69-23CF-44E3-9099-C40C66FF867C}">
                  <a14:compatExt spid="_x0000_s21898"/>
                </a:ext>
                <a:ext uri="{FF2B5EF4-FFF2-40B4-BE49-F238E27FC236}">
                  <a16:creationId xmlns:a16="http://schemas.microsoft.com/office/drawing/2014/main" id="{00000000-0008-0000-0200-00008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53</xdr:row>
          <xdr:rowOff>0</xdr:rowOff>
        </xdr:from>
        <xdr:to>
          <xdr:col>14</xdr:col>
          <xdr:colOff>1447800</xdr:colOff>
          <xdr:row>54</xdr:row>
          <xdr:rowOff>0</xdr:rowOff>
        </xdr:to>
        <xdr:sp macro="" textlink="">
          <xdr:nvSpPr>
            <xdr:cNvPr id="21899" name="DDCROPSCOUNTRY4802" hidden="1">
              <a:extLst>
                <a:ext uri="{63B3BB69-23CF-44E3-9099-C40C66FF867C}">
                  <a14:compatExt spid="_x0000_s21899"/>
                </a:ext>
                <a:ext uri="{FF2B5EF4-FFF2-40B4-BE49-F238E27FC236}">
                  <a16:creationId xmlns:a16="http://schemas.microsoft.com/office/drawing/2014/main" id="{00000000-0008-0000-0200-00008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53</xdr:row>
          <xdr:rowOff>0</xdr:rowOff>
        </xdr:from>
        <xdr:to>
          <xdr:col>14</xdr:col>
          <xdr:colOff>2190750</xdr:colOff>
          <xdr:row>54</xdr:row>
          <xdr:rowOff>0</xdr:rowOff>
        </xdr:to>
        <xdr:sp macro="" textlink="">
          <xdr:nvSpPr>
            <xdr:cNvPr id="21900" name="DDCROPSCOUNTRY4803" hidden="1">
              <a:extLst>
                <a:ext uri="{63B3BB69-23CF-44E3-9099-C40C66FF867C}">
                  <a14:compatExt spid="_x0000_s21900"/>
                </a:ext>
                <a:ext uri="{FF2B5EF4-FFF2-40B4-BE49-F238E27FC236}">
                  <a16:creationId xmlns:a16="http://schemas.microsoft.com/office/drawing/2014/main" id="{00000000-0008-0000-0200-00008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53</xdr:row>
          <xdr:rowOff>0</xdr:rowOff>
        </xdr:from>
        <xdr:to>
          <xdr:col>14</xdr:col>
          <xdr:colOff>2943225</xdr:colOff>
          <xdr:row>54</xdr:row>
          <xdr:rowOff>0</xdr:rowOff>
        </xdr:to>
        <xdr:sp macro="" textlink="">
          <xdr:nvSpPr>
            <xdr:cNvPr id="21901" name="DDCROPSCOUNTRY4804" hidden="1">
              <a:extLst>
                <a:ext uri="{63B3BB69-23CF-44E3-9099-C40C66FF867C}">
                  <a14:compatExt spid="_x0000_s21901"/>
                </a:ext>
                <a:ext uri="{FF2B5EF4-FFF2-40B4-BE49-F238E27FC236}">
                  <a16:creationId xmlns:a16="http://schemas.microsoft.com/office/drawing/2014/main" id="{00000000-0008-0000-0200-00008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53</xdr:row>
          <xdr:rowOff>0</xdr:rowOff>
        </xdr:from>
        <xdr:to>
          <xdr:col>14</xdr:col>
          <xdr:colOff>3676650</xdr:colOff>
          <xdr:row>54</xdr:row>
          <xdr:rowOff>0</xdr:rowOff>
        </xdr:to>
        <xdr:sp macro="" textlink="">
          <xdr:nvSpPr>
            <xdr:cNvPr id="21902" name="DDCROPSCOUNTRY4805" hidden="1">
              <a:extLst>
                <a:ext uri="{63B3BB69-23CF-44E3-9099-C40C66FF867C}">
                  <a14:compatExt spid="_x0000_s21902"/>
                </a:ext>
                <a:ext uri="{FF2B5EF4-FFF2-40B4-BE49-F238E27FC236}">
                  <a16:creationId xmlns:a16="http://schemas.microsoft.com/office/drawing/2014/main" id="{00000000-0008-0000-0200-00008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53</xdr:row>
          <xdr:rowOff>0</xdr:rowOff>
        </xdr:from>
        <xdr:to>
          <xdr:col>15</xdr:col>
          <xdr:colOff>114300</xdr:colOff>
          <xdr:row>54</xdr:row>
          <xdr:rowOff>0</xdr:rowOff>
        </xdr:to>
        <xdr:sp macro="" textlink="">
          <xdr:nvSpPr>
            <xdr:cNvPr id="21903" name="DDCROPSCOUNTRY4806" hidden="1">
              <a:extLst>
                <a:ext uri="{63B3BB69-23CF-44E3-9099-C40C66FF867C}">
                  <a14:compatExt spid="_x0000_s21903"/>
                </a:ext>
                <a:ext uri="{FF2B5EF4-FFF2-40B4-BE49-F238E27FC236}">
                  <a16:creationId xmlns:a16="http://schemas.microsoft.com/office/drawing/2014/main" id="{00000000-0008-0000-0200-00008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54</xdr:row>
          <xdr:rowOff>0</xdr:rowOff>
        </xdr:from>
        <xdr:to>
          <xdr:col>14</xdr:col>
          <xdr:colOff>714375</xdr:colOff>
          <xdr:row>55</xdr:row>
          <xdr:rowOff>0</xdr:rowOff>
        </xdr:to>
        <xdr:sp macro="" textlink="">
          <xdr:nvSpPr>
            <xdr:cNvPr id="21904" name="DDCROPSCOUNTRY4901" hidden="1">
              <a:extLst>
                <a:ext uri="{63B3BB69-23CF-44E3-9099-C40C66FF867C}">
                  <a14:compatExt spid="_x0000_s21904"/>
                </a:ext>
                <a:ext uri="{FF2B5EF4-FFF2-40B4-BE49-F238E27FC236}">
                  <a16:creationId xmlns:a16="http://schemas.microsoft.com/office/drawing/2014/main" id="{00000000-0008-0000-0200-00009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54</xdr:row>
          <xdr:rowOff>0</xdr:rowOff>
        </xdr:from>
        <xdr:to>
          <xdr:col>14</xdr:col>
          <xdr:colOff>1447800</xdr:colOff>
          <xdr:row>55</xdr:row>
          <xdr:rowOff>0</xdr:rowOff>
        </xdr:to>
        <xdr:sp macro="" textlink="">
          <xdr:nvSpPr>
            <xdr:cNvPr id="21905" name="DDCROPSCOUNTRY4902" hidden="1">
              <a:extLst>
                <a:ext uri="{63B3BB69-23CF-44E3-9099-C40C66FF867C}">
                  <a14:compatExt spid="_x0000_s21905"/>
                </a:ext>
                <a:ext uri="{FF2B5EF4-FFF2-40B4-BE49-F238E27FC236}">
                  <a16:creationId xmlns:a16="http://schemas.microsoft.com/office/drawing/2014/main" id="{00000000-0008-0000-0200-00009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54</xdr:row>
          <xdr:rowOff>0</xdr:rowOff>
        </xdr:from>
        <xdr:to>
          <xdr:col>14</xdr:col>
          <xdr:colOff>2190750</xdr:colOff>
          <xdr:row>55</xdr:row>
          <xdr:rowOff>0</xdr:rowOff>
        </xdr:to>
        <xdr:sp macro="" textlink="">
          <xdr:nvSpPr>
            <xdr:cNvPr id="21906" name="DDCROPSCOUNTRY4903" hidden="1">
              <a:extLst>
                <a:ext uri="{63B3BB69-23CF-44E3-9099-C40C66FF867C}">
                  <a14:compatExt spid="_x0000_s21906"/>
                </a:ext>
                <a:ext uri="{FF2B5EF4-FFF2-40B4-BE49-F238E27FC236}">
                  <a16:creationId xmlns:a16="http://schemas.microsoft.com/office/drawing/2014/main" id="{00000000-0008-0000-0200-00009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54</xdr:row>
          <xdr:rowOff>0</xdr:rowOff>
        </xdr:from>
        <xdr:to>
          <xdr:col>14</xdr:col>
          <xdr:colOff>2943225</xdr:colOff>
          <xdr:row>55</xdr:row>
          <xdr:rowOff>0</xdr:rowOff>
        </xdr:to>
        <xdr:sp macro="" textlink="">
          <xdr:nvSpPr>
            <xdr:cNvPr id="21907" name="DDCROPSCOUNTRY4904" hidden="1">
              <a:extLst>
                <a:ext uri="{63B3BB69-23CF-44E3-9099-C40C66FF867C}">
                  <a14:compatExt spid="_x0000_s21907"/>
                </a:ext>
                <a:ext uri="{FF2B5EF4-FFF2-40B4-BE49-F238E27FC236}">
                  <a16:creationId xmlns:a16="http://schemas.microsoft.com/office/drawing/2014/main" id="{00000000-0008-0000-0200-00009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54</xdr:row>
          <xdr:rowOff>0</xdr:rowOff>
        </xdr:from>
        <xdr:to>
          <xdr:col>14</xdr:col>
          <xdr:colOff>3676650</xdr:colOff>
          <xdr:row>55</xdr:row>
          <xdr:rowOff>0</xdr:rowOff>
        </xdr:to>
        <xdr:sp macro="" textlink="">
          <xdr:nvSpPr>
            <xdr:cNvPr id="21908" name="DDCROPSCOUNTRY4905" hidden="1">
              <a:extLst>
                <a:ext uri="{63B3BB69-23CF-44E3-9099-C40C66FF867C}">
                  <a14:compatExt spid="_x0000_s21908"/>
                </a:ext>
                <a:ext uri="{FF2B5EF4-FFF2-40B4-BE49-F238E27FC236}">
                  <a16:creationId xmlns:a16="http://schemas.microsoft.com/office/drawing/2014/main" id="{00000000-0008-0000-0200-00009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54</xdr:row>
          <xdr:rowOff>0</xdr:rowOff>
        </xdr:from>
        <xdr:to>
          <xdr:col>15</xdr:col>
          <xdr:colOff>114300</xdr:colOff>
          <xdr:row>55</xdr:row>
          <xdr:rowOff>0</xdr:rowOff>
        </xdr:to>
        <xdr:sp macro="" textlink="">
          <xdr:nvSpPr>
            <xdr:cNvPr id="21909" name="DDCROPSCOUNTRY4906" hidden="1">
              <a:extLst>
                <a:ext uri="{63B3BB69-23CF-44E3-9099-C40C66FF867C}">
                  <a14:compatExt spid="_x0000_s21909"/>
                </a:ext>
                <a:ext uri="{FF2B5EF4-FFF2-40B4-BE49-F238E27FC236}">
                  <a16:creationId xmlns:a16="http://schemas.microsoft.com/office/drawing/2014/main" id="{00000000-0008-0000-0200-00009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55</xdr:row>
          <xdr:rowOff>0</xdr:rowOff>
        </xdr:from>
        <xdr:to>
          <xdr:col>14</xdr:col>
          <xdr:colOff>714375</xdr:colOff>
          <xdr:row>56</xdr:row>
          <xdr:rowOff>0</xdr:rowOff>
        </xdr:to>
        <xdr:sp macro="" textlink="">
          <xdr:nvSpPr>
            <xdr:cNvPr id="21910" name="DDCROPSCOUNTRY5001" hidden="1">
              <a:extLst>
                <a:ext uri="{63B3BB69-23CF-44E3-9099-C40C66FF867C}">
                  <a14:compatExt spid="_x0000_s21910"/>
                </a:ext>
                <a:ext uri="{FF2B5EF4-FFF2-40B4-BE49-F238E27FC236}">
                  <a16:creationId xmlns:a16="http://schemas.microsoft.com/office/drawing/2014/main" id="{00000000-0008-0000-0200-00009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55</xdr:row>
          <xdr:rowOff>0</xdr:rowOff>
        </xdr:from>
        <xdr:to>
          <xdr:col>14</xdr:col>
          <xdr:colOff>1447800</xdr:colOff>
          <xdr:row>56</xdr:row>
          <xdr:rowOff>0</xdr:rowOff>
        </xdr:to>
        <xdr:sp macro="" textlink="">
          <xdr:nvSpPr>
            <xdr:cNvPr id="21911" name="DDCROPSCOUNTRY5002" hidden="1">
              <a:extLst>
                <a:ext uri="{63B3BB69-23CF-44E3-9099-C40C66FF867C}">
                  <a14:compatExt spid="_x0000_s21911"/>
                </a:ext>
                <a:ext uri="{FF2B5EF4-FFF2-40B4-BE49-F238E27FC236}">
                  <a16:creationId xmlns:a16="http://schemas.microsoft.com/office/drawing/2014/main" id="{00000000-0008-0000-0200-00009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55</xdr:row>
          <xdr:rowOff>0</xdr:rowOff>
        </xdr:from>
        <xdr:to>
          <xdr:col>14</xdr:col>
          <xdr:colOff>2190750</xdr:colOff>
          <xdr:row>56</xdr:row>
          <xdr:rowOff>0</xdr:rowOff>
        </xdr:to>
        <xdr:sp macro="" textlink="">
          <xdr:nvSpPr>
            <xdr:cNvPr id="21912" name="DDCROPSCOUNTRY5003" hidden="1">
              <a:extLst>
                <a:ext uri="{63B3BB69-23CF-44E3-9099-C40C66FF867C}">
                  <a14:compatExt spid="_x0000_s21912"/>
                </a:ext>
                <a:ext uri="{FF2B5EF4-FFF2-40B4-BE49-F238E27FC236}">
                  <a16:creationId xmlns:a16="http://schemas.microsoft.com/office/drawing/2014/main" id="{00000000-0008-0000-0200-00009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55</xdr:row>
          <xdr:rowOff>0</xdr:rowOff>
        </xdr:from>
        <xdr:to>
          <xdr:col>14</xdr:col>
          <xdr:colOff>2943225</xdr:colOff>
          <xdr:row>56</xdr:row>
          <xdr:rowOff>0</xdr:rowOff>
        </xdr:to>
        <xdr:sp macro="" textlink="">
          <xdr:nvSpPr>
            <xdr:cNvPr id="21913" name="DDCROPSCOUNTRY5004" hidden="1">
              <a:extLst>
                <a:ext uri="{63B3BB69-23CF-44E3-9099-C40C66FF867C}">
                  <a14:compatExt spid="_x0000_s21913"/>
                </a:ext>
                <a:ext uri="{FF2B5EF4-FFF2-40B4-BE49-F238E27FC236}">
                  <a16:creationId xmlns:a16="http://schemas.microsoft.com/office/drawing/2014/main" id="{00000000-0008-0000-0200-00009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55</xdr:row>
          <xdr:rowOff>0</xdr:rowOff>
        </xdr:from>
        <xdr:to>
          <xdr:col>14</xdr:col>
          <xdr:colOff>3676650</xdr:colOff>
          <xdr:row>56</xdr:row>
          <xdr:rowOff>0</xdr:rowOff>
        </xdr:to>
        <xdr:sp macro="" textlink="">
          <xdr:nvSpPr>
            <xdr:cNvPr id="21914" name="DDCROPSCOUNTRY5005" hidden="1">
              <a:extLst>
                <a:ext uri="{63B3BB69-23CF-44E3-9099-C40C66FF867C}">
                  <a14:compatExt spid="_x0000_s21914"/>
                </a:ext>
                <a:ext uri="{FF2B5EF4-FFF2-40B4-BE49-F238E27FC236}">
                  <a16:creationId xmlns:a16="http://schemas.microsoft.com/office/drawing/2014/main" id="{00000000-0008-0000-0200-00009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55</xdr:row>
          <xdr:rowOff>0</xdr:rowOff>
        </xdr:from>
        <xdr:to>
          <xdr:col>15</xdr:col>
          <xdr:colOff>114300</xdr:colOff>
          <xdr:row>56</xdr:row>
          <xdr:rowOff>0</xdr:rowOff>
        </xdr:to>
        <xdr:sp macro="" textlink="">
          <xdr:nvSpPr>
            <xdr:cNvPr id="21915" name="DDCROPSCOUNTRY5006" hidden="1">
              <a:extLst>
                <a:ext uri="{63B3BB69-23CF-44E3-9099-C40C66FF867C}">
                  <a14:compatExt spid="_x0000_s21915"/>
                </a:ext>
                <a:ext uri="{FF2B5EF4-FFF2-40B4-BE49-F238E27FC236}">
                  <a16:creationId xmlns:a16="http://schemas.microsoft.com/office/drawing/2014/main" id="{00000000-0008-0000-0200-00009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1304925</xdr:colOff>
          <xdr:row>5</xdr:row>
          <xdr:rowOff>428625</xdr:rowOff>
        </xdr:from>
        <xdr:to>
          <xdr:col>6</xdr:col>
          <xdr:colOff>1800225</xdr:colOff>
          <xdr:row>5</xdr:row>
          <xdr:rowOff>628650</xdr:rowOff>
        </xdr:to>
        <xdr:sp macro="" textlink="">
          <xdr:nvSpPr>
            <xdr:cNvPr id="7172" name="Button 4" descr="Copy Comments"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 Comments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9</xdr:row>
          <xdr:rowOff>9525</xdr:rowOff>
        </xdr:from>
        <xdr:to>
          <xdr:col>5</xdr:col>
          <xdr:colOff>0</xdr:colOff>
          <xdr:row>9</xdr:row>
          <xdr:rowOff>295275</xdr:rowOff>
        </xdr:to>
        <xdr:sp macro="" textlink="">
          <xdr:nvSpPr>
            <xdr:cNvPr id="25601" name="Drop Down 1" hidden="1">
              <a:extLst>
                <a:ext uri="{63B3BB69-23CF-44E3-9099-C40C66FF867C}">
                  <a14:compatExt spid="_x0000_s25601"/>
                </a:ext>
                <a:ext uri="{FF2B5EF4-FFF2-40B4-BE49-F238E27FC236}">
                  <a16:creationId xmlns:a16="http://schemas.microsoft.com/office/drawing/2014/main" id="{00000000-0008-0000-06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drawing" Target="../drawings/drawing2.xml"/><Relationship Id="rId7" Type="http://schemas.openxmlformats.org/officeDocument/2006/relationships/control" Target="../activeX/activeX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image" Target="../media/image3.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17" Type="http://schemas.openxmlformats.org/officeDocument/2006/relationships/control" Target="../activeX/activeX114.xml"/><Relationship Id="rId299" Type="http://schemas.openxmlformats.org/officeDocument/2006/relationships/control" Target="../activeX/activeX293.xml"/><Relationship Id="rId303" Type="http://schemas.openxmlformats.org/officeDocument/2006/relationships/control" Target="../activeX/activeX297.xml"/><Relationship Id="rId21" Type="http://schemas.openxmlformats.org/officeDocument/2006/relationships/control" Target="../activeX/activeX18.xml"/><Relationship Id="rId42" Type="http://schemas.openxmlformats.org/officeDocument/2006/relationships/control" Target="../activeX/activeX39.xml"/><Relationship Id="rId63" Type="http://schemas.openxmlformats.org/officeDocument/2006/relationships/control" Target="../activeX/activeX60.xml"/><Relationship Id="rId84" Type="http://schemas.openxmlformats.org/officeDocument/2006/relationships/control" Target="../activeX/activeX81.xml"/><Relationship Id="rId138" Type="http://schemas.openxmlformats.org/officeDocument/2006/relationships/control" Target="../activeX/activeX134.xml"/><Relationship Id="rId159" Type="http://schemas.openxmlformats.org/officeDocument/2006/relationships/control" Target="../activeX/activeX155.xml"/><Relationship Id="rId324" Type="http://schemas.openxmlformats.org/officeDocument/2006/relationships/control" Target="../activeX/activeX318.xml"/><Relationship Id="rId345" Type="http://schemas.openxmlformats.org/officeDocument/2006/relationships/control" Target="../activeX/activeX339.xml"/><Relationship Id="rId170" Type="http://schemas.openxmlformats.org/officeDocument/2006/relationships/control" Target="../activeX/activeX166.xml"/><Relationship Id="rId191" Type="http://schemas.openxmlformats.org/officeDocument/2006/relationships/control" Target="../activeX/activeX187.xml"/><Relationship Id="rId205" Type="http://schemas.openxmlformats.org/officeDocument/2006/relationships/control" Target="../activeX/activeX201.xml"/><Relationship Id="rId226" Type="http://schemas.openxmlformats.org/officeDocument/2006/relationships/control" Target="../activeX/activeX221.xml"/><Relationship Id="rId247" Type="http://schemas.openxmlformats.org/officeDocument/2006/relationships/control" Target="../activeX/activeX241.xml"/><Relationship Id="rId107" Type="http://schemas.openxmlformats.org/officeDocument/2006/relationships/control" Target="../activeX/activeX104.xml"/><Relationship Id="rId268" Type="http://schemas.openxmlformats.org/officeDocument/2006/relationships/control" Target="../activeX/activeX262.xml"/><Relationship Id="rId289" Type="http://schemas.openxmlformats.org/officeDocument/2006/relationships/control" Target="../activeX/activeX283.xml"/><Relationship Id="rId11" Type="http://schemas.openxmlformats.org/officeDocument/2006/relationships/control" Target="../activeX/activeX8.xml"/><Relationship Id="rId32" Type="http://schemas.openxmlformats.org/officeDocument/2006/relationships/control" Target="../activeX/activeX29.xml"/><Relationship Id="rId53" Type="http://schemas.openxmlformats.org/officeDocument/2006/relationships/control" Target="../activeX/activeX50.xml"/><Relationship Id="rId74" Type="http://schemas.openxmlformats.org/officeDocument/2006/relationships/control" Target="../activeX/activeX71.xml"/><Relationship Id="rId128" Type="http://schemas.openxmlformats.org/officeDocument/2006/relationships/control" Target="../activeX/activeX124.xml"/><Relationship Id="rId149" Type="http://schemas.openxmlformats.org/officeDocument/2006/relationships/control" Target="../activeX/activeX145.xml"/><Relationship Id="rId314" Type="http://schemas.openxmlformats.org/officeDocument/2006/relationships/control" Target="../activeX/activeX308.xml"/><Relationship Id="rId335" Type="http://schemas.openxmlformats.org/officeDocument/2006/relationships/control" Target="../activeX/activeX329.xml"/><Relationship Id="rId356" Type="http://schemas.openxmlformats.org/officeDocument/2006/relationships/control" Target="../activeX/activeX350.xml"/><Relationship Id="rId5" Type="http://schemas.openxmlformats.org/officeDocument/2006/relationships/image" Target="../media/image5.emf"/><Relationship Id="rId95" Type="http://schemas.openxmlformats.org/officeDocument/2006/relationships/control" Target="../activeX/activeX92.xml"/><Relationship Id="rId160" Type="http://schemas.openxmlformats.org/officeDocument/2006/relationships/control" Target="../activeX/activeX156.xml"/><Relationship Id="rId181" Type="http://schemas.openxmlformats.org/officeDocument/2006/relationships/control" Target="../activeX/activeX177.xml"/><Relationship Id="rId216" Type="http://schemas.openxmlformats.org/officeDocument/2006/relationships/control" Target="../activeX/activeX212.xml"/><Relationship Id="rId237" Type="http://schemas.openxmlformats.org/officeDocument/2006/relationships/control" Target="../activeX/activeX231.xml"/><Relationship Id="rId258" Type="http://schemas.openxmlformats.org/officeDocument/2006/relationships/control" Target="../activeX/activeX252.xml"/><Relationship Id="rId279" Type="http://schemas.openxmlformats.org/officeDocument/2006/relationships/control" Target="../activeX/activeX273.xml"/><Relationship Id="rId22" Type="http://schemas.openxmlformats.org/officeDocument/2006/relationships/control" Target="../activeX/activeX19.xml"/><Relationship Id="rId43" Type="http://schemas.openxmlformats.org/officeDocument/2006/relationships/control" Target="../activeX/activeX40.xml"/><Relationship Id="rId64" Type="http://schemas.openxmlformats.org/officeDocument/2006/relationships/control" Target="../activeX/activeX61.xml"/><Relationship Id="rId118" Type="http://schemas.openxmlformats.org/officeDocument/2006/relationships/control" Target="../activeX/activeX115.xml"/><Relationship Id="rId139" Type="http://schemas.openxmlformats.org/officeDocument/2006/relationships/control" Target="../activeX/activeX135.xml"/><Relationship Id="rId290" Type="http://schemas.openxmlformats.org/officeDocument/2006/relationships/control" Target="../activeX/activeX284.xml"/><Relationship Id="rId304" Type="http://schemas.openxmlformats.org/officeDocument/2006/relationships/control" Target="../activeX/activeX298.xml"/><Relationship Id="rId325" Type="http://schemas.openxmlformats.org/officeDocument/2006/relationships/control" Target="../activeX/activeX319.xml"/><Relationship Id="rId346" Type="http://schemas.openxmlformats.org/officeDocument/2006/relationships/control" Target="../activeX/activeX340.xml"/><Relationship Id="rId85" Type="http://schemas.openxmlformats.org/officeDocument/2006/relationships/control" Target="../activeX/activeX82.xml"/><Relationship Id="rId150" Type="http://schemas.openxmlformats.org/officeDocument/2006/relationships/control" Target="../activeX/activeX146.xml"/><Relationship Id="rId171" Type="http://schemas.openxmlformats.org/officeDocument/2006/relationships/control" Target="../activeX/activeX167.xml"/><Relationship Id="rId192" Type="http://schemas.openxmlformats.org/officeDocument/2006/relationships/control" Target="../activeX/activeX188.xml"/><Relationship Id="rId206" Type="http://schemas.openxmlformats.org/officeDocument/2006/relationships/control" Target="../activeX/activeX202.xml"/><Relationship Id="rId227" Type="http://schemas.openxmlformats.org/officeDocument/2006/relationships/control" Target="../activeX/activeX222.xml"/><Relationship Id="rId248" Type="http://schemas.openxmlformats.org/officeDocument/2006/relationships/control" Target="../activeX/activeX242.xml"/><Relationship Id="rId269" Type="http://schemas.openxmlformats.org/officeDocument/2006/relationships/control" Target="../activeX/activeX263.xml"/><Relationship Id="rId12" Type="http://schemas.openxmlformats.org/officeDocument/2006/relationships/control" Target="../activeX/activeX9.xml"/><Relationship Id="rId33" Type="http://schemas.openxmlformats.org/officeDocument/2006/relationships/control" Target="../activeX/activeX30.xml"/><Relationship Id="rId108" Type="http://schemas.openxmlformats.org/officeDocument/2006/relationships/control" Target="../activeX/activeX105.xml"/><Relationship Id="rId129" Type="http://schemas.openxmlformats.org/officeDocument/2006/relationships/control" Target="../activeX/activeX125.xml"/><Relationship Id="rId280" Type="http://schemas.openxmlformats.org/officeDocument/2006/relationships/control" Target="../activeX/activeX274.xml"/><Relationship Id="rId315" Type="http://schemas.openxmlformats.org/officeDocument/2006/relationships/control" Target="../activeX/activeX309.xml"/><Relationship Id="rId336" Type="http://schemas.openxmlformats.org/officeDocument/2006/relationships/control" Target="../activeX/activeX330.xml"/><Relationship Id="rId357" Type="http://schemas.openxmlformats.org/officeDocument/2006/relationships/control" Target="../activeX/activeX351.xml"/><Relationship Id="rId54" Type="http://schemas.openxmlformats.org/officeDocument/2006/relationships/control" Target="../activeX/activeX51.xml"/><Relationship Id="rId75" Type="http://schemas.openxmlformats.org/officeDocument/2006/relationships/control" Target="../activeX/activeX72.xml"/><Relationship Id="rId96" Type="http://schemas.openxmlformats.org/officeDocument/2006/relationships/control" Target="../activeX/activeX93.xml"/><Relationship Id="rId140" Type="http://schemas.openxmlformats.org/officeDocument/2006/relationships/control" Target="../activeX/activeX136.xml"/><Relationship Id="rId161" Type="http://schemas.openxmlformats.org/officeDocument/2006/relationships/control" Target="../activeX/activeX157.xml"/><Relationship Id="rId182" Type="http://schemas.openxmlformats.org/officeDocument/2006/relationships/control" Target="../activeX/activeX178.xml"/><Relationship Id="rId217" Type="http://schemas.openxmlformats.org/officeDocument/2006/relationships/control" Target="../activeX/activeX213.xml"/><Relationship Id="rId6" Type="http://schemas.openxmlformats.org/officeDocument/2006/relationships/control" Target="../activeX/activeX4.xml"/><Relationship Id="rId238" Type="http://schemas.openxmlformats.org/officeDocument/2006/relationships/control" Target="../activeX/activeX232.xml"/><Relationship Id="rId259" Type="http://schemas.openxmlformats.org/officeDocument/2006/relationships/control" Target="../activeX/activeX253.xml"/><Relationship Id="rId23" Type="http://schemas.openxmlformats.org/officeDocument/2006/relationships/control" Target="../activeX/activeX20.xml"/><Relationship Id="rId119" Type="http://schemas.openxmlformats.org/officeDocument/2006/relationships/control" Target="../activeX/activeX116.xml"/><Relationship Id="rId270" Type="http://schemas.openxmlformats.org/officeDocument/2006/relationships/control" Target="../activeX/activeX264.xml"/><Relationship Id="rId291" Type="http://schemas.openxmlformats.org/officeDocument/2006/relationships/control" Target="../activeX/activeX285.xml"/><Relationship Id="rId305" Type="http://schemas.openxmlformats.org/officeDocument/2006/relationships/control" Target="../activeX/activeX299.xml"/><Relationship Id="rId326" Type="http://schemas.openxmlformats.org/officeDocument/2006/relationships/control" Target="../activeX/activeX320.xml"/><Relationship Id="rId347" Type="http://schemas.openxmlformats.org/officeDocument/2006/relationships/control" Target="../activeX/activeX341.xml"/><Relationship Id="rId44" Type="http://schemas.openxmlformats.org/officeDocument/2006/relationships/control" Target="../activeX/activeX41.xml"/><Relationship Id="rId65" Type="http://schemas.openxmlformats.org/officeDocument/2006/relationships/control" Target="../activeX/activeX62.xml"/><Relationship Id="rId86" Type="http://schemas.openxmlformats.org/officeDocument/2006/relationships/control" Target="../activeX/activeX83.xml"/><Relationship Id="rId130" Type="http://schemas.openxmlformats.org/officeDocument/2006/relationships/control" Target="../activeX/activeX126.xml"/><Relationship Id="rId151" Type="http://schemas.openxmlformats.org/officeDocument/2006/relationships/control" Target="../activeX/activeX147.xml"/><Relationship Id="rId172" Type="http://schemas.openxmlformats.org/officeDocument/2006/relationships/control" Target="../activeX/activeX168.xml"/><Relationship Id="rId193" Type="http://schemas.openxmlformats.org/officeDocument/2006/relationships/control" Target="../activeX/activeX189.xml"/><Relationship Id="rId207" Type="http://schemas.openxmlformats.org/officeDocument/2006/relationships/control" Target="../activeX/activeX203.xml"/><Relationship Id="rId228" Type="http://schemas.openxmlformats.org/officeDocument/2006/relationships/control" Target="../activeX/activeX223.xml"/><Relationship Id="rId249" Type="http://schemas.openxmlformats.org/officeDocument/2006/relationships/control" Target="../activeX/activeX243.xml"/><Relationship Id="rId13" Type="http://schemas.openxmlformats.org/officeDocument/2006/relationships/control" Target="../activeX/activeX10.xml"/><Relationship Id="rId109" Type="http://schemas.openxmlformats.org/officeDocument/2006/relationships/control" Target="../activeX/activeX106.xml"/><Relationship Id="rId260" Type="http://schemas.openxmlformats.org/officeDocument/2006/relationships/control" Target="../activeX/activeX254.xml"/><Relationship Id="rId281" Type="http://schemas.openxmlformats.org/officeDocument/2006/relationships/control" Target="../activeX/activeX275.xml"/><Relationship Id="rId316" Type="http://schemas.openxmlformats.org/officeDocument/2006/relationships/control" Target="../activeX/activeX310.xml"/><Relationship Id="rId337" Type="http://schemas.openxmlformats.org/officeDocument/2006/relationships/control" Target="../activeX/activeX331.xml"/><Relationship Id="rId34" Type="http://schemas.openxmlformats.org/officeDocument/2006/relationships/control" Target="../activeX/activeX31.xml"/><Relationship Id="rId55" Type="http://schemas.openxmlformats.org/officeDocument/2006/relationships/control" Target="../activeX/activeX52.xml"/><Relationship Id="rId76" Type="http://schemas.openxmlformats.org/officeDocument/2006/relationships/control" Target="../activeX/activeX73.xml"/><Relationship Id="rId97" Type="http://schemas.openxmlformats.org/officeDocument/2006/relationships/control" Target="../activeX/activeX94.xml"/><Relationship Id="rId120" Type="http://schemas.openxmlformats.org/officeDocument/2006/relationships/control" Target="../activeX/activeX117.xml"/><Relationship Id="rId141" Type="http://schemas.openxmlformats.org/officeDocument/2006/relationships/control" Target="../activeX/activeX137.xml"/><Relationship Id="rId358" Type="http://schemas.openxmlformats.org/officeDocument/2006/relationships/control" Target="../activeX/activeX352.xml"/><Relationship Id="rId7" Type="http://schemas.openxmlformats.org/officeDocument/2006/relationships/image" Target="../media/image6.emf"/><Relationship Id="rId162" Type="http://schemas.openxmlformats.org/officeDocument/2006/relationships/control" Target="../activeX/activeX158.xml"/><Relationship Id="rId183" Type="http://schemas.openxmlformats.org/officeDocument/2006/relationships/control" Target="../activeX/activeX179.xml"/><Relationship Id="rId218" Type="http://schemas.openxmlformats.org/officeDocument/2006/relationships/image" Target="../media/image8.emf"/><Relationship Id="rId239" Type="http://schemas.openxmlformats.org/officeDocument/2006/relationships/control" Target="../activeX/activeX233.xml"/><Relationship Id="rId250" Type="http://schemas.openxmlformats.org/officeDocument/2006/relationships/control" Target="../activeX/activeX244.xml"/><Relationship Id="rId271" Type="http://schemas.openxmlformats.org/officeDocument/2006/relationships/control" Target="../activeX/activeX265.xml"/><Relationship Id="rId292" Type="http://schemas.openxmlformats.org/officeDocument/2006/relationships/control" Target="../activeX/activeX286.xml"/><Relationship Id="rId306" Type="http://schemas.openxmlformats.org/officeDocument/2006/relationships/control" Target="../activeX/activeX300.xml"/><Relationship Id="rId24" Type="http://schemas.openxmlformats.org/officeDocument/2006/relationships/control" Target="../activeX/activeX21.xml"/><Relationship Id="rId45" Type="http://schemas.openxmlformats.org/officeDocument/2006/relationships/control" Target="../activeX/activeX42.xml"/><Relationship Id="rId66" Type="http://schemas.openxmlformats.org/officeDocument/2006/relationships/control" Target="../activeX/activeX63.xml"/><Relationship Id="rId87" Type="http://schemas.openxmlformats.org/officeDocument/2006/relationships/control" Target="../activeX/activeX84.xml"/><Relationship Id="rId110" Type="http://schemas.openxmlformats.org/officeDocument/2006/relationships/control" Target="../activeX/activeX107.xml"/><Relationship Id="rId131" Type="http://schemas.openxmlformats.org/officeDocument/2006/relationships/control" Target="../activeX/activeX127.xml"/><Relationship Id="rId327" Type="http://schemas.openxmlformats.org/officeDocument/2006/relationships/control" Target="../activeX/activeX321.xml"/><Relationship Id="rId348" Type="http://schemas.openxmlformats.org/officeDocument/2006/relationships/control" Target="../activeX/activeX342.xml"/><Relationship Id="rId152" Type="http://schemas.openxmlformats.org/officeDocument/2006/relationships/control" Target="../activeX/activeX148.xml"/><Relationship Id="rId173" Type="http://schemas.openxmlformats.org/officeDocument/2006/relationships/control" Target="../activeX/activeX169.xml"/><Relationship Id="rId194" Type="http://schemas.openxmlformats.org/officeDocument/2006/relationships/control" Target="../activeX/activeX190.xml"/><Relationship Id="rId208" Type="http://schemas.openxmlformats.org/officeDocument/2006/relationships/control" Target="../activeX/activeX204.xml"/><Relationship Id="rId229" Type="http://schemas.openxmlformats.org/officeDocument/2006/relationships/control" Target="../activeX/activeX224.xml"/><Relationship Id="rId240" Type="http://schemas.openxmlformats.org/officeDocument/2006/relationships/control" Target="../activeX/activeX234.xml"/><Relationship Id="rId261" Type="http://schemas.openxmlformats.org/officeDocument/2006/relationships/control" Target="../activeX/activeX255.xml"/><Relationship Id="rId14" Type="http://schemas.openxmlformats.org/officeDocument/2006/relationships/control" Target="../activeX/activeX11.xml"/><Relationship Id="rId35" Type="http://schemas.openxmlformats.org/officeDocument/2006/relationships/control" Target="../activeX/activeX32.xml"/><Relationship Id="rId56" Type="http://schemas.openxmlformats.org/officeDocument/2006/relationships/control" Target="../activeX/activeX53.xml"/><Relationship Id="rId77" Type="http://schemas.openxmlformats.org/officeDocument/2006/relationships/control" Target="../activeX/activeX74.xml"/><Relationship Id="rId100" Type="http://schemas.openxmlformats.org/officeDocument/2006/relationships/control" Target="../activeX/activeX97.xml"/><Relationship Id="rId282" Type="http://schemas.openxmlformats.org/officeDocument/2006/relationships/control" Target="../activeX/activeX276.xml"/><Relationship Id="rId317" Type="http://schemas.openxmlformats.org/officeDocument/2006/relationships/control" Target="../activeX/activeX311.xml"/><Relationship Id="rId338" Type="http://schemas.openxmlformats.org/officeDocument/2006/relationships/control" Target="../activeX/activeX332.xml"/><Relationship Id="rId8" Type="http://schemas.openxmlformats.org/officeDocument/2006/relationships/control" Target="../activeX/activeX5.xml"/><Relationship Id="rId98" Type="http://schemas.openxmlformats.org/officeDocument/2006/relationships/control" Target="../activeX/activeX95.xml"/><Relationship Id="rId121" Type="http://schemas.openxmlformats.org/officeDocument/2006/relationships/control" Target="../activeX/activeX118.xml"/><Relationship Id="rId142" Type="http://schemas.openxmlformats.org/officeDocument/2006/relationships/control" Target="../activeX/activeX138.xml"/><Relationship Id="rId163" Type="http://schemas.openxmlformats.org/officeDocument/2006/relationships/control" Target="../activeX/activeX159.xml"/><Relationship Id="rId184" Type="http://schemas.openxmlformats.org/officeDocument/2006/relationships/control" Target="../activeX/activeX180.xml"/><Relationship Id="rId219" Type="http://schemas.openxmlformats.org/officeDocument/2006/relationships/control" Target="../activeX/activeX214.xml"/><Relationship Id="rId230" Type="http://schemas.openxmlformats.org/officeDocument/2006/relationships/image" Target="../media/image9.emf"/><Relationship Id="rId251" Type="http://schemas.openxmlformats.org/officeDocument/2006/relationships/control" Target="../activeX/activeX245.xml"/><Relationship Id="rId25" Type="http://schemas.openxmlformats.org/officeDocument/2006/relationships/control" Target="../activeX/activeX22.xml"/><Relationship Id="rId46" Type="http://schemas.openxmlformats.org/officeDocument/2006/relationships/control" Target="../activeX/activeX43.xml"/><Relationship Id="rId67" Type="http://schemas.openxmlformats.org/officeDocument/2006/relationships/control" Target="../activeX/activeX64.xml"/><Relationship Id="rId272" Type="http://schemas.openxmlformats.org/officeDocument/2006/relationships/control" Target="../activeX/activeX266.xml"/><Relationship Id="rId293" Type="http://schemas.openxmlformats.org/officeDocument/2006/relationships/control" Target="../activeX/activeX287.xml"/><Relationship Id="rId307" Type="http://schemas.openxmlformats.org/officeDocument/2006/relationships/control" Target="../activeX/activeX301.xml"/><Relationship Id="rId328" Type="http://schemas.openxmlformats.org/officeDocument/2006/relationships/control" Target="../activeX/activeX322.xml"/><Relationship Id="rId349" Type="http://schemas.openxmlformats.org/officeDocument/2006/relationships/control" Target="../activeX/activeX343.xml"/><Relationship Id="rId88" Type="http://schemas.openxmlformats.org/officeDocument/2006/relationships/control" Target="../activeX/activeX85.xml"/><Relationship Id="rId111" Type="http://schemas.openxmlformats.org/officeDocument/2006/relationships/control" Target="../activeX/activeX108.xml"/><Relationship Id="rId132" Type="http://schemas.openxmlformats.org/officeDocument/2006/relationships/control" Target="../activeX/activeX128.xml"/><Relationship Id="rId153" Type="http://schemas.openxmlformats.org/officeDocument/2006/relationships/control" Target="../activeX/activeX149.xml"/><Relationship Id="rId174" Type="http://schemas.openxmlformats.org/officeDocument/2006/relationships/control" Target="../activeX/activeX170.xml"/><Relationship Id="rId195" Type="http://schemas.openxmlformats.org/officeDocument/2006/relationships/control" Target="../activeX/activeX191.xml"/><Relationship Id="rId209" Type="http://schemas.openxmlformats.org/officeDocument/2006/relationships/control" Target="../activeX/activeX205.xml"/><Relationship Id="rId190" Type="http://schemas.openxmlformats.org/officeDocument/2006/relationships/control" Target="../activeX/activeX186.xml"/><Relationship Id="rId204" Type="http://schemas.openxmlformats.org/officeDocument/2006/relationships/control" Target="../activeX/activeX200.xml"/><Relationship Id="rId220" Type="http://schemas.openxmlformats.org/officeDocument/2006/relationships/control" Target="../activeX/activeX215.xml"/><Relationship Id="rId225" Type="http://schemas.openxmlformats.org/officeDocument/2006/relationships/control" Target="../activeX/activeX220.xml"/><Relationship Id="rId241" Type="http://schemas.openxmlformats.org/officeDocument/2006/relationships/control" Target="../activeX/activeX235.xml"/><Relationship Id="rId246" Type="http://schemas.openxmlformats.org/officeDocument/2006/relationships/control" Target="../activeX/activeX240.xml"/><Relationship Id="rId267" Type="http://schemas.openxmlformats.org/officeDocument/2006/relationships/control" Target="../activeX/activeX261.xml"/><Relationship Id="rId288" Type="http://schemas.openxmlformats.org/officeDocument/2006/relationships/control" Target="../activeX/activeX282.xml"/><Relationship Id="rId15" Type="http://schemas.openxmlformats.org/officeDocument/2006/relationships/control" Target="../activeX/activeX12.xml"/><Relationship Id="rId36" Type="http://schemas.openxmlformats.org/officeDocument/2006/relationships/control" Target="../activeX/activeX33.xml"/><Relationship Id="rId57" Type="http://schemas.openxmlformats.org/officeDocument/2006/relationships/control" Target="../activeX/activeX54.xml"/><Relationship Id="rId106" Type="http://schemas.openxmlformats.org/officeDocument/2006/relationships/control" Target="../activeX/activeX103.xml"/><Relationship Id="rId127" Type="http://schemas.openxmlformats.org/officeDocument/2006/relationships/image" Target="../media/image7.emf"/><Relationship Id="rId262" Type="http://schemas.openxmlformats.org/officeDocument/2006/relationships/control" Target="../activeX/activeX256.xml"/><Relationship Id="rId283" Type="http://schemas.openxmlformats.org/officeDocument/2006/relationships/control" Target="../activeX/activeX277.xml"/><Relationship Id="rId313" Type="http://schemas.openxmlformats.org/officeDocument/2006/relationships/control" Target="../activeX/activeX307.xml"/><Relationship Id="rId318" Type="http://schemas.openxmlformats.org/officeDocument/2006/relationships/control" Target="../activeX/activeX312.xml"/><Relationship Id="rId339" Type="http://schemas.openxmlformats.org/officeDocument/2006/relationships/control" Target="../activeX/activeX333.xml"/><Relationship Id="rId10" Type="http://schemas.openxmlformats.org/officeDocument/2006/relationships/control" Target="../activeX/activeX7.xml"/><Relationship Id="rId31" Type="http://schemas.openxmlformats.org/officeDocument/2006/relationships/control" Target="../activeX/activeX28.xml"/><Relationship Id="rId52" Type="http://schemas.openxmlformats.org/officeDocument/2006/relationships/control" Target="../activeX/activeX49.xml"/><Relationship Id="rId73" Type="http://schemas.openxmlformats.org/officeDocument/2006/relationships/control" Target="../activeX/activeX70.xml"/><Relationship Id="rId78" Type="http://schemas.openxmlformats.org/officeDocument/2006/relationships/control" Target="../activeX/activeX75.xml"/><Relationship Id="rId94" Type="http://schemas.openxmlformats.org/officeDocument/2006/relationships/control" Target="../activeX/activeX91.xml"/><Relationship Id="rId99" Type="http://schemas.openxmlformats.org/officeDocument/2006/relationships/control" Target="../activeX/activeX96.xml"/><Relationship Id="rId101" Type="http://schemas.openxmlformats.org/officeDocument/2006/relationships/control" Target="../activeX/activeX98.xml"/><Relationship Id="rId122" Type="http://schemas.openxmlformats.org/officeDocument/2006/relationships/control" Target="../activeX/activeX119.xml"/><Relationship Id="rId143" Type="http://schemas.openxmlformats.org/officeDocument/2006/relationships/control" Target="../activeX/activeX139.xml"/><Relationship Id="rId148" Type="http://schemas.openxmlformats.org/officeDocument/2006/relationships/control" Target="../activeX/activeX144.xml"/><Relationship Id="rId164" Type="http://schemas.openxmlformats.org/officeDocument/2006/relationships/control" Target="../activeX/activeX160.xml"/><Relationship Id="rId169" Type="http://schemas.openxmlformats.org/officeDocument/2006/relationships/control" Target="../activeX/activeX165.xml"/><Relationship Id="rId185" Type="http://schemas.openxmlformats.org/officeDocument/2006/relationships/control" Target="../activeX/activeX181.xml"/><Relationship Id="rId334" Type="http://schemas.openxmlformats.org/officeDocument/2006/relationships/control" Target="../activeX/activeX328.xml"/><Relationship Id="rId350" Type="http://schemas.openxmlformats.org/officeDocument/2006/relationships/control" Target="../activeX/activeX344.xml"/><Relationship Id="rId355" Type="http://schemas.openxmlformats.org/officeDocument/2006/relationships/control" Target="../activeX/activeX349.xml"/><Relationship Id="rId4" Type="http://schemas.openxmlformats.org/officeDocument/2006/relationships/control" Target="../activeX/activeX3.xml"/><Relationship Id="rId9" Type="http://schemas.openxmlformats.org/officeDocument/2006/relationships/control" Target="../activeX/activeX6.xml"/><Relationship Id="rId180" Type="http://schemas.openxmlformats.org/officeDocument/2006/relationships/control" Target="../activeX/activeX176.xml"/><Relationship Id="rId210" Type="http://schemas.openxmlformats.org/officeDocument/2006/relationships/control" Target="../activeX/activeX206.xml"/><Relationship Id="rId215" Type="http://schemas.openxmlformats.org/officeDocument/2006/relationships/control" Target="../activeX/activeX211.xml"/><Relationship Id="rId236" Type="http://schemas.openxmlformats.org/officeDocument/2006/relationships/control" Target="../activeX/activeX230.xml"/><Relationship Id="rId257" Type="http://schemas.openxmlformats.org/officeDocument/2006/relationships/control" Target="../activeX/activeX251.xml"/><Relationship Id="rId278" Type="http://schemas.openxmlformats.org/officeDocument/2006/relationships/control" Target="../activeX/activeX272.xml"/><Relationship Id="rId26" Type="http://schemas.openxmlformats.org/officeDocument/2006/relationships/control" Target="../activeX/activeX23.xml"/><Relationship Id="rId231" Type="http://schemas.openxmlformats.org/officeDocument/2006/relationships/control" Target="../activeX/activeX225.xml"/><Relationship Id="rId252" Type="http://schemas.openxmlformats.org/officeDocument/2006/relationships/control" Target="../activeX/activeX246.xml"/><Relationship Id="rId273" Type="http://schemas.openxmlformats.org/officeDocument/2006/relationships/control" Target="../activeX/activeX267.xml"/><Relationship Id="rId294" Type="http://schemas.openxmlformats.org/officeDocument/2006/relationships/control" Target="../activeX/activeX288.xml"/><Relationship Id="rId308" Type="http://schemas.openxmlformats.org/officeDocument/2006/relationships/control" Target="../activeX/activeX302.xml"/><Relationship Id="rId329" Type="http://schemas.openxmlformats.org/officeDocument/2006/relationships/control" Target="../activeX/activeX323.xml"/><Relationship Id="rId47" Type="http://schemas.openxmlformats.org/officeDocument/2006/relationships/control" Target="../activeX/activeX44.xml"/><Relationship Id="rId68" Type="http://schemas.openxmlformats.org/officeDocument/2006/relationships/control" Target="../activeX/activeX65.xml"/><Relationship Id="rId89" Type="http://schemas.openxmlformats.org/officeDocument/2006/relationships/control" Target="../activeX/activeX86.xml"/><Relationship Id="rId112" Type="http://schemas.openxmlformats.org/officeDocument/2006/relationships/control" Target="../activeX/activeX109.xml"/><Relationship Id="rId133" Type="http://schemas.openxmlformats.org/officeDocument/2006/relationships/control" Target="../activeX/activeX129.xml"/><Relationship Id="rId154" Type="http://schemas.openxmlformats.org/officeDocument/2006/relationships/control" Target="../activeX/activeX150.xml"/><Relationship Id="rId175" Type="http://schemas.openxmlformats.org/officeDocument/2006/relationships/control" Target="../activeX/activeX171.xml"/><Relationship Id="rId340" Type="http://schemas.openxmlformats.org/officeDocument/2006/relationships/control" Target="../activeX/activeX334.xml"/><Relationship Id="rId196" Type="http://schemas.openxmlformats.org/officeDocument/2006/relationships/control" Target="../activeX/activeX192.xml"/><Relationship Id="rId200" Type="http://schemas.openxmlformats.org/officeDocument/2006/relationships/control" Target="../activeX/activeX196.xml"/><Relationship Id="rId16" Type="http://schemas.openxmlformats.org/officeDocument/2006/relationships/control" Target="../activeX/activeX13.xml"/><Relationship Id="rId221" Type="http://schemas.openxmlformats.org/officeDocument/2006/relationships/control" Target="../activeX/activeX216.xml"/><Relationship Id="rId242" Type="http://schemas.openxmlformats.org/officeDocument/2006/relationships/control" Target="../activeX/activeX236.xml"/><Relationship Id="rId263" Type="http://schemas.openxmlformats.org/officeDocument/2006/relationships/control" Target="../activeX/activeX257.xml"/><Relationship Id="rId284" Type="http://schemas.openxmlformats.org/officeDocument/2006/relationships/control" Target="../activeX/activeX278.xml"/><Relationship Id="rId319" Type="http://schemas.openxmlformats.org/officeDocument/2006/relationships/control" Target="../activeX/activeX313.xml"/><Relationship Id="rId37" Type="http://schemas.openxmlformats.org/officeDocument/2006/relationships/control" Target="../activeX/activeX34.xml"/><Relationship Id="rId58" Type="http://schemas.openxmlformats.org/officeDocument/2006/relationships/control" Target="../activeX/activeX55.xml"/><Relationship Id="rId79" Type="http://schemas.openxmlformats.org/officeDocument/2006/relationships/control" Target="../activeX/activeX76.xml"/><Relationship Id="rId102" Type="http://schemas.openxmlformats.org/officeDocument/2006/relationships/control" Target="../activeX/activeX99.xml"/><Relationship Id="rId123" Type="http://schemas.openxmlformats.org/officeDocument/2006/relationships/control" Target="../activeX/activeX120.xml"/><Relationship Id="rId144" Type="http://schemas.openxmlformats.org/officeDocument/2006/relationships/control" Target="../activeX/activeX140.xml"/><Relationship Id="rId330" Type="http://schemas.openxmlformats.org/officeDocument/2006/relationships/control" Target="../activeX/activeX324.xml"/><Relationship Id="rId90" Type="http://schemas.openxmlformats.org/officeDocument/2006/relationships/control" Target="../activeX/activeX87.xml"/><Relationship Id="rId165" Type="http://schemas.openxmlformats.org/officeDocument/2006/relationships/control" Target="../activeX/activeX161.xml"/><Relationship Id="rId186" Type="http://schemas.openxmlformats.org/officeDocument/2006/relationships/control" Target="../activeX/activeX182.xml"/><Relationship Id="rId351" Type="http://schemas.openxmlformats.org/officeDocument/2006/relationships/control" Target="../activeX/activeX345.xml"/><Relationship Id="rId211" Type="http://schemas.openxmlformats.org/officeDocument/2006/relationships/control" Target="../activeX/activeX207.xml"/><Relationship Id="rId232" Type="http://schemas.openxmlformats.org/officeDocument/2006/relationships/control" Target="../activeX/activeX226.xml"/><Relationship Id="rId253" Type="http://schemas.openxmlformats.org/officeDocument/2006/relationships/control" Target="../activeX/activeX247.xml"/><Relationship Id="rId274" Type="http://schemas.openxmlformats.org/officeDocument/2006/relationships/control" Target="../activeX/activeX268.xml"/><Relationship Id="rId295" Type="http://schemas.openxmlformats.org/officeDocument/2006/relationships/control" Target="../activeX/activeX289.xml"/><Relationship Id="rId309" Type="http://schemas.openxmlformats.org/officeDocument/2006/relationships/control" Target="../activeX/activeX303.xml"/><Relationship Id="rId27" Type="http://schemas.openxmlformats.org/officeDocument/2006/relationships/control" Target="../activeX/activeX24.xml"/><Relationship Id="rId48" Type="http://schemas.openxmlformats.org/officeDocument/2006/relationships/control" Target="../activeX/activeX45.xml"/><Relationship Id="rId69" Type="http://schemas.openxmlformats.org/officeDocument/2006/relationships/control" Target="../activeX/activeX66.xml"/><Relationship Id="rId113" Type="http://schemas.openxmlformats.org/officeDocument/2006/relationships/control" Target="../activeX/activeX110.xml"/><Relationship Id="rId134" Type="http://schemas.openxmlformats.org/officeDocument/2006/relationships/control" Target="../activeX/activeX130.xml"/><Relationship Id="rId320" Type="http://schemas.openxmlformats.org/officeDocument/2006/relationships/control" Target="../activeX/activeX314.xml"/><Relationship Id="rId80" Type="http://schemas.openxmlformats.org/officeDocument/2006/relationships/control" Target="../activeX/activeX77.xml"/><Relationship Id="rId155" Type="http://schemas.openxmlformats.org/officeDocument/2006/relationships/control" Target="../activeX/activeX151.xml"/><Relationship Id="rId176" Type="http://schemas.openxmlformats.org/officeDocument/2006/relationships/control" Target="../activeX/activeX172.xml"/><Relationship Id="rId197" Type="http://schemas.openxmlformats.org/officeDocument/2006/relationships/control" Target="../activeX/activeX193.xml"/><Relationship Id="rId341" Type="http://schemas.openxmlformats.org/officeDocument/2006/relationships/control" Target="../activeX/activeX335.xml"/><Relationship Id="rId201" Type="http://schemas.openxmlformats.org/officeDocument/2006/relationships/control" Target="../activeX/activeX197.xml"/><Relationship Id="rId222" Type="http://schemas.openxmlformats.org/officeDocument/2006/relationships/control" Target="../activeX/activeX217.xml"/><Relationship Id="rId243" Type="http://schemas.openxmlformats.org/officeDocument/2006/relationships/control" Target="../activeX/activeX237.xml"/><Relationship Id="rId264" Type="http://schemas.openxmlformats.org/officeDocument/2006/relationships/control" Target="../activeX/activeX258.xml"/><Relationship Id="rId285" Type="http://schemas.openxmlformats.org/officeDocument/2006/relationships/control" Target="../activeX/activeX279.xml"/><Relationship Id="rId17" Type="http://schemas.openxmlformats.org/officeDocument/2006/relationships/control" Target="../activeX/activeX14.xml"/><Relationship Id="rId38" Type="http://schemas.openxmlformats.org/officeDocument/2006/relationships/control" Target="../activeX/activeX35.xml"/><Relationship Id="rId59" Type="http://schemas.openxmlformats.org/officeDocument/2006/relationships/control" Target="../activeX/activeX56.xml"/><Relationship Id="rId103" Type="http://schemas.openxmlformats.org/officeDocument/2006/relationships/control" Target="../activeX/activeX100.xml"/><Relationship Id="rId124" Type="http://schemas.openxmlformats.org/officeDocument/2006/relationships/control" Target="../activeX/activeX121.xml"/><Relationship Id="rId310" Type="http://schemas.openxmlformats.org/officeDocument/2006/relationships/control" Target="../activeX/activeX304.xml"/><Relationship Id="rId70" Type="http://schemas.openxmlformats.org/officeDocument/2006/relationships/control" Target="../activeX/activeX67.xml"/><Relationship Id="rId91" Type="http://schemas.openxmlformats.org/officeDocument/2006/relationships/control" Target="../activeX/activeX88.xml"/><Relationship Id="rId145" Type="http://schemas.openxmlformats.org/officeDocument/2006/relationships/control" Target="../activeX/activeX141.xml"/><Relationship Id="rId166" Type="http://schemas.openxmlformats.org/officeDocument/2006/relationships/control" Target="../activeX/activeX162.xml"/><Relationship Id="rId187" Type="http://schemas.openxmlformats.org/officeDocument/2006/relationships/control" Target="../activeX/activeX183.xml"/><Relationship Id="rId331" Type="http://schemas.openxmlformats.org/officeDocument/2006/relationships/control" Target="../activeX/activeX325.xml"/><Relationship Id="rId352" Type="http://schemas.openxmlformats.org/officeDocument/2006/relationships/control" Target="../activeX/activeX346.xml"/><Relationship Id="rId1" Type="http://schemas.openxmlformats.org/officeDocument/2006/relationships/printerSettings" Target="../printerSettings/printerSettings5.bin"/><Relationship Id="rId212" Type="http://schemas.openxmlformats.org/officeDocument/2006/relationships/control" Target="../activeX/activeX208.xml"/><Relationship Id="rId233" Type="http://schemas.openxmlformats.org/officeDocument/2006/relationships/control" Target="../activeX/activeX227.xml"/><Relationship Id="rId254" Type="http://schemas.openxmlformats.org/officeDocument/2006/relationships/control" Target="../activeX/activeX248.xml"/><Relationship Id="rId28" Type="http://schemas.openxmlformats.org/officeDocument/2006/relationships/control" Target="../activeX/activeX25.xml"/><Relationship Id="rId49" Type="http://schemas.openxmlformats.org/officeDocument/2006/relationships/control" Target="../activeX/activeX46.xml"/><Relationship Id="rId114" Type="http://schemas.openxmlformats.org/officeDocument/2006/relationships/control" Target="../activeX/activeX111.xml"/><Relationship Id="rId275" Type="http://schemas.openxmlformats.org/officeDocument/2006/relationships/control" Target="../activeX/activeX269.xml"/><Relationship Id="rId296" Type="http://schemas.openxmlformats.org/officeDocument/2006/relationships/control" Target="../activeX/activeX290.xml"/><Relationship Id="rId300" Type="http://schemas.openxmlformats.org/officeDocument/2006/relationships/control" Target="../activeX/activeX294.xml"/><Relationship Id="rId60" Type="http://schemas.openxmlformats.org/officeDocument/2006/relationships/control" Target="../activeX/activeX57.xml"/><Relationship Id="rId81" Type="http://schemas.openxmlformats.org/officeDocument/2006/relationships/control" Target="../activeX/activeX78.xml"/><Relationship Id="rId135" Type="http://schemas.openxmlformats.org/officeDocument/2006/relationships/control" Target="../activeX/activeX131.xml"/><Relationship Id="rId156" Type="http://schemas.openxmlformats.org/officeDocument/2006/relationships/control" Target="../activeX/activeX152.xml"/><Relationship Id="rId177" Type="http://schemas.openxmlformats.org/officeDocument/2006/relationships/control" Target="../activeX/activeX173.xml"/><Relationship Id="rId198" Type="http://schemas.openxmlformats.org/officeDocument/2006/relationships/control" Target="../activeX/activeX194.xml"/><Relationship Id="rId321" Type="http://schemas.openxmlformats.org/officeDocument/2006/relationships/control" Target="../activeX/activeX315.xml"/><Relationship Id="rId342" Type="http://schemas.openxmlformats.org/officeDocument/2006/relationships/control" Target="../activeX/activeX336.xml"/><Relationship Id="rId202" Type="http://schemas.openxmlformats.org/officeDocument/2006/relationships/control" Target="../activeX/activeX198.xml"/><Relationship Id="rId223" Type="http://schemas.openxmlformats.org/officeDocument/2006/relationships/control" Target="../activeX/activeX218.xml"/><Relationship Id="rId244" Type="http://schemas.openxmlformats.org/officeDocument/2006/relationships/control" Target="../activeX/activeX238.xml"/><Relationship Id="rId18" Type="http://schemas.openxmlformats.org/officeDocument/2006/relationships/control" Target="../activeX/activeX15.xml"/><Relationship Id="rId39" Type="http://schemas.openxmlformats.org/officeDocument/2006/relationships/control" Target="../activeX/activeX36.xml"/><Relationship Id="rId265" Type="http://schemas.openxmlformats.org/officeDocument/2006/relationships/control" Target="../activeX/activeX259.xml"/><Relationship Id="rId286" Type="http://schemas.openxmlformats.org/officeDocument/2006/relationships/control" Target="../activeX/activeX280.xml"/><Relationship Id="rId50" Type="http://schemas.openxmlformats.org/officeDocument/2006/relationships/control" Target="../activeX/activeX47.xml"/><Relationship Id="rId104" Type="http://schemas.openxmlformats.org/officeDocument/2006/relationships/control" Target="../activeX/activeX101.xml"/><Relationship Id="rId125" Type="http://schemas.openxmlformats.org/officeDocument/2006/relationships/control" Target="../activeX/activeX122.xml"/><Relationship Id="rId146" Type="http://schemas.openxmlformats.org/officeDocument/2006/relationships/control" Target="../activeX/activeX142.xml"/><Relationship Id="rId167" Type="http://schemas.openxmlformats.org/officeDocument/2006/relationships/control" Target="../activeX/activeX163.xml"/><Relationship Id="rId188" Type="http://schemas.openxmlformats.org/officeDocument/2006/relationships/control" Target="../activeX/activeX184.xml"/><Relationship Id="rId311" Type="http://schemas.openxmlformats.org/officeDocument/2006/relationships/control" Target="../activeX/activeX305.xml"/><Relationship Id="rId332" Type="http://schemas.openxmlformats.org/officeDocument/2006/relationships/control" Target="../activeX/activeX326.xml"/><Relationship Id="rId353" Type="http://schemas.openxmlformats.org/officeDocument/2006/relationships/control" Target="../activeX/activeX347.xml"/><Relationship Id="rId71" Type="http://schemas.openxmlformats.org/officeDocument/2006/relationships/control" Target="../activeX/activeX68.xml"/><Relationship Id="rId92" Type="http://schemas.openxmlformats.org/officeDocument/2006/relationships/control" Target="../activeX/activeX89.xml"/><Relationship Id="rId213" Type="http://schemas.openxmlformats.org/officeDocument/2006/relationships/control" Target="../activeX/activeX209.xml"/><Relationship Id="rId234" Type="http://schemas.openxmlformats.org/officeDocument/2006/relationships/control" Target="../activeX/activeX228.xml"/><Relationship Id="rId2" Type="http://schemas.openxmlformats.org/officeDocument/2006/relationships/drawing" Target="../drawings/drawing3.xml"/><Relationship Id="rId29" Type="http://schemas.openxmlformats.org/officeDocument/2006/relationships/control" Target="../activeX/activeX26.xml"/><Relationship Id="rId255" Type="http://schemas.openxmlformats.org/officeDocument/2006/relationships/control" Target="../activeX/activeX249.xml"/><Relationship Id="rId276" Type="http://schemas.openxmlformats.org/officeDocument/2006/relationships/control" Target="../activeX/activeX270.xml"/><Relationship Id="rId297" Type="http://schemas.openxmlformats.org/officeDocument/2006/relationships/control" Target="../activeX/activeX291.xml"/><Relationship Id="rId40" Type="http://schemas.openxmlformats.org/officeDocument/2006/relationships/control" Target="../activeX/activeX37.xml"/><Relationship Id="rId115" Type="http://schemas.openxmlformats.org/officeDocument/2006/relationships/control" Target="../activeX/activeX112.xml"/><Relationship Id="rId136" Type="http://schemas.openxmlformats.org/officeDocument/2006/relationships/control" Target="../activeX/activeX132.xml"/><Relationship Id="rId157" Type="http://schemas.openxmlformats.org/officeDocument/2006/relationships/control" Target="../activeX/activeX153.xml"/><Relationship Id="rId178" Type="http://schemas.openxmlformats.org/officeDocument/2006/relationships/control" Target="../activeX/activeX174.xml"/><Relationship Id="rId301" Type="http://schemas.openxmlformats.org/officeDocument/2006/relationships/control" Target="../activeX/activeX295.xml"/><Relationship Id="rId322" Type="http://schemas.openxmlformats.org/officeDocument/2006/relationships/control" Target="../activeX/activeX316.xml"/><Relationship Id="rId343" Type="http://schemas.openxmlformats.org/officeDocument/2006/relationships/control" Target="../activeX/activeX337.xml"/><Relationship Id="rId61" Type="http://schemas.openxmlformats.org/officeDocument/2006/relationships/control" Target="../activeX/activeX58.xml"/><Relationship Id="rId82" Type="http://schemas.openxmlformats.org/officeDocument/2006/relationships/control" Target="../activeX/activeX79.xml"/><Relationship Id="rId199" Type="http://schemas.openxmlformats.org/officeDocument/2006/relationships/control" Target="../activeX/activeX195.xml"/><Relationship Id="rId203" Type="http://schemas.openxmlformats.org/officeDocument/2006/relationships/control" Target="../activeX/activeX199.xml"/><Relationship Id="rId19" Type="http://schemas.openxmlformats.org/officeDocument/2006/relationships/control" Target="../activeX/activeX16.xml"/><Relationship Id="rId224" Type="http://schemas.openxmlformats.org/officeDocument/2006/relationships/control" Target="../activeX/activeX219.xml"/><Relationship Id="rId245" Type="http://schemas.openxmlformats.org/officeDocument/2006/relationships/control" Target="../activeX/activeX239.xml"/><Relationship Id="rId266" Type="http://schemas.openxmlformats.org/officeDocument/2006/relationships/control" Target="../activeX/activeX260.xml"/><Relationship Id="rId287" Type="http://schemas.openxmlformats.org/officeDocument/2006/relationships/control" Target="../activeX/activeX281.xml"/><Relationship Id="rId30" Type="http://schemas.openxmlformats.org/officeDocument/2006/relationships/control" Target="../activeX/activeX27.xml"/><Relationship Id="rId105" Type="http://schemas.openxmlformats.org/officeDocument/2006/relationships/control" Target="../activeX/activeX102.xml"/><Relationship Id="rId126" Type="http://schemas.openxmlformats.org/officeDocument/2006/relationships/control" Target="../activeX/activeX123.xml"/><Relationship Id="rId147" Type="http://schemas.openxmlformats.org/officeDocument/2006/relationships/control" Target="../activeX/activeX143.xml"/><Relationship Id="rId168" Type="http://schemas.openxmlformats.org/officeDocument/2006/relationships/control" Target="../activeX/activeX164.xml"/><Relationship Id="rId312" Type="http://schemas.openxmlformats.org/officeDocument/2006/relationships/control" Target="../activeX/activeX306.xml"/><Relationship Id="rId333" Type="http://schemas.openxmlformats.org/officeDocument/2006/relationships/control" Target="../activeX/activeX327.xml"/><Relationship Id="rId354" Type="http://schemas.openxmlformats.org/officeDocument/2006/relationships/control" Target="../activeX/activeX348.xml"/><Relationship Id="rId51" Type="http://schemas.openxmlformats.org/officeDocument/2006/relationships/control" Target="../activeX/activeX48.xml"/><Relationship Id="rId72" Type="http://schemas.openxmlformats.org/officeDocument/2006/relationships/control" Target="../activeX/activeX69.xml"/><Relationship Id="rId93" Type="http://schemas.openxmlformats.org/officeDocument/2006/relationships/control" Target="../activeX/activeX90.xml"/><Relationship Id="rId189" Type="http://schemas.openxmlformats.org/officeDocument/2006/relationships/control" Target="../activeX/activeX185.xml"/><Relationship Id="rId3" Type="http://schemas.openxmlformats.org/officeDocument/2006/relationships/vmlDrawing" Target="../drawings/vmlDrawing2.vml"/><Relationship Id="rId214" Type="http://schemas.openxmlformats.org/officeDocument/2006/relationships/control" Target="../activeX/activeX210.xml"/><Relationship Id="rId235" Type="http://schemas.openxmlformats.org/officeDocument/2006/relationships/control" Target="../activeX/activeX229.xml"/><Relationship Id="rId256" Type="http://schemas.openxmlformats.org/officeDocument/2006/relationships/control" Target="../activeX/activeX250.xml"/><Relationship Id="rId277" Type="http://schemas.openxmlformats.org/officeDocument/2006/relationships/control" Target="../activeX/activeX271.xml"/><Relationship Id="rId298" Type="http://schemas.openxmlformats.org/officeDocument/2006/relationships/control" Target="../activeX/activeX292.xml"/><Relationship Id="rId116" Type="http://schemas.openxmlformats.org/officeDocument/2006/relationships/control" Target="../activeX/activeX113.xml"/><Relationship Id="rId137" Type="http://schemas.openxmlformats.org/officeDocument/2006/relationships/control" Target="../activeX/activeX133.xml"/><Relationship Id="rId158" Type="http://schemas.openxmlformats.org/officeDocument/2006/relationships/control" Target="../activeX/activeX154.xml"/><Relationship Id="rId302" Type="http://schemas.openxmlformats.org/officeDocument/2006/relationships/control" Target="../activeX/activeX296.xml"/><Relationship Id="rId323" Type="http://schemas.openxmlformats.org/officeDocument/2006/relationships/control" Target="../activeX/activeX317.xml"/><Relationship Id="rId344" Type="http://schemas.openxmlformats.org/officeDocument/2006/relationships/control" Target="../activeX/activeX338.xml"/><Relationship Id="rId20" Type="http://schemas.openxmlformats.org/officeDocument/2006/relationships/control" Target="../activeX/activeX17.xml"/><Relationship Id="rId41" Type="http://schemas.openxmlformats.org/officeDocument/2006/relationships/control" Target="../activeX/activeX38.xml"/><Relationship Id="rId62" Type="http://schemas.openxmlformats.org/officeDocument/2006/relationships/control" Target="../activeX/activeX59.xml"/><Relationship Id="rId83" Type="http://schemas.openxmlformats.org/officeDocument/2006/relationships/control" Target="../activeX/activeX80.xml"/><Relationship Id="rId179" Type="http://schemas.openxmlformats.org/officeDocument/2006/relationships/control" Target="../activeX/activeX17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5" Type="http://schemas.openxmlformats.org/officeDocument/2006/relationships/ctrlProp" Target="../ctrlProps/ctrlProp2.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3:C67"/>
  <sheetViews>
    <sheetView showGridLines="0" zoomScaleNormal="100" workbookViewId="0">
      <selection activeCell="C1" sqref="C1"/>
    </sheetView>
  </sheetViews>
  <sheetFormatPr defaultColWidth="9.140625" defaultRowHeight="14.25"/>
  <cols>
    <col min="1" max="1" width="15.7109375" style="32" customWidth="1"/>
    <col min="2" max="2" width="7.7109375" style="33" customWidth="1"/>
    <col min="3" max="3" width="139.42578125" style="36" customWidth="1"/>
    <col min="4" max="4" width="9.140625" style="32"/>
    <col min="5" max="256" width="0" style="32" hidden="1" customWidth="1"/>
    <col min="257" max="16384" width="9.140625" style="32"/>
  </cols>
  <sheetData>
    <row r="3" spans="2:3" ht="22.5">
      <c r="C3" s="34" t="str">
        <f>Labels!$C$139</f>
        <v>NSF Certification Audit Input Spreadsheet</v>
      </c>
    </row>
    <row r="4" spans="2:3">
      <c r="C4" s="32"/>
    </row>
    <row r="5" spans="2:3" ht="19.5">
      <c r="C5" s="35" t="str">
        <f>Labels!$C$140</f>
        <v>Important Notes</v>
      </c>
    </row>
    <row r="9" spans="2:3">
      <c r="C9" s="158" t="str">
        <f>Labels!$C$278</f>
        <v>Important : Actions to be taken prior to and on the day of the audit</v>
      </c>
    </row>
    <row r="11" spans="2:3" ht="28.5">
      <c r="B11" s="33" t="s">
        <v>366</v>
      </c>
      <c r="C11" s="36" t="str">
        <f>Labels!$C$279</f>
        <v>Please ensure that you are in possession of an up to date registration/renewal form for the producer being assessed, prior to conducting any audit.</v>
      </c>
    </row>
    <row r="13" spans="2:3" ht="57">
      <c r="B13" s="33" t="s">
        <v>365</v>
      </c>
      <c r="C13" s="36" t="str">
        <f>TRIM(Labels!$C$280) &amp; " " &amp; TRIM(Labels!$C$281)</f>
        <v>Please ensure that any amendments made to the producer’s registration details at the time of the audit are altered on the client and registered crops sheets and section 3 on the client sheet is completed. The local office must be made aware of any changes made to registration details as soon as possible after the audit so that an amendment template can be created and sent to NSF Certification UK along with the audit pack.</v>
      </c>
    </row>
    <row r="15" spans="2:3" ht="42.75">
      <c r="B15" s="33" t="s">
        <v>367</v>
      </c>
      <c r="C15" s="37" t="str">
        <f>TRIM(Labels!$C$282) &amp; " " &amp; TRIM(Labels!$C$301)</f>
        <v>The Client sheet, Registered Crops sheet and Non-Compliance Report must be printed out and signed by both the producer and auditor at the end of the audit. A copy of these must be left with the producer and submitted with the audit pack.</v>
      </c>
    </row>
    <row r="17" spans="2:3">
      <c r="C17" s="158" t="str">
        <f>Labels!$C$283</f>
        <v>General Instructions</v>
      </c>
    </row>
    <row r="19" spans="2:3">
      <c r="B19" s="33" t="s">
        <v>366</v>
      </c>
      <c r="C19" s="36" t="str">
        <f>Labels!$C$126</f>
        <v>This workbook is best viewed at 100% zoom with a screen resolution of at least 1280 x 1024.</v>
      </c>
    </row>
    <row r="21" spans="2:3">
      <c r="B21" s="33" t="s">
        <v>365</v>
      </c>
      <c r="C21" s="36" t="str">
        <f>Labels!$C$127</f>
        <v>You should ensure that the Calculation mode is set to Automatic otherwise validation messages will not change automatically.</v>
      </c>
    </row>
    <row r="23" spans="2:3">
      <c r="B23" s="33" t="s">
        <v>367</v>
      </c>
      <c r="C23" s="37" t="str">
        <f>Labels!$C$128</f>
        <v>Do not insert, delete or rename any of the sheets in this workbook.</v>
      </c>
    </row>
    <row r="25" spans="2:3">
      <c r="B25" s="33" t="s">
        <v>368</v>
      </c>
      <c r="C25" s="37" t="str">
        <f>Labels!$C$129</f>
        <v>Do not move any data from one cell to another, using cut &amp; paste or drag &amp; drop.</v>
      </c>
    </row>
    <row r="27" spans="2:3" ht="28.5">
      <c r="B27" s="33" t="s">
        <v>369</v>
      </c>
      <c r="C27" s="36" t="str">
        <f>Labels!$C$130</f>
        <v>If you type a comment into the wrong cell, you may copy &amp; paste it into the correct cell and then delete the contents of the original cell.</v>
      </c>
    </row>
    <row r="29" spans="2:3" ht="28.5">
      <c r="B29" s="33" t="s">
        <v>370</v>
      </c>
      <c r="C29" s="37" t="str">
        <f>TRIM(Labels!$C$131) &amp; " " &amp; TRIM(Labels!$C$145)</f>
        <v>Do not copy drop down text answers from one control point to another. You may copy comments or evidence between control points.</v>
      </c>
    </row>
    <row r="30" spans="2:3">
      <c r="C30" s="37"/>
    </row>
    <row r="31" spans="2:3">
      <c r="C31" s="158" t="str">
        <f>Labels!$C$284</f>
        <v>Client Sheet</v>
      </c>
    </row>
    <row r="33" spans="2:3" ht="28.5">
      <c r="B33" s="33" t="s">
        <v>366</v>
      </c>
      <c r="C33" s="36" t="str">
        <f>Labels!$C$132</f>
        <v>On the Client sheet, the Status message must read Validation Complete before you submit it to NSF. Any other message here will result in your submission being returned to you for correction.</v>
      </c>
    </row>
    <row r="35" spans="2:3" ht="28.5">
      <c r="B35" s="33" t="s">
        <v>365</v>
      </c>
      <c r="C35" s="36" t="str">
        <f>TRIM(Labels!$C$252) &amp; " " &amp; TRIM(Labels!$C$256)</f>
        <v>Please ensure all relevant personnel who attend the audit and their position/title, are recorded in section 2 under ‘other attendees’. For example this includes Witness/Evaluator auditors, any trainees, consultants etc.</v>
      </c>
    </row>
    <row r="37" spans="2:3" ht="28.5">
      <c r="B37" s="33" t="s">
        <v>367</v>
      </c>
      <c r="C37" s="36" t="str">
        <f>Labels!$C$253</f>
        <v>If the audit extends into a second calendar day and/or the personnel attending the audit change, please ensure that this is recorded clearly in the comments section of the Non-conformance report worksheet.</v>
      </c>
    </row>
    <row r="39" spans="2:3" ht="28.5">
      <c r="B39" s="33" t="s">
        <v>368</v>
      </c>
      <c r="C39" s="37" t="str">
        <f>Labels!$C$285</f>
        <v>Please indicate in section 3 if any amendments have been made to the client’s details and/or the registered crops details on the day of the audit.</v>
      </c>
    </row>
    <row r="41" spans="2:3" ht="28.5">
      <c r="B41" s="33" t="s">
        <v>369</v>
      </c>
      <c r="C41" s="36" t="str">
        <f>Labels!$C$286</f>
        <v>To demonstrate the audit process is closed in section 6, please ensure that the audit process closed declaration is set to ‘Yes’ on the Non-Compliance Report sheet.</v>
      </c>
    </row>
    <row r="43" spans="2:3">
      <c r="C43" s="158" t="str">
        <f>Labels!$C$287</f>
        <v>Registered Crops Sheet</v>
      </c>
    </row>
    <row r="45" spans="2:3" ht="28.5">
      <c r="B45" s="33" t="s">
        <v>366</v>
      </c>
      <c r="C45" s="36" t="str">
        <f>Labels!$C$288</f>
        <v>Please ensure an answer is given for the criteria required in ALL of the columns shown. Either an area (Number) or Yes/No (please type Y/N only) answer is required to be typed into the boxes (as applicable).</v>
      </c>
    </row>
    <row r="47" spans="2:3" ht="28.5">
      <c r="B47" s="33" t="s">
        <v>365</v>
      </c>
      <c r="C47" s="36" t="str">
        <f>TRIM(Labels!$C$289) &amp; " " &amp; TRIM(Labels!$C$290)</f>
        <v>If any explanation is required and/or further countries of destination are required, please can you add this detail in the Auditor Comments section. Under the heading Nurture Module, please indicate if this is applicable or not (Yes/No) by typing (Y/N).</v>
      </c>
    </row>
    <row r="49" spans="2:3" ht="28.5">
      <c r="B49" s="33" t="s">
        <v>367</v>
      </c>
      <c r="C49" s="36" t="str">
        <f>Labels!$C$291</f>
        <v>If product handling is excluded from the certification scope and harvest is not being audited this time, then please can you identify in the Auditors Comments Section what relevant agronomic activities have been seen?</v>
      </c>
    </row>
    <row r="51" spans="2:3">
      <c r="C51" s="158" t="str">
        <f>Labels!$C$292</f>
        <v>Control Points Sheet</v>
      </c>
    </row>
    <row r="53" spans="2:3" ht="28.5">
      <c r="B53" s="33" t="s">
        <v>366</v>
      </c>
      <c r="C53" s="36" t="str">
        <f>Labels!$C$133</f>
        <v>On the Control Points sheet, use the Validation filter to look for questions that have not yet been fully answered. Any X entries in this column will result in your submission being rejected.</v>
      </c>
    </row>
    <row r="55" spans="2:3" ht="57">
      <c r="B55" s="33" t="s">
        <v>365</v>
      </c>
      <c r="C55" s="36" t="str">
        <f>TRIM(Labels!$C$134) &amp; " " &amp; TRIM(Labels!$C$135)</f>
        <v>On the Control Points sheet, Answer 1 is your observation on the day of the audit. Answer 2 is the status following submission and acceptance of any corrective evidence. To the right of Answer 1 you should enter more details of what was observed on the day. To the right of Answer 2 (if applicable) you should enter details of the evidence received, including the date of receipt.</v>
      </c>
    </row>
    <row r="57" spans="2:3" ht="42.75">
      <c r="B57" s="33" t="s">
        <v>367</v>
      </c>
      <c r="C57" s="36" t="str">
        <f>TRIM(Labels!$C$144) &amp; " " &amp; TRIM(Labels!$C$146)</f>
        <v>On the Control Points sheet, if following receipt of corrective actions no or only partial improvement is achieved (i.e. the control point is still non-compliant), then do not upgrade or put any comment. In this case please make a note of this in the comments section on the non-conformance report sheet.</v>
      </c>
    </row>
    <row r="59" spans="2:3" ht="28.5">
      <c r="B59" s="33" t="s">
        <v>368</v>
      </c>
      <c r="C59" s="36" t="str">
        <f>Labels!$C$293</f>
        <v>If the control point indicates that a comment is required please ensure that this is completed and as a minimum, meets the requirements of the GLOBALG.A.P. Inspection Methodology.</v>
      </c>
    </row>
    <row r="61" spans="2:3">
      <c r="C61" s="158" t="str">
        <f>Labels!$C$294</f>
        <v>Non-Compliance Report Sheet</v>
      </c>
    </row>
    <row r="63" spans="2:3">
      <c r="B63" s="33" t="s">
        <v>366</v>
      </c>
      <c r="C63" s="36" t="str">
        <f>Labels!$C$295</f>
        <v>Please ensure you indicate that the audit process has been closed before submitting the audit pack for certification.</v>
      </c>
    </row>
    <row r="65" spans="2:3" ht="42.75">
      <c r="B65" s="33" t="s">
        <v>365</v>
      </c>
      <c r="C65" s="36" t="str">
        <f>TRIM(Labels!$C$296) &amp; " " &amp; TRIM(Labels!$C$297)</f>
        <v>Please use the Auditor Comments box if you need to record any further details regarding the audit, which will be useful to the certifier when they are making a certification decision. This must include if the producer has agreed NOT to submit any corrective evidence.</v>
      </c>
    </row>
    <row r="67" spans="2:3" ht="28.5">
      <c r="B67" s="33" t="s">
        <v>367</v>
      </c>
      <c r="C67" s="37" t="str">
        <f>Labels!$C$298</f>
        <v>Please ensure when signing off corrective evidence that the date evidence was received from the producer is stated.</v>
      </c>
    </row>
  </sheetData>
  <sheetProtection password="9534" sheet="1" objects="1" scenarios="1" selectLockedCells="1" selectUnlockedCells="1"/>
  <customSheetViews>
    <customSheetView guid="{7DA07996-06D1-47BC-BC6A-CCE2EA0F4462}" showGridLines="0">
      <selection activeCell="C9" sqref="C9"/>
      <pageMargins left="0.75" right="0.75" top="1" bottom="1" header="0.5" footer="0.5"/>
      <pageSetup paperSize="9" orientation="portrait" horizontalDpi="300" verticalDpi="300" r:id="rId1"/>
      <headerFooter alignWithMargins="0"/>
    </customSheetView>
  </customSheetViews>
  <phoneticPr fontId="3" type="noConversion"/>
  <pageMargins left="0.75" right="0.75" top="1" bottom="1" header="0.5" footer="0.5"/>
  <pageSetup paperSize="9" scale="36" orientation="landscape" horizontalDpi="300" verticalDpi="300" r:id="rId2"/>
  <headerFooter alignWithMargin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A1:Z65536"/>
  <sheetViews>
    <sheetView showGridLines="0" tabSelected="1" workbookViewId="0">
      <pane ySplit="3" topLeftCell="A21" activePane="bottomLeft" state="frozen"/>
      <selection pane="bottomLeft" activeCell="D40" sqref="D40:F40"/>
    </sheetView>
  </sheetViews>
  <sheetFormatPr defaultColWidth="9.140625" defaultRowHeight="12.75"/>
  <cols>
    <col min="1" max="1" width="1.7109375" style="88" customWidth="1"/>
    <col min="2" max="2" width="13" style="88" customWidth="1"/>
    <col min="3" max="4" width="12.7109375" style="88" customWidth="1"/>
    <col min="5" max="5" width="12.5703125" style="88" customWidth="1"/>
    <col min="6" max="6" width="38.42578125" style="88" customWidth="1"/>
    <col min="7" max="7" width="17.5703125" style="88" customWidth="1"/>
    <col min="8" max="8" width="12.7109375" style="88" customWidth="1"/>
    <col min="9" max="9" width="11.85546875" style="88" customWidth="1"/>
    <col min="10" max="10" width="12.7109375" style="88" customWidth="1"/>
    <col min="11" max="11" width="6.28515625" style="88" hidden="1" customWidth="1"/>
    <col min="12" max="12" width="9.140625" style="88" hidden="1" customWidth="1"/>
    <col min="13" max="13" width="15.140625" style="88" hidden="1" customWidth="1"/>
    <col min="14" max="19" width="9.140625" style="88" hidden="1" customWidth="1"/>
    <col min="20" max="20" width="9.28515625" style="88" hidden="1" customWidth="1"/>
    <col min="21" max="256" width="0" style="88" hidden="1" customWidth="1"/>
    <col min="257" max="16384" width="9.140625" style="88"/>
  </cols>
  <sheetData>
    <row r="1" spans="1:24" ht="14.25" thickTop="1" thickBot="1">
      <c r="B1" s="356">
        <f>IF(C2=Labels!$C$113,1,0)</f>
        <v>0</v>
      </c>
      <c r="P1" s="88">
        <f>IF(C2=Labels!$C$113,1,0)</f>
        <v>0</v>
      </c>
      <c r="Q1" s="88">
        <f>MAX(D18,D19,D26)</f>
        <v>0</v>
      </c>
      <c r="V1" s="89" t="s">
        <v>535</v>
      </c>
      <c r="W1" s="90"/>
    </row>
    <row r="2" spans="1:24" ht="14.25" thickTop="1" thickBot="1">
      <c r="B2" s="356"/>
      <c r="C2" s="91" t="str">
        <f>T11</f>
        <v>Missing Registration Number</v>
      </c>
      <c r="D2" s="91"/>
      <c r="E2" s="91"/>
      <c r="F2" s="91"/>
      <c r="G2" s="91"/>
      <c r="H2" s="91"/>
      <c r="I2" s="91"/>
      <c r="J2" s="91"/>
      <c r="M2" s="88" t="s">
        <v>20</v>
      </c>
    </row>
    <row r="3" spans="1:24" ht="13.5" thickBot="1">
      <c r="B3" s="356"/>
      <c r="E3" s="357"/>
      <c r="F3" s="358"/>
      <c r="L3" s="92" t="s">
        <v>17</v>
      </c>
      <c r="M3" s="93" t="s">
        <v>18</v>
      </c>
      <c r="N3" s="94" t="s">
        <v>1055</v>
      </c>
    </row>
    <row r="4" spans="1:24" ht="14.25" thickTop="1" thickBot="1">
      <c r="A4" s="95"/>
      <c r="B4" s="95"/>
      <c r="C4" s="95"/>
      <c r="D4" s="95"/>
      <c r="E4" s="95"/>
      <c r="F4" s="95"/>
      <c r="G4" s="95"/>
      <c r="H4" s="95"/>
      <c r="I4" s="95"/>
      <c r="J4" s="95"/>
      <c r="K4" s="95"/>
      <c r="L4" s="96" t="s">
        <v>19</v>
      </c>
      <c r="M4" s="96"/>
      <c r="N4" s="96"/>
      <c r="T4" s="97">
        <f>MAX(D38,D39,D40)</f>
        <v>108935</v>
      </c>
      <c r="U4" s="88" t="s">
        <v>43</v>
      </c>
    </row>
    <row r="5" spans="1:24" ht="20.25" customHeight="1" thickTop="1">
      <c r="A5" s="95"/>
      <c r="B5" s="367" t="s">
        <v>1158</v>
      </c>
      <c r="C5" s="367"/>
      <c r="D5" s="367"/>
      <c r="E5" s="367"/>
      <c r="F5" s="367"/>
      <c r="G5" s="367"/>
      <c r="H5" s="367"/>
      <c r="I5" s="367"/>
      <c r="J5" s="367"/>
      <c r="K5" s="98"/>
      <c r="L5" s="99" t="str">
        <f>IF(AND(L4="X",TRIM(C10&amp;"")="")=TRUE,Labels!$C$106,L6)</f>
        <v>Missing Registration Number</v>
      </c>
      <c r="M5" s="100"/>
      <c r="N5" s="101"/>
      <c r="T5" s="102">
        <v>0</v>
      </c>
    </row>
    <row r="6" spans="1:24" ht="20.25" customHeight="1" thickBot="1">
      <c r="A6" s="95"/>
      <c r="B6" s="368" t="str">
        <f>Labels!C2</f>
        <v>Audit Details</v>
      </c>
      <c r="C6" s="368"/>
      <c r="D6" s="368"/>
      <c r="E6" s="368"/>
      <c r="F6" s="368"/>
      <c r="G6" s="368"/>
      <c r="H6" s="368"/>
      <c r="I6" s="368"/>
      <c r="J6" s="368"/>
      <c r="K6" s="95"/>
      <c r="L6" s="99" t="str">
        <f>IF(AND(M4="X",TRIM(C11&amp;"")="")=TRUE,Labels!$C$106,L7)</f>
        <v>Audit Details - Section2: Must be completed</v>
      </c>
      <c r="M6" s="100"/>
      <c r="N6" s="101"/>
      <c r="T6" s="103">
        <v>0</v>
      </c>
    </row>
    <row r="7" spans="1:24">
      <c r="A7" s="95"/>
      <c r="B7" s="95"/>
      <c r="C7" s="369" t="str">
        <f>Labels!C3</f>
        <v>Complete using Microsoft Excel 2007 or later</v>
      </c>
      <c r="D7" s="369"/>
      <c r="E7" s="369"/>
      <c r="F7" s="369"/>
      <c r="G7" s="369"/>
      <c r="H7" s="369"/>
      <c r="I7" s="369"/>
      <c r="J7" s="95"/>
      <c r="K7" s="95"/>
      <c r="L7" s="99" t="str">
        <f>IF(OR(D18="",Q7=0,Q7=1000,D24="",D19="")=TRUE,Labels!$C$105,M7)</f>
        <v>Audit Details - Section2: Must be completed</v>
      </c>
      <c r="M7" s="100" t="str">
        <f>IF(LEN(D19)&gt;200,Labels!$C$302,N7)</f>
        <v>Audit Details - Section2: Must be completed</v>
      </c>
      <c r="N7" s="101" t="str">
        <f>IF(LEN(D24)&gt;80,Labels!$C$303,L8)</f>
        <v>Audit Details - Section2: Must be completed</v>
      </c>
      <c r="O7" s="92" t="s">
        <v>334</v>
      </c>
      <c r="P7" s="93"/>
      <c r="Q7" s="94" t="str">
        <f>IF(ISNA(X23),0,X23)</f>
        <v>ITA</v>
      </c>
      <c r="T7" s="104" t="s">
        <v>667</v>
      </c>
    </row>
    <row r="8" spans="1:24">
      <c r="A8" s="95"/>
      <c r="B8" s="374"/>
      <c r="C8" s="374"/>
      <c r="D8" s="95"/>
      <c r="E8" s="95"/>
      <c r="F8" s="95"/>
      <c r="G8" s="269" t="s">
        <v>1041</v>
      </c>
      <c r="H8" s="375" t="s">
        <v>1159</v>
      </c>
      <c r="I8" s="375"/>
      <c r="J8" s="375"/>
      <c r="K8" s="95"/>
      <c r="L8" s="99" t="str">
        <f>IF(D27="",Labels!$C$163,L9)</f>
        <v>Audit Details - Section2: Must be completed</v>
      </c>
      <c r="M8" s="100"/>
      <c r="N8" s="101"/>
      <c r="O8" s="105" t="s">
        <v>393</v>
      </c>
      <c r="Q8" s="101">
        <f>IF(ISNA(Z23),0,Z23)</f>
        <v>0</v>
      </c>
      <c r="T8" s="106">
        <v>0</v>
      </c>
    </row>
    <row r="9" spans="1:24" ht="13.5" thickBot="1">
      <c r="A9" s="95"/>
      <c r="B9" s="376" t="str">
        <f>IF(QMSFLAG="X",Labels!$C$304,Labels!$C$4)</f>
        <v>Grower Registration No</v>
      </c>
      <c r="C9" s="376"/>
      <c r="D9" s="376"/>
      <c r="E9" s="376"/>
      <c r="F9" s="376"/>
      <c r="G9" s="376"/>
      <c r="H9" s="376"/>
      <c r="I9" s="376"/>
      <c r="J9" s="376"/>
      <c r="K9" s="95"/>
      <c r="L9" s="99" t="str">
        <f>IF(OR(D38="",D39="",D40="",H40="",F39="",H39="",NOT(OR(ISNUMBER(J39),J39="NEW")),J40="",D41=""),Labels!$C$108,L10)</f>
        <v>Audit Details - Section2: Must be completed</v>
      </c>
      <c r="M9" s="100"/>
      <c r="N9" s="101"/>
      <c r="O9" s="107" t="s">
        <v>394</v>
      </c>
      <c r="Q9" s="108">
        <f>IF(ISNA(X35),0,X35)</f>
        <v>0</v>
      </c>
      <c r="T9" s="109">
        <v>0</v>
      </c>
    </row>
    <row r="10" spans="1:24" ht="15.95" customHeight="1" thickTop="1" thickBot="1">
      <c r="A10" s="95"/>
      <c r="B10" s="224" t="str">
        <f>Labels!C255</f>
        <v>CMi</v>
      </c>
      <c r="C10" s="380"/>
      <c r="D10" s="381"/>
      <c r="E10" s="382"/>
      <c r="F10" s="398" t="s">
        <v>1160</v>
      </c>
      <c r="G10" s="399"/>
      <c r="H10" s="399"/>
      <c r="I10" s="144"/>
      <c r="K10" s="95"/>
      <c r="L10" s="99" t="str">
        <f>IF(L44="",Labels!$C$262,L11)</f>
        <v>Validation Complete</v>
      </c>
      <c r="M10" s="100"/>
      <c r="N10" s="101"/>
      <c r="P10" s="111">
        <f>MAX(D18,D19,D20,D21,D22,D24,D25,D26)</f>
        <v>0</v>
      </c>
      <c r="Q10" s="112" t="s">
        <v>44</v>
      </c>
    </row>
    <row r="11" spans="1:24" ht="15.95" customHeight="1" thickTop="1" thickBot="1">
      <c r="A11" s="95"/>
      <c r="B11" s="224" t="str">
        <f>Labels!C219</f>
        <v>GGN</v>
      </c>
      <c r="C11" s="383"/>
      <c r="D11" s="384"/>
      <c r="E11" s="385"/>
      <c r="F11" s="400"/>
      <c r="G11" s="401"/>
      <c r="H11" s="401"/>
      <c r="I11" s="113"/>
      <c r="J11" s="113"/>
      <c r="K11" s="95"/>
      <c r="L11" s="99" t="str">
        <f>IF(OR(D48="",J48="",D49="",J49=""),Labels!$C$111,L12)</f>
        <v>Validation Complete</v>
      </c>
      <c r="M11" s="100"/>
      <c r="N11" s="101"/>
      <c r="P11" s="114">
        <f>MAX(D30,D31,D32,D33,D34)</f>
        <v>0</v>
      </c>
      <c r="S11" s="88" t="s">
        <v>42</v>
      </c>
      <c r="T11" s="92" t="str">
        <f>IF(P13&lt;&gt;Labels!C113,P13,T12)</f>
        <v>Missing Registration Number</v>
      </c>
      <c r="U11" s="93"/>
      <c r="V11" s="94"/>
    </row>
    <row r="12" spans="1:24" ht="15.95" hidden="1" customHeight="1" thickTop="1" thickBot="1">
      <c r="A12" s="95"/>
      <c r="B12" s="110" t="s">
        <v>59</v>
      </c>
      <c r="C12" s="361"/>
      <c r="D12" s="362"/>
      <c r="E12" s="363"/>
      <c r="F12" s="400" t="str">
        <f>Labels!C6</f>
        <v>N.B. Multiple reg nos apply to NURTURE Module audits only and all MUST relate to the same farm detailed below.</v>
      </c>
      <c r="G12" s="401"/>
      <c r="H12" s="401"/>
      <c r="I12" s="113"/>
      <c r="J12" s="113"/>
      <c r="K12" s="95"/>
      <c r="L12" s="99" t="str">
        <f>L13</f>
        <v>Validation Complete</v>
      </c>
      <c r="M12" s="100"/>
      <c r="N12" s="101"/>
      <c r="P12" s="114">
        <f>MAX(H18,H19,H20,H21,H22,H24,F27)</f>
        <v>0</v>
      </c>
      <c r="T12" s="105" t="str">
        <f>IF(ControlPoints!AF7&lt;&gt;0,Labels!C$136,T13)</f>
        <v>Validation Complete</v>
      </c>
      <c r="U12" s="100"/>
      <c r="V12" s="101"/>
    </row>
    <row r="13" spans="1:24" ht="15.95" hidden="1" customHeight="1" thickTop="1" thickBot="1">
      <c r="A13" s="95"/>
      <c r="B13" s="110" t="s">
        <v>60</v>
      </c>
      <c r="C13" s="361"/>
      <c r="D13" s="362"/>
      <c r="E13" s="363"/>
      <c r="F13" s="400"/>
      <c r="G13" s="401"/>
      <c r="H13" s="401"/>
      <c r="I13" s="113"/>
      <c r="J13" s="113"/>
      <c r="K13" s="115"/>
      <c r="L13" s="196" t="str">
        <f>IF(RegisteredCrops!W6="X",Labels!$C$277,T14)</f>
        <v>Validation Complete</v>
      </c>
      <c r="M13" s="116"/>
      <c r="N13" s="108"/>
      <c r="P13" s="117" t="str">
        <f>IF(OR(ISERR(P10),ISERR(P11),ISERR(P12),ISERR(T4),ISERR(T5),ISERR(T6),ISERR(T7),ISERR(T8),ISERR(T9)),"You are not allowed to cut &amp; paste or move cells on this page. Press Ctrl-z immediately to try and fix this error.",L5)</f>
        <v>Missing Registration Number</v>
      </c>
      <c r="T13" s="107" t="str">
        <f>IF(ControlPoints!AC2="X",Labels!C137,Labels!C113)</f>
        <v>Validation Complete</v>
      </c>
      <c r="U13" s="116"/>
      <c r="V13" s="108"/>
    </row>
    <row r="14" spans="1:24" ht="15.95" hidden="1" customHeight="1" thickTop="1" thickBot="1">
      <c r="A14" s="95"/>
      <c r="B14" s="110" t="s">
        <v>61</v>
      </c>
      <c r="C14" s="361"/>
      <c r="D14" s="362"/>
      <c r="E14" s="363"/>
      <c r="F14" s="400"/>
      <c r="G14" s="401"/>
      <c r="H14" s="401"/>
      <c r="I14" s="113"/>
      <c r="J14" s="113"/>
      <c r="K14" s="115"/>
      <c r="L14" s="196" t="str">
        <f>Labels!$C$113</f>
        <v>Validation Complete</v>
      </c>
      <c r="S14" s="118" t="s">
        <v>34</v>
      </c>
      <c r="T14" s="119" t="str">
        <f>L14</f>
        <v>Validation Complete</v>
      </c>
      <c r="U14" s="119"/>
      <c r="V14" s="119"/>
      <c r="W14" s="119"/>
      <c r="X14" s="120"/>
    </row>
    <row r="15" spans="1:24" ht="15.95" customHeight="1" thickTop="1">
      <c r="A15" s="95"/>
      <c r="B15" s="121"/>
      <c r="C15" s="122"/>
      <c r="D15" s="122"/>
      <c r="E15" s="122"/>
      <c r="F15" s="95"/>
      <c r="G15" s="95"/>
      <c r="H15" s="95"/>
      <c r="I15" s="95"/>
      <c r="J15" s="95"/>
      <c r="K15" s="115"/>
      <c r="L15" s="115"/>
      <c r="M15" s="123"/>
      <c r="P15" s="123"/>
      <c r="S15" s="123"/>
    </row>
    <row r="16" spans="1:24" ht="15.95" customHeight="1">
      <c r="A16" s="95"/>
      <c r="B16" s="364" t="str">
        <f>Labels!C7</f>
        <v>Section 1: Client Details</v>
      </c>
      <c r="C16" s="365"/>
      <c r="D16" s="365"/>
      <c r="E16" s="365"/>
      <c r="F16" s="365"/>
      <c r="G16" s="365"/>
      <c r="H16" s="365"/>
      <c r="I16" s="365"/>
      <c r="J16" s="366"/>
      <c r="K16" s="115"/>
      <c r="L16" s="115"/>
      <c r="M16" s="61"/>
      <c r="N16" s="61"/>
      <c r="P16" s="124"/>
      <c r="Q16" s="125"/>
      <c r="S16" s="124"/>
      <c r="T16" s="125"/>
    </row>
    <row r="17" spans="1:26" ht="15.75" customHeight="1">
      <c r="A17" s="95"/>
      <c r="B17" s="377" t="str">
        <f>IF(QMSFLAG="X",Labels!$C$305,Labels!$C$8)</f>
        <v>Producer Details</v>
      </c>
      <c r="C17" s="378"/>
      <c r="D17" s="378"/>
      <c r="E17" s="378"/>
      <c r="F17" s="379"/>
      <c r="G17" s="522"/>
      <c r="H17" s="523"/>
      <c r="I17" s="523"/>
      <c r="J17" s="524"/>
      <c r="K17" s="115"/>
      <c r="L17" s="115"/>
      <c r="M17" s="61"/>
      <c r="N17" s="61"/>
      <c r="P17" s="124"/>
      <c r="Q17" s="125"/>
      <c r="S17" s="124"/>
      <c r="T17" s="125"/>
    </row>
    <row r="18" spans="1:26" ht="15.95" customHeight="1">
      <c r="A18" s="95"/>
      <c r="B18" s="370" t="str">
        <f>IF(QMSFLAG="X",Labels!$C$306,Labels!$C$11)</f>
        <v>Name of Farm</v>
      </c>
      <c r="C18" s="371"/>
      <c r="D18" s="372" t="s">
        <v>2793</v>
      </c>
      <c r="E18" s="372"/>
      <c r="F18" s="373"/>
      <c r="G18" s="332"/>
      <c r="H18" s="489"/>
      <c r="I18" s="489"/>
      <c r="J18" s="490"/>
      <c r="K18" s="115"/>
      <c r="L18" s="115"/>
      <c r="M18" s="61"/>
      <c r="N18" s="61"/>
      <c r="P18" s="124"/>
      <c r="Q18" s="125"/>
      <c r="S18" s="124"/>
      <c r="T18" s="125"/>
    </row>
    <row r="19" spans="1:26" ht="15.95" customHeight="1">
      <c r="A19" s="95"/>
      <c r="B19" s="388" t="str">
        <f>Labels!C12</f>
        <v>Address</v>
      </c>
      <c r="C19" s="389"/>
      <c r="D19" s="386" t="s">
        <v>2791</v>
      </c>
      <c r="E19" s="387"/>
      <c r="F19" s="387"/>
      <c r="G19" s="332"/>
      <c r="H19" s="489"/>
      <c r="I19" s="489"/>
      <c r="J19" s="490"/>
      <c r="K19" s="115"/>
      <c r="L19" s="115"/>
      <c r="M19" s="61"/>
      <c r="N19" s="61"/>
      <c r="P19" s="124"/>
      <c r="Q19" s="125"/>
      <c r="R19" s="112"/>
      <c r="S19" s="124"/>
      <c r="T19" s="125"/>
    </row>
    <row r="20" spans="1:26" ht="15.95" customHeight="1">
      <c r="A20" s="95"/>
      <c r="B20" s="392" t="str">
        <f>Labels!C13</f>
        <v>Town</v>
      </c>
      <c r="C20" s="393"/>
      <c r="D20" s="386" t="s">
        <v>2786</v>
      </c>
      <c r="E20" s="387"/>
      <c r="F20" s="387"/>
      <c r="G20" s="332"/>
      <c r="H20" s="489"/>
      <c r="I20" s="489"/>
      <c r="J20" s="490"/>
      <c r="K20" s="115"/>
      <c r="L20" s="115"/>
      <c r="M20" s="61"/>
      <c r="N20" s="61"/>
      <c r="P20" s="124"/>
      <c r="Q20" s="125"/>
      <c r="R20" s="142" t="s">
        <v>534</v>
      </c>
      <c r="S20" s="124"/>
      <c r="T20" s="125"/>
    </row>
    <row r="21" spans="1:26" ht="15.95" customHeight="1">
      <c r="A21" s="95"/>
      <c r="B21" s="388" t="str">
        <f>Labels!C14</f>
        <v>Postcode</v>
      </c>
      <c r="C21" s="389"/>
      <c r="D21" s="390" t="s">
        <v>2792</v>
      </c>
      <c r="E21" s="391"/>
      <c r="F21" s="391"/>
      <c r="G21" s="332"/>
      <c r="H21" s="525"/>
      <c r="I21" s="525"/>
      <c r="J21" s="526"/>
      <c r="K21" s="115"/>
      <c r="L21" s="115"/>
      <c r="M21" s="61"/>
      <c r="N21" s="61"/>
      <c r="P21" s="124"/>
      <c r="Q21" s="125"/>
      <c r="R21" s="141">
        <v>1235</v>
      </c>
      <c r="S21" s="124"/>
      <c r="T21" s="125"/>
    </row>
    <row r="22" spans="1:26" ht="15.95" customHeight="1" thickBot="1">
      <c r="A22" s="95"/>
      <c r="B22" s="392" t="str">
        <f>Labels!C15</f>
        <v>Region</v>
      </c>
      <c r="C22" s="393"/>
      <c r="D22" s="386" t="s">
        <v>2787</v>
      </c>
      <c r="E22" s="387"/>
      <c r="F22" s="387"/>
      <c r="G22" s="332"/>
      <c r="H22" s="489"/>
      <c r="I22" s="489"/>
      <c r="J22" s="490"/>
      <c r="K22" s="115"/>
      <c r="L22" s="115"/>
      <c r="M22" s="61"/>
      <c r="N22" s="61"/>
      <c r="P22" s="124"/>
      <c r="Q22" s="125"/>
      <c r="R22" s="141"/>
      <c r="S22" s="124"/>
      <c r="T22" s="125"/>
      <c r="X22" s="88" t="s">
        <v>40</v>
      </c>
    </row>
    <row r="23" spans="1:26" ht="18.600000000000001" customHeight="1" thickBot="1">
      <c r="A23" s="95"/>
      <c r="B23" s="392" t="str">
        <f>Labels!C16</f>
        <v>Country</v>
      </c>
      <c r="C23" s="393"/>
      <c r="D23" s="408"/>
      <c r="E23" s="408"/>
      <c r="F23" s="409"/>
      <c r="G23" s="332"/>
      <c r="H23" s="489"/>
      <c r="I23" s="489"/>
      <c r="J23" s="490"/>
      <c r="K23" s="115">
        <v>1</v>
      </c>
      <c r="L23" s="115">
        <v>1</v>
      </c>
      <c r="M23" s="61"/>
      <c r="N23" s="61"/>
      <c r="P23" s="124"/>
      <c r="Q23" s="125"/>
      <c r="R23" s="141"/>
      <c r="S23" s="124"/>
      <c r="T23" s="125"/>
      <c r="X23" s="126" t="s">
        <v>1551</v>
      </c>
      <c r="Y23" s="127"/>
      <c r="Z23" s="128"/>
    </row>
    <row r="24" spans="1:26" ht="15.95" customHeight="1">
      <c r="B24" s="388" t="str">
        <f>Labels!C17</f>
        <v>Contact</v>
      </c>
      <c r="C24" s="389"/>
      <c r="D24" s="410" t="s">
        <v>2794</v>
      </c>
      <c r="E24" s="410"/>
      <c r="F24" s="386"/>
      <c r="G24" s="332"/>
      <c r="H24" s="489"/>
      <c r="I24" s="489"/>
      <c r="J24" s="490"/>
      <c r="K24" s="115"/>
      <c r="L24" s="115"/>
      <c r="M24" s="61"/>
      <c r="N24" s="61"/>
      <c r="P24" s="124"/>
      <c r="Q24" s="125"/>
      <c r="R24" s="141"/>
      <c r="S24" s="124"/>
      <c r="T24" s="125"/>
    </row>
    <row r="25" spans="1:26" ht="15.95" customHeight="1">
      <c r="B25" s="388" t="str">
        <f>Labels!C18</f>
        <v>Telephone</v>
      </c>
      <c r="C25" s="389"/>
      <c r="D25" s="397" t="s">
        <v>2789</v>
      </c>
      <c r="E25" s="397"/>
      <c r="F25" s="390"/>
      <c r="G25" s="332"/>
      <c r="H25" s="489"/>
      <c r="I25" s="489"/>
      <c r="J25" s="490"/>
      <c r="K25" s="115"/>
      <c r="L25" s="115"/>
      <c r="M25" s="61"/>
      <c r="N25" s="61"/>
      <c r="P25" s="124"/>
      <c r="Q25" s="125"/>
      <c r="R25" s="141"/>
      <c r="S25" s="124"/>
      <c r="T25" s="125"/>
    </row>
    <row r="26" spans="1:26" ht="15.95" customHeight="1" thickBot="1">
      <c r="B26" s="405" t="str">
        <f>Labels!C84</f>
        <v>Email Address</v>
      </c>
      <c r="C26" s="406"/>
      <c r="D26" s="359" t="s">
        <v>2790</v>
      </c>
      <c r="E26" s="359"/>
      <c r="F26" s="360"/>
      <c r="G26" s="332"/>
      <c r="H26" s="489"/>
      <c r="I26" s="489"/>
      <c r="J26" s="490"/>
      <c r="K26" s="115"/>
      <c r="L26" s="115"/>
      <c r="M26" s="61"/>
      <c r="N26" s="61"/>
      <c r="P26" s="124"/>
      <c r="Q26" s="125"/>
      <c r="R26" s="141"/>
      <c r="S26" s="124"/>
      <c r="T26" s="125"/>
    </row>
    <row r="27" spans="1:26" ht="22.5" customHeight="1" thickTop="1">
      <c r="B27" s="492" t="str">
        <f>Labels!C160</f>
        <v>Audit Type</v>
      </c>
      <c r="C27" s="493"/>
      <c r="D27" s="494" t="s">
        <v>540</v>
      </c>
      <c r="E27" s="494"/>
      <c r="F27" s="491" t="str">
        <f>Labels!C159</f>
        <v>Group Registration Number (if applicable)</v>
      </c>
      <c r="G27" s="491"/>
      <c r="H27" s="495"/>
      <c r="I27" s="495"/>
      <c r="J27" s="496"/>
      <c r="K27" s="115"/>
      <c r="L27" s="115" t="str">
        <f>VLOOKUP(D27,M27:N29,2,FALSE)</f>
        <v>Main Audit</v>
      </c>
      <c r="M27" s="61" t="str">
        <f>Labels!C161</f>
        <v>Main Audit</v>
      </c>
      <c r="N27" s="61" t="s">
        <v>540</v>
      </c>
      <c r="P27" s="124"/>
      <c r="Q27" s="125"/>
      <c r="R27" s="141"/>
      <c r="S27" s="124"/>
      <c r="T27" s="125"/>
    </row>
    <row r="28" spans="1:26" ht="15.95" customHeight="1">
      <c r="B28" s="95"/>
      <c r="C28" s="95"/>
      <c r="D28" s="95"/>
      <c r="E28" s="95"/>
      <c r="F28" s="95"/>
      <c r="G28" s="95"/>
      <c r="H28" s="95"/>
      <c r="I28" s="95"/>
      <c r="J28" s="95"/>
      <c r="K28" s="115"/>
      <c r="L28" s="115"/>
      <c r="M28" s="61" t="str">
        <f>Labels!C162</f>
        <v>QMS Sampling</v>
      </c>
      <c r="N28" s="61" t="s">
        <v>543</v>
      </c>
      <c r="P28" s="124"/>
      <c r="Q28" s="125"/>
      <c r="R28" s="141"/>
      <c r="S28" s="124"/>
      <c r="T28" s="125"/>
    </row>
    <row r="29" spans="1:26" ht="15.95" customHeight="1">
      <c r="A29" s="95"/>
      <c r="B29" s="364" t="str">
        <f>Labels!C83</f>
        <v>Section 1a: Legal entity details only if different to site address above</v>
      </c>
      <c r="C29" s="365"/>
      <c r="D29" s="365"/>
      <c r="E29" s="365"/>
      <c r="F29" s="365"/>
      <c r="G29" s="365"/>
      <c r="H29" s="365"/>
      <c r="I29" s="365"/>
      <c r="J29" s="366"/>
      <c r="K29" s="115"/>
      <c r="L29" s="115"/>
      <c r="M29" s="61" t="str">
        <f>Labels!C164</f>
        <v>Additional Site Audit</v>
      </c>
      <c r="N29" s="61" t="s">
        <v>542</v>
      </c>
      <c r="P29" s="124"/>
      <c r="Q29" s="125"/>
      <c r="R29" s="141"/>
      <c r="S29" s="124"/>
      <c r="T29" s="125"/>
    </row>
    <row r="30" spans="1:26" ht="15.95" customHeight="1">
      <c r="A30" s="95"/>
      <c r="B30" s="370" t="str">
        <f>Labels!C77</f>
        <v>Name</v>
      </c>
      <c r="C30" s="371"/>
      <c r="D30" s="372"/>
      <c r="E30" s="372"/>
      <c r="F30" s="372"/>
      <c r="G30" s="411"/>
      <c r="H30" s="412"/>
      <c r="I30" s="412"/>
      <c r="J30" s="413"/>
      <c r="K30" s="115"/>
      <c r="L30" s="115"/>
      <c r="M30" s="61"/>
      <c r="N30" s="61"/>
      <c r="P30" s="124"/>
      <c r="Q30" s="125"/>
      <c r="R30" s="141"/>
      <c r="S30" s="124"/>
      <c r="T30" s="125"/>
    </row>
    <row r="31" spans="1:26" ht="15.95" customHeight="1">
      <c r="A31" s="95"/>
      <c r="B31" s="388" t="str">
        <f>Labels!C12</f>
        <v>Address</v>
      </c>
      <c r="C31" s="389"/>
      <c r="D31" s="386"/>
      <c r="E31" s="387"/>
      <c r="F31" s="407"/>
      <c r="G31" s="411"/>
      <c r="H31" s="412"/>
      <c r="I31" s="412"/>
      <c r="J31" s="413"/>
      <c r="K31" s="115"/>
      <c r="L31" s="115"/>
      <c r="M31" s="61"/>
      <c r="N31" s="61"/>
      <c r="P31" s="124"/>
      <c r="Q31" s="125"/>
      <c r="R31" s="141"/>
      <c r="S31" s="124"/>
      <c r="T31" s="125"/>
    </row>
    <row r="32" spans="1:26" ht="15.95" customHeight="1">
      <c r="A32" s="95"/>
      <c r="B32" s="392" t="str">
        <f>Labels!C13</f>
        <v>Town</v>
      </c>
      <c r="C32" s="393"/>
      <c r="D32" s="386"/>
      <c r="E32" s="387"/>
      <c r="F32" s="407"/>
      <c r="G32" s="411"/>
      <c r="H32" s="412"/>
      <c r="I32" s="412"/>
      <c r="J32" s="413"/>
      <c r="K32" s="115"/>
      <c r="L32" s="115"/>
      <c r="M32" s="61"/>
      <c r="N32" s="61"/>
      <c r="P32" s="124"/>
      <c r="Q32" s="125"/>
      <c r="R32" s="141"/>
      <c r="S32" s="124"/>
      <c r="T32" s="125"/>
    </row>
    <row r="33" spans="1:26" ht="15.95" customHeight="1">
      <c r="A33" s="95"/>
      <c r="B33" s="388" t="str">
        <f>Labels!C14</f>
        <v>Postcode</v>
      </c>
      <c r="C33" s="389"/>
      <c r="D33" s="397"/>
      <c r="E33" s="397"/>
      <c r="F33" s="397"/>
      <c r="G33" s="411"/>
      <c r="H33" s="412"/>
      <c r="I33" s="412"/>
      <c r="J33" s="413"/>
      <c r="K33" s="115"/>
      <c r="L33" s="115"/>
      <c r="M33" s="61"/>
      <c r="N33" s="61"/>
      <c r="P33" s="124"/>
      <c r="Q33" s="125"/>
      <c r="S33" s="124"/>
      <c r="T33" s="125"/>
    </row>
    <row r="34" spans="1:26" ht="15.95" customHeight="1" thickBot="1">
      <c r="A34" s="95"/>
      <c r="B34" s="392" t="str">
        <f>Labels!C15</f>
        <v>Region</v>
      </c>
      <c r="C34" s="393"/>
      <c r="D34" s="410"/>
      <c r="E34" s="410"/>
      <c r="F34" s="410"/>
      <c r="G34" s="411"/>
      <c r="H34" s="412"/>
      <c r="I34" s="412"/>
      <c r="J34" s="413"/>
      <c r="K34" s="115"/>
      <c r="L34" s="115"/>
      <c r="M34" s="61"/>
      <c r="N34" s="61"/>
      <c r="P34" s="124"/>
      <c r="Q34" s="125"/>
      <c r="S34" s="124"/>
      <c r="T34" s="125"/>
    </row>
    <row r="35" spans="1:26" ht="18" customHeight="1" thickBot="1">
      <c r="A35" s="95"/>
      <c r="B35" s="417" t="str">
        <f>Labels!C16</f>
        <v>Country</v>
      </c>
      <c r="C35" s="418"/>
      <c r="D35" s="505" t="s">
        <v>343</v>
      </c>
      <c r="E35" s="506"/>
      <c r="F35" s="507"/>
      <c r="G35" s="414"/>
      <c r="H35" s="415"/>
      <c r="I35" s="415"/>
      <c r="J35" s="416"/>
      <c r="K35" s="115">
        <v>1</v>
      </c>
      <c r="L35" s="115"/>
      <c r="M35" s="61"/>
      <c r="N35" s="61"/>
      <c r="P35" s="124"/>
      <c r="Q35" s="125"/>
      <c r="S35" s="124"/>
      <c r="T35" s="125"/>
      <c r="X35" s="126" t="e">
        <v>#N/A</v>
      </c>
      <c r="Y35" s="127"/>
      <c r="Z35" s="128"/>
    </row>
    <row r="36" spans="1:26" ht="15.95" customHeight="1">
      <c r="B36" s="95"/>
      <c r="C36" s="95"/>
      <c r="D36" s="95"/>
      <c r="E36" s="95"/>
      <c r="F36" s="95"/>
      <c r="G36" s="95"/>
      <c r="H36" s="95"/>
      <c r="I36" s="95"/>
      <c r="J36" s="95"/>
      <c r="K36" s="115"/>
      <c r="L36" s="115"/>
      <c r="M36" s="61"/>
      <c r="N36" s="61"/>
      <c r="P36" s="124"/>
      <c r="Q36" s="125"/>
      <c r="S36" s="124"/>
      <c r="T36" s="125"/>
    </row>
    <row r="37" spans="1:26" ht="15.95" customHeight="1">
      <c r="B37" s="513" t="str">
        <f>Labels!C20</f>
        <v>Section 2: Audit Details</v>
      </c>
      <c r="C37" s="514"/>
      <c r="D37" s="514"/>
      <c r="E37" s="514"/>
      <c r="F37" s="514"/>
      <c r="G37" s="514"/>
      <c r="H37" s="514"/>
      <c r="I37" s="514"/>
      <c r="J37" s="515"/>
      <c r="K37" s="115"/>
      <c r="L37" s="115"/>
      <c r="M37" s="61"/>
      <c r="N37" s="61"/>
      <c r="P37" s="124"/>
      <c r="Q37" s="125"/>
      <c r="S37" s="124"/>
      <c r="T37" s="125"/>
    </row>
    <row r="38" spans="1:26" ht="18" customHeight="1">
      <c r="B38" s="516" t="str">
        <f>Labels!C21</f>
        <v>Auditor</v>
      </c>
      <c r="C38" s="517"/>
      <c r="D38" s="518" t="s">
        <v>2783</v>
      </c>
      <c r="E38" s="519"/>
      <c r="F38" s="519"/>
      <c r="G38" s="520"/>
      <c r="H38" s="520"/>
      <c r="I38" s="520"/>
      <c r="J38" s="521"/>
      <c r="K38" s="115"/>
      <c r="L38" s="115"/>
      <c r="M38" s="61"/>
      <c r="N38" s="61"/>
      <c r="P38" s="124"/>
      <c r="Q38" s="125"/>
      <c r="S38" s="124"/>
      <c r="T38" s="125"/>
    </row>
    <row r="39" spans="1:26" ht="31.5" customHeight="1">
      <c r="B39" s="497" t="str">
        <f>Labels!C62</f>
        <v>NSF Auditor Number</v>
      </c>
      <c r="C39" s="498"/>
      <c r="D39" s="136">
        <v>108935</v>
      </c>
      <c r="E39" s="137" t="str">
        <f>Labels!C156</f>
        <v>Site# (C0nnnnnn)</v>
      </c>
      <c r="F39" s="354"/>
      <c r="G39" s="137" t="str">
        <f>Labels!C157</f>
        <v>Auditor Employee#</v>
      </c>
      <c r="H39" s="139">
        <v>108935</v>
      </c>
      <c r="I39" s="138" t="str">
        <f>Labels!C158</f>
        <v>Audit#</v>
      </c>
      <c r="J39" s="355"/>
      <c r="K39" s="115"/>
      <c r="L39" s="115"/>
      <c r="M39" s="61"/>
      <c r="N39" s="61"/>
      <c r="P39" s="124"/>
      <c r="Q39" s="125"/>
      <c r="S39" s="124"/>
      <c r="T39" s="125"/>
    </row>
    <row r="40" spans="1:26" ht="31.5" customHeight="1">
      <c r="B40" s="508" t="str">
        <f>Labels!C22</f>
        <v>Audit Date</v>
      </c>
      <c r="C40" s="509"/>
      <c r="D40" s="510"/>
      <c r="E40" s="511"/>
      <c r="F40" s="512"/>
      <c r="G40" s="160" t="str">
        <f>Labels!C24</f>
        <v>Start Time</v>
      </c>
      <c r="H40" s="161">
        <v>0.33333333333333331</v>
      </c>
      <c r="I40" s="162" t="str">
        <f>Labels!C25</f>
        <v>End Time</v>
      </c>
      <c r="J40" s="163">
        <v>0.5</v>
      </c>
      <c r="K40" s="115"/>
      <c r="L40" s="115"/>
      <c r="N40" s="61"/>
      <c r="P40" s="124"/>
      <c r="Q40" s="125"/>
      <c r="S40" s="124"/>
      <c r="T40" s="125"/>
    </row>
    <row r="41" spans="1:26" s="145" customFormat="1" ht="31.5" customHeight="1">
      <c r="B41" s="441" t="str">
        <f>Labels!C247</f>
        <v>Other Attendee(s)</v>
      </c>
      <c r="C41" s="442"/>
      <c r="D41" s="443" t="s">
        <v>2785</v>
      </c>
      <c r="E41" s="444"/>
      <c r="F41" s="444"/>
      <c r="G41" s="444"/>
      <c r="H41" s="444"/>
      <c r="I41" s="444"/>
      <c r="J41" s="445"/>
      <c r="K41" s="115"/>
      <c r="L41" s="115"/>
      <c r="N41" s="61"/>
      <c r="P41" s="124"/>
      <c r="Q41" s="125"/>
      <c r="S41" s="124"/>
      <c r="T41" s="125"/>
    </row>
    <row r="42" spans="1:26" ht="15.95" customHeight="1">
      <c r="B42" s="95"/>
      <c r="C42" s="95"/>
      <c r="D42" s="95"/>
      <c r="E42" s="95"/>
      <c r="F42" s="95"/>
      <c r="G42" s="95"/>
      <c r="H42" s="95"/>
      <c r="I42" s="95"/>
      <c r="J42" s="95"/>
      <c r="K42" s="115"/>
      <c r="L42" s="115"/>
      <c r="M42" s="61"/>
      <c r="N42" s="61"/>
      <c r="P42" s="124"/>
      <c r="Q42" s="125"/>
      <c r="S42" s="124"/>
      <c r="T42" s="125"/>
    </row>
    <row r="43" spans="1:26" s="145" customFormat="1" ht="15.95" customHeight="1">
      <c r="B43" s="402" t="str">
        <f>Labels!C259</f>
        <v>Section 3: Amendments to registration</v>
      </c>
      <c r="C43" s="403"/>
      <c r="D43" s="403"/>
      <c r="E43" s="403"/>
      <c r="F43" s="403"/>
      <c r="G43" s="403"/>
      <c r="H43" s="403"/>
      <c r="I43" s="403"/>
      <c r="J43" s="404"/>
      <c r="K43" s="115"/>
      <c r="L43" s="164"/>
      <c r="M43" s="164" t="str">
        <f>Labels!$C$72</f>
        <v>Yes</v>
      </c>
      <c r="N43" s="95" t="s">
        <v>440</v>
      </c>
      <c r="P43" s="124"/>
      <c r="Q43" s="125"/>
      <c r="S43" s="124"/>
      <c r="T43" s="125"/>
    </row>
    <row r="44" spans="1:26" s="145" customFormat="1" ht="39" customHeight="1">
      <c r="B44" s="499" t="str">
        <f>TRIM(Labels!C260)</f>
        <v>Have the client or registered crops page details been amended by the producer from the original registration?</v>
      </c>
      <c r="C44" s="500"/>
      <c r="D44" s="500"/>
      <c r="E44" s="500"/>
      <c r="F44" s="501"/>
      <c r="G44" s="165" t="s">
        <v>441</v>
      </c>
      <c r="H44" s="502" t="str">
        <f>IF(L44="Yes",Labels!$C$261,"")</f>
        <v/>
      </c>
      <c r="I44" s="503"/>
      <c r="J44" s="504"/>
      <c r="K44" s="115"/>
      <c r="L44" s="164" t="str">
        <f>IFERROR(VLOOKUP(G44,$M$43:$N$44,2,FALSE),"")</f>
        <v>No</v>
      </c>
      <c r="M44" s="95" t="str">
        <f>Labels!$C$74</f>
        <v>No</v>
      </c>
      <c r="N44" s="95" t="s">
        <v>441</v>
      </c>
      <c r="P44" s="124"/>
      <c r="Q44" s="125"/>
      <c r="S44" s="124"/>
      <c r="T44" s="125"/>
    </row>
    <row r="45" spans="1:26" s="145" customFormat="1" ht="15.95" customHeight="1">
      <c r="B45" s="95"/>
      <c r="C45" s="95"/>
      <c r="D45" s="95"/>
      <c r="E45" s="95"/>
      <c r="F45" s="95"/>
      <c r="G45" s="95"/>
      <c r="H45" s="95"/>
      <c r="I45" s="95"/>
      <c r="J45" s="95"/>
      <c r="K45" s="115"/>
      <c r="L45" s="115"/>
      <c r="M45" s="61"/>
      <c r="N45" s="61"/>
      <c r="P45" s="124"/>
      <c r="Q45" s="125"/>
      <c r="S45" s="124"/>
      <c r="T45" s="125"/>
    </row>
    <row r="46" spans="1:26" s="145" customFormat="1" ht="15.95" customHeight="1">
      <c r="B46" s="402" t="str">
        <f>Labels!C32</f>
        <v>Section 4: Declaration</v>
      </c>
      <c r="C46" s="424"/>
      <c r="D46" s="424"/>
      <c r="E46" s="424"/>
      <c r="F46" s="424"/>
      <c r="G46" s="424"/>
      <c r="H46" s="424"/>
      <c r="I46" s="424"/>
      <c r="J46" s="425"/>
      <c r="K46" s="115"/>
      <c r="L46" s="115"/>
      <c r="M46" s="61"/>
      <c r="N46" s="61"/>
      <c r="P46" s="124"/>
      <c r="Q46" s="125"/>
      <c r="S46" s="124"/>
      <c r="T46" s="125"/>
    </row>
    <row r="47" spans="1:26" s="145" customFormat="1" ht="57.6" customHeight="1">
      <c r="B47" s="438" t="str">
        <f>TRIM(Labels!$C$239) &amp; " " &amp; TRIM(Labels!$C$240) &amp; " " &amp; TRIM(Labels!$C$258) &amp; " " &amp; IF(M4="X",TRIM(Labels!$C$218),"")</f>
        <v xml:space="preserve">I confirm on behalf of the legal entity that the information contained in this document is an accurate reflection of the farm activities assessed and understand that the information in this document will be used to generate the GLOBALG.A.P. certificate. The scores shown for the audit do not confirm approval to the GLOBALG.A.P. IFA standard. This is only achieved after the certification decision has been made and the certificate issued. </v>
      </c>
      <c r="C47" s="439"/>
      <c r="D47" s="439"/>
      <c r="E47" s="439"/>
      <c r="F47" s="439"/>
      <c r="G47" s="439"/>
      <c r="H47" s="439"/>
      <c r="I47" s="439"/>
      <c r="J47" s="440"/>
      <c r="K47" s="115"/>
      <c r="L47" s="115"/>
      <c r="M47" s="61"/>
      <c r="N47" s="61"/>
      <c r="P47" s="124"/>
      <c r="Q47" s="125"/>
      <c r="S47" s="124"/>
      <c r="T47" s="125"/>
    </row>
    <row r="48" spans="1:26" s="145" customFormat="1" ht="31.5" customHeight="1">
      <c r="B48" s="487" t="str">
        <f>IF(QMSFLAG="X",Labels!C307,Labels!C63)</f>
        <v>Producer Name</v>
      </c>
      <c r="C48" s="488"/>
      <c r="D48" s="387" t="s">
        <v>2794</v>
      </c>
      <c r="E48" s="419"/>
      <c r="F48" s="166" t="str">
        <f>IF(QMSFLAG="X",Labels!C308,Labels!C115)</f>
        <v>Producer Signature</v>
      </c>
      <c r="G48" s="387" t="s">
        <v>2795</v>
      </c>
      <c r="H48" s="419"/>
      <c r="I48" s="167" t="str">
        <f>Labels!C35</f>
        <v>Date</v>
      </c>
      <c r="J48" s="168">
        <v>43515</v>
      </c>
      <c r="K48" s="115"/>
      <c r="L48" s="115"/>
      <c r="M48" s="61"/>
      <c r="N48" s="61"/>
      <c r="P48" s="124"/>
      <c r="Q48" s="125"/>
      <c r="S48" s="124"/>
      <c r="T48" s="125"/>
    </row>
    <row r="49" spans="2:20" s="145" customFormat="1" ht="31.5" customHeight="1">
      <c r="B49" s="420" t="str">
        <f>Labels!C34</f>
        <v>Auditor Name</v>
      </c>
      <c r="C49" s="421"/>
      <c r="D49" s="422" t="s">
        <v>2783</v>
      </c>
      <c r="E49" s="423"/>
      <c r="F49" s="169" t="str">
        <f>Labels!C116</f>
        <v>Auditor Signature</v>
      </c>
      <c r="G49" s="422" t="s">
        <v>2784</v>
      </c>
      <c r="H49" s="423"/>
      <c r="I49" s="170" t="str">
        <f>Labels!C35</f>
        <v>Date</v>
      </c>
      <c r="J49" s="168">
        <v>43515</v>
      </c>
      <c r="K49" s="115"/>
      <c r="L49" s="115"/>
      <c r="M49" s="61"/>
      <c r="N49" s="61"/>
      <c r="P49" s="124"/>
      <c r="Q49" s="125"/>
      <c r="S49" s="124"/>
      <c r="T49" s="125"/>
    </row>
    <row r="50" spans="2:20" s="145" customFormat="1" ht="15.95" customHeight="1">
      <c r="B50" s="95"/>
      <c r="C50" s="95"/>
      <c r="D50" s="95"/>
      <c r="E50" s="95"/>
      <c r="F50" s="95"/>
      <c r="G50" s="95"/>
      <c r="H50" s="95"/>
      <c r="I50" s="95"/>
      <c r="J50" s="95"/>
      <c r="K50" s="115"/>
      <c r="L50" s="115"/>
      <c r="M50" s="61"/>
      <c r="N50" s="61"/>
      <c r="P50" s="124"/>
      <c r="Q50" s="125"/>
      <c r="S50" s="124"/>
      <c r="T50" s="125"/>
    </row>
    <row r="51" spans="2:20" s="145" customFormat="1" ht="15.95" customHeight="1">
      <c r="B51" s="402" t="str">
        <f>Labels!C36</f>
        <v>Section 5: For Internal Use Only</v>
      </c>
      <c r="C51" s="424"/>
      <c r="D51" s="424"/>
      <c r="E51" s="424"/>
      <c r="F51" s="424"/>
      <c r="G51" s="424"/>
      <c r="H51" s="424"/>
      <c r="I51" s="424"/>
      <c r="J51" s="425"/>
      <c r="K51" s="115"/>
      <c r="L51" s="115"/>
      <c r="M51" s="61"/>
      <c r="N51" s="61"/>
      <c r="P51" s="124"/>
      <c r="Q51" s="125"/>
      <c r="S51" s="124"/>
      <c r="T51" s="125"/>
    </row>
    <row r="52" spans="2:20" s="145" customFormat="1" ht="31.5" customHeight="1">
      <c r="B52" s="426" t="str">
        <f>Labels!C141</f>
        <v>Local Office Admin Check Date</v>
      </c>
      <c r="C52" s="427"/>
      <c r="D52" s="428"/>
      <c r="E52" s="171"/>
      <c r="F52" s="172" t="str">
        <f>Labels!C142</f>
        <v>Local Office Admin Initials</v>
      </c>
      <c r="G52" s="173"/>
      <c r="H52" s="429"/>
      <c r="I52" s="430"/>
      <c r="J52" s="431"/>
      <c r="K52" s="115"/>
      <c r="L52" s="115"/>
      <c r="M52" s="61"/>
      <c r="N52" s="61"/>
      <c r="P52" s="124"/>
      <c r="Q52" s="125"/>
      <c r="S52" s="124"/>
      <c r="T52" s="125"/>
    </row>
    <row r="53" spans="2:20" s="145" customFormat="1" ht="31.5" customHeight="1">
      <c r="B53" s="432" t="str">
        <f>Labels!C37</f>
        <v>NSF Admin Reception Date</v>
      </c>
      <c r="C53" s="433"/>
      <c r="D53" s="434"/>
      <c r="E53" s="174"/>
      <c r="F53" s="175" t="str">
        <f>Labels!C40</f>
        <v>NSF Admin Initials</v>
      </c>
      <c r="G53" s="173"/>
      <c r="H53" s="435"/>
      <c r="I53" s="436"/>
      <c r="J53" s="437"/>
      <c r="K53" s="115"/>
      <c r="L53" s="115"/>
      <c r="M53" s="61"/>
      <c r="N53" s="61"/>
      <c r="P53" s="124"/>
      <c r="Q53" s="125"/>
      <c r="S53" s="124"/>
      <c r="T53" s="125"/>
    </row>
    <row r="54" spans="2:20" s="145" customFormat="1" ht="31.5" customHeight="1">
      <c r="B54" s="394" t="str">
        <f>Labels!C38</f>
        <v>NSF Certified Date</v>
      </c>
      <c r="C54" s="395"/>
      <c r="D54" s="396"/>
      <c r="E54" s="176"/>
      <c r="F54" s="175" t="str">
        <f>Labels!C41</f>
        <v>NSF Certified Name</v>
      </c>
      <c r="G54" s="177"/>
      <c r="H54" s="435"/>
      <c r="I54" s="436"/>
      <c r="J54" s="437"/>
      <c r="K54" s="115"/>
      <c r="L54" s="115"/>
      <c r="M54" s="61"/>
      <c r="N54" s="61"/>
      <c r="P54" s="124"/>
      <c r="Q54" s="125"/>
      <c r="S54" s="124"/>
      <c r="T54" s="125"/>
    </row>
    <row r="55" spans="2:20" s="145" customFormat="1" ht="31.5" customHeight="1">
      <c r="B55" s="420" t="str">
        <f>Labels!C39</f>
        <v>NSF Admin Input Date</v>
      </c>
      <c r="C55" s="421"/>
      <c r="D55" s="483"/>
      <c r="E55" s="178"/>
      <c r="F55" s="179" t="str">
        <f>Labels!C40</f>
        <v>NSF Admin Initials</v>
      </c>
      <c r="G55" s="180"/>
      <c r="H55" s="484"/>
      <c r="I55" s="485"/>
      <c r="J55" s="486"/>
      <c r="K55" s="115"/>
      <c r="L55" s="115"/>
      <c r="M55" s="61"/>
      <c r="N55" s="61"/>
      <c r="P55" s="124"/>
      <c r="Q55" s="125"/>
      <c r="S55" s="124"/>
      <c r="T55" s="125"/>
    </row>
    <row r="56" spans="2:20" ht="15.75" customHeight="1" thickBot="1">
      <c r="B56" s="95"/>
      <c r="C56" s="95"/>
      <c r="D56" s="95"/>
      <c r="E56" s="95"/>
      <c r="F56" s="95"/>
      <c r="G56" s="95"/>
      <c r="H56" s="95"/>
      <c r="I56" s="95"/>
      <c r="J56" s="95"/>
      <c r="K56" s="115"/>
      <c r="L56" s="115"/>
      <c r="M56" s="61"/>
      <c r="N56" s="61"/>
      <c r="P56" s="124"/>
      <c r="Q56" s="125"/>
      <c r="S56" s="124"/>
      <c r="T56" s="125"/>
    </row>
    <row r="57" spans="2:20" ht="15.95" customHeight="1">
      <c r="B57" s="463" t="str">
        <f>Labels!C42</f>
        <v>Section 6: Provisional Score Summary</v>
      </c>
      <c r="C57" s="464"/>
      <c r="D57" s="464"/>
      <c r="E57" s="464"/>
      <c r="F57" s="464"/>
      <c r="G57" s="464"/>
      <c r="H57" s="464"/>
      <c r="I57" s="464"/>
      <c r="J57" s="465"/>
      <c r="K57" s="115"/>
      <c r="L57" s="115"/>
      <c r="M57" s="61"/>
      <c r="N57" s="61"/>
      <c r="P57" s="124"/>
      <c r="Q57" s="125"/>
      <c r="S57" s="124"/>
      <c r="T57" s="125"/>
    </row>
    <row r="58" spans="2:20" ht="15.95" customHeight="1" thickBot="1">
      <c r="B58" s="466" t="str">
        <f>Labels!C43</f>
        <v>Protocol</v>
      </c>
      <c r="C58" s="467"/>
      <c r="D58" s="467"/>
      <c r="E58" s="467" t="str">
        <f>Labels!C44</f>
        <v>Classification</v>
      </c>
      <c r="F58" s="467"/>
      <c r="G58" s="467"/>
      <c r="H58" s="480" t="str">
        <f>Labels!C45</f>
        <v>Percent Score</v>
      </c>
      <c r="I58" s="481"/>
      <c r="J58" s="129"/>
      <c r="K58" s="115"/>
      <c r="L58" s="115"/>
      <c r="M58" s="61"/>
      <c r="N58" s="61"/>
      <c r="P58" s="124"/>
      <c r="Q58" s="125"/>
      <c r="S58" s="124"/>
      <c r="T58" s="125"/>
    </row>
    <row r="59" spans="2:20" ht="15.95" customHeight="1">
      <c r="B59" s="457" t="str">
        <f>Scores!G3</f>
        <v>GGFV51FA</v>
      </c>
      <c r="C59" s="458"/>
      <c r="D59" s="459"/>
      <c r="E59" s="452" t="str">
        <f>Scores!H3</f>
        <v>Major Must</v>
      </c>
      <c r="F59" s="452"/>
      <c r="G59" s="453"/>
      <c r="H59" s="478">
        <f>Scores!Q3</f>
        <v>1</v>
      </c>
      <c r="I59" s="479"/>
      <c r="J59" s="473" t="str">
        <f>IF(Non_Compliance_Report!D10=1,"",Labels!$C$300)</f>
        <v/>
      </c>
      <c r="K59" s="115"/>
      <c r="L59" s="115"/>
      <c r="M59" s="61"/>
      <c r="N59" s="61"/>
      <c r="P59" s="124"/>
      <c r="Q59" s="125"/>
      <c r="S59" s="124"/>
      <c r="T59" s="125"/>
    </row>
    <row r="60" spans="2:20" ht="15.95" customHeight="1">
      <c r="B60" s="460" t="str">
        <f>Scores!G5</f>
        <v>GGFV51FA</v>
      </c>
      <c r="C60" s="461"/>
      <c r="D60" s="462"/>
      <c r="E60" s="454" t="str">
        <f>Scores!H5</f>
        <v>Minor Must</v>
      </c>
      <c r="F60" s="455"/>
      <c r="G60" s="456"/>
      <c r="H60" s="476">
        <f>Scores!Q5</f>
        <v>1</v>
      </c>
      <c r="I60" s="482"/>
      <c r="J60" s="474"/>
      <c r="K60" s="207">
        <f>Non_Compliance_Report!$D$10</f>
        <v>1</v>
      </c>
      <c r="L60" s="115"/>
      <c r="M60" s="61"/>
      <c r="N60" s="61"/>
      <c r="P60" s="124"/>
      <c r="Q60" s="125"/>
      <c r="S60" s="124"/>
      <c r="T60" s="125"/>
    </row>
    <row r="61" spans="2:20" ht="15.95" customHeight="1" thickBot="1">
      <c r="B61" s="468" t="str">
        <f>Scores!G7</f>
        <v>GGFV51FA</v>
      </c>
      <c r="C61" s="469"/>
      <c r="D61" s="470"/>
      <c r="E61" s="454" t="str">
        <f>Scores!H7</f>
        <v>Recommended</v>
      </c>
      <c r="F61" s="455"/>
      <c r="G61" s="456"/>
      <c r="H61" s="476">
        <f>Scores!Q7</f>
        <v>1</v>
      </c>
      <c r="I61" s="477"/>
      <c r="J61" s="475"/>
      <c r="K61" s="115"/>
      <c r="L61" s="115"/>
      <c r="M61" s="61"/>
      <c r="N61" s="61"/>
      <c r="P61" s="124"/>
      <c r="Q61" s="125"/>
      <c r="S61" s="124"/>
      <c r="T61" s="125"/>
    </row>
    <row r="62" spans="2:20" ht="15.95" customHeight="1" thickBot="1">
      <c r="B62" s="446" t="str">
        <f>Scores!G9</f>
        <v>GGFV51FA</v>
      </c>
      <c r="C62" s="447"/>
      <c r="D62" s="448"/>
      <c r="E62" s="449" t="str">
        <f>Scores!R9&amp;""</f>
        <v/>
      </c>
      <c r="F62" s="450"/>
      <c r="G62" s="451"/>
      <c r="H62" s="471"/>
      <c r="I62" s="472"/>
      <c r="J62" s="130"/>
      <c r="K62" s="164">
        <f>Scores!$H9</f>
        <v>1</v>
      </c>
      <c r="L62" s="115"/>
      <c r="M62" s="61"/>
      <c r="N62" s="61"/>
      <c r="P62" s="124"/>
      <c r="Q62" s="125"/>
      <c r="S62" s="124"/>
      <c r="T62" s="125"/>
    </row>
    <row r="63" spans="2:20" ht="15.95" customHeight="1">
      <c r="B63" s="131"/>
      <c r="C63" s="131"/>
      <c r="D63" s="131"/>
      <c r="E63" s="132"/>
      <c r="F63" s="132"/>
      <c r="G63" s="132"/>
      <c r="H63" s="133"/>
      <c r="I63" s="133"/>
      <c r="J63" s="134"/>
      <c r="K63" s="115"/>
      <c r="L63" s="115"/>
      <c r="M63" s="61"/>
      <c r="N63" s="61"/>
      <c r="P63" s="124"/>
      <c r="Q63" s="125"/>
      <c r="S63" s="124"/>
      <c r="T63" s="125"/>
    </row>
    <row r="64" spans="2:20" ht="15">
      <c r="B64" s="131"/>
      <c r="C64" s="131"/>
      <c r="D64" s="131"/>
      <c r="E64" s="132"/>
      <c r="F64" s="132"/>
      <c r="G64" s="132"/>
      <c r="H64" s="133"/>
      <c r="I64" s="133"/>
      <c r="J64" s="134"/>
      <c r="K64" s="115"/>
      <c r="L64" s="115"/>
      <c r="M64" s="61"/>
      <c r="N64" s="61"/>
      <c r="P64" s="124"/>
      <c r="Q64" s="125"/>
      <c r="S64" s="124"/>
      <c r="T64" s="125"/>
    </row>
    <row r="65" spans="2:20">
      <c r="B65" s="95"/>
      <c r="C65" s="95"/>
      <c r="D65" s="95"/>
      <c r="E65" s="95"/>
      <c r="F65" s="95"/>
      <c r="G65" s="95"/>
      <c r="H65" s="95"/>
      <c r="I65" s="95"/>
      <c r="J65" s="95"/>
      <c r="M65" s="61"/>
      <c r="N65" s="61"/>
      <c r="P65" s="124"/>
      <c r="Q65" s="125"/>
      <c r="S65" s="124"/>
      <c r="T65" s="125"/>
    </row>
    <row r="66" spans="2:20">
      <c r="B66" s="95"/>
      <c r="C66" s="95"/>
      <c r="D66" s="95"/>
      <c r="E66" s="95"/>
      <c r="F66" s="95"/>
      <c r="G66" s="95"/>
      <c r="H66" s="95"/>
      <c r="I66" s="95"/>
      <c r="J66" s="95"/>
      <c r="M66" s="61"/>
      <c r="N66" s="61"/>
      <c r="P66" s="124"/>
      <c r="Q66" s="125"/>
      <c r="S66" s="124"/>
      <c r="T66" s="125"/>
    </row>
    <row r="67" spans="2:20" hidden="1">
      <c r="B67" s="95"/>
      <c r="C67" s="95"/>
      <c r="D67" s="95"/>
      <c r="E67" s="95"/>
      <c r="F67" s="95"/>
      <c r="G67" s="95"/>
      <c r="H67" s="95"/>
      <c r="I67" s="95"/>
      <c r="J67" s="95"/>
      <c r="M67" s="61"/>
      <c r="N67" s="61"/>
      <c r="P67" s="124"/>
      <c r="Q67" s="125"/>
      <c r="S67" s="124"/>
      <c r="T67" s="125"/>
    </row>
    <row r="68" spans="2:20" hidden="1">
      <c r="M68" s="61"/>
      <c r="N68" s="61"/>
      <c r="P68" s="124"/>
      <c r="Q68" s="125"/>
      <c r="S68" s="124"/>
      <c r="T68" s="125"/>
    </row>
    <row r="69" spans="2:20" hidden="1">
      <c r="M69" s="61"/>
      <c r="N69" s="61"/>
      <c r="P69" s="124"/>
      <c r="Q69" s="125"/>
      <c r="S69" s="124"/>
      <c r="T69" s="125"/>
    </row>
    <row r="70" spans="2:20" hidden="1">
      <c r="M70" s="61"/>
      <c r="N70" s="61"/>
      <c r="P70" s="124"/>
      <c r="Q70" s="125"/>
      <c r="S70" s="124"/>
      <c r="T70" s="125"/>
    </row>
    <row r="71" spans="2:20" hidden="1">
      <c r="M71" s="61"/>
      <c r="N71" s="61"/>
      <c r="P71" s="124"/>
      <c r="Q71" s="125"/>
      <c r="S71" s="124"/>
      <c r="T71" s="125"/>
    </row>
    <row r="72" spans="2:20" hidden="1">
      <c r="M72" s="61"/>
      <c r="N72" s="61"/>
      <c r="P72" s="124"/>
      <c r="Q72" s="125"/>
      <c r="S72" s="124"/>
      <c r="T72" s="125"/>
    </row>
    <row r="73" spans="2:20" hidden="1">
      <c r="M73" s="61"/>
      <c r="N73" s="61"/>
      <c r="P73" s="124"/>
      <c r="Q73" s="125"/>
      <c r="S73" s="124"/>
      <c r="T73" s="125"/>
    </row>
    <row r="74" spans="2:20" hidden="1">
      <c r="M74" s="61"/>
      <c r="N74" s="61"/>
      <c r="P74" s="124"/>
      <c r="Q74" s="125"/>
      <c r="S74" s="124"/>
      <c r="T74" s="125"/>
    </row>
    <row r="75" spans="2:20" hidden="1">
      <c r="M75" s="61"/>
      <c r="N75" s="61"/>
      <c r="P75" s="124"/>
      <c r="Q75" s="125"/>
      <c r="S75" s="124"/>
      <c r="T75" s="125"/>
    </row>
    <row r="76" spans="2:20" hidden="1">
      <c r="M76" s="61"/>
      <c r="N76" s="61"/>
      <c r="P76" s="124"/>
      <c r="Q76" s="125"/>
      <c r="S76" s="124"/>
      <c r="T76" s="125"/>
    </row>
    <row r="77" spans="2:20" hidden="1">
      <c r="M77" s="61"/>
      <c r="N77" s="61"/>
      <c r="P77" s="124"/>
      <c r="Q77" s="125"/>
      <c r="S77" s="124"/>
      <c r="T77" s="125"/>
    </row>
    <row r="78" spans="2:20" hidden="1">
      <c r="M78" s="61"/>
      <c r="N78" s="61"/>
      <c r="P78" s="124"/>
      <c r="Q78" s="125"/>
      <c r="S78" s="124"/>
      <c r="T78" s="125"/>
    </row>
    <row r="79" spans="2:20" hidden="1">
      <c r="M79" s="61"/>
      <c r="N79" s="61"/>
      <c r="P79" s="124"/>
      <c r="Q79" s="125"/>
      <c r="S79" s="124"/>
      <c r="T79" s="125"/>
    </row>
    <row r="80" spans="2:20" hidden="1">
      <c r="M80" s="61"/>
      <c r="N80" s="61"/>
      <c r="P80" s="124"/>
      <c r="Q80" s="125"/>
      <c r="S80" s="124"/>
      <c r="T80" s="125"/>
    </row>
    <row r="81" spans="13:20" hidden="1">
      <c r="M81" s="61"/>
      <c r="N81" s="61"/>
      <c r="P81" s="124"/>
      <c r="Q81" s="125"/>
      <c r="S81" s="124"/>
      <c r="T81" s="125"/>
    </row>
    <row r="82" spans="13:20" hidden="1">
      <c r="M82" s="61"/>
      <c r="N82" s="61"/>
      <c r="P82" s="124"/>
      <c r="Q82" s="125"/>
      <c r="S82" s="124"/>
      <c r="T82" s="125"/>
    </row>
    <row r="83" spans="13:20" hidden="1">
      <c r="M83" s="61"/>
      <c r="N83" s="61"/>
      <c r="P83" s="124"/>
      <c r="Q83" s="125"/>
      <c r="S83" s="124"/>
      <c r="T83" s="125"/>
    </row>
    <row r="84" spans="13:20" hidden="1">
      <c r="M84" s="61"/>
      <c r="N84" s="61"/>
      <c r="P84" s="124"/>
      <c r="Q84" s="125"/>
      <c r="S84" s="124"/>
      <c r="T84" s="125"/>
    </row>
    <row r="85" spans="13:20" hidden="1">
      <c r="M85" s="61"/>
      <c r="N85" s="61"/>
      <c r="P85" s="124"/>
      <c r="Q85" s="125"/>
      <c r="S85" s="124"/>
      <c r="T85" s="125"/>
    </row>
    <row r="86" spans="13:20" hidden="1">
      <c r="M86" s="61"/>
      <c r="N86" s="61"/>
      <c r="P86" s="124"/>
      <c r="Q86" s="125"/>
      <c r="S86" s="124"/>
      <c r="T86" s="125"/>
    </row>
    <row r="87" spans="13:20" hidden="1">
      <c r="M87" s="61"/>
      <c r="N87" s="61"/>
      <c r="P87" s="124"/>
      <c r="Q87" s="125"/>
      <c r="S87" s="124"/>
      <c r="T87" s="125"/>
    </row>
    <row r="88" spans="13:20" hidden="1">
      <c r="M88" s="61"/>
      <c r="N88" s="61"/>
      <c r="P88" s="124"/>
      <c r="Q88" s="125"/>
      <c r="S88" s="124"/>
      <c r="T88" s="125"/>
    </row>
    <row r="89" spans="13:20" hidden="1">
      <c r="M89" s="61"/>
      <c r="N89" s="61"/>
      <c r="P89" s="124"/>
      <c r="Q89" s="125"/>
      <c r="S89" s="124"/>
      <c r="T89" s="125"/>
    </row>
    <row r="90" spans="13:20" hidden="1">
      <c r="M90" s="61"/>
      <c r="N90" s="61"/>
      <c r="P90" s="124"/>
      <c r="Q90" s="125"/>
      <c r="S90" s="124"/>
      <c r="T90" s="125"/>
    </row>
    <row r="91" spans="13:20" hidden="1">
      <c r="M91" s="61"/>
      <c r="N91" s="61"/>
      <c r="P91" s="124"/>
      <c r="Q91" s="125"/>
      <c r="S91" s="124"/>
      <c r="T91" s="125"/>
    </row>
    <row r="92" spans="13:20" hidden="1">
      <c r="M92" s="61"/>
      <c r="N92" s="61"/>
      <c r="P92" s="124"/>
      <c r="Q92" s="125"/>
      <c r="S92" s="124"/>
      <c r="T92" s="125"/>
    </row>
    <row r="93" spans="13:20" hidden="1">
      <c r="M93" s="61"/>
      <c r="N93" s="61"/>
      <c r="P93" s="124"/>
      <c r="Q93" s="125"/>
      <c r="S93" s="124"/>
      <c r="T93" s="125"/>
    </row>
    <row r="94" spans="13:20" hidden="1">
      <c r="M94" s="61"/>
      <c r="N94" s="61"/>
      <c r="P94" s="124"/>
      <c r="Q94" s="125"/>
      <c r="S94" s="124"/>
      <c r="T94" s="125"/>
    </row>
    <row r="95" spans="13:20" hidden="1">
      <c r="M95" s="61"/>
      <c r="N95" s="61"/>
      <c r="P95" s="124"/>
      <c r="Q95" s="125"/>
      <c r="S95" s="124"/>
      <c r="T95" s="125"/>
    </row>
    <row r="96" spans="13:20" hidden="1">
      <c r="M96" s="61"/>
      <c r="N96" s="61"/>
      <c r="P96" s="124"/>
      <c r="Q96" s="125"/>
      <c r="S96" s="124"/>
      <c r="T96" s="125"/>
    </row>
    <row r="97" spans="13:20" hidden="1">
      <c r="M97" s="61"/>
      <c r="N97" s="61"/>
      <c r="P97" s="124"/>
      <c r="Q97" s="125"/>
      <c r="S97" s="124"/>
      <c r="T97" s="125"/>
    </row>
    <row r="98" spans="13:20" hidden="1">
      <c r="M98" s="61"/>
      <c r="N98" s="61"/>
      <c r="P98" s="124"/>
      <c r="Q98" s="125"/>
      <c r="S98" s="124"/>
      <c r="T98" s="125"/>
    </row>
    <row r="99" spans="13:20" hidden="1">
      <c r="M99" s="61"/>
      <c r="N99" s="61"/>
      <c r="P99" s="124"/>
      <c r="Q99" s="125"/>
      <c r="S99" s="124"/>
      <c r="T99" s="125"/>
    </row>
    <row r="100" spans="13:20" hidden="1">
      <c r="M100" s="61"/>
      <c r="N100" s="61"/>
      <c r="P100" s="124"/>
      <c r="Q100" s="125"/>
      <c r="S100" s="124"/>
      <c r="T100" s="125"/>
    </row>
    <row r="101" spans="13:20" hidden="1">
      <c r="M101" s="61"/>
      <c r="N101" s="61"/>
      <c r="P101" s="124"/>
      <c r="Q101" s="125"/>
      <c r="S101" s="124"/>
      <c r="T101" s="125"/>
    </row>
    <row r="102" spans="13:20" hidden="1">
      <c r="M102" s="61"/>
      <c r="N102" s="61"/>
      <c r="P102" s="124"/>
      <c r="Q102" s="125"/>
      <c r="S102" s="124"/>
      <c r="T102" s="125"/>
    </row>
    <row r="103" spans="13:20" hidden="1">
      <c r="M103" s="61"/>
      <c r="N103" s="61"/>
      <c r="P103" s="124"/>
      <c r="Q103" s="125"/>
      <c r="S103" s="124"/>
      <c r="T103" s="125"/>
    </row>
    <row r="104" spans="13:20" hidden="1">
      <c r="M104" s="61"/>
      <c r="N104" s="61"/>
      <c r="P104" s="124"/>
      <c r="Q104" s="125"/>
      <c r="S104" s="124"/>
      <c r="T104" s="125"/>
    </row>
    <row r="105" spans="13:20" hidden="1">
      <c r="M105" s="61"/>
      <c r="N105" s="61"/>
      <c r="P105" s="124"/>
      <c r="Q105" s="125"/>
      <c r="S105" s="124"/>
      <c r="T105" s="125"/>
    </row>
    <row r="106" spans="13:20" hidden="1">
      <c r="M106" s="61"/>
      <c r="N106" s="61"/>
      <c r="P106" s="124"/>
      <c r="Q106" s="125"/>
      <c r="S106" s="124"/>
      <c r="T106" s="125"/>
    </row>
    <row r="107" spans="13:20" hidden="1">
      <c r="M107" s="61"/>
      <c r="N107" s="61"/>
      <c r="P107" s="124"/>
      <c r="Q107" s="125"/>
      <c r="S107" s="124"/>
      <c r="T107" s="125"/>
    </row>
    <row r="108" spans="13:20" hidden="1">
      <c r="M108" s="61"/>
      <c r="N108" s="61"/>
      <c r="P108" s="124"/>
      <c r="Q108" s="125"/>
      <c r="S108" s="124"/>
      <c r="T108" s="125"/>
    </row>
    <row r="109" spans="13:20" hidden="1">
      <c r="M109" s="61"/>
      <c r="N109" s="61"/>
      <c r="P109" s="124"/>
      <c r="Q109" s="125"/>
      <c r="S109" s="124"/>
      <c r="T109" s="125"/>
    </row>
    <row r="110" spans="13:20" hidden="1">
      <c r="M110" s="61"/>
      <c r="N110" s="61"/>
      <c r="P110" s="124"/>
      <c r="Q110" s="125"/>
      <c r="S110" s="124"/>
      <c r="T110" s="125"/>
    </row>
    <row r="111" spans="13:20" hidden="1">
      <c r="M111" s="61"/>
      <c r="N111" s="61"/>
      <c r="P111" s="124"/>
      <c r="Q111" s="125"/>
      <c r="S111" s="124"/>
      <c r="T111" s="125"/>
    </row>
    <row r="112" spans="13:20" hidden="1">
      <c r="M112" s="61"/>
      <c r="N112" s="61"/>
      <c r="P112" s="124"/>
      <c r="Q112" s="125"/>
      <c r="S112" s="124"/>
      <c r="T112" s="125"/>
    </row>
    <row r="113" spans="13:20" hidden="1">
      <c r="M113" s="61"/>
      <c r="N113" s="61"/>
      <c r="P113" s="124"/>
      <c r="Q113" s="125"/>
      <c r="S113" s="124"/>
      <c r="T113" s="125"/>
    </row>
    <row r="114" spans="13:20" hidden="1">
      <c r="M114" s="61"/>
      <c r="N114" s="61"/>
      <c r="P114" s="124"/>
      <c r="Q114" s="125"/>
      <c r="S114" s="124"/>
      <c r="T114" s="125"/>
    </row>
    <row r="115" spans="13:20" hidden="1">
      <c r="M115" s="61"/>
      <c r="N115" s="61"/>
      <c r="P115" s="124"/>
      <c r="Q115" s="125"/>
      <c r="S115" s="124"/>
      <c r="T115" s="125"/>
    </row>
    <row r="116" spans="13:20" hidden="1">
      <c r="M116" s="61"/>
      <c r="N116" s="61"/>
      <c r="P116" s="124"/>
      <c r="Q116" s="125"/>
      <c r="S116" s="124"/>
      <c r="T116" s="125"/>
    </row>
    <row r="117" spans="13:20" hidden="1">
      <c r="M117" s="61"/>
      <c r="N117" s="61"/>
      <c r="P117" s="124"/>
      <c r="Q117" s="125"/>
      <c r="S117" s="124"/>
      <c r="T117" s="125"/>
    </row>
    <row r="118" spans="13:20" hidden="1">
      <c r="M118" s="61"/>
      <c r="N118" s="61"/>
      <c r="P118" s="124"/>
      <c r="Q118" s="125"/>
      <c r="S118" s="124"/>
      <c r="T118" s="125"/>
    </row>
    <row r="119" spans="13:20" hidden="1">
      <c r="M119" s="61"/>
      <c r="N119" s="61"/>
      <c r="P119" s="124"/>
      <c r="Q119" s="125"/>
      <c r="S119" s="124"/>
      <c r="T119" s="125"/>
    </row>
    <row r="120" spans="13:20" hidden="1">
      <c r="M120" s="61"/>
      <c r="N120" s="61"/>
      <c r="P120" s="124"/>
      <c r="Q120" s="125"/>
      <c r="S120" s="124"/>
      <c r="T120" s="125"/>
    </row>
    <row r="121" spans="13:20" hidden="1">
      <c r="M121" s="61"/>
      <c r="N121" s="61"/>
      <c r="P121" s="124"/>
      <c r="Q121" s="125"/>
      <c r="S121" s="124"/>
      <c r="T121" s="125"/>
    </row>
    <row r="122" spans="13:20" hidden="1">
      <c r="M122" s="61"/>
      <c r="N122" s="61"/>
      <c r="P122" s="124"/>
      <c r="Q122" s="125"/>
      <c r="S122" s="124"/>
      <c r="T122" s="125"/>
    </row>
    <row r="123" spans="13:20" hidden="1">
      <c r="M123" s="61"/>
      <c r="N123" s="61"/>
      <c r="P123" s="124"/>
      <c r="Q123" s="125"/>
      <c r="S123" s="124"/>
      <c r="T123" s="125"/>
    </row>
    <row r="124" spans="13:20" hidden="1">
      <c r="M124" s="61"/>
      <c r="N124" s="61"/>
      <c r="P124" s="124"/>
      <c r="Q124" s="125"/>
      <c r="S124" s="124"/>
      <c r="T124" s="125"/>
    </row>
    <row r="125" spans="13:20" hidden="1">
      <c r="M125" s="61"/>
      <c r="N125" s="61"/>
      <c r="P125" s="124"/>
      <c r="Q125" s="125"/>
      <c r="S125" s="124"/>
      <c r="T125" s="125"/>
    </row>
    <row r="126" spans="13:20" hidden="1">
      <c r="M126" s="61"/>
      <c r="N126" s="61"/>
      <c r="P126" s="124"/>
      <c r="Q126" s="125"/>
      <c r="S126" s="124"/>
      <c r="T126" s="125"/>
    </row>
    <row r="127" spans="13:20" hidden="1">
      <c r="M127" s="61"/>
      <c r="N127" s="61"/>
      <c r="P127" s="124"/>
      <c r="Q127" s="125"/>
      <c r="S127" s="124"/>
      <c r="T127" s="125"/>
    </row>
    <row r="128" spans="13:20" hidden="1">
      <c r="M128" s="61"/>
      <c r="N128" s="61"/>
      <c r="P128" s="124"/>
      <c r="Q128" s="125"/>
      <c r="S128" s="124"/>
      <c r="T128" s="125"/>
    </row>
    <row r="129" spans="13:20" hidden="1">
      <c r="M129" s="61"/>
      <c r="N129" s="61"/>
      <c r="P129" s="124"/>
      <c r="Q129" s="125"/>
      <c r="S129" s="124"/>
      <c r="T129" s="125"/>
    </row>
    <row r="130" spans="13:20" hidden="1">
      <c r="M130" s="61"/>
      <c r="N130" s="61"/>
      <c r="P130" s="124"/>
      <c r="Q130" s="125"/>
      <c r="S130" s="124"/>
      <c r="T130" s="125"/>
    </row>
    <row r="131" spans="13:20" hidden="1">
      <c r="M131" s="61"/>
      <c r="N131" s="61"/>
      <c r="P131" s="124"/>
      <c r="Q131" s="125"/>
      <c r="S131" s="124"/>
      <c r="T131" s="125"/>
    </row>
    <row r="132" spans="13:20" hidden="1">
      <c r="M132" s="61"/>
      <c r="N132" s="61"/>
      <c r="P132" s="124"/>
      <c r="Q132" s="125"/>
      <c r="S132" s="124"/>
      <c r="T132" s="125"/>
    </row>
    <row r="133" spans="13:20" hidden="1">
      <c r="M133" s="61"/>
      <c r="N133" s="61"/>
      <c r="P133" s="124"/>
      <c r="Q133" s="125"/>
      <c r="S133" s="124"/>
      <c r="T133" s="125"/>
    </row>
    <row r="134" spans="13:20" hidden="1">
      <c r="M134" s="61"/>
      <c r="N134" s="61"/>
      <c r="P134" s="124"/>
      <c r="Q134" s="125"/>
      <c r="S134" s="124"/>
      <c r="T134" s="125"/>
    </row>
    <row r="135" spans="13:20" hidden="1">
      <c r="M135" s="61"/>
      <c r="N135" s="61"/>
      <c r="P135" s="124"/>
      <c r="Q135" s="125"/>
      <c r="S135" s="124"/>
      <c r="T135" s="125"/>
    </row>
    <row r="136" spans="13:20" hidden="1">
      <c r="M136" s="61"/>
      <c r="N136" s="61"/>
      <c r="P136" s="124"/>
      <c r="Q136" s="125"/>
      <c r="S136" s="124"/>
      <c r="T136" s="125"/>
    </row>
    <row r="137" spans="13:20" hidden="1">
      <c r="M137" s="61"/>
      <c r="N137" s="61"/>
      <c r="P137" s="124"/>
      <c r="Q137" s="125"/>
      <c r="S137" s="124"/>
      <c r="T137" s="125"/>
    </row>
    <row r="138" spans="13:20" hidden="1">
      <c r="M138" s="61"/>
      <c r="N138" s="61"/>
      <c r="P138" s="124"/>
      <c r="Q138" s="125"/>
      <c r="S138" s="124"/>
      <c r="T138" s="125"/>
    </row>
    <row r="139" spans="13:20" hidden="1">
      <c r="M139" s="61"/>
      <c r="N139" s="61"/>
      <c r="P139" s="124"/>
      <c r="Q139" s="125"/>
      <c r="S139" s="124"/>
      <c r="T139" s="125"/>
    </row>
    <row r="140" spans="13:20" hidden="1">
      <c r="M140" s="61"/>
      <c r="N140" s="61"/>
      <c r="P140" s="124"/>
      <c r="Q140" s="125"/>
      <c r="S140" s="124"/>
      <c r="T140" s="125"/>
    </row>
    <row r="141" spans="13:20" hidden="1">
      <c r="M141" s="61"/>
      <c r="N141" s="61"/>
      <c r="P141" s="124"/>
      <c r="Q141" s="125"/>
      <c r="S141" s="124"/>
      <c r="T141" s="125"/>
    </row>
    <row r="142" spans="13:20" hidden="1">
      <c r="M142" s="61"/>
      <c r="N142" s="61"/>
      <c r="P142" s="124"/>
      <c r="Q142" s="125"/>
      <c r="S142" s="124"/>
      <c r="T142" s="125"/>
    </row>
    <row r="143" spans="13:20" hidden="1">
      <c r="M143" s="61"/>
      <c r="N143" s="61"/>
      <c r="P143" s="124"/>
      <c r="Q143" s="125"/>
      <c r="S143" s="124"/>
      <c r="T143" s="125"/>
    </row>
    <row r="144" spans="13:20" hidden="1">
      <c r="M144" s="61"/>
      <c r="N144" s="61"/>
      <c r="P144" s="124"/>
      <c r="Q144" s="125"/>
      <c r="S144" s="124"/>
      <c r="T144" s="125"/>
    </row>
    <row r="145" spans="13:20" hidden="1">
      <c r="M145" s="61"/>
      <c r="N145" s="61"/>
      <c r="P145" s="124"/>
      <c r="Q145" s="125"/>
      <c r="S145" s="124"/>
      <c r="T145" s="125"/>
    </row>
    <row r="146" spans="13:20" hidden="1">
      <c r="M146" s="61"/>
      <c r="N146" s="61"/>
      <c r="P146" s="124"/>
      <c r="Q146" s="125"/>
      <c r="S146" s="124"/>
      <c r="T146" s="125"/>
    </row>
    <row r="147" spans="13:20" hidden="1">
      <c r="M147" s="61"/>
      <c r="N147" s="61"/>
      <c r="P147" s="124"/>
      <c r="Q147" s="125"/>
      <c r="S147" s="124"/>
      <c r="T147" s="125"/>
    </row>
    <row r="148" spans="13:20" hidden="1">
      <c r="M148" s="61"/>
      <c r="N148" s="61"/>
      <c r="P148" s="124"/>
      <c r="Q148" s="125"/>
      <c r="S148" s="124"/>
      <c r="T148" s="125"/>
    </row>
    <row r="149" spans="13:20" hidden="1">
      <c r="M149" s="61"/>
      <c r="N149" s="61"/>
      <c r="P149" s="124"/>
      <c r="Q149" s="125"/>
      <c r="S149" s="124"/>
      <c r="T149" s="125"/>
    </row>
    <row r="150" spans="13:20" hidden="1">
      <c r="M150" s="61"/>
      <c r="N150" s="61"/>
      <c r="P150" s="124"/>
      <c r="Q150" s="125"/>
      <c r="S150" s="124"/>
      <c r="T150" s="125"/>
    </row>
    <row r="151" spans="13:20" hidden="1">
      <c r="M151" s="61"/>
      <c r="N151" s="61"/>
      <c r="P151" s="124"/>
      <c r="Q151" s="125"/>
      <c r="S151" s="124"/>
      <c r="T151" s="125"/>
    </row>
    <row r="152" spans="13:20" hidden="1">
      <c r="M152" s="61"/>
      <c r="N152" s="61"/>
      <c r="P152" s="124"/>
      <c r="Q152" s="125"/>
      <c r="S152" s="124"/>
      <c r="T152" s="125"/>
    </row>
    <row r="153" spans="13:20" hidden="1">
      <c r="M153" s="61"/>
      <c r="N153" s="61"/>
      <c r="P153" s="124"/>
      <c r="Q153" s="125"/>
      <c r="S153" s="124"/>
      <c r="T153" s="125"/>
    </row>
    <row r="154" spans="13:20" hidden="1">
      <c r="M154" s="61"/>
      <c r="N154" s="61"/>
      <c r="P154" s="124"/>
      <c r="Q154" s="125"/>
      <c r="S154" s="124"/>
      <c r="T154" s="125"/>
    </row>
    <row r="155" spans="13:20" hidden="1">
      <c r="M155" s="61"/>
      <c r="N155" s="61"/>
      <c r="P155" s="124"/>
      <c r="Q155" s="125"/>
      <c r="S155" s="124"/>
      <c r="T155" s="125"/>
    </row>
    <row r="156" spans="13:20" hidden="1">
      <c r="M156" s="61"/>
      <c r="N156" s="61"/>
      <c r="P156" s="124"/>
      <c r="Q156" s="125"/>
      <c r="S156" s="124"/>
      <c r="T156" s="125"/>
    </row>
    <row r="157" spans="13:20" hidden="1">
      <c r="M157" s="61"/>
      <c r="N157" s="61"/>
      <c r="P157" s="124"/>
      <c r="Q157" s="125"/>
      <c r="S157" s="124"/>
      <c r="T157" s="125"/>
    </row>
    <row r="158" spans="13:20" hidden="1">
      <c r="M158" s="61"/>
      <c r="N158" s="61"/>
      <c r="P158" s="124"/>
      <c r="Q158" s="125"/>
      <c r="S158" s="124"/>
      <c r="T158" s="125"/>
    </row>
    <row r="159" spans="13:20" hidden="1">
      <c r="M159" s="61"/>
      <c r="N159" s="61"/>
      <c r="P159" s="124"/>
      <c r="Q159" s="125"/>
      <c r="S159" s="124"/>
      <c r="T159" s="125"/>
    </row>
    <row r="160" spans="13:20" hidden="1">
      <c r="M160" s="61"/>
      <c r="N160" s="61"/>
      <c r="P160" s="124"/>
      <c r="Q160" s="125"/>
      <c r="S160" s="124"/>
      <c r="T160" s="125"/>
    </row>
    <row r="161" spans="13:20" hidden="1">
      <c r="M161" s="61"/>
      <c r="N161" s="61"/>
      <c r="P161" s="124"/>
      <c r="Q161" s="125"/>
      <c r="S161" s="124"/>
      <c r="T161" s="125"/>
    </row>
    <row r="162" spans="13:20" hidden="1">
      <c r="M162" s="61"/>
      <c r="N162" s="61"/>
      <c r="P162" s="124"/>
      <c r="Q162" s="125"/>
      <c r="S162" s="124"/>
      <c r="T162" s="125"/>
    </row>
    <row r="163" spans="13:20" hidden="1">
      <c r="M163" s="61"/>
      <c r="N163" s="61"/>
      <c r="P163" s="124"/>
      <c r="Q163" s="125"/>
      <c r="S163" s="124"/>
      <c r="T163" s="125"/>
    </row>
    <row r="164" spans="13:20" hidden="1">
      <c r="M164" s="61"/>
      <c r="N164" s="61"/>
      <c r="P164" s="124"/>
      <c r="Q164" s="125"/>
      <c r="S164" s="124"/>
      <c r="T164" s="125"/>
    </row>
    <row r="165" spans="13:20" hidden="1">
      <c r="M165" s="61"/>
      <c r="N165" s="61"/>
      <c r="P165" s="124"/>
      <c r="Q165" s="125"/>
      <c r="S165" s="124"/>
      <c r="T165" s="125"/>
    </row>
    <row r="166" spans="13:20" hidden="1">
      <c r="M166" s="61"/>
      <c r="N166" s="61"/>
      <c r="P166" s="124"/>
      <c r="Q166" s="125"/>
      <c r="S166" s="124"/>
      <c r="T166" s="125"/>
    </row>
    <row r="167" spans="13:20" hidden="1">
      <c r="M167" s="61"/>
      <c r="N167" s="61"/>
      <c r="P167" s="124"/>
      <c r="Q167" s="125"/>
      <c r="S167" s="124"/>
      <c r="T167" s="125"/>
    </row>
    <row r="168" spans="13:20" hidden="1">
      <c r="M168" s="61"/>
      <c r="N168" s="61"/>
      <c r="P168" s="124"/>
      <c r="Q168" s="125"/>
      <c r="S168" s="124"/>
      <c r="T168" s="125"/>
    </row>
    <row r="169" spans="13:20" hidden="1">
      <c r="M169" s="61"/>
      <c r="N169" s="61"/>
      <c r="P169" s="124"/>
      <c r="Q169" s="125"/>
      <c r="S169" s="124"/>
      <c r="T169" s="125"/>
    </row>
    <row r="170" spans="13:20" hidden="1">
      <c r="M170" s="61"/>
      <c r="N170" s="61"/>
      <c r="P170" s="124"/>
      <c r="Q170" s="125"/>
      <c r="S170" s="124"/>
      <c r="T170" s="125"/>
    </row>
    <row r="171" spans="13:20" hidden="1">
      <c r="M171" s="61"/>
      <c r="N171" s="61"/>
      <c r="P171" s="124"/>
      <c r="Q171" s="125"/>
      <c r="S171" s="124"/>
      <c r="T171" s="125"/>
    </row>
    <row r="172" spans="13:20" hidden="1">
      <c r="M172" s="61"/>
      <c r="N172" s="61"/>
      <c r="P172" s="124"/>
      <c r="Q172" s="125"/>
      <c r="S172" s="124"/>
      <c r="T172" s="125"/>
    </row>
    <row r="173" spans="13:20" hidden="1">
      <c r="M173" s="61"/>
      <c r="N173" s="61"/>
      <c r="P173" s="124"/>
      <c r="Q173" s="125"/>
      <c r="S173" s="124"/>
      <c r="T173" s="125"/>
    </row>
    <row r="174" spans="13:20" hidden="1">
      <c r="M174" s="61"/>
      <c r="N174" s="61"/>
      <c r="P174" s="124"/>
      <c r="Q174" s="125"/>
      <c r="S174" s="124"/>
      <c r="T174" s="125"/>
    </row>
    <row r="175" spans="13:20" hidden="1">
      <c r="M175" s="61"/>
      <c r="N175" s="61"/>
      <c r="P175" s="124"/>
      <c r="Q175" s="125"/>
      <c r="S175" s="124"/>
      <c r="T175" s="125"/>
    </row>
    <row r="176" spans="13:20" hidden="1">
      <c r="M176" s="61"/>
      <c r="N176" s="61"/>
      <c r="P176" s="124"/>
      <c r="Q176" s="125"/>
      <c r="S176" s="124"/>
      <c r="T176" s="125"/>
    </row>
    <row r="177" spans="13:20" hidden="1">
      <c r="M177" s="61"/>
      <c r="N177" s="61"/>
      <c r="P177" s="124"/>
      <c r="Q177" s="125"/>
      <c r="S177" s="124"/>
      <c r="T177" s="125"/>
    </row>
    <row r="178" spans="13:20" hidden="1">
      <c r="M178" s="61"/>
      <c r="N178" s="61"/>
      <c r="P178" s="124"/>
      <c r="Q178" s="125"/>
      <c r="S178" s="124"/>
      <c r="T178" s="125"/>
    </row>
    <row r="179" spans="13:20" hidden="1">
      <c r="M179" s="61"/>
      <c r="N179" s="61"/>
      <c r="P179" s="124"/>
      <c r="Q179" s="125"/>
      <c r="S179" s="124"/>
      <c r="T179" s="125"/>
    </row>
    <row r="180" spans="13:20" hidden="1">
      <c r="M180" s="61"/>
      <c r="N180" s="61"/>
      <c r="P180" s="124"/>
      <c r="Q180" s="125"/>
      <c r="S180" s="124"/>
      <c r="T180" s="125"/>
    </row>
    <row r="181" spans="13:20" hidden="1">
      <c r="M181" s="61"/>
      <c r="N181" s="61"/>
      <c r="P181" s="124"/>
      <c r="Q181" s="125"/>
      <c r="S181" s="124"/>
      <c r="T181" s="125"/>
    </row>
    <row r="182" spans="13:20" hidden="1">
      <c r="M182" s="61"/>
      <c r="N182" s="61"/>
      <c r="P182" s="124"/>
      <c r="Q182" s="125"/>
      <c r="S182" s="124"/>
      <c r="T182" s="125"/>
    </row>
    <row r="183" spans="13:20" hidden="1">
      <c r="M183" s="61"/>
      <c r="N183" s="61"/>
      <c r="P183" s="124"/>
      <c r="Q183" s="125"/>
      <c r="S183" s="124"/>
      <c r="T183" s="125"/>
    </row>
    <row r="184" spans="13:20" hidden="1">
      <c r="M184" s="61"/>
      <c r="N184" s="61"/>
      <c r="P184" s="124"/>
      <c r="Q184" s="125"/>
      <c r="S184" s="124"/>
      <c r="T184" s="125"/>
    </row>
    <row r="185" spans="13:20" hidden="1">
      <c r="M185" s="61"/>
      <c r="N185" s="61"/>
      <c r="P185" s="124"/>
      <c r="Q185" s="125"/>
      <c r="S185" s="124"/>
      <c r="T185" s="125"/>
    </row>
    <row r="186" spans="13:20" hidden="1">
      <c r="M186" s="61"/>
      <c r="N186" s="61"/>
      <c r="P186" s="124"/>
      <c r="Q186" s="125"/>
      <c r="S186" s="124"/>
      <c r="T186" s="125"/>
    </row>
    <row r="187" spans="13:20" hidden="1">
      <c r="M187" s="61"/>
      <c r="N187" s="61"/>
      <c r="P187" s="124"/>
      <c r="Q187" s="125"/>
      <c r="S187" s="124"/>
      <c r="T187" s="125"/>
    </row>
    <row r="188" spans="13:20" hidden="1">
      <c r="M188" s="61"/>
      <c r="N188" s="61"/>
      <c r="P188" s="124"/>
      <c r="Q188" s="125"/>
      <c r="S188" s="124"/>
      <c r="T188" s="125"/>
    </row>
    <row r="189" spans="13:20" hidden="1">
      <c r="M189" s="61"/>
      <c r="N189" s="61"/>
      <c r="P189" s="124"/>
      <c r="Q189" s="125"/>
      <c r="S189" s="124"/>
      <c r="T189" s="125"/>
    </row>
    <row r="190" spans="13:20" hidden="1">
      <c r="M190" s="61"/>
      <c r="N190" s="61"/>
      <c r="P190" s="124"/>
      <c r="Q190" s="125"/>
      <c r="S190" s="124"/>
      <c r="T190" s="125"/>
    </row>
    <row r="191" spans="13:20" hidden="1">
      <c r="M191" s="61"/>
      <c r="N191" s="61"/>
      <c r="P191" s="124"/>
      <c r="Q191" s="125"/>
      <c r="S191" s="124"/>
      <c r="T191" s="125"/>
    </row>
    <row r="192" spans="13:20" hidden="1">
      <c r="M192" s="61"/>
      <c r="N192" s="61"/>
      <c r="P192" s="124"/>
      <c r="Q192" s="125"/>
      <c r="S192" s="124"/>
      <c r="T192" s="125"/>
    </row>
    <row r="193" spans="13:20" hidden="1">
      <c r="M193" s="61"/>
      <c r="N193" s="61"/>
      <c r="P193" s="124"/>
      <c r="Q193" s="125"/>
      <c r="S193" s="124"/>
      <c r="T193" s="125"/>
    </row>
    <row r="194" spans="13:20" hidden="1">
      <c r="M194" s="61"/>
      <c r="N194" s="61"/>
      <c r="P194" s="124"/>
      <c r="Q194" s="125"/>
      <c r="S194" s="124"/>
      <c r="T194" s="125"/>
    </row>
    <row r="195" spans="13:20" hidden="1">
      <c r="M195" s="61"/>
      <c r="N195" s="61"/>
      <c r="P195" s="124"/>
      <c r="Q195" s="125"/>
      <c r="S195" s="124"/>
      <c r="T195" s="125"/>
    </row>
    <row r="196" spans="13:20" hidden="1">
      <c r="M196" s="61"/>
      <c r="N196" s="61"/>
      <c r="P196" s="124"/>
      <c r="Q196" s="125"/>
      <c r="S196" s="124"/>
      <c r="T196" s="125"/>
    </row>
    <row r="197" spans="13:20" hidden="1">
      <c r="M197" s="61"/>
      <c r="N197" s="61"/>
      <c r="P197" s="124"/>
      <c r="Q197" s="125"/>
      <c r="S197" s="124"/>
      <c r="T197" s="125"/>
    </row>
    <row r="198" spans="13:20" hidden="1">
      <c r="M198" s="61"/>
      <c r="N198" s="61"/>
      <c r="P198" s="124"/>
      <c r="Q198" s="125"/>
      <c r="S198" s="124"/>
      <c r="T198" s="125"/>
    </row>
    <row r="199" spans="13:20" hidden="1">
      <c r="M199" s="61"/>
      <c r="N199" s="61"/>
      <c r="P199" s="124"/>
      <c r="Q199" s="125"/>
      <c r="S199" s="124"/>
      <c r="T199" s="125"/>
    </row>
    <row r="200" spans="13:20" hidden="1">
      <c r="M200" s="61"/>
      <c r="N200" s="61"/>
      <c r="P200" s="124"/>
      <c r="Q200" s="125"/>
      <c r="S200" s="124"/>
      <c r="T200" s="125"/>
    </row>
    <row r="201" spans="13:20" hidden="1">
      <c r="M201" s="61"/>
      <c r="N201" s="61"/>
      <c r="P201" s="124"/>
      <c r="Q201" s="125"/>
      <c r="S201" s="124"/>
      <c r="T201" s="125"/>
    </row>
    <row r="202" spans="13:20" hidden="1">
      <c r="M202" s="61"/>
      <c r="N202" s="61"/>
      <c r="P202" s="124"/>
      <c r="Q202" s="125"/>
      <c r="S202" s="124"/>
      <c r="T202" s="125"/>
    </row>
    <row r="203" spans="13:20" hidden="1">
      <c r="M203" s="61"/>
      <c r="N203" s="61"/>
      <c r="P203" s="124"/>
      <c r="Q203" s="125"/>
      <c r="S203" s="124"/>
      <c r="T203" s="125"/>
    </row>
    <row r="204" spans="13:20" hidden="1">
      <c r="M204" s="61"/>
      <c r="N204" s="61"/>
      <c r="P204" s="124"/>
      <c r="Q204" s="125"/>
      <c r="S204" s="124"/>
      <c r="T204" s="125"/>
    </row>
    <row r="205" spans="13:20" hidden="1">
      <c r="M205" s="61"/>
      <c r="N205" s="61"/>
      <c r="P205" s="124"/>
      <c r="Q205" s="125"/>
      <c r="S205" s="124"/>
      <c r="T205" s="125"/>
    </row>
    <row r="206" spans="13:20" hidden="1">
      <c r="M206" s="61"/>
      <c r="N206" s="61"/>
      <c r="P206" s="124"/>
      <c r="Q206" s="125"/>
      <c r="S206" s="124"/>
      <c r="T206" s="125"/>
    </row>
    <row r="207" spans="13:20" hidden="1">
      <c r="M207" s="61"/>
      <c r="N207" s="61"/>
      <c r="P207" s="124"/>
      <c r="Q207" s="125"/>
      <c r="S207" s="124"/>
      <c r="T207" s="125"/>
    </row>
    <row r="208" spans="13:20" hidden="1">
      <c r="M208" s="61"/>
      <c r="N208" s="61"/>
      <c r="P208" s="124"/>
      <c r="Q208" s="125"/>
      <c r="S208" s="124"/>
      <c r="T208" s="125"/>
    </row>
    <row r="209" spans="13:20" hidden="1">
      <c r="M209" s="61"/>
      <c r="N209" s="61"/>
      <c r="P209" s="124"/>
      <c r="Q209" s="125"/>
      <c r="S209" s="124"/>
      <c r="T209" s="125"/>
    </row>
    <row r="210" spans="13:20" hidden="1">
      <c r="M210" s="61"/>
      <c r="N210" s="61"/>
      <c r="P210" s="124"/>
      <c r="Q210" s="125"/>
      <c r="S210" s="124"/>
      <c r="T210" s="125"/>
    </row>
    <row r="211" spans="13:20" hidden="1">
      <c r="M211" s="61"/>
      <c r="N211" s="61"/>
      <c r="P211" s="124"/>
      <c r="Q211" s="125"/>
      <c r="S211" s="124"/>
      <c r="T211" s="125"/>
    </row>
    <row r="212" spans="13:20" hidden="1">
      <c r="M212" s="61"/>
      <c r="N212" s="61"/>
      <c r="P212" s="124"/>
      <c r="Q212" s="125"/>
      <c r="S212" s="124"/>
      <c r="T212" s="125"/>
    </row>
    <row r="213" spans="13:20" hidden="1">
      <c r="M213" s="61"/>
      <c r="N213" s="61"/>
      <c r="P213" s="124"/>
      <c r="Q213" s="125"/>
      <c r="S213" s="124"/>
      <c r="T213" s="125"/>
    </row>
    <row r="214" spans="13:20" hidden="1">
      <c r="M214" s="61"/>
      <c r="N214" s="61"/>
      <c r="P214" s="124"/>
      <c r="Q214" s="125"/>
      <c r="S214" s="124"/>
      <c r="T214" s="125"/>
    </row>
    <row r="215" spans="13:20" hidden="1">
      <c r="M215" s="61"/>
      <c r="N215" s="61"/>
      <c r="P215" s="124"/>
      <c r="Q215" s="125"/>
      <c r="S215" s="124"/>
      <c r="T215" s="125"/>
    </row>
    <row r="216" spans="13:20" hidden="1">
      <c r="M216" s="61"/>
      <c r="N216" s="61"/>
      <c r="P216" s="124"/>
      <c r="Q216" s="125"/>
      <c r="S216" s="124"/>
      <c r="T216" s="125"/>
    </row>
    <row r="217" spans="13:20" hidden="1">
      <c r="M217" s="61"/>
      <c r="N217" s="61"/>
      <c r="P217" s="124"/>
      <c r="Q217" s="125"/>
      <c r="S217" s="124"/>
      <c r="T217" s="125"/>
    </row>
    <row r="218" spans="13:20" hidden="1">
      <c r="M218" s="61"/>
      <c r="N218" s="61"/>
      <c r="P218" s="124"/>
      <c r="Q218" s="125"/>
      <c r="S218" s="124"/>
      <c r="T218" s="125"/>
    </row>
    <row r="219" spans="13:20" hidden="1">
      <c r="M219" s="61"/>
      <c r="N219" s="61"/>
      <c r="P219" s="124"/>
      <c r="Q219" s="125"/>
      <c r="S219" s="124"/>
      <c r="T219" s="125"/>
    </row>
    <row r="220" spans="13:20" hidden="1">
      <c r="M220" s="61"/>
      <c r="N220" s="61"/>
      <c r="P220" s="124"/>
      <c r="Q220" s="125"/>
      <c r="S220" s="124"/>
      <c r="T220" s="125"/>
    </row>
    <row r="221" spans="13:20" hidden="1">
      <c r="M221" s="61"/>
      <c r="N221" s="61"/>
      <c r="P221" s="124"/>
      <c r="Q221" s="125"/>
      <c r="S221" s="124"/>
      <c r="T221" s="125"/>
    </row>
    <row r="222" spans="13:20" hidden="1">
      <c r="M222" s="61"/>
      <c r="N222" s="61"/>
      <c r="P222" s="124"/>
      <c r="Q222" s="125"/>
      <c r="S222" s="124"/>
      <c r="T222" s="125"/>
    </row>
    <row r="223" spans="13:20" hidden="1">
      <c r="M223" s="61"/>
      <c r="N223" s="61"/>
      <c r="P223" s="124"/>
      <c r="Q223" s="125"/>
      <c r="S223" s="124"/>
      <c r="T223" s="125"/>
    </row>
    <row r="224" spans="13:20" hidden="1">
      <c r="M224" s="61"/>
      <c r="N224" s="61"/>
      <c r="P224" s="124"/>
      <c r="Q224" s="125"/>
      <c r="S224" s="124"/>
      <c r="T224" s="125"/>
    </row>
    <row r="225" spans="13:20" hidden="1">
      <c r="M225" s="61"/>
      <c r="N225" s="61"/>
      <c r="P225" s="124"/>
      <c r="Q225" s="125"/>
      <c r="S225" s="124"/>
      <c r="T225" s="125"/>
    </row>
    <row r="226" spans="13:20" hidden="1">
      <c r="M226" s="61"/>
      <c r="N226" s="61"/>
      <c r="P226" s="124"/>
      <c r="Q226" s="125"/>
      <c r="S226" s="124"/>
      <c r="T226" s="125"/>
    </row>
    <row r="227" spans="13:20" hidden="1">
      <c r="M227" s="61"/>
      <c r="N227" s="61"/>
      <c r="P227" s="124"/>
      <c r="Q227" s="125"/>
      <c r="S227" s="124"/>
      <c r="T227" s="125"/>
    </row>
    <row r="228" spans="13:20" hidden="1">
      <c r="M228" s="61"/>
      <c r="N228" s="61"/>
      <c r="P228" s="124"/>
      <c r="Q228" s="125"/>
      <c r="S228" s="124"/>
      <c r="T228" s="125"/>
    </row>
    <row r="229" spans="13:20" hidden="1">
      <c r="M229" s="61"/>
      <c r="N229" s="61"/>
      <c r="P229" s="124"/>
      <c r="Q229" s="125"/>
      <c r="S229" s="124"/>
      <c r="T229" s="125"/>
    </row>
    <row r="230" spans="13:20" hidden="1">
      <c r="M230" s="61"/>
      <c r="N230" s="61"/>
      <c r="P230" s="124"/>
      <c r="Q230" s="125"/>
      <c r="S230" s="124"/>
      <c r="T230" s="125"/>
    </row>
    <row r="231" spans="13:20" hidden="1">
      <c r="M231" s="61"/>
      <c r="N231" s="61"/>
      <c r="P231" s="124"/>
      <c r="Q231" s="125"/>
      <c r="S231" s="124"/>
      <c r="T231" s="125"/>
    </row>
    <row r="232" spans="13:20" hidden="1">
      <c r="M232" s="61"/>
      <c r="N232" s="61"/>
      <c r="P232" s="124"/>
      <c r="Q232" s="125"/>
      <c r="S232" s="124"/>
      <c r="T232" s="125"/>
    </row>
    <row r="233" spans="13:20" hidden="1">
      <c r="M233" s="61"/>
      <c r="N233" s="61"/>
      <c r="P233" s="124"/>
      <c r="Q233" s="125"/>
      <c r="S233" s="124"/>
      <c r="T233" s="125"/>
    </row>
    <row r="234" spans="13:20" hidden="1">
      <c r="M234" s="61"/>
      <c r="N234" s="61"/>
      <c r="P234" s="124"/>
      <c r="Q234" s="125"/>
      <c r="S234" s="124"/>
      <c r="T234" s="125"/>
    </row>
    <row r="235" spans="13:20" hidden="1">
      <c r="M235" s="61"/>
      <c r="N235" s="61"/>
      <c r="P235" s="124"/>
      <c r="Q235" s="125"/>
      <c r="S235" s="124"/>
      <c r="T235" s="125"/>
    </row>
    <row r="236" spans="13:20" hidden="1">
      <c r="M236" s="61"/>
      <c r="N236" s="61"/>
      <c r="P236" s="124"/>
      <c r="Q236" s="125"/>
      <c r="S236" s="124"/>
      <c r="T236" s="125"/>
    </row>
    <row r="237" spans="13:20" hidden="1">
      <c r="M237" s="61"/>
      <c r="N237" s="61"/>
      <c r="P237" s="124"/>
      <c r="Q237" s="125"/>
      <c r="S237" s="124"/>
      <c r="T237" s="125"/>
    </row>
    <row r="238" spans="13:20" hidden="1">
      <c r="M238" s="61"/>
      <c r="N238" s="61"/>
      <c r="P238" s="124"/>
      <c r="Q238" s="125"/>
      <c r="S238" s="124"/>
      <c r="T238" s="125"/>
    </row>
    <row r="239" spans="13:20" hidden="1">
      <c r="M239" s="61"/>
      <c r="N239" s="61"/>
      <c r="P239" s="124"/>
      <c r="Q239" s="125"/>
      <c r="S239" s="124"/>
      <c r="T239" s="125"/>
    </row>
    <row r="240" spans="13:20" hidden="1">
      <c r="M240" s="61"/>
      <c r="N240" s="61"/>
      <c r="P240" s="124"/>
      <c r="Q240" s="125"/>
      <c r="S240" s="124"/>
      <c r="T240" s="125"/>
    </row>
    <row r="241" spans="13:20" hidden="1">
      <c r="M241" s="61"/>
      <c r="N241" s="61"/>
      <c r="P241" s="124"/>
      <c r="Q241" s="125"/>
      <c r="S241" s="124"/>
      <c r="T241" s="125"/>
    </row>
    <row r="242" spans="13:20" hidden="1">
      <c r="M242" s="61"/>
      <c r="N242" s="61"/>
      <c r="P242" s="124"/>
      <c r="Q242" s="125"/>
      <c r="S242" s="124"/>
      <c r="T242" s="125"/>
    </row>
    <row r="243" spans="13:20" hidden="1">
      <c r="M243" s="61"/>
      <c r="N243" s="61"/>
      <c r="P243" s="124"/>
      <c r="Q243" s="125"/>
      <c r="S243" s="124"/>
      <c r="T243" s="125"/>
    </row>
    <row r="244" spans="13:20" hidden="1">
      <c r="M244" s="61"/>
      <c r="N244" s="61"/>
      <c r="P244" s="124"/>
      <c r="Q244" s="125"/>
      <c r="S244" s="124"/>
      <c r="T244" s="125"/>
    </row>
    <row r="245" spans="13:20" hidden="1">
      <c r="M245" s="61"/>
      <c r="N245" s="61"/>
      <c r="P245" s="124"/>
      <c r="Q245" s="125"/>
      <c r="S245" s="124"/>
      <c r="T245" s="125"/>
    </row>
    <row r="246" spans="13:20" hidden="1">
      <c r="M246" s="61"/>
      <c r="N246" s="61"/>
      <c r="P246" s="124"/>
      <c r="Q246" s="125"/>
      <c r="S246" s="124"/>
      <c r="T246" s="125"/>
    </row>
    <row r="247" spans="13:20" hidden="1">
      <c r="M247" s="61"/>
      <c r="N247" s="61"/>
      <c r="P247" s="124"/>
      <c r="Q247" s="125"/>
      <c r="S247" s="124"/>
      <c r="T247" s="125"/>
    </row>
    <row r="248" spans="13:20" hidden="1">
      <c r="M248" s="61"/>
      <c r="P248" s="124"/>
      <c r="Q248" s="125"/>
      <c r="S248" s="124"/>
      <c r="T248" s="125"/>
    </row>
    <row r="249" spans="13:20" hidden="1">
      <c r="P249" s="124"/>
      <c r="Q249" s="125"/>
      <c r="S249" s="124"/>
      <c r="T249" s="125"/>
    </row>
    <row r="250" spans="13:20" hidden="1">
      <c r="P250" s="124"/>
      <c r="Q250" s="125"/>
      <c r="S250" s="124"/>
      <c r="T250" s="125"/>
    </row>
    <row r="251" spans="13:20" hidden="1">
      <c r="P251" s="124"/>
      <c r="Q251" s="125"/>
      <c r="S251" s="124"/>
      <c r="T251" s="125"/>
    </row>
    <row r="252" spans="13:20" hidden="1">
      <c r="P252" s="124"/>
      <c r="Q252" s="125"/>
      <c r="S252" s="124"/>
      <c r="T252" s="125"/>
    </row>
    <row r="253" spans="13:20" hidden="1">
      <c r="P253" s="124"/>
      <c r="Q253" s="125"/>
      <c r="S253" s="124"/>
      <c r="T253" s="125"/>
    </row>
    <row r="254" spans="13:20" hidden="1">
      <c r="P254" s="124"/>
      <c r="Q254" s="125"/>
      <c r="S254" s="124"/>
      <c r="T254" s="125"/>
    </row>
    <row r="255" spans="13:20" hidden="1">
      <c r="P255" s="124"/>
      <c r="Q255" s="125"/>
      <c r="S255" s="124"/>
      <c r="T255" s="125"/>
    </row>
    <row r="256" spans="13:20" hidden="1">
      <c r="P256" s="124"/>
      <c r="Q256" s="125"/>
      <c r="S256" s="124"/>
      <c r="T256" s="125"/>
    </row>
    <row r="257" spans="16:20" hidden="1">
      <c r="P257" s="124"/>
      <c r="Q257" s="125"/>
      <c r="S257" s="124"/>
      <c r="T257" s="125"/>
    </row>
    <row r="258" spans="16:20" hidden="1">
      <c r="P258" s="124"/>
      <c r="Q258" s="125"/>
      <c r="S258" s="124"/>
      <c r="T258" s="125"/>
    </row>
    <row r="259" spans="16:20" hidden="1">
      <c r="P259" s="124"/>
      <c r="Q259" s="125"/>
      <c r="S259" s="124"/>
      <c r="T259" s="125"/>
    </row>
    <row r="260" spans="16:20" hidden="1">
      <c r="P260" s="124"/>
      <c r="Q260" s="125"/>
      <c r="S260" s="124"/>
      <c r="T260" s="125"/>
    </row>
    <row r="261" spans="16:20" hidden="1">
      <c r="P261" s="124"/>
      <c r="Q261" s="125"/>
      <c r="S261" s="124"/>
      <c r="T261" s="125"/>
    </row>
    <row r="262" spans="16:20" hidden="1">
      <c r="P262" s="124"/>
      <c r="Q262" s="125"/>
      <c r="S262" s="124"/>
      <c r="T262" s="125"/>
    </row>
    <row r="263" spans="16:20" hidden="1">
      <c r="P263" s="124"/>
      <c r="Q263" s="125"/>
      <c r="S263" s="124"/>
      <c r="T263" s="125"/>
    </row>
    <row r="264" spans="16:20" hidden="1">
      <c r="P264" s="124"/>
      <c r="Q264" s="125"/>
      <c r="S264" s="124"/>
      <c r="T264" s="125"/>
    </row>
    <row r="265" spans="16:20" hidden="1">
      <c r="P265" s="124"/>
      <c r="Q265" s="125"/>
      <c r="S265" s="124"/>
      <c r="T265" s="125"/>
    </row>
    <row r="266" spans="16:20" hidden="1">
      <c r="P266" s="124"/>
      <c r="Q266" s="125"/>
      <c r="S266" s="124"/>
      <c r="T266" s="125"/>
    </row>
    <row r="267" spans="16:20" hidden="1">
      <c r="P267" s="124"/>
      <c r="Q267" s="125"/>
      <c r="S267" s="124"/>
      <c r="T267" s="125"/>
    </row>
    <row r="268" spans="16:20" hidden="1">
      <c r="P268" s="124"/>
      <c r="Q268" s="125"/>
      <c r="S268" s="124"/>
      <c r="T268" s="125"/>
    </row>
    <row r="269" spans="16:20" hidden="1">
      <c r="P269" s="124"/>
      <c r="Q269" s="125"/>
      <c r="S269" s="124"/>
      <c r="T269" s="125"/>
    </row>
    <row r="270" spans="16:20" hidden="1">
      <c r="P270" s="124"/>
      <c r="Q270" s="125"/>
      <c r="S270" s="124"/>
      <c r="T270" s="125"/>
    </row>
    <row r="271" spans="16:20" hidden="1">
      <c r="P271" s="124"/>
      <c r="Q271" s="125"/>
      <c r="S271" s="124"/>
      <c r="T271" s="125"/>
    </row>
    <row r="272" spans="16:20" hidden="1">
      <c r="P272" s="124"/>
      <c r="Q272" s="125"/>
      <c r="S272" s="124"/>
      <c r="T272" s="125"/>
    </row>
    <row r="273" spans="16:20" hidden="1">
      <c r="P273" s="124"/>
      <c r="Q273" s="125"/>
      <c r="S273" s="124"/>
      <c r="T273" s="125"/>
    </row>
    <row r="274" spans="16:20" hidden="1">
      <c r="P274" s="124"/>
      <c r="Q274" s="125"/>
      <c r="S274" s="124"/>
      <c r="T274" s="125"/>
    </row>
    <row r="275" spans="16:20" hidden="1">
      <c r="P275" s="124"/>
      <c r="Q275" s="125"/>
      <c r="S275" s="124"/>
      <c r="T275" s="125"/>
    </row>
    <row r="276" spans="16:20" hidden="1">
      <c r="P276" s="124"/>
      <c r="Q276" s="125"/>
      <c r="S276" s="124"/>
      <c r="T276" s="125"/>
    </row>
    <row r="277" spans="16:20" hidden="1">
      <c r="P277" s="124"/>
      <c r="Q277" s="125"/>
      <c r="S277" s="124"/>
      <c r="T277" s="125"/>
    </row>
    <row r="278" spans="16:20" hidden="1">
      <c r="P278" s="124"/>
      <c r="Q278" s="125"/>
      <c r="S278" s="124"/>
      <c r="T278" s="125"/>
    </row>
    <row r="279" spans="16:20" hidden="1">
      <c r="P279" s="124"/>
      <c r="Q279" s="125"/>
      <c r="S279" s="124"/>
      <c r="T279" s="125"/>
    </row>
    <row r="280" spans="16:20" hidden="1">
      <c r="P280" s="124"/>
      <c r="Q280" s="125"/>
      <c r="S280" s="124"/>
      <c r="T280" s="125"/>
    </row>
    <row r="281" spans="16:20" hidden="1">
      <c r="P281" s="124"/>
      <c r="Q281" s="125"/>
      <c r="S281" s="124"/>
      <c r="T281" s="125"/>
    </row>
    <row r="282" spans="16:20" hidden="1">
      <c r="P282" s="124"/>
      <c r="Q282" s="125"/>
      <c r="S282" s="124"/>
      <c r="T282" s="125"/>
    </row>
    <row r="283" spans="16:20" hidden="1">
      <c r="P283" s="124"/>
      <c r="Q283" s="125"/>
      <c r="S283" s="124"/>
      <c r="T283" s="125"/>
    </row>
    <row r="284" spans="16:20" hidden="1">
      <c r="P284" s="124"/>
      <c r="Q284" s="125"/>
      <c r="S284" s="124"/>
      <c r="T284" s="125"/>
    </row>
    <row r="285" spans="16:20" hidden="1">
      <c r="P285" s="124"/>
      <c r="Q285" s="125"/>
      <c r="S285" s="124"/>
      <c r="T285" s="125"/>
    </row>
    <row r="286" spans="16:20" hidden="1"/>
    <row r="287" spans="16:20" hidden="1"/>
    <row r="288" spans="16:20"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sheet="1" objects="1" scenarios="1" selectLockedCells="1" autoFilter="0"/>
  <customSheetViews>
    <customSheetView guid="{7DA07996-06D1-47BC-BC6A-CCE2EA0F4462}" showGridLines="0" fitToPage="1">
      <pane ySplit="3" topLeftCell="A61" activePane="bottomLeft" state="frozen"/>
      <selection pane="bottomLeft" activeCell="K74" sqref="K74"/>
      <pageMargins left="0.75" right="0.75" top="1" bottom="1" header="0.5" footer="0.5"/>
      <pageSetup paperSize="9" scale="65" orientation="portrait" horizontalDpi="300" r:id="rId1"/>
      <headerFooter alignWithMargins="0"/>
    </customSheetView>
  </customSheetViews>
  <mergeCells count="110">
    <mergeCell ref="G17:J17"/>
    <mergeCell ref="H18:J18"/>
    <mergeCell ref="H19:J19"/>
    <mergeCell ref="H20:J20"/>
    <mergeCell ref="H21:J21"/>
    <mergeCell ref="H22:J22"/>
    <mergeCell ref="H23:J23"/>
    <mergeCell ref="H24:J24"/>
    <mergeCell ref="H25:J25"/>
    <mergeCell ref="H26:J26"/>
    <mergeCell ref="F27:G27"/>
    <mergeCell ref="B27:C27"/>
    <mergeCell ref="D27:E27"/>
    <mergeCell ref="H27:J27"/>
    <mergeCell ref="B39:C39"/>
    <mergeCell ref="B44:F44"/>
    <mergeCell ref="H44:J44"/>
    <mergeCell ref="B46:J46"/>
    <mergeCell ref="D34:F34"/>
    <mergeCell ref="D35:F35"/>
    <mergeCell ref="B40:C40"/>
    <mergeCell ref="D40:F40"/>
    <mergeCell ref="D32:F32"/>
    <mergeCell ref="B37:J37"/>
    <mergeCell ref="B38:C38"/>
    <mergeCell ref="D38:F38"/>
    <mergeCell ref="G38:J38"/>
    <mergeCell ref="B34:C34"/>
    <mergeCell ref="B47:J47"/>
    <mergeCell ref="B41:C41"/>
    <mergeCell ref="D41:J41"/>
    <mergeCell ref="B62:D62"/>
    <mergeCell ref="E62:G62"/>
    <mergeCell ref="E59:G59"/>
    <mergeCell ref="E60:G60"/>
    <mergeCell ref="B59:D59"/>
    <mergeCell ref="B60:D60"/>
    <mergeCell ref="E61:G61"/>
    <mergeCell ref="B57:J57"/>
    <mergeCell ref="B58:D58"/>
    <mergeCell ref="E58:G58"/>
    <mergeCell ref="B61:D61"/>
    <mergeCell ref="H62:I62"/>
    <mergeCell ref="J59:J61"/>
    <mergeCell ref="H61:I61"/>
    <mergeCell ref="H59:I59"/>
    <mergeCell ref="H58:I58"/>
    <mergeCell ref="H60:I60"/>
    <mergeCell ref="H54:J54"/>
    <mergeCell ref="B55:D55"/>
    <mergeCell ref="H55:J55"/>
    <mergeCell ref="B48:C48"/>
    <mergeCell ref="D48:E48"/>
    <mergeCell ref="G48:H48"/>
    <mergeCell ref="B49:C49"/>
    <mergeCell ref="D49:E49"/>
    <mergeCell ref="G49:H49"/>
    <mergeCell ref="B51:J51"/>
    <mergeCell ref="B52:D52"/>
    <mergeCell ref="H52:J52"/>
    <mergeCell ref="B53:D53"/>
    <mergeCell ref="H53:J53"/>
    <mergeCell ref="B54:D54"/>
    <mergeCell ref="B25:C25"/>
    <mergeCell ref="D25:F25"/>
    <mergeCell ref="F10:H10"/>
    <mergeCell ref="F11:H11"/>
    <mergeCell ref="F12:H14"/>
    <mergeCell ref="B43:J43"/>
    <mergeCell ref="B26:C26"/>
    <mergeCell ref="B31:C31"/>
    <mergeCell ref="D31:F31"/>
    <mergeCell ref="B22:C22"/>
    <mergeCell ref="D22:F22"/>
    <mergeCell ref="B29:J29"/>
    <mergeCell ref="B23:C23"/>
    <mergeCell ref="D23:F23"/>
    <mergeCell ref="B24:C24"/>
    <mergeCell ref="D24:F24"/>
    <mergeCell ref="B30:C30"/>
    <mergeCell ref="G30:J35"/>
    <mergeCell ref="B32:C32"/>
    <mergeCell ref="D30:F30"/>
    <mergeCell ref="B35:C35"/>
    <mergeCell ref="B33:C33"/>
    <mergeCell ref="D33:F33"/>
    <mergeCell ref="B1:B3"/>
    <mergeCell ref="E3:F3"/>
    <mergeCell ref="D26:F26"/>
    <mergeCell ref="C14:E14"/>
    <mergeCell ref="B16:J16"/>
    <mergeCell ref="B5:J5"/>
    <mergeCell ref="B6:J6"/>
    <mergeCell ref="C7:I7"/>
    <mergeCell ref="B18:C18"/>
    <mergeCell ref="D18:F18"/>
    <mergeCell ref="B8:C8"/>
    <mergeCell ref="H8:J8"/>
    <mergeCell ref="B9:J9"/>
    <mergeCell ref="B17:F17"/>
    <mergeCell ref="C10:E10"/>
    <mergeCell ref="C11:E11"/>
    <mergeCell ref="C12:E12"/>
    <mergeCell ref="C13:E13"/>
    <mergeCell ref="D20:F20"/>
    <mergeCell ref="D19:F19"/>
    <mergeCell ref="B21:C21"/>
    <mergeCell ref="D21:F21"/>
    <mergeCell ref="B19:C19"/>
    <mergeCell ref="B20:C20"/>
  </mergeCells>
  <phoneticPr fontId="3" type="noConversion"/>
  <conditionalFormatting sqref="B1:B3">
    <cfRule type="cellIs" dxfId="21" priority="17" stopIfTrue="1" operator="equal">
      <formula>1</formula>
    </cfRule>
    <cfRule type="cellIs" dxfId="20" priority="18" stopIfTrue="1" operator="equal">
      <formula>0</formula>
    </cfRule>
  </conditionalFormatting>
  <conditionalFormatting sqref="C2:J2">
    <cfRule type="expression" dxfId="19" priority="11" stopIfTrue="1">
      <formula>($B$1:$B$3=1)</formula>
    </cfRule>
    <cfRule type="expression" dxfId="18" priority="12" stopIfTrue="1">
      <formula>($B$1:$B$3=0)</formula>
    </cfRule>
  </conditionalFormatting>
  <conditionalFormatting sqref="H59:I59">
    <cfRule type="cellIs" dxfId="17" priority="4" stopIfTrue="1" operator="lessThan">
      <formula>1</formula>
    </cfRule>
  </conditionalFormatting>
  <conditionalFormatting sqref="H60:I60">
    <cfRule type="cellIs" dxfId="16" priority="9" stopIfTrue="1" operator="between">
      <formula>0.001</formula>
      <formula>0.949</formula>
    </cfRule>
  </conditionalFormatting>
  <conditionalFormatting sqref="B59:I62">
    <cfRule type="expression" dxfId="15" priority="10">
      <formula>IF(LEFT($B59,2)="TN",TRUE,FALSE)</formula>
    </cfRule>
  </conditionalFormatting>
  <dataValidations count="7">
    <dataValidation type="date" operator="lessThan" allowBlank="1" showInputMessage="1" showErrorMessage="1" errorTitle="Error" error="This cell must contain a date in the format: dd-mmm-yy" sqref="D40:F40 J48:J49 E53:E55" xr:uid="{00000000-0002-0000-0100-000000000000}">
      <formula1>73050</formula1>
    </dataValidation>
    <dataValidation type="time" operator="lessThan" allowBlank="1" showInputMessage="1" showErrorMessage="1" errorTitle="Error" error="This cell must contain a time in the format: 12:00" sqref="J40 H40" xr:uid="{00000000-0002-0000-0100-000001000000}">
      <formula1>0.999305555555556</formula1>
    </dataValidation>
    <dataValidation allowBlank="1" showErrorMessage="1" errorTitle="Invalid entry" error="Please select a country from the list" sqref="D35:F35 D23:F23 H23:J26" xr:uid="{00000000-0002-0000-0100-000002000000}"/>
    <dataValidation type="list" allowBlank="1" showInputMessage="1" showErrorMessage="1" sqref="D27:E27" xr:uid="{00000000-0002-0000-0100-000003000000}">
      <formula1>$M$27:$M$29</formula1>
    </dataValidation>
    <dataValidation type="textLength" operator="lessThan" allowBlank="1" showInputMessage="1" showErrorMessage="1" errorTitle="Error" error="This cell must contain a date in the format: dd-mmm-yy" sqref="D41" xr:uid="{00000000-0002-0000-0100-000004000000}">
      <formula1>256</formula1>
    </dataValidation>
    <dataValidation type="date" operator="lessThan" allowBlank="1" showErrorMessage="1" errorTitle="Error" error="This cell must contain a date in the format: dd-mmm-yy" sqref="E52" xr:uid="{00000000-0002-0000-0100-000005000000}">
      <formula1>73050</formula1>
    </dataValidation>
    <dataValidation type="list" allowBlank="1" showInputMessage="1" showErrorMessage="1" sqref="G44" xr:uid="{00000000-0002-0000-0100-000006000000}">
      <formula1>$M$43:$M$44</formula1>
    </dataValidation>
  </dataValidations>
  <pageMargins left="0.75" right="0.75" top="1" bottom="1" header="0.5" footer="0.5"/>
  <pageSetup paperSize="9" scale="29" orientation="portrait" horizontalDpi="300" r:id="rId2"/>
  <headerFooter alignWithMargins="0"/>
  <ignoredErrors>
    <ignoredError sqref="F54" formula="1"/>
  </ignoredErrors>
  <drawing r:id="rId3"/>
  <legacyDrawing r:id="rId4"/>
  <controls>
    <mc:AlternateContent xmlns:mc="http://schemas.openxmlformats.org/markup-compatibility/2006">
      <mc:Choice Requires="x14">
        <control shapeId="1171" r:id="rId5" name="DDS1ACOUNTRY">
          <controlPr defaultSize="0" autoLine="0" linkedCell="X35" listFillRange="Countries!A3:C252" r:id="rId6">
            <anchor moveWithCells="1">
              <from>
                <xdr:col>3</xdr:col>
                <xdr:colOff>0</xdr:colOff>
                <xdr:row>34</xdr:row>
                <xdr:rowOff>9525</xdr:rowOff>
              </from>
              <to>
                <xdr:col>5</xdr:col>
                <xdr:colOff>2552700</xdr:colOff>
                <xdr:row>35</xdr:row>
                <xdr:rowOff>9525</xdr:rowOff>
              </to>
            </anchor>
          </controlPr>
        </control>
      </mc:Choice>
      <mc:Fallback>
        <control shapeId="1171" r:id="rId5" name="DDS1ACOUNTRY"/>
      </mc:Fallback>
    </mc:AlternateContent>
    <mc:AlternateContent xmlns:mc="http://schemas.openxmlformats.org/markup-compatibility/2006">
      <mc:Choice Requires="x14">
        <control shapeId="1169" r:id="rId7" name="DDS1GDCOUNTRY">
          <controlPr defaultSize="0" autoLine="0" linkedCell="X23" listFillRange="Countries!A3:C252" r:id="rId8">
            <anchor moveWithCells="1">
              <from>
                <xdr:col>3</xdr:col>
                <xdr:colOff>9525</xdr:colOff>
                <xdr:row>22</xdr:row>
                <xdr:rowOff>9525</xdr:rowOff>
              </from>
              <to>
                <xdr:col>6</xdr:col>
                <xdr:colOff>0</xdr:colOff>
                <xdr:row>23</xdr:row>
                <xdr:rowOff>9525</xdr:rowOff>
              </to>
            </anchor>
          </controlPr>
        </control>
      </mc:Choice>
      <mc:Fallback>
        <control shapeId="1169" r:id="rId7" name="DDS1GDCOUNTRY"/>
      </mc:Fallback>
    </mc:AlternateContent>
    <mc:AlternateContent xmlns:mc="http://schemas.openxmlformats.org/markup-compatibility/2006">
      <mc:Choice Requires="x14">
        <control shapeId="1512" r:id="rId9" name="Button 488">
          <controlPr defaultSize="0" print="0" autoFill="0" autoPict="0" macro="[0]!PrintSheets">
            <anchor moveWithCells="1" sizeWithCells="1">
              <from>
                <xdr:col>7</xdr:col>
                <xdr:colOff>47625</xdr:colOff>
                <xdr:row>1</xdr:row>
                <xdr:rowOff>19050</xdr:rowOff>
              </from>
              <to>
                <xdr:col>7</xdr:col>
                <xdr:colOff>533400</xdr:colOff>
                <xdr:row>1</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5" stopIfTrue="1" operator="containsText" id="{C86B26B9-4685-4F25-8CEF-7662BE2BD2EA}">
            <xm:f>NOT(ISERROR(SEARCH(Labels!$C$227,E62)))</xm:f>
            <xm:f>Labels!$C$227</xm:f>
            <x14:dxf>
              <font>
                <color rgb="FFFF0000"/>
              </font>
            </x14:dxf>
          </x14:cfRule>
          <x14:cfRule type="containsText" priority="6" stopIfTrue="1" operator="containsText" id="{0F119B04-66B3-45AA-943C-954EEDF08A3C}">
            <xm:f>NOT(ISERROR(SEARCH(Labels!$C$226,E62)))</xm:f>
            <xm:f>Labels!$C$226</xm:f>
            <x14:dxf>
              <fill>
                <patternFill>
                  <bgColor theme="8" tint="0.39994506668294322"/>
                </patternFill>
              </fill>
            </x14:dxf>
          </x14:cfRule>
          <x14:cfRule type="containsText" priority="7" stopIfTrue="1" operator="containsText" id="{D01D0570-1C93-48AA-B5F7-0490CF9F66EB}">
            <xm:f>NOT(ISERROR(SEARCH(Labels!$C$225,E62)))</xm:f>
            <xm:f>Labels!$C$225</xm:f>
            <x14:dxf>
              <fill>
                <patternFill>
                  <bgColor theme="0" tint="-0.14996795556505021"/>
                </patternFill>
              </fill>
            </x14:dxf>
          </x14:cfRule>
          <x14:cfRule type="containsText" priority="8" stopIfTrue="1" operator="containsText" id="{7527EF29-B3A6-43D3-9C6E-9C202880742E}">
            <xm:f>NOT(ISERROR(SEARCH(Labels!$C$224,E62)))</xm:f>
            <xm:f>Labels!$C$224</xm:f>
            <x14:dxf>
              <fill>
                <patternFill>
                  <bgColor rgb="FFFFC000"/>
                </patternFill>
              </fill>
            </x14:dxf>
          </x14:cfRule>
          <xm:sqref>E62:G62</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AK65536"/>
  <sheetViews>
    <sheetView zoomScaleNormal="100" workbookViewId="0">
      <selection activeCell="F32" sqref="F32"/>
    </sheetView>
  </sheetViews>
  <sheetFormatPr defaultColWidth="8.85546875" defaultRowHeight="12.75"/>
  <cols>
    <col min="1" max="1" width="1.7109375" style="53" customWidth="1"/>
    <col min="2" max="2" width="27.7109375" style="53" customWidth="1"/>
    <col min="3" max="3" width="9.7109375" style="181" customWidth="1"/>
    <col min="4" max="4" width="11.28515625" style="53" customWidth="1"/>
    <col min="5" max="5" width="9.42578125" style="53" customWidth="1"/>
    <col min="6" max="8" width="9.7109375" style="181" customWidth="1"/>
    <col min="9" max="9" width="8.85546875" style="181"/>
    <col min="10" max="10" width="10.28515625" style="181" customWidth="1"/>
    <col min="11" max="11" width="7.7109375" style="181" bestFit="1" customWidth="1"/>
    <col min="12" max="12" width="8.5703125" style="181" bestFit="1" customWidth="1"/>
    <col min="13" max="13" width="9.85546875" style="181" customWidth="1"/>
    <col min="14" max="14" width="11.140625" style="181" customWidth="1"/>
    <col min="15" max="15" width="64.42578125" style="53" customWidth="1"/>
    <col min="16" max="16" width="2.7109375" style="53" customWidth="1"/>
    <col min="17" max="256" width="0" style="53" hidden="1" customWidth="1"/>
    <col min="257" max="16384" width="8.85546875" style="53"/>
  </cols>
  <sheetData>
    <row r="2" spans="2:37" s="182" customFormat="1" ht="18" customHeight="1" thickBot="1">
      <c r="B2" s="531" t="str">
        <f>Labels!$C$264</f>
        <v>Registered Crops</v>
      </c>
      <c r="C2" s="532"/>
      <c r="D2" s="532"/>
      <c r="E2" s="532"/>
      <c r="F2" s="532"/>
      <c r="G2" s="532"/>
      <c r="H2" s="532"/>
      <c r="I2" s="532"/>
      <c r="J2" s="532"/>
      <c r="K2" s="532"/>
      <c r="L2" s="532"/>
      <c r="M2" s="532"/>
      <c r="N2" s="533"/>
      <c r="O2" s="191"/>
      <c r="P2" s="185"/>
      <c r="Q2" s="185"/>
      <c r="R2" s="185"/>
      <c r="S2" s="185"/>
      <c r="T2" s="185"/>
      <c r="U2" s="185"/>
      <c r="V2" s="185"/>
      <c r="X2" s="124"/>
      <c r="Y2" s="125"/>
    </row>
    <row r="3" spans="2:37" s="191" customFormat="1" ht="57" customHeight="1">
      <c r="B3" s="534" t="str">
        <f>TRIM(Labels!$C$263) &amp; " " &amp; TRIM(Labels!$C$299)</f>
        <v>I confirm on behalf of the legal entity that the information submitted in this document is an accurate record of the site details and production processes assessed. I understand the information in this document will be used to generate the GLOBALG.A.P. certificate.</v>
      </c>
      <c r="C3" s="535"/>
      <c r="D3" s="535"/>
      <c r="E3" s="535"/>
      <c r="F3" s="535"/>
      <c r="G3" s="536"/>
      <c r="H3" s="537" t="str">
        <f>Labels!$C$22</f>
        <v>Audit Date</v>
      </c>
      <c r="I3" s="538"/>
      <c r="J3" s="539">
        <f>Client!D40</f>
        <v>0</v>
      </c>
      <c r="K3" s="539"/>
      <c r="L3" s="539"/>
      <c r="M3" s="539"/>
      <c r="N3" s="540"/>
    </row>
    <row r="4" spans="2:37" s="191" customFormat="1" ht="31.5" customHeight="1">
      <c r="B4" s="193" t="str">
        <f>Labels!$C$116</f>
        <v>Auditor Signature</v>
      </c>
      <c r="C4" s="541" t="s">
        <v>2784</v>
      </c>
      <c r="D4" s="541"/>
      <c r="E4" s="541"/>
      <c r="F4" s="541"/>
      <c r="G4" s="541"/>
      <c r="H4" s="542" t="str">
        <f>Labels!$C$115</f>
        <v>Producer Signature</v>
      </c>
      <c r="I4" s="542"/>
      <c r="J4" s="543" t="s">
        <v>2795</v>
      </c>
      <c r="K4" s="543"/>
      <c r="L4" s="543"/>
      <c r="M4" s="543"/>
      <c r="N4" s="544"/>
    </row>
    <row r="5" spans="2:37" s="191" customFormat="1" ht="52.15" customHeight="1" thickBot="1">
      <c r="B5" s="192" t="str">
        <f>Labels!$C$57</f>
        <v>Auditor Comments</v>
      </c>
      <c r="C5" s="527" t="s">
        <v>2785</v>
      </c>
      <c r="D5" s="527"/>
      <c r="E5" s="527"/>
      <c r="F5" s="527"/>
      <c r="G5" s="527"/>
      <c r="H5" s="527"/>
      <c r="I5" s="527"/>
      <c r="J5" s="527"/>
      <c r="K5" s="527"/>
      <c r="L5" s="527"/>
      <c r="M5" s="527"/>
      <c r="N5" s="528"/>
    </row>
    <row r="6" spans="2:37" s="182" customFormat="1" ht="58.9" customHeight="1">
      <c r="B6" s="198" t="str">
        <f>Labels!$C$28</f>
        <v>Crop/Subcrop</v>
      </c>
      <c r="C6" s="199" t="str">
        <f>Labels!$C$265</f>
        <v>Hectares (covered)</v>
      </c>
      <c r="D6" s="199" t="str">
        <f>Labels!$C$266</f>
        <v>Hectares (non-covered)</v>
      </c>
      <c r="E6" s="199" t="str">
        <f>Labels!$C$267</f>
        <v>Further harvest</v>
      </c>
      <c r="F6" s="199" t="str">
        <f>Labels!$C$268</f>
        <v>NURTURE Module</v>
      </c>
      <c r="G6" s="199" t="str">
        <f>Labels!$C$269</f>
        <v>Parallel Production</v>
      </c>
      <c r="H6" s="199" t="str">
        <f>Labels!$C$270</f>
        <v>Parallel Ownership</v>
      </c>
      <c r="I6" s="199" t="str">
        <f>Labels!$C$234</f>
        <v>In-Field Product Handling</v>
      </c>
      <c r="J6" s="199" t="str">
        <f>Labels!$C$233</f>
        <v>Product Handling Facility</v>
      </c>
      <c r="K6" s="199" t="str">
        <f>Labels!$C$273</f>
        <v>On farm storage</v>
      </c>
      <c r="L6" s="199" t="str">
        <f>Labels!$C$274</f>
        <v>Harvest exclusion</v>
      </c>
      <c r="M6" s="199" t="str">
        <f>Labels!$C$275</f>
        <v>Harvested during audit</v>
      </c>
      <c r="N6" s="199" t="str">
        <f>Labels!$C$276</f>
        <v>Seen during product handling</v>
      </c>
      <c r="O6" s="200" t="str">
        <f>Labels!$C$122</f>
        <v>Intended Country of Sale</v>
      </c>
      <c r="P6" s="185"/>
      <c r="Q6" s="185" t="s">
        <v>665</v>
      </c>
      <c r="R6" s="185" t="s">
        <v>664</v>
      </c>
      <c r="S6" s="185" t="s">
        <v>663</v>
      </c>
      <c r="T6" s="185"/>
      <c r="V6" s="190" t="s">
        <v>662</v>
      </c>
      <c r="W6" s="201" t="str">
        <f>IF(SUM(V7:V56)&gt;0,"X",AE6)</f>
        <v/>
      </c>
      <c r="X6" s="529" t="s">
        <v>40</v>
      </c>
      <c r="Y6" s="530"/>
      <c r="Z6" s="530"/>
      <c r="AA6" s="530"/>
      <c r="AB6" s="530"/>
      <c r="AC6" s="530"/>
      <c r="AD6" s="197"/>
      <c r="AE6" s="189" t="str">
        <f>IF(SUM(AE7:AE56)=0,"X","")</f>
        <v/>
      </c>
    </row>
    <row r="7" spans="2:37" s="182" customFormat="1" ht="19.149999999999999" customHeight="1">
      <c r="B7" s="202" t="s">
        <v>661</v>
      </c>
      <c r="C7" s="187">
        <v>4</v>
      </c>
      <c r="D7" s="187">
        <v>0</v>
      </c>
      <c r="E7" s="186" t="s">
        <v>664</v>
      </c>
      <c r="F7" s="186" t="s">
        <v>663</v>
      </c>
      <c r="G7" s="186" t="s">
        <v>663</v>
      </c>
      <c r="H7" s="186" t="s">
        <v>663</v>
      </c>
      <c r="I7" s="186" t="s">
        <v>663</v>
      </c>
      <c r="J7" s="186" t="s">
        <v>663</v>
      </c>
      <c r="K7" s="186" t="s">
        <v>664</v>
      </c>
      <c r="L7" s="186" t="s">
        <v>664</v>
      </c>
      <c r="M7" s="186" t="s">
        <v>664</v>
      </c>
      <c r="N7" s="186" t="s">
        <v>664</v>
      </c>
      <c r="O7" s="188"/>
      <c r="P7" s="185"/>
      <c r="Q7" s="185" t="str">
        <f>IF(ISNA(Y7),0,Y7)</f>
        <v>AUS</v>
      </c>
      <c r="R7" s="185"/>
      <c r="S7" s="185"/>
      <c r="T7" s="185"/>
      <c r="V7" s="203">
        <f>IF(AND(OR(AE7=0,AND(OR(AF7=0,AF7=1000),OR(AG7=0,AG7=1000),OR(AH7=0,AH7=1000),OR(AI7=0,AI7=1000),OR(AJ7=0,AJ7=1000),OR(AK7=0,AK7=1000)),C7="",D7="",E7="",F7="",G7="",H7="",I7="",J7="",K7="",L7="",M7="",N7=""),NOT(AND(AE7=0,OR(AF7=0,AF7=1000),OR(AG7=0,AG7=1000),OR(AH7=0,AH7=1000),OR(AI7=0,AI7=1000),OR(AJ7=0,AJ7=1000),OR(AK7=0,AK7=1000),C7="",D7="",E7="",F7="",G7="",H7="",I7="",J7="",K7="",L7="",M7="",N7=""))),1,0)</f>
        <v>0</v>
      </c>
      <c r="W7" s="184" t="s">
        <v>661</v>
      </c>
      <c r="X7" s="183">
        <v>2436</v>
      </c>
      <c r="Y7" s="183" t="s">
        <v>1432</v>
      </c>
      <c r="Z7" s="183" t="e">
        <v>#N/A</v>
      </c>
      <c r="AA7" s="183" t="e">
        <v>#N/A</v>
      </c>
      <c r="AB7" s="183" t="e">
        <v>#N/A</v>
      </c>
      <c r="AC7" s="183" t="e">
        <v>#N/A</v>
      </c>
      <c r="AD7" s="183" t="e">
        <v>#N/A</v>
      </c>
      <c r="AE7" s="182">
        <f>IF(ISNA(X7),0,X7)</f>
        <v>2436</v>
      </c>
      <c r="AF7" s="182" t="str">
        <f t="shared" ref="AF7:AK22" si="0">IF(ISNA(Y7),0,Y7)</f>
        <v>AUS</v>
      </c>
      <c r="AG7" s="182">
        <f t="shared" si="0"/>
        <v>0</v>
      </c>
      <c r="AH7" s="182">
        <f t="shared" si="0"/>
        <v>0</v>
      </c>
      <c r="AI7" s="182">
        <f t="shared" si="0"/>
        <v>0</v>
      </c>
      <c r="AJ7" s="182">
        <f t="shared" si="0"/>
        <v>0</v>
      </c>
      <c r="AK7" s="182">
        <f t="shared" si="0"/>
        <v>0</v>
      </c>
    </row>
    <row r="8" spans="2:37" s="182" customFormat="1" ht="19.149999999999999" customHeight="1">
      <c r="B8" s="202" t="s">
        <v>661</v>
      </c>
      <c r="C8" s="187"/>
      <c r="D8" s="187"/>
      <c r="E8" s="186"/>
      <c r="F8" s="186"/>
      <c r="G8" s="186"/>
      <c r="H8" s="186"/>
      <c r="I8" s="186"/>
      <c r="J8" s="186"/>
      <c r="K8" s="186"/>
      <c r="L8" s="186"/>
      <c r="M8" s="186"/>
      <c r="N8" s="186"/>
      <c r="O8" s="204"/>
      <c r="P8" s="185"/>
      <c r="Q8" s="185">
        <f t="shared" ref="Q8:Q26" si="1">IF(ISNA(Y8),0,Y8)</f>
        <v>0</v>
      </c>
      <c r="R8" s="185"/>
      <c r="S8" s="185"/>
      <c r="T8" s="185"/>
      <c r="V8" s="203">
        <f t="shared" ref="V8:V26" si="2">IF(AND(OR(AE8=0,AND(OR(AF8=0,AF8=1000),OR(AG8=0,AG8=1000),OR(AH8=0,AH8=1000),OR(AI8=0,AI8=1000),OR(AJ8=0,AJ8=1000),OR(AK8=0,AK8=1000)),C8="",D8="",E8="",F8="",G8="",H8="",I8="",J8="",K8="",L8="",M8="",N8=""),NOT(AND(AE8=0,OR(AF8=0,AF8=1000),OR(AG8=0,AG8=1000),OR(AH8=0,AH8=1000),OR(AI8=0,AI8=1000),OR(AJ8=0,AJ8=1000),OR(AK8=0,AK8=1000),C8="",D8="",E8="",F8="",G8="",H8="",I8="",J8="",K8="",L8="",M8="",N8=""))),1,0)</f>
        <v>0</v>
      </c>
      <c r="W8" s="184">
        <v>1</v>
      </c>
      <c r="X8" s="183"/>
      <c r="Y8" s="183" t="e">
        <v>#N/A</v>
      </c>
      <c r="Z8" s="183" t="e">
        <v>#N/A</v>
      </c>
      <c r="AA8" s="183" t="e">
        <v>#N/A</v>
      </c>
      <c r="AB8" s="183" t="e">
        <v>#N/A</v>
      </c>
      <c r="AC8" s="183" t="e">
        <v>#N/A</v>
      </c>
      <c r="AD8" s="183" t="e">
        <v>#N/A</v>
      </c>
      <c r="AE8" s="182">
        <f t="shared" ref="AE8:AK26" si="3">IF(ISNA(X8),0,X8)</f>
        <v>0</v>
      </c>
      <c r="AF8" s="182">
        <f t="shared" si="0"/>
        <v>0</v>
      </c>
      <c r="AG8" s="182">
        <f t="shared" si="0"/>
        <v>0</v>
      </c>
      <c r="AH8" s="182">
        <f t="shared" si="0"/>
        <v>0</v>
      </c>
      <c r="AI8" s="182">
        <f t="shared" si="0"/>
        <v>0</v>
      </c>
      <c r="AJ8" s="182">
        <f t="shared" si="0"/>
        <v>0</v>
      </c>
      <c r="AK8" s="182">
        <f t="shared" si="0"/>
        <v>0</v>
      </c>
    </row>
    <row r="9" spans="2:37" s="182" customFormat="1" ht="19.149999999999999" customHeight="1">
      <c r="B9" s="202" t="s">
        <v>661</v>
      </c>
      <c r="C9" s="187"/>
      <c r="D9" s="187"/>
      <c r="E9" s="186"/>
      <c r="F9" s="186"/>
      <c r="G9" s="186"/>
      <c r="H9" s="186"/>
      <c r="I9" s="186"/>
      <c r="J9" s="186"/>
      <c r="K9" s="186"/>
      <c r="L9" s="186"/>
      <c r="M9" s="186"/>
      <c r="N9" s="186"/>
      <c r="O9" s="204"/>
      <c r="P9" s="185"/>
      <c r="Q9" s="185">
        <f t="shared" si="1"/>
        <v>0</v>
      </c>
      <c r="R9" s="185"/>
      <c r="S9" s="185"/>
      <c r="T9" s="185"/>
      <c r="V9" s="203">
        <f t="shared" si="2"/>
        <v>0</v>
      </c>
      <c r="W9" s="184">
        <v>1</v>
      </c>
      <c r="X9" s="183"/>
      <c r="Y9" s="183" t="e">
        <v>#N/A</v>
      </c>
      <c r="Z9" s="183" t="e">
        <v>#N/A</v>
      </c>
      <c r="AA9" s="183" t="e">
        <v>#N/A</v>
      </c>
      <c r="AB9" s="183" t="e">
        <v>#N/A</v>
      </c>
      <c r="AC9" s="183" t="e">
        <v>#N/A</v>
      </c>
      <c r="AD9" s="183" t="e">
        <v>#N/A</v>
      </c>
      <c r="AE9" s="182">
        <f t="shared" si="3"/>
        <v>0</v>
      </c>
      <c r="AF9" s="182">
        <f t="shared" si="0"/>
        <v>0</v>
      </c>
      <c r="AG9" s="182">
        <f t="shared" si="0"/>
        <v>0</v>
      </c>
      <c r="AH9" s="182">
        <f t="shared" si="0"/>
        <v>0</v>
      </c>
      <c r="AI9" s="182">
        <f t="shared" si="0"/>
        <v>0</v>
      </c>
      <c r="AJ9" s="182">
        <f t="shared" si="0"/>
        <v>0</v>
      </c>
      <c r="AK9" s="182">
        <f t="shared" si="0"/>
        <v>0</v>
      </c>
    </row>
    <row r="10" spans="2:37" s="182" customFormat="1" ht="19.149999999999999" customHeight="1">
      <c r="B10" s="202" t="s">
        <v>661</v>
      </c>
      <c r="C10" s="187"/>
      <c r="D10" s="187"/>
      <c r="E10" s="186"/>
      <c r="F10" s="186"/>
      <c r="G10" s="186"/>
      <c r="H10" s="186"/>
      <c r="I10" s="186"/>
      <c r="J10" s="186"/>
      <c r="K10" s="186"/>
      <c r="L10" s="186"/>
      <c r="M10" s="186"/>
      <c r="N10" s="186"/>
      <c r="O10" s="204"/>
      <c r="P10" s="185"/>
      <c r="Q10" s="185">
        <f t="shared" si="1"/>
        <v>0</v>
      </c>
      <c r="R10" s="185"/>
      <c r="S10" s="185"/>
      <c r="T10" s="185"/>
      <c r="V10" s="203">
        <f t="shared" si="2"/>
        <v>0</v>
      </c>
      <c r="W10" s="184">
        <v>1</v>
      </c>
      <c r="X10" s="183"/>
      <c r="Y10" s="183" t="e">
        <v>#N/A</v>
      </c>
      <c r="Z10" s="183" t="e">
        <v>#N/A</v>
      </c>
      <c r="AA10" s="183" t="e">
        <v>#N/A</v>
      </c>
      <c r="AB10" s="183" t="e">
        <v>#N/A</v>
      </c>
      <c r="AC10" s="183" t="e">
        <v>#N/A</v>
      </c>
      <c r="AD10" s="183" t="e">
        <v>#N/A</v>
      </c>
      <c r="AE10" s="182">
        <f t="shared" si="3"/>
        <v>0</v>
      </c>
      <c r="AF10" s="182">
        <f t="shared" si="0"/>
        <v>0</v>
      </c>
      <c r="AG10" s="182">
        <f t="shared" si="0"/>
        <v>0</v>
      </c>
      <c r="AH10" s="182">
        <f t="shared" si="0"/>
        <v>0</v>
      </c>
      <c r="AI10" s="182">
        <f t="shared" si="0"/>
        <v>0</v>
      </c>
      <c r="AJ10" s="182">
        <f t="shared" si="0"/>
        <v>0</v>
      </c>
      <c r="AK10" s="182">
        <f t="shared" si="0"/>
        <v>0</v>
      </c>
    </row>
    <row r="11" spans="2:37" s="182" customFormat="1" ht="19.149999999999999" customHeight="1">
      <c r="B11" s="202" t="s">
        <v>661</v>
      </c>
      <c r="C11" s="187"/>
      <c r="D11" s="187"/>
      <c r="E11" s="186"/>
      <c r="F11" s="186"/>
      <c r="G11" s="186"/>
      <c r="H11" s="186"/>
      <c r="I11" s="186"/>
      <c r="J11" s="186"/>
      <c r="K11" s="186"/>
      <c r="L11" s="186"/>
      <c r="M11" s="186"/>
      <c r="N11" s="186"/>
      <c r="O11" s="204"/>
      <c r="P11" s="185"/>
      <c r="Q11" s="185">
        <f t="shared" si="1"/>
        <v>0</v>
      </c>
      <c r="R11" s="185"/>
      <c r="S11" s="185"/>
      <c r="T11" s="185"/>
      <c r="V11" s="203">
        <f t="shared" si="2"/>
        <v>0</v>
      </c>
      <c r="W11" s="184">
        <v>1</v>
      </c>
      <c r="X11" s="183"/>
      <c r="Y11" s="183" t="e">
        <v>#N/A</v>
      </c>
      <c r="Z11" s="183" t="e">
        <v>#N/A</v>
      </c>
      <c r="AA11" s="183" t="e">
        <v>#N/A</v>
      </c>
      <c r="AB11" s="183" t="e">
        <v>#N/A</v>
      </c>
      <c r="AC11" s="183" t="e">
        <v>#N/A</v>
      </c>
      <c r="AD11" s="183" t="e">
        <v>#N/A</v>
      </c>
      <c r="AE11" s="182">
        <f t="shared" si="3"/>
        <v>0</v>
      </c>
      <c r="AF11" s="182">
        <f t="shared" si="0"/>
        <v>0</v>
      </c>
      <c r="AG11" s="182">
        <f t="shared" si="0"/>
        <v>0</v>
      </c>
      <c r="AH11" s="182">
        <f t="shared" si="0"/>
        <v>0</v>
      </c>
      <c r="AI11" s="182">
        <f t="shared" si="0"/>
        <v>0</v>
      </c>
      <c r="AJ11" s="182">
        <f t="shared" si="0"/>
        <v>0</v>
      </c>
      <c r="AK11" s="182">
        <f t="shared" si="0"/>
        <v>0</v>
      </c>
    </row>
    <row r="12" spans="2:37" s="182" customFormat="1" ht="19.149999999999999" customHeight="1">
      <c r="B12" s="202" t="s">
        <v>661</v>
      </c>
      <c r="C12" s="187"/>
      <c r="D12" s="187"/>
      <c r="E12" s="186"/>
      <c r="F12" s="186"/>
      <c r="G12" s="186"/>
      <c r="H12" s="186"/>
      <c r="I12" s="186"/>
      <c r="J12" s="186"/>
      <c r="K12" s="186"/>
      <c r="L12" s="186"/>
      <c r="M12" s="186"/>
      <c r="N12" s="186"/>
      <c r="O12" s="204"/>
      <c r="P12" s="185"/>
      <c r="Q12" s="185">
        <f t="shared" si="1"/>
        <v>0</v>
      </c>
      <c r="R12" s="185"/>
      <c r="S12" s="185"/>
      <c r="T12" s="185"/>
      <c r="V12" s="203">
        <f t="shared" si="2"/>
        <v>0</v>
      </c>
      <c r="W12" s="184">
        <v>1</v>
      </c>
      <c r="X12" s="183"/>
      <c r="Y12" s="183" t="e">
        <v>#N/A</v>
      </c>
      <c r="Z12" s="183" t="e">
        <v>#N/A</v>
      </c>
      <c r="AA12" s="183" t="e">
        <v>#N/A</v>
      </c>
      <c r="AB12" s="183" t="e">
        <v>#N/A</v>
      </c>
      <c r="AC12" s="183" t="e">
        <v>#N/A</v>
      </c>
      <c r="AD12" s="183" t="e">
        <v>#N/A</v>
      </c>
      <c r="AE12" s="182">
        <f t="shared" si="3"/>
        <v>0</v>
      </c>
      <c r="AF12" s="182">
        <f t="shared" si="0"/>
        <v>0</v>
      </c>
      <c r="AG12" s="182">
        <f t="shared" si="0"/>
        <v>0</v>
      </c>
      <c r="AH12" s="182">
        <f t="shared" si="0"/>
        <v>0</v>
      </c>
      <c r="AI12" s="182">
        <f t="shared" si="0"/>
        <v>0</v>
      </c>
      <c r="AJ12" s="182">
        <f t="shared" si="0"/>
        <v>0</v>
      </c>
      <c r="AK12" s="182">
        <f t="shared" si="0"/>
        <v>0</v>
      </c>
    </row>
    <row r="13" spans="2:37" s="182" customFormat="1" ht="19.149999999999999" customHeight="1">
      <c r="B13" s="202" t="s">
        <v>661</v>
      </c>
      <c r="C13" s="187"/>
      <c r="D13" s="187"/>
      <c r="E13" s="186"/>
      <c r="F13" s="186"/>
      <c r="G13" s="186"/>
      <c r="H13" s="186"/>
      <c r="I13" s="186"/>
      <c r="J13" s="186"/>
      <c r="K13" s="186"/>
      <c r="L13" s="186"/>
      <c r="M13" s="186"/>
      <c r="N13" s="186"/>
      <c r="O13" s="205"/>
      <c r="P13" s="185"/>
      <c r="Q13" s="185">
        <f t="shared" si="1"/>
        <v>0</v>
      </c>
      <c r="R13" s="185"/>
      <c r="S13" s="185"/>
      <c r="T13" s="185"/>
      <c r="V13" s="203">
        <f t="shared" si="2"/>
        <v>0</v>
      </c>
      <c r="W13" s="184">
        <v>1</v>
      </c>
      <c r="X13" s="183"/>
      <c r="Y13" s="183" t="e">
        <v>#N/A</v>
      </c>
      <c r="Z13" s="183" t="e">
        <v>#N/A</v>
      </c>
      <c r="AA13" s="183" t="e">
        <v>#N/A</v>
      </c>
      <c r="AB13" s="183" t="e">
        <v>#N/A</v>
      </c>
      <c r="AC13" s="183" t="e">
        <v>#N/A</v>
      </c>
      <c r="AD13" s="183" t="e">
        <v>#N/A</v>
      </c>
      <c r="AE13" s="182">
        <f t="shared" si="3"/>
        <v>0</v>
      </c>
      <c r="AF13" s="182">
        <f t="shared" si="0"/>
        <v>0</v>
      </c>
      <c r="AG13" s="182">
        <f t="shared" si="0"/>
        <v>0</v>
      </c>
      <c r="AH13" s="182">
        <f t="shared" si="0"/>
        <v>0</v>
      </c>
      <c r="AI13" s="182">
        <f t="shared" si="0"/>
        <v>0</v>
      </c>
      <c r="AJ13" s="182">
        <f t="shared" si="0"/>
        <v>0</v>
      </c>
      <c r="AK13" s="182">
        <f t="shared" si="0"/>
        <v>0</v>
      </c>
    </row>
    <row r="14" spans="2:37" s="182" customFormat="1" ht="19.149999999999999" customHeight="1">
      <c r="B14" s="202" t="s">
        <v>661</v>
      </c>
      <c r="C14" s="187"/>
      <c r="D14" s="187"/>
      <c r="E14" s="186"/>
      <c r="F14" s="186"/>
      <c r="G14" s="186"/>
      <c r="H14" s="186"/>
      <c r="I14" s="186"/>
      <c r="J14" s="186"/>
      <c r="K14" s="186"/>
      <c r="L14" s="186"/>
      <c r="M14" s="186"/>
      <c r="N14" s="186"/>
      <c r="O14" s="206"/>
      <c r="P14" s="185"/>
      <c r="Q14" s="185">
        <f t="shared" si="1"/>
        <v>0</v>
      </c>
      <c r="R14" s="185"/>
      <c r="S14" s="185"/>
      <c r="T14" s="185"/>
      <c r="V14" s="203">
        <f t="shared" si="2"/>
        <v>0</v>
      </c>
      <c r="W14" s="184">
        <v>1</v>
      </c>
      <c r="X14" s="183"/>
      <c r="Y14" s="183" t="e">
        <v>#N/A</v>
      </c>
      <c r="Z14" s="183" t="e">
        <v>#N/A</v>
      </c>
      <c r="AA14" s="183" t="e">
        <v>#N/A</v>
      </c>
      <c r="AB14" s="183" t="e">
        <v>#N/A</v>
      </c>
      <c r="AC14" s="183" t="e">
        <v>#N/A</v>
      </c>
      <c r="AD14" s="183" t="e">
        <v>#N/A</v>
      </c>
      <c r="AE14" s="182">
        <f t="shared" si="3"/>
        <v>0</v>
      </c>
      <c r="AF14" s="182">
        <f t="shared" si="0"/>
        <v>0</v>
      </c>
      <c r="AG14" s="182">
        <f t="shared" si="0"/>
        <v>0</v>
      </c>
      <c r="AH14" s="182">
        <f t="shared" si="0"/>
        <v>0</v>
      </c>
      <c r="AI14" s="182">
        <f t="shared" si="0"/>
        <v>0</v>
      </c>
      <c r="AJ14" s="182">
        <f t="shared" si="0"/>
        <v>0</v>
      </c>
      <c r="AK14" s="182">
        <f t="shared" si="0"/>
        <v>0</v>
      </c>
    </row>
    <row r="15" spans="2:37" s="182" customFormat="1" ht="19.149999999999999" customHeight="1">
      <c r="B15" s="202" t="s">
        <v>661</v>
      </c>
      <c r="C15" s="187"/>
      <c r="D15" s="187"/>
      <c r="E15" s="186"/>
      <c r="F15" s="186"/>
      <c r="G15" s="186"/>
      <c r="H15" s="186"/>
      <c r="I15" s="186"/>
      <c r="J15" s="186"/>
      <c r="K15" s="186"/>
      <c r="L15" s="186"/>
      <c r="M15" s="186"/>
      <c r="N15" s="186"/>
      <c r="O15" s="206"/>
      <c r="P15" s="185"/>
      <c r="Q15" s="185">
        <f t="shared" si="1"/>
        <v>0</v>
      </c>
      <c r="R15" s="185"/>
      <c r="S15" s="185"/>
      <c r="T15" s="185"/>
      <c r="V15" s="203">
        <f t="shared" si="2"/>
        <v>0</v>
      </c>
      <c r="W15" s="184">
        <v>1</v>
      </c>
      <c r="X15" s="183"/>
      <c r="Y15" s="183" t="e">
        <v>#N/A</v>
      </c>
      <c r="Z15" s="183" t="e">
        <v>#N/A</v>
      </c>
      <c r="AA15" s="183" t="e">
        <v>#N/A</v>
      </c>
      <c r="AB15" s="183" t="e">
        <v>#N/A</v>
      </c>
      <c r="AC15" s="183" t="e">
        <v>#N/A</v>
      </c>
      <c r="AD15" s="183" t="e">
        <v>#N/A</v>
      </c>
      <c r="AE15" s="182">
        <f t="shared" si="3"/>
        <v>0</v>
      </c>
      <c r="AF15" s="182">
        <f t="shared" si="0"/>
        <v>0</v>
      </c>
      <c r="AG15" s="182">
        <f t="shared" si="0"/>
        <v>0</v>
      </c>
      <c r="AH15" s="182">
        <f t="shared" si="0"/>
        <v>0</v>
      </c>
      <c r="AI15" s="182">
        <f t="shared" si="0"/>
        <v>0</v>
      </c>
      <c r="AJ15" s="182">
        <f t="shared" si="0"/>
        <v>0</v>
      </c>
      <c r="AK15" s="182">
        <f t="shared" si="0"/>
        <v>0</v>
      </c>
    </row>
    <row r="16" spans="2:37" s="182" customFormat="1" ht="19.149999999999999" customHeight="1">
      <c r="B16" s="202" t="s">
        <v>661</v>
      </c>
      <c r="C16" s="187"/>
      <c r="D16" s="187"/>
      <c r="E16" s="186"/>
      <c r="F16" s="186"/>
      <c r="G16" s="186"/>
      <c r="H16" s="186"/>
      <c r="I16" s="186"/>
      <c r="J16" s="186"/>
      <c r="K16" s="186"/>
      <c r="L16" s="186"/>
      <c r="M16" s="186"/>
      <c r="N16" s="186"/>
      <c r="O16" s="206"/>
      <c r="P16" s="185"/>
      <c r="Q16" s="185">
        <f t="shared" si="1"/>
        <v>0</v>
      </c>
      <c r="R16" s="185"/>
      <c r="S16" s="185"/>
      <c r="T16" s="185"/>
      <c r="V16" s="203">
        <f t="shared" si="2"/>
        <v>0</v>
      </c>
      <c r="W16" s="184">
        <v>1</v>
      </c>
      <c r="X16" s="183"/>
      <c r="Y16" s="183" t="e">
        <v>#N/A</v>
      </c>
      <c r="Z16" s="183" t="e">
        <v>#N/A</v>
      </c>
      <c r="AA16" s="183" t="e">
        <v>#N/A</v>
      </c>
      <c r="AB16" s="183" t="e">
        <v>#N/A</v>
      </c>
      <c r="AC16" s="183" t="e">
        <v>#N/A</v>
      </c>
      <c r="AD16" s="183" t="e">
        <v>#N/A</v>
      </c>
      <c r="AE16" s="182">
        <f t="shared" si="3"/>
        <v>0</v>
      </c>
      <c r="AF16" s="182">
        <f t="shared" si="0"/>
        <v>0</v>
      </c>
      <c r="AG16" s="182">
        <f t="shared" si="0"/>
        <v>0</v>
      </c>
      <c r="AH16" s="182">
        <f t="shared" si="0"/>
        <v>0</v>
      </c>
      <c r="AI16" s="182">
        <f t="shared" si="0"/>
        <v>0</v>
      </c>
      <c r="AJ16" s="182">
        <f t="shared" si="0"/>
        <v>0</v>
      </c>
      <c r="AK16" s="182">
        <f t="shared" si="0"/>
        <v>0</v>
      </c>
    </row>
    <row r="17" spans="2:37" s="182" customFormat="1" ht="19.149999999999999" customHeight="1">
      <c r="B17" s="202" t="s">
        <v>661</v>
      </c>
      <c r="C17" s="187"/>
      <c r="D17" s="187"/>
      <c r="E17" s="186"/>
      <c r="F17" s="186"/>
      <c r="G17" s="186"/>
      <c r="H17" s="186"/>
      <c r="I17" s="186"/>
      <c r="J17" s="186"/>
      <c r="K17" s="186"/>
      <c r="L17" s="186"/>
      <c r="M17" s="186"/>
      <c r="N17" s="186"/>
      <c r="O17" s="206"/>
      <c r="P17" s="185"/>
      <c r="Q17" s="185">
        <f t="shared" si="1"/>
        <v>0</v>
      </c>
      <c r="R17" s="185"/>
      <c r="S17" s="185"/>
      <c r="T17" s="185"/>
      <c r="V17" s="203">
        <f t="shared" si="2"/>
        <v>0</v>
      </c>
      <c r="W17" s="184">
        <v>1</v>
      </c>
      <c r="X17" s="183"/>
      <c r="Y17" s="183" t="e">
        <v>#N/A</v>
      </c>
      <c r="Z17" s="183" t="e">
        <v>#N/A</v>
      </c>
      <c r="AA17" s="183" t="e">
        <v>#N/A</v>
      </c>
      <c r="AB17" s="183" t="e">
        <v>#N/A</v>
      </c>
      <c r="AC17" s="183" t="e">
        <v>#N/A</v>
      </c>
      <c r="AD17" s="183" t="e">
        <v>#N/A</v>
      </c>
      <c r="AE17" s="182">
        <f t="shared" si="3"/>
        <v>0</v>
      </c>
      <c r="AF17" s="182">
        <f t="shared" si="0"/>
        <v>0</v>
      </c>
      <c r="AG17" s="182">
        <f t="shared" si="0"/>
        <v>0</v>
      </c>
      <c r="AH17" s="182">
        <f t="shared" si="0"/>
        <v>0</v>
      </c>
      <c r="AI17" s="182">
        <f t="shared" si="0"/>
        <v>0</v>
      </c>
      <c r="AJ17" s="182">
        <f t="shared" si="0"/>
        <v>0</v>
      </c>
      <c r="AK17" s="182">
        <f t="shared" si="0"/>
        <v>0</v>
      </c>
    </row>
    <row r="18" spans="2:37" s="182" customFormat="1" ht="19.149999999999999" customHeight="1">
      <c r="B18" s="202" t="s">
        <v>661</v>
      </c>
      <c r="C18" s="187"/>
      <c r="D18" s="187"/>
      <c r="E18" s="186"/>
      <c r="F18" s="186"/>
      <c r="G18" s="186"/>
      <c r="H18" s="186"/>
      <c r="I18" s="186"/>
      <c r="J18" s="186"/>
      <c r="K18" s="186"/>
      <c r="L18" s="186"/>
      <c r="M18" s="186"/>
      <c r="N18" s="186"/>
      <c r="O18" s="206"/>
      <c r="P18" s="185"/>
      <c r="Q18" s="185">
        <f t="shared" si="1"/>
        <v>0</v>
      </c>
      <c r="R18" s="185"/>
      <c r="S18" s="185"/>
      <c r="T18" s="185"/>
      <c r="V18" s="203">
        <f t="shared" si="2"/>
        <v>0</v>
      </c>
      <c r="W18" s="184">
        <v>1</v>
      </c>
      <c r="X18" s="183"/>
      <c r="Y18" s="183" t="e">
        <v>#N/A</v>
      </c>
      <c r="Z18" s="183" t="e">
        <v>#N/A</v>
      </c>
      <c r="AA18" s="183" t="e">
        <v>#N/A</v>
      </c>
      <c r="AB18" s="183" t="e">
        <v>#N/A</v>
      </c>
      <c r="AC18" s="183" t="e">
        <v>#N/A</v>
      </c>
      <c r="AD18" s="183" t="e">
        <v>#N/A</v>
      </c>
      <c r="AE18" s="182">
        <f t="shared" si="3"/>
        <v>0</v>
      </c>
      <c r="AF18" s="182">
        <f t="shared" si="0"/>
        <v>0</v>
      </c>
      <c r="AG18" s="182">
        <f t="shared" si="0"/>
        <v>0</v>
      </c>
      <c r="AH18" s="182">
        <f t="shared" si="0"/>
        <v>0</v>
      </c>
      <c r="AI18" s="182">
        <f t="shared" si="0"/>
        <v>0</v>
      </c>
      <c r="AJ18" s="182">
        <f t="shared" si="0"/>
        <v>0</v>
      </c>
      <c r="AK18" s="182">
        <f t="shared" si="0"/>
        <v>0</v>
      </c>
    </row>
    <row r="19" spans="2:37" s="182" customFormat="1" ht="19.149999999999999" customHeight="1">
      <c r="B19" s="202" t="s">
        <v>661</v>
      </c>
      <c r="C19" s="187"/>
      <c r="D19" s="187"/>
      <c r="E19" s="186"/>
      <c r="F19" s="186"/>
      <c r="G19" s="186"/>
      <c r="H19" s="186"/>
      <c r="I19" s="186"/>
      <c r="J19" s="186"/>
      <c r="K19" s="186"/>
      <c r="L19" s="186"/>
      <c r="M19" s="186"/>
      <c r="N19" s="186"/>
      <c r="O19" s="206"/>
      <c r="P19" s="185"/>
      <c r="Q19" s="185">
        <f t="shared" si="1"/>
        <v>0</v>
      </c>
      <c r="R19" s="185"/>
      <c r="S19" s="185"/>
      <c r="T19" s="185"/>
      <c r="V19" s="203">
        <f t="shared" si="2"/>
        <v>0</v>
      </c>
      <c r="W19" s="184">
        <v>1</v>
      </c>
      <c r="X19" s="183"/>
      <c r="Y19" s="183" t="e">
        <v>#N/A</v>
      </c>
      <c r="Z19" s="183" t="e">
        <v>#N/A</v>
      </c>
      <c r="AA19" s="183" t="e">
        <v>#N/A</v>
      </c>
      <c r="AB19" s="183" t="e">
        <v>#N/A</v>
      </c>
      <c r="AC19" s="183" t="e">
        <v>#N/A</v>
      </c>
      <c r="AD19" s="183" t="e">
        <v>#N/A</v>
      </c>
      <c r="AE19" s="182">
        <f t="shared" si="3"/>
        <v>0</v>
      </c>
      <c r="AF19" s="182">
        <f t="shared" si="0"/>
        <v>0</v>
      </c>
      <c r="AG19" s="182">
        <f t="shared" si="0"/>
        <v>0</v>
      </c>
      <c r="AH19" s="182">
        <f t="shared" si="0"/>
        <v>0</v>
      </c>
      <c r="AI19" s="182">
        <f t="shared" si="0"/>
        <v>0</v>
      </c>
      <c r="AJ19" s="182">
        <f t="shared" si="0"/>
        <v>0</v>
      </c>
      <c r="AK19" s="182">
        <f t="shared" si="0"/>
        <v>0</v>
      </c>
    </row>
    <row r="20" spans="2:37" s="182" customFormat="1" ht="19.149999999999999" customHeight="1">
      <c r="B20" s="202" t="s">
        <v>661</v>
      </c>
      <c r="C20" s="187"/>
      <c r="D20" s="187"/>
      <c r="E20" s="186"/>
      <c r="F20" s="186"/>
      <c r="G20" s="186"/>
      <c r="H20" s="186"/>
      <c r="I20" s="186"/>
      <c r="J20" s="186"/>
      <c r="K20" s="186"/>
      <c r="L20" s="186"/>
      <c r="M20" s="186"/>
      <c r="N20" s="186"/>
      <c r="O20" s="206"/>
      <c r="P20" s="185"/>
      <c r="Q20" s="185">
        <f t="shared" si="1"/>
        <v>0</v>
      </c>
      <c r="R20" s="185"/>
      <c r="S20" s="185"/>
      <c r="T20" s="185"/>
      <c r="V20" s="203">
        <f t="shared" si="2"/>
        <v>0</v>
      </c>
      <c r="W20" s="184">
        <v>1</v>
      </c>
      <c r="X20" s="183"/>
      <c r="Y20" s="183" t="e">
        <v>#N/A</v>
      </c>
      <c r="Z20" s="183" t="e">
        <v>#N/A</v>
      </c>
      <c r="AA20" s="183" t="e">
        <v>#N/A</v>
      </c>
      <c r="AB20" s="183" t="e">
        <v>#N/A</v>
      </c>
      <c r="AC20" s="183" t="e">
        <v>#N/A</v>
      </c>
      <c r="AD20" s="183" t="e">
        <v>#N/A</v>
      </c>
      <c r="AE20" s="182">
        <f t="shared" si="3"/>
        <v>0</v>
      </c>
      <c r="AF20" s="182">
        <f t="shared" si="0"/>
        <v>0</v>
      </c>
      <c r="AG20" s="182">
        <f t="shared" si="0"/>
        <v>0</v>
      </c>
      <c r="AH20" s="182">
        <f t="shared" si="0"/>
        <v>0</v>
      </c>
      <c r="AI20" s="182">
        <f t="shared" si="0"/>
        <v>0</v>
      </c>
      <c r="AJ20" s="182">
        <f t="shared" si="0"/>
        <v>0</v>
      </c>
      <c r="AK20" s="182">
        <f t="shared" si="0"/>
        <v>0</v>
      </c>
    </row>
    <row r="21" spans="2:37" s="182" customFormat="1" ht="19.149999999999999" customHeight="1">
      <c r="B21" s="202" t="s">
        <v>661</v>
      </c>
      <c r="C21" s="187"/>
      <c r="D21" s="187"/>
      <c r="E21" s="186"/>
      <c r="F21" s="186"/>
      <c r="G21" s="186"/>
      <c r="H21" s="186"/>
      <c r="I21" s="186"/>
      <c r="J21" s="186"/>
      <c r="K21" s="186"/>
      <c r="L21" s="186"/>
      <c r="M21" s="186"/>
      <c r="N21" s="186"/>
      <c r="O21" s="206"/>
      <c r="P21" s="185"/>
      <c r="Q21" s="185">
        <f t="shared" si="1"/>
        <v>0</v>
      </c>
      <c r="R21" s="185"/>
      <c r="S21" s="185"/>
      <c r="T21" s="185"/>
      <c r="V21" s="203">
        <f t="shared" si="2"/>
        <v>0</v>
      </c>
      <c r="W21" s="184">
        <v>1</v>
      </c>
      <c r="X21" s="183"/>
      <c r="Y21" s="183" t="e">
        <v>#N/A</v>
      </c>
      <c r="Z21" s="183" t="e">
        <v>#N/A</v>
      </c>
      <c r="AA21" s="183" t="e">
        <v>#N/A</v>
      </c>
      <c r="AB21" s="183" t="e">
        <v>#N/A</v>
      </c>
      <c r="AC21" s="183" t="e">
        <v>#N/A</v>
      </c>
      <c r="AD21" s="183" t="e">
        <v>#N/A</v>
      </c>
      <c r="AE21" s="182">
        <f t="shared" si="3"/>
        <v>0</v>
      </c>
      <c r="AF21" s="182">
        <f t="shared" si="0"/>
        <v>0</v>
      </c>
      <c r="AG21" s="182">
        <f t="shared" si="0"/>
        <v>0</v>
      </c>
      <c r="AH21" s="182">
        <f t="shared" si="0"/>
        <v>0</v>
      </c>
      <c r="AI21" s="182">
        <f t="shared" si="0"/>
        <v>0</v>
      </c>
      <c r="AJ21" s="182">
        <f t="shared" si="0"/>
        <v>0</v>
      </c>
      <c r="AK21" s="182">
        <f t="shared" si="0"/>
        <v>0</v>
      </c>
    </row>
    <row r="22" spans="2:37" s="182" customFormat="1" ht="19.149999999999999" customHeight="1">
      <c r="B22" s="202" t="s">
        <v>661</v>
      </c>
      <c r="C22" s="187"/>
      <c r="D22" s="187"/>
      <c r="E22" s="186"/>
      <c r="F22" s="186"/>
      <c r="G22" s="186"/>
      <c r="H22" s="186"/>
      <c r="I22" s="186"/>
      <c r="J22" s="186"/>
      <c r="K22" s="186"/>
      <c r="L22" s="186"/>
      <c r="M22" s="186"/>
      <c r="N22" s="186"/>
      <c r="O22" s="206"/>
      <c r="P22" s="185"/>
      <c r="Q22" s="185">
        <f t="shared" si="1"/>
        <v>0</v>
      </c>
      <c r="R22" s="185"/>
      <c r="S22" s="185"/>
      <c r="T22" s="185"/>
      <c r="V22" s="203">
        <f t="shared" si="2"/>
        <v>0</v>
      </c>
      <c r="W22" s="184">
        <v>1</v>
      </c>
      <c r="X22" s="183"/>
      <c r="Y22" s="183" t="e">
        <v>#N/A</v>
      </c>
      <c r="Z22" s="183" t="e">
        <v>#N/A</v>
      </c>
      <c r="AA22" s="183" t="e">
        <v>#N/A</v>
      </c>
      <c r="AB22" s="183" t="e">
        <v>#N/A</v>
      </c>
      <c r="AC22" s="183" t="e">
        <v>#N/A</v>
      </c>
      <c r="AD22" s="183" t="e">
        <v>#N/A</v>
      </c>
      <c r="AE22" s="182">
        <f t="shared" si="3"/>
        <v>0</v>
      </c>
      <c r="AF22" s="182">
        <f t="shared" si="0"/>
        <v>0</v>
      </c>
      <c r="AG22" s="182">
        <f t="shared" si="0"/>
        <v>0</v>
      </c>
      <c r="AH22" s="182">
        <f t="shared" si="0"/>
        <v>0</v>
      </c>
      <c r="AI22" s="182">
        <f t="shared" si="0"/>
        <v>0</v>
      </c>
      <c r="AJ22" s="182">
        <f t="shared" si="0"/>
        <v>0</v>
      </c>
      <c r="AK22" s="182">
        <f t="shared" si="0"/>
        <v>0</v>
      </c>
    </row>
    <row r="23" spans="2:37" s="182" customFormat="1" ht="19.149999999999999" customHeight="1">
      <c r="B23" s="202" t="s">
        <v>661</v>
      </c>
      <c r="C23" s="187"/>
      <c r="D23" s="187"/>
      <c r="E23" s="186"/>
      <c r="F23" s="186"/>
      <c r="G23" s="186"/>
      <c r="H23" s="186"/>
      <c r="I23" s="186"/>
      <c r="J23" s="186"/>
      <c r="K23" s="186"/>
      <c r="L23" s="186"/>
      <c r="M23" s="186"/>
      <c r="N23" s="186"/>
      <c r="O23" s="206"/>
      <c r="P23" s="185"/>
      <c r="Q23" s="185">
        <f t="shared" si="1"/>
        <v>0</v>
      </c>
      <c r="R23" s="185"/>
      <c r="S23" s="185"/>
      <c r="T23" s="185"/>
      <c r="V23" s="203">
        <f t="shared" si="2"/>
        <v>0</v>
      </c>
      <c r="W23" s="184">
        <v>1</v>
      </c>
      <c r="X23" s="183"/>
      <c r="Y23" s="183" t="e">
        <v>#N/A</v>
      </c>
      <c r="Z23" s="183" t="e">
        <v>#N/A</v>
      </c>
      <c r="AA23" s="183" t="e">
        <v>#N/A</v>
      </c>
      <c r="AB23" s="183" t="e">
        <v>#N/A</v>
      </c>
      <c r="AC23" s="183" t="e">
        <v>#N/A</v>
      </c>
      <c r="AD23" s="183" t="e">
        <v>#N/A</v>
      </c>
      <c r="AE23" s="182">
        <f t="shared" si="3"/>
        <v>0</v>
      </c>
      <c r="AF23" s="182">
        <f t="shared" si="3"/>
        <v>0</v>
      </c>
      <c r="AG23" s="182">
        <f t="shared" si="3"/>
        <v>0</v>
      </c>
      <c r="AH23" s="182">
        <f t="shared" si="3"/>
        <v>0</v>
      </c>
      <c r="AI23" s="182">
        <f t="shared" si="3"/>
        <v>0</v>
      </c>
      <c r="AJ23" s="182">
        <f t="shared" si="3"/>
        <v>0</v>
      </c>
      <c r="AK23" s="182">
        <f t="shared" si="3"/>
        <v>0</v>
      </c>
    </row>
    <row r="24" spans="2:37" s="182" customFormat="1" ht="19.149999999999999" customHeight="1">
      <c r="B24" s="202" t="s">
        <v>661</v>
      </c>
      <c r="C24" s="187"/>
      <c r="D24" s="187"/>
      <c r="E24" s="186"/>
      <c r="F24" s="186"/>
      <c r="G24" s="186"/>
      <c r="H24" s="186"/>
      <c r="I24" s="186"/>
      <c r="J24" s="186"/>
      <c r="K24" s="186"/>
      <c r="L24" s="186"/>
      <c r="M24" s="186"/>
      <c r="N24" s="186"/>
      <c r="O24" s="206"/>
      <c r="P24" s="185"/>
      <c r="Q24" s="185">
        <f t="shared" si="1"/>
        <v>0</v>
      </c>
      <c r="R24" s="185"/>
      <c r="S24" s="185"/>
      <c r="T24" s="185"/>
      <c r="V24" s="203">
        <f t="shared" si="2"/>
        <v>0</v>
      </c>
      <c r="W24" s="184">
        <v>1</v>
      </c>
      <c r="X24" s="183"/>
      <c r="Y24" s="183" t="e">
        <v>#N/A</v>
      </c>
      <c r="Z24" s="183" t="e">
        <v>#N/A</v>
      </c>
      <c r="AA24" s="183" t="e">
        <v>#N/A</v>
      </c>
      <c r="AB24" s="183" t="e">
        <v>#N/A</v>
      </c>
      <c r="AC24" s="183" t="e">
        <v>#N/A</v>
      </c>
      <c r="AD24" s="183" t="e">
        <v>#N/A</v>
      </c>
      <c r="AE24" s="182">
        <f t="shared" si="3"/>
        <v>0</v>
      </c>
      <c r="AF24" s="182">
        <f t="shared" si="3"/>
        <v>0</v>
      </c>
      <c r="AG24" s="182">
        <f t="shared" si="3"/>
        <v>0</v>
      </c>
      <c r="AH24" s="182">
        <f t="shared" si="3"/>
        <v>0</v>
      </c>
      <c r="AI24" s="182">
        <f t="shared" si="3"/>
        <v>0</v>
      </c>
      <c r="AJ24" s="182">
        <f t="shared" si="3"/>
        <v>0</v>
      </c>
      <c r="AK24" s="182">
        <f t="shared" si="3"/>
        <v>0</v>
      </c>
    </row>
    <row r="25" spans="2:37" s="182" customFormat="1" ht="19.149999999999999" customHeight="1">
      <c r="B25" s="202" t="s">
        <v>661</v>
      </c>
      <c r="C25" s="187"/>
      <c r="D25" s="187"/>
      <c r="E25" s="186"/>
      <c r="F25" s="186"/>
      <c r="G25" s="186"/>
      <c r="H25" s="186"/>
      <c r="I25" s="186"/>
      <c r="J25" s="186"/>
      <c r="K25" s="186"/>
      <c r="L25" s="186"/>
      <c r="M25" s="186"/>
      <c r="N25" s="186"/>
      <c r="O25" s="206"/>
      <c r="P25" s="185"/>
      <c r="Q25" s="185">
        <f t="shared" si="1"/>
        <v>0</v>
      </c>
      <c r="R25" s="185"/>
      <c r="S25" s="185"/>
      <c r="T25" s="185"/>
      <c r="V25" s="203">
        <f t="shared" si="2"/>
        <v>0</v>
      </c>
      <c r="W25" s="184">
        <v>1</v>
      </c>
      <c r="X25" s="183"/>
      <c r="Y25" s="183" t="e">
        <v>#N/A</v>
      </c>
      <c r="Z25" s="183" t="e">
        <v>#N/A</v>
      </c>
      <c r="AA25" s="183" t="e">
        <v>#N/A</v>
      </c>
      <c r="AB25" s="183" t="e">
        <v>#N/A</v>
      </c>
      <c r="AC25" s="183" t="e">
        <v>#N/A</v>
      </c>
      <c r="AD25" s="183" t="e">
        <v>#N/A</v>
      </c>
      <c r="AE25" s="182">
        <f t="shared" si="3"/>
        <v>0</v>
      </c>
      <c r="AF25" s="182">
        <f t="shared" si="3"/>
        <v>0</v>
      </c>
      <c r="AG25" s="182">
        <f t="shared" si="3"/>
        <v>0</v>
      </c>
      <c r="AH25" s="182">
        <f t="shared" si="3"/>
        <v>0</v>
      </c>
      <c r="AI25" s="182">
        <f t="shared" si="3"/>
        <v>0</v>
      </c>
      <c r="AJ25" s="182">
        <f t="shared" si="3"/>
        <v>0</v>
      </c>
      <c r="AK25" s="182">
        <f t="shared" si="3"/>
        <v>0</v>
      </c>
    </row>
    <row r="26" spans="2:37" s="182" customFormat="1" ht="19.149999999999999" customHeight="1">
      <c r="B26" s="202" t="s">
        <v>661</v>
      </c>
      <c r="C26" s="187"/>
      <c r="D26" s="187"/>
      <c r="E26" s="186"/>
      <c r="F26" s="186"/>
      <c r="G26" s="186"/>
      <c r="H26" s="186"/>
      <c r="I26" s="186"/>
      <c r="J26" s="186"/>
      <c r="K26" s="186"/>
      <c r="L26" s="186"/>
      <c r="M26" s="186"/>
      <c r="N26" s="186"/>
      <c r="O26" s="206"/>
      <c r="P26" s="185"/>
      <c r="Q26" s="185">
        <f t="shared" si="1"/>
        <v>0</v>
      </c>
      <c r="R26" s="185"/>
      <c r="S26" s="185"/>
      <c r="T26" s="185"/>
      <c r="V26" s="203">
        <f t="shared" si="2"/>
        <v>0</v>
      </c>
      <c r="W26" s="184">
        <v>1</v>
      </c>
      <c r="X26" s="183"/>
      <c r="Y26" s="183" t="e">
        <v>#N/A</v>
      </c>
      <c r="Z26" s="183" t="e">
        <v>#N/A</v>
      </c>
      <c r="AA26" s="183" t="e">
        <v>#N/A</v>
      </c>
      <c r="AB26" s="183" t="e">
        <v>#N/A</v>
      </c>
      <c r="AC26" s="183" t="e">
        <v>#N/A</v>
      </c>
      <c r="AD26" s="183" t="e">
        <v>#N/A</v>
      </c>
      <c r="AE26" s="182">
        <f t="shared" si="3"/>
        <v>0</v>
      </c>
      <c r="AF26" s="182">
        <f t="shared" si="3"/>
        <v>0</v>
      </c>
      <c r="AG26" s="182">
        <f t="shared" si="3"/>
        <v>0</v>
      </c>
      <c r="AH26" s="182">
        <f t="shared" si="3"/>
        <v>0</v>
      </c>
      <c r="AI26" s="182">
        <f t="shared" si="3"/>
        <v>0</v>
      </c>
      <c r="AJ26" s="182">
        <f t="shared" si="3"/>
        <v>0</v>
      </c>
      <c r="AK26" s="182">
        <f t="shared" si="3"/>
        <v>0</v>
      </c>
    </row>
    <row r="27" spans="2:37" s="270" customFormat="1" ht="19.149999999999999" customHeight="1">
      <c r="B27" s="202" t="s">
        <v>661</v>
      </c>
      <c r="C27" s="187"/>
      <c r="D27" s="187"/>
      <c r="E27" s="186"/>
      <c r="F27" s="186"/>
      <c r="G27" s="186"/>
      <c r="H27" s="186"/>
      <c r="I27" s="186"/>
      <c r="J27" s="186"/>
      <c r="K27" s="186"/>
      <c r="L27" s="186"/>
      <c r="M27" s="186"/>
      <c r="N27" s="186"/>
      <c r="O27" s="206"/>
      <c r="P27" s="185"/>
      <c r="Q27" s="185">
        <f t="shared" ref="Q27:Q36" si="4">IF(ISNA(Y27),0,Y27)</f>
        <v>0</v>
      </c>
      <c r="R27" s="185"/>
      <c r="S27" s="185"/>
      <c r="T27" s="185"/>
      <c r="V27" s="203">
        <f t="shared" ref="V27:V36" si="5">IF(AND(OR(AE27=0,AND(OR(AF27=0,AF27=1000),OR(AG27=0,AG27=1000),OR(AH27=0,AH27=1000),OR(AI27=0,AI27=1000),OR(AJ27=0,AJ27=1000),OR(AK27=0,AK27=1000)),C27="",D27="",E27="",F27="",G27="",H27="",I27="",J27="",K27="",L27="",M27="",N27=""),NOT(AND(AE27=0,OR(AF27=0,AF27=1000),OR(AG27=0,AG27=1000),OR(AH27=0,AH27=1000),OR(AI27=0,AI27=1000),OR(AJ27=0,AJ27=1000),OR(AK27=0,AK27=1000),C27="",D27="",E27="",F27="",G27="",H27="",I27="",J27="",K27="",L27="",M27="",N27=""))),1,0)</f>
        <v>0</v>
      </c>
      <c r="W27" s="184">
        <v>1</v>
      </c>
      <c r="X27" s="183"/>
      <c r="Y27" s="183" t="e">
        <v>#N/A</v>
      </c>
      <c r="Z27" s="183" t="e">
        <v>#N/A</v>
      </c>
      <c r="AA27" s="183" t="e">
        <v>#N/A</v>
      </c>
      <c r="AB27" s="183" t="e">
        <v>#N/A</v>
      </c>
      <c r="AC27" s="183" t="e">
        <v>#N/A</v>
      </c>
      <c r="AD27" s="183" t="e">
        <v>#N/A</v>
      </c>
      <c r="AE27" s="270">
        <f t="shared" ref="AE27:AE36" si="6">IF(ISNA(X27),0,X27)</f>
        <v>0</v>
      </c>
      <c r="AF27" s="270">
        <f t="shared" ref="AF27:AF36" si="7">IF(ISNA(Y27),0,Y27)</f>
        <v>0</v>
      </c>
      <c r="AG27" s="270">
        <f t="shared" ref="AG27:AG36" si="8">IF(ISNA(Z27),0,Z27)</f>
        <v>0</v>
      </c>
      <c r="AH27" s="270">
        <f t="shared" ref="AH27:AH36" si="9">IF(ISNA(AA27),0,AA27)</f>
        <v>0</v>
      </c>
      <c r="AI27" s="270">
        <f t="shared" ref="AI27:AI36" si="10">IF(ISNA(AB27),0,AB27)</f>
        <v>0</v>
      </c>
      <c r="AJ27" s="270">
        <f t="shared" ref="AJ27:AJ36" si="11">IF(ISNA(AC27),0,AC27)</f>
        <v>0</v>
      </c>
      <c r="AK27" s="270">
        <f t="shared" ref="AK27:AK36" si="12">IF(ISNA(AD27),0,AD27)</f>
        <v>0</v>
      </c>
    </row>
    <row r="28" spans="2:37" s="270" customFormat="1" ht="19.149999999999999" customHeight="1">
      <c r="B28" s="202" t="s">
        <v>661</v>
      </c>
      <c r="C28" s="187"/>
      <c r="D28" s="187"/>
      <c r="E28" s="186"/>
      <c r="F28" s="186"/>
      <c r="G28" s="186"/>
      <c r="H28" s="186"/>
      <c r="I28" s="186"/>
      <c r="J28" s="186"/>
      <c r="K28" s="186"/>
      <c r="L28" s="186"/>
      <c r="M28" s="186"/>
      <c r="N28" s="186"/>
      <c r="O28" s="206"/>
      <c r="P28" s="185"/>
      <c r="Q28" s="185">
        <f t="shared" si="4"/>
        <v>0</v>
      </c>
      <c r="R28" s="185"/>
      <c r="S28" s="185"/>
      <c r="T28" s="185"/>
      <c r="V28" s="203">
        <f t="shared" si="5"/>
        <v>0</v>
      </c>
      <c r="W28" s="184">
        <v>1</v>
      </c>
      <c r="X28" s="183"/>
      <c r="Y28" s="183" t="e">
        <v>#N/A</v>
      </c>
      <c r="Z28" s="183" t="e">
        <v>#N/A</v>
      </c>
      <c r="AA28" s="183" t="e">
        <v>#N/A</v>
      </c>
      <c r="AB28" s="183" t="e">
        <v>#N/A</v>
      </c>
      <c r="AC28" s="183" t="e">
        <v>#N/A</v>
      </c>
      <c r="AD28" s="183" t="e">
        <v>#N/A</v>
      </c>
      <c r="AE28" s="270">
        <f t="shared" si="6"/>
        <v>0</v>
      </c>
      <c r="AF28" s="270">
        <f t="shared" si="7"/>
        <v>0</v>
      </c>
      <c r="AG28" s="270">
        <f t="shared" si="8"/>
        <v>0</v>
      </c>
      <c r="AH28" s="270">
        <f t="shared" si="9"/>
        <v>0</v>
      </c>
      <c r="AI28" s="270">
        <f t="shared" si="10"/>
        <v>0</v>
      </c>
      <c r="AJ28" s="270">
        <f t="shared" si="11"/>
        <v>0</v>
      </c>
      <c r="AK28" s="270">
        <f t="shared" si="12"/>
        <v>0</v>
      </c>
    </row>
    <row r="29" spans="2:37" s="270" customFormat="1" ht="19.149999999999999" customHeight="1">
      <c r="B29" s="202" t="s">
        <v>661</v>
      </c>
      <c r="C29" s="187"/>
      <c r="D29" s="187"/>
      <c r="E29" s="186"/>
      <c r="F29" s="186"/>
      <c r="G29" s="186"/>
      <c r="H29" s="186"/>
      <c r="I29" s="186"/>
      <c r="J29" s="186"/>
      <c r="K29" s="186"/>
      <c r="L29" s="186"/>
      <c r="M29" s="186"/>
      <c r="N29" s="186"/>
      <c r="O29" s="206"/>
      <c r="P29" s="185"/>
      <c r="Q29" s="185">
        <f t="shared" si="4"/>
        <v>0</v>
      </c>
      <c r="R29" s="185"/>
      <c r="S29" s="185"/>
      <c r="T29" s="185"/>
      <c r="V29" s="203">
        <f t="shared" si="5"/>
        <v>0</v>
      </c>
      <c r="W29" s="184">
        <v>1</v>
      </c>
      <c r="X29" s="183"/>
      <c r="Y29" s="183" t="e">
        <v>#N/A</v>
      </c>
      <c r="Z29" s="183" t="e">
        <v>#N/A</v>
      </c>
      <c r="AA29" s="183" t="e">
        <v>#N/A</v>
      </c>
      <c r="AB29" s="183" t="e">
        <v>#N/A</v>
      </c>
      <c r="AC29" s="183" t="e">
        <v>#N/A</v>
      </c>
      <c r="AD29" s="183" t="e">
        <v>#N/A</v>
      </c>
      <c r="AE29" s="270">
        <f t="shared" si="6"/>
        <v>0</v>
      </c>
      <c r="AF29" s="270">
        <f t="shared" si="7"/>
        <v>0</v>
      </c>
      <c r="AG29" s="270">
        <f t="shared" si="8"/>
        <v>0</v>
      </c>
      <c r="AH29" s="270">
        <f t="shared" si="9"/>
        <v>0</v>
      </c>
      <c r="AI29" s="270">
        <f t="shared" si="10"/>
        <v>0</v>
      </c>
      <c r="AJ29" s="270">
        <f t="shared" si="11"/>
        <v>0</v>
      </c>
      <c r="AK29" s="270">
        <f t="shared" si="12"/>
        <v>0</v>
      </c>
    </row>
    <row r="30" spans="2:37" s="270" customFormat="1" ht="19.149999999999999" customHeight="1">
      <c r="B30" s="202" t="s">
        <v>661</v>
      </c>
      <c r="C30" s="187"/>
      <c r="D30" s="187"/>
      <c r="E30" s="186"/>
      <c r="F30" s="186"/>
      <c r="G30" s="186"/>
      <c r="H30" s="186"/>
      <c r="I30" s="186"/>
      <c r="J30" s="186"/>
      <c r="K30" s="186"/>
      <c r="L30" s="186"/>
      <c r="M30" s="186"/>
      <c r="N30" s="186"/>
      <c r="O30" s="206"/>
      <c r="P30" s="185"/>
      <c r="Q30" s="185">
        <f t="shared" si="4"/>
        <v>0</v>
      </c>
      <c r="R30" s="185"/>
      <c r="S30" s="185"/>
      <c r="T30" s="185"/>
      <c r="V30" s="203">
        <f t="shared" si="5"/>
        <v>0</v>
      </c>
      <c r="W30" s="184">
        <v>1</v>
      </c>
      <c r="X30" s="183"/>
      <c r="Y30" s="183" t="e">
        <v>#N/A</v>
      </c>
      <c r="Z30" s="183" t="e">
        <v>#N/A</v>
      </c>
      <c r="AA30" s="183" t="e">
        <v>#N/A</v>
      </c>
      <c r="AB30" s="183" t="e">
        <v>#N/A</v>
      </c>
      <c r="AC30" s="183" t="e">
        <v>#N/A</v>
      </c>
      <c r="AD30" s="183" t="e">
        <v>#N/A</v>
      </c>
      <c r="AE30" s="270">
        <f t="shared" si="6"/>
        <v>0</v>
      </c>
      <c r="AF30" s="270">
        <f t="shared" si="7"/>
        <v>0</v>
      </c>
      <c r="AG30" s="270">
        <f t="shared" si="8"/>
        <v>0</v>
      </c>
      <c r="AH30" s="270">
        <f t="shared" si="9"/>
        <v>0</v>
      </c>
      <c r="AI30" s="270">
        <f t="shared" si="10"/>
        <v>0</v>
      </c>
      <c r="AJ30" s="270">
        <f t="shared" si="11"/>
        <v>0</v>
      </c>
      <c r="AK30" s="270">
        <f t="shared" si="12"/>
        <v>0</v>
      </c>
    </row>
    <row r="31" spans="2:37" s="270" customFormat="1" ht="19.149999999999999" customHeight="1">
      <c r="B31" s="202" t="s">
        <v>661</v>
      </c>
      <c r="C31" s="187"/>
      <c r="D31" s="187"/>
      <c r="E31" s="186"/>
      <c r="F31" s="186"/>
      <c r="G31" s="186"/>
      <c r="H31" s="186"/>
      <c r="I31" s="186"/>
      <c r="J31" s="186"/>
      <c r="K31" s="186"/>
      <c r="L31" s="186"/>
      <c r="M31" s="186"/>
      <c r="N31" s="186"/>
      <c r="O31" s="206"/>
      <c r="P31" s="185"/>
      <c r="Q31" s="185">
        <f t="shared" si="4"/>
        <v>0</v>
      </c>
      <c r="R31" s="185"/>
      <c r="S31" s="185"/>
      <c r="T31" s="185"/>
      <c r="V31" s="203">
        <f t="shared" si="5"/>
        <v>0</v>
      </c>
      <c r="W31" s="184">
        <v>1</v>
      </c>
      <c r="X31" s="183"/>
      <c r="Y31" s="183" t="e">
        <v>#N/A</v>
      </c>
      <c r="Z31" s="183" t="e">
        <v>#N/A</v>
      </c>
      <c r="AA31" s="183" t="e">
        <v>#N/A</v>
      </c>
      <c r="AB31" s="183" t="e">
        <v>#N/A</v>
      </c>
      <c r="AC31" s="183" t="e">
        <v>#N/A</v>
      </c>
      <c r="AD31" s="183" t="e">
        <v>#N/A</v>
      </c>
      <c r="AE31" s="270">
        <f t="shared" si="6"/>
        <v>0</v>
      </c>
      <c r="AF31" s="270">
        <f t="shared" si="7"/>
        <v>0</v>
      </c>
      <c r="AG31" s="270">
        <f t="shared" si="8"/>
        <v>0</v>
      </c>
      <c r="AH31" s="270">
        <f t="shared" si="9"/>
        <v>0</v>
      </c>
      <c r="AI31" s="270">
        <f t="shared" si="10"/>
        <v>0</v>
      </c>
      <c r="AJ31" s="270">
        <f t="shared" si="11"/>
        <v>0</v>
      </c>
      <c r="AK31" s="270">
        <f t="shared" si="12"/>
        <v>0</v>
      </c>
    </row>
    <row r="32" spans="2:37" s="270" customFormat="1" ht="19.149999999999999" customHeight="1">
      <c r="B32" s="202" t="s">
        <v>661</v>
      </c>
      <c r="C32" s="187"/>
      <c r="D32" s="187"/>
      <c r="E32" s="186"/>
      <c r="F32" s="186"/>
      <c r="G32" s="186"/>
      <c r="H32" s="186"/>
      <c r="I32" s="186"/>
      <c r="J32" s="186"/>
      <c r="K32" s="186"/>
      <c r="L32" s="186"/>
      <c r="M32" s="186"/>
      <c r="N32" s="186"/>
      <c r="O32" s="206"/>
      <c r="P32" s="185"/>
      <c r="Q32" s="185">
        <f t="shared" si="4"/>
        <v>0</v>
      </c>
      <c r="R32" s="185"/>
      <c r="S32" s="185"/>
      <c r="T32" s="185"/>
      <c r="V32" s="203">
        <f t="shared" si="5"/>
        <v>0</v>
      </c>
      <c r="W32" s="184">
        <v>1</v>
      </c>
      <c r="X32" s="183"/>
      <c r="Y32" s="183" t="e">
        <v>#N/A</v>
      </c>
      <c r="Z32" s="183" t="e">
        <v>#N/A</v>
      </c>
      <c r="AA32" s="183" t="e">
        <v>#N/A</v>
      </c>
      <c r="AB32" s="183" t="e">
        <v>#N/A</v>
      </c>
      <c r="AC32" s="183" t="e">
        <v>#N/A</v>
      </c>
      <c r="AD32" s="183" t="e">
        <v>#N/A</v>
      </c>
      <c r="AE32" s="270">
        <f t="shared" si="6"/>
        <v>0</v>
      </c>
      <c r="AF32" s="270">
        <f t="shared" si="7"/>
        <v>0</v>
      </c>
      <c r="AG32" s="270">
        <f t="shared" si="8"/>
        <v>0</v>
      </c>
      <c r="AH32" s="270">
        <f t="shared" si="9"/>
        <v>0</v>
      </c>
      <c r="AI32" s="270">
        <f t="shared" si="10"/>
        <v>0</v>
      </c>
      <c r="AJ32" s="270">
        <f t="shared" si="11"/>
        <v>0</v>
      </c>
      <c r="AK32" s="270">
        <f t="shared" si="12"/>
        <v>0</v>
      </c>
    </row>
    <row r="33" spans="2:37" s="270" customFormat="1" ht="19.149999999999999" customHeight="1">
      <c r="B33" s="202" t="s">
        <v>661</v>
      </c>
      <c r="C33" s="187"/>
      <c r="D33" s="187"/>
      <c r="E33" s="186"/>
      <c r="F33" s="186"/>
      <c r="G33" s="186"/>
      <c r="H33" s="186"/>
      <c r="I33" s="186"/>
      <c r="J33" s="186"/>
      <c r="K33" s="186"/>
      <c r="L33" s="186"/>
      <c r="M33" s="186"/>
      <c r="N33" s="186"/>
      <c r="O33" s="206"/>
      <c r="P33" s="185"/>
      <c r="Q33" s="185">
        <f t="shared" si="4"/>
        <v>0</v>
      </c>
      <c r="R33" s="185"/>
      <c r="S33" s="185"/>
      <c r="T33" s="185"/>
      <c r="V33" s="203">
        <f t="shared" si="5"/>
        <v>0</v>
      </c>
      <c r="W33" s="184">
        <v>1</v>
      </c>
      <c r="X33" s="183"/>
      <c r="Y33" s="183" t="e">
        <v>#N/A</v>
      </c>
      <c r="Z33" s="183" t="e">
        <v>#N/A</v>
      </c>
      <c r="AA33" s="183" t="e">
        <v>#N/A</v>
      </c>
      <c r="AB33" s="183" t="e">
        <v>#N/A</v>
      </c>
      <c r="AC33" s="183" t="e">
        <v>#N/A</v>
      </c>
      <c r="AD33" s="183" t="e">
        <v>#N/A</v>
      </c>
      <c r="AE33" s="270">
        <f t="shared" si="6"/>
        <v>0</v>
      </c>
      <c r="AF33" s="270">
        <f t="shared" si="7"/>
        <v>0</v>
      </c>
      <c r="AG33" s="270">
        <f t="shared" si="8"/>
        <v>0</v>
      </c>
      <c r="AH33" s="270">
        <f t="shared" si="9"/>
        <v>0</v>
      </c>
      <c r="AI33" s="270">
        <f t="shared" si="10"/>
        <v>0</v>
      </c>
      <c r="AJ33" s="270">
        <f t="shared" si="11"/>
        <v>0</v>
      </c>
      <c r="AK33" s="270">
        <f t="shared" si="12"/>
        <v>0</v>
      </c>
    </row>
    <row r="34" spans="2:37" s="270" customFormat="1" ht="19.149999999999999" customHeight="1">
      <c r="B34" s="202" t="s">
        <v>661</v>
      </c>
      <c r="C34" s="187"/>
      <c r="D34" s="187"/>
      <c r="E34" s="186"/>
      <c r="F34" s="186"/>
      <c r="G34" s="186"/>
      <c r="H34" s="186"/>
      <c r="I34" s="186"/>
      <c r="J34" s="186"/>
      <c r="K34" s="186"/>
      <c r="L34" s="186"/>
      <c r="M34" s="186"/>
      <c r="N34" s="186"/>
      <c r="O34" s="206"/>
      <c r="P34" s="185"/>
      <c r="Q34" s="185">
        <f t="shared" si="4"/>
        <v>0</v>
      </c>
      <c r="R34" s="185"/>
      <c r="S34" s="185"/>
      <c r="T34" s="185"/>
      <c r="V34" s="203">
        <f t="shared" si="5"/>
        <v>0</v>
      </c>
      <c r="W34" s="184">
        <v>1</v>
      </c>
      <c r="X34" s="183"/>
      <c r="Y34" s="183" t="e">
        <v>#N/A</v>
      </c>
      <c r="Z34" s="183" t="e">
        <v>#N/A</v>
      </c>
      <c r="AA34" s="183" t="e">
        <v>#N/A</v>
      </c>
      <c r="AB34" s="183" t="e">
        <v>#N/A</v>
      </c>
      <c r="AC34" s="183" t="e">
        <v>#N/A</v>
      </c>
      <c r="AD34" s="183" t="e">
        <v>#N/A</v>
      </c>
      <c r="AE34" s="270">
        <f t="shared" si="6"/>
        <v>0</v>
      </c>
      <c r="AF34" s="270">
        <f t="shared" si="7"/>
        <v>0</v>
      </c>
      <c r="AG34" s="270">
        <f t="shared" si="8"/>
        <v>0</v>
      </c>
      <c r="AH34" s="270">
        <f t="shared" si="9"/>
        <v>0</v>
      </c>
      <c r="AI34" s="270">
        <f t="shared" si="10"/>
        <v>0</v>
      </c>
      <c r="AJ34" s="270">
        <f t="shared" si="11"/>
        <v>0</v>
      </c>
      <c r="AK34" s="270">
        <f t="shared" si="12"/>
        <v>0</v>
      </c>
    </row>
    <row r="35" spans="2:37" s="270" customFormat="1" ht="18.75" customHeight="1">
      <c r="B35" s="202" t="s">
        <v>661</v>
      </c>
      <c r="C35" s="187"/>
      <c r="D35" s="187"/>
      <c r="E35" s="186"/>
      <c r="F35" s="186"/>
      <c r="G35" s="186"/>
      <c r="H35" s="186"/>
      <c r="I35" s="186"/>
      <c r="J35" s="186"/>
      <c r="K35" s="186"/>
      <c r="L35" s="186"/>
      <c r="M35" s="186"/>
      <c r="N35" s="186"/>
      <c r="O35" s="206"/>
      <c r="P35" s="185"/>
      <c r="Q35" s="185">
        <f t="shared" si="4"/>
        <v>0</v>
      </c>
      <c r="R35" s="185"/>
      <c r="S35" s="185"/>
      <c r="T35" s="185"/>
      <c r="V35" s="203">
        <f t="shared" si="5"/>
        <v>0</v>
      </c>
      <c r="W35" s="184">
        <v>1</v>
      </c>
      <c r="X35" s="183"/>
      <c r="Y35" s="183" t="e">
        <v>#N/A</v>
      </c>
      <c r="Z35" s="183" t="e">
        <v>#N/A</v>
      </c>
      <c r="AA35" s="183" t="e">
        <v>#N/A</v>
      </c>
      <c r="AB35" s="183" t="e">
        <v>#N/A</v>
      </c>
      <c r="AC35" s="183" t="e">
        <v>#N/A</v>
      </c>
      <c r="AD35" s="183" t="e">
        <v>#N/A</v>
      </c>
      <c r="AE35" s="270">
        <f t="shared" si="6"/>
        <v>0</v>
      </c>
      <c r="AF35" s="270">
        <f t="shared" si="7"/>
        <v>0</v>
      </c>
      <c r="AG35" s="270">
        <f t="shared" si="8"/>
        <v>0</v>
      </c>
      <c r="AH35" s="270">
        <f t="shared" si="9"/>
        <v>0</v>
      </c>
      <c r="AI35" s="270">
        <f t="shared" si="10"/>
        <v>0</v>
      </c>
      <c r="AJ35" s="270">
        <f t="shared" si="11"/>
        <v>0</v>
      </c>
      <c r="AK35" s="270">
        <f t="shared" si="12"/>
        <v>0</v>
      </c>
    </row>
    <row r="36" spans="2:37" s="270" customFormat="1" ht="19.149999999999999" customHeight="1">
      <c r="B36" s="202" t="s">
        <v>661</v>
      </c>
      <c r="C36" s="187"/>
      <c r="D36" s="187"/>
      <c r="E36" s="186"/>
      <c r="F36" s="186"/>
      <c r="G36" s="186"/>
      <c r="H36" s="186"/>
      <c r="I36" s="186"/>
      <c r="J36" s="186"/>
      <c r="K36" s="186"/>
      <c r="L36" s="186"/>
      <c r="M36" s="186"/>
      <c r="N36" s="186"/>
      <c r="O36" s="206"/>
      <c r="P36" s="185"/>
      <c r="Q36" s="185">
        <f t="shared" si="4"/>
        <v>0</v>
      </c>
      <c r="R36" s="185"/>
      <c r="S36" s="185"/>
      <c r="T36" s="185"/>
      <c r="V36" s="203">
        <f t="shared" si="5"/>
        <v>0</v>
      </c>
      <c r="W36" s="184">
        <v>1</v>
      </c>
      <c r="X36" s="183"/>
      <c r="Y36" s="183" t="e">
        <v>#N/A</v>
      </c>
      <c r="Z36" s="183" t="e">
        <v>#N/A</v>
      </c>
      <c r="AA36" s="183" t="e">
        <v>#N/A</v>
      </c>
      <c r="AB36" s="183" t="e">
        <v>#N/A</v>
      </c>
      <c r="AC36" s="183" t="e">
        <v>#N/A</v>
      </c>
      <c r="AD36" s="183" t="e">
        <v>#N/A</v>
      </c>
      <c r="AE36" s="270">
        <f t="shared" si="6"/>
        <v>0</v>
      </c>
      <c r="AF36" s="270">
        <f t="shared" si="7"/>
        <v>0</v>
      </c>
      <c r="AG36" s="270">
        <f t="shared" si="8"/>
        <v>0</v>
      </c>
      <c r="AH36" s="270">
        <f t="shared" si="9"/>
        <v>0</v>
      </c>
      <c r="AI36" s="270">
        <f t="shared" si="10"/>
        <v>0</v>
      </c>
      <c r="AJ36" s="270">
        <f t="shared" si="11"/>
        <v>0</v>
      </c>
      <c r="AK36" s="270">
        <f t="shared" si="12"/>
        <v>0</v>
      </c>
    </row>
    <row r="37" spans="2:37" s="271" customFormat="1" ht="19.149999999999999" customHeight="1">
      <c r="B37" s="202" t="s">
        <v>661</v>
      </c>
      <c r="C37" s="187"/>
      <c r="D37" s="187"/>
      <c r="E37" s="186"/>
      <c r="F37" s="186"/>
      <c r="G37" s="186"/>
      <c r="H37" s="186"/>
      <c r="I37" s="186"/>
      <c r="J37" s="186"/>
      <c r="K37" s="186"/>
      <c r="L37" s="186"/>
      <c r="M37" s="186"/>
      <c r="N37" s="186"/>
      <c r="O37" s="206"/>
      <c r="P37" s="185"/>
      <c r="Q37" s="185">
        <f t="shared" ref="Q37:Q56" si="13">IF(ISNA(Y37),0,Y37)</f>
        <v>0</v>
      </c>
      <c r="R37" s="185"/>
      <c r="S37" s="185"/>
      <c r="T37" s="185"/>
      <c r="V37" s="203">
        <f t="shared" ref="V37:V56" si="14">IF(AND(OR(AE37=0,AND(OR(AF37=0,AF37=1000),OR(AG37=0,AG37=1000),OR(AH37=0,AH37=1000),OR(AI37=0,AI37=1000),OR(AJ37=0,AJ37=1000),OR(AK37=0,AK37=1000)),C37="",D37="",E37="",F37="",G37="",H37="",I37="",J37="",K37="",L37="",M37="",N37=""),NOT(AND(AE37=0,OR(AF37=0,AF37=1000),OR(AG37=0,AG37=1000),OR(AH37=0,AH37=1000),OR(AI37=0,AI37=1000),OR(AJ37=0,AJ37=1000),OR(AK37=0,AK37=1000),C37="",D37="",E37="",F37="",G37="",H37="",I37="",J37="",K37="",L37="",M37="",N37=""))),1,0)</f>
        <v>0</v>
      </c>
      <c r="W37" s="184">
        <v>1</v>
      </c>
      <c r="X37" s="183"/>
      <c r="Y37" s="183" t="e">
        <v>#N/A</v>
      </c>
      <c r="Z37" s="183" t="e">
        <v>#N/A</v>
      </c>
      <c r="AA37" s="183" t="e">
        <v>#N/A</v>
      </c>
      <c r="AB37" s="183" t="e">
        <v>#N/A</v>
      </c>
      <c r="AC37" s="183" t="e">
        <v>#N/A</v>
      </c>
      <c r="AD37" s="183" t="e">
        <v>#N/A</v>
      </c>
      <c r="AE37" s="271">
        <f t="shared" ref="AE37:AE56" si="15">IF(ISNA(X37),0,X37)</f>
        <v>0</v>
      </c>
      <c r="AF37" s="271">
        <f t="shared" ref="AF37:AF56" si="16">IF(ISNA(Y37),0,Y37)</f>
        <v>0</v>
      </c>
      <c r="AG37" s="271">
        <f t="shared" ref="AG37:AG56" si="17">IF(ISNA(Z37),0,Z37)</f>
        <v>0</v>
      </c>
      <c r="AH37" s="271">
        <f t="shared" ref="AH37:AH56" si="18">IF(ISNA(AA37),0,AA37)</f>
        <v>0</v>
      </c>
      <c r="AI37" s="271">
        <f t="shared" ref="AI37:AI56" si="19">IF(ISNA(AB37),0,AB37)</f>
        <v>0</v>
      </c>
      <c r="AJ37" s="271">
        <f t="shared" ref="AJ37:AJ56" si="20">IF(ISNA(AC37),0,AC37)</f>
        <v>0</v>
      </c>
      <c r="AK37" s="271">
        <f t="shared" ref="AK37:AK56" si="21">IF(ISNA(AD37),0,AD37)</f>
        <v>0</v>
      </c>
    </row>
    <row r="38" spans="2:37" s="271" customFormat="1" ht="19.149999999999999" customHeight="1">
      <c r="B38" s="202" t="s">
        <v>661</v>
      </c>
      <c r="C38" s="187"/>
      <c r="D38" s="187"/>
      <c r="E38" s="186"/>
      <c r="F38" s="186"/>
      <c r="G38" s="186"/>
      <c r="H38" s="186"/>
      <c r="I38" s="186"/>
      <c r="J38" s="186"/>
      <c r="K38" s="186"/>
      <c r="L38" s="186"/>
      <c r="M38" s="186"/>
      <c r="N38" s="186"/>
      <c r="O38" s="206"/>
      <c r="P38" s="185"/>
      <c r="Q38" s="185">
        <f t="shared" si="13"/>
        <v>0</v>
      </c>
      <c r="R38" s="185"/>
      <c r="S38" s="185"/>
      <c r="T38" s="185"/>
      <c r="V38" s="203">
        <f t="shared" si="14"/>
        <v>0</v>
      </c>
      <c r="W38" s="184">
        <v>1</v>
      </c>
      <c r="X38" s="183"/>
      <c r="Y38" s="183" t="e">
        <v>#N/A</v>
      </c>
      <c r="Z38" s="183" t="e">
        <v>#N/A</v>
      </c>
      <c r="AA38" s="183" t="e">
        <v>#N/A</v>
      </c>
      <c r="AB38" s="183" t="e">
        <v>#N/A</v>
      </c>
      <c r="AC38" s="183" t="e">
        <v>#N/A</v>
      </c>
      <c r="AD38" s="183" t="e">
        <v>#N/A</v>
      </c>
      <c r="AE38" s="271">
        <f t="shared" si="15"/>
        <v>0</v>
      </c>
      <c r="AF38" s="271">
        <f t="shared" si="16"/>
        <v>0</v>
      </c>
      <c r="AG38" s="271">
        <f t="shared" si="17"/>
        <v>0</v>
      </c>
      <c r="AH38" s="271">
        <f t="shared" si="18"/>
        <v>0</v>
      </c>
      <c r="AI38" s="271">
        <f t="shared" si="19"/>
        <v>0</v>
      </c>
      <c r="AJ38" s="271">
        <f t="shared" si="20"/>
        <v>0</v>
      </c>
      <c r="AK38" s="271">
        <f t="shared" si="21"/>
        <v>0</v>
      </c>
    </row>
    <row r="39" spans="2:37" s="271" customFormat="1" ht="19.149999999999999" customHeight="1">
      <c r="B39" s="202" t="s">
        <v>661</v>
      </c>
      <c r="C39" s="187"/>
      <c r="D39" s="187"/>
      <c r="E39" s="186"/>
      <c r="F39" s="186"/>
      <c r="G39" s="186"/>
      <c r="H39" s="186"/>
      <c r="I39" s="186"/>
      <c r="J39" s="186"/>
      <c r="K39" s="186"/>
      <c r="L39" s="186"/>
      <c r="M39" s="186"/>
      <c r="N39" s="186"/>
      <c r="O39" s="206"/>
      <c r="P39" s="185"/>
      <c r="Q39" s="185">
        <f t="shared" si="13"/>
        <v>0</v>
      </c>
      <c r="R39" s="185"/>
      <c r="S39" s="185"/>
      <c r="T39" s="185"/>
      <c r="V39" s="203">
        <f t="shared" si="14"/>
        <v>0</v>
      </c>
      <c r="W39" s="184">
        <v>1</v>
      </c>
      <c r="X39" s="183"/>
      <c r="Y39" s="183" t="e">
        <v>#N/A</v>
      </c>
      <c r="Z39" s="183" t="e">
        <v>#N/A</v>
      </c>
      <c r="AA39" s="183" t="e">
        <v>#N/A</v>
      </c>
      <c r="AB39" s="183" t="e">
        <v>#N/A</v>
      </c>
      <c r="AC39" s="183" t="e">
        <v>#N/A</v>
      </c>
      <c r="AD39" s="183" t="e">
        <v>#N/A</v>
      </c>
      <c r="AE39" s="271">
        <f t="shared" si="15"/>
        <v>0</v>
      </c>
      <c r="AF39" s="271">
        <f t="shared" si="16"/>
        <v>0</v>
      </c>
      <c r="AG39" s="271">
        <f t="shared" si="17"/>
        <v>0</v>
      </c>
      <c r="AH39" s="271">
        <f t="shared" si="18"/>
        <v>0</v>
      </c>
      <c r="AI39" s="271">
        <f t="shared" si="19"/>
        <v>0</v>
      </c>
      <c r="AJ39" s="271">
        <f t="shared" si="20"/>
        <v>0</v>
      </c>
      <c r="AK39" s="271">
        <f t="shared" si="21"/>
        <v>0</v>
      </c>
    </row>
    <row r="40" spans="2:37" s="271" customFormat="1" ht="19.149999999999999" customHeight="1">
      <c r="B40" s="202" t="s">
        <v>661</v>
      </c>
      <c r="C40" s="187"/>
      <c r="D40" s="187"/>
      <c r="E40" s="186"/>
      <c r="F40" s="186"/>
      <c r="G40" s="186"/>
      <c r="H40" s="186"/>
      <c r="I40" s="186"/>
      <c r="J40" s="186"/>
      <c r="K40" s="186"/>
      <c r="L40" s="186"/>
      <c r="M40" s="186"/>
      <c r="N40" s="186"/>
      <c r="O40" s="206"/>
      <c r="P40" s="185"/>
      <c r="Q40" s="185">
        <f t="shared" si="13"/>
        <v>0</v>
      </c>
      <c r="R40" s="185"/>
      <c r="S40" s="185"/>
      <c r="T40" s="185"/>
      <c r="V40" s="203">
        <f t="shared" si="14"/>
        <v>0</v>
      </c>
      <c r="W40" s="184">
        <v>1</v>
      </c>
      <c r="X40" s="183"/>
      <c r="Y40" s="183" t="e">
        <v>#N/A</v>
      </c>
      <c r="Z40" s="183" t="e">
        <v>#N/A</v>
      </c>
      <c r="AA40" s="183" t="e">
        <v>#N/A</v>
      </c>
      <c r="AB40" s="183" t="e">
        <v>#N/A</v>
      </c>
      <c r="AC40" s="183" t="e">
        <v>#N/A</v>
      </c>
      <c r="AD40" s="183" t="e">
        <v>#N/A</v>
      </c>
      <c r="AE40" s="271">
        <f t="shared" si="15"/>
        <v>0</v>
      </c>
      <c r="AF40" s="271">
        <f t="shared" si="16"/>
        <v>0</v>
      </c>
      <c r="AG40" s="271">
        <f t="shared" si="17"/>
        <v>0</v>
      </c>
      <c r="AH40" s="271">
        <f t="shared" si="18"/>
        <v>0</v>
      </c>
      <c r="AI40" s="271">
        <f t="shared" si="19"/>
        <v>0</v>
      </c>
      <c r="AJ40" s="271">
        <f t="shared" si="20"/>
        <v>0</v>
      </c>
      <c r="AK40" s="271">
        <f t="shared" si="21"/>
        <v>0</v>
      </c>
    </row>
    <row r="41" spans="2:37" s="271" customFormat="1" ht="19.149999999999999" customHeight="1">
      <c r="B41" s="202" t="s">
        <v>661</v>
      </c>
      <c r="C41" s="187"/>
      <c r="D41" s="187"/>
      <c r="E41" s="186"/>
      <c r="F41" s="186"/>
      <c r="G41" s="186"/>
      <c r="H41" s="186"/>
      <c r="I41" s="186"/>
      <c r="J41" s="186"/>
      <c r="K41" s="186"/>
      <c r="L41" s="186"/>
      <c r="M41" s="186"/>
      <c r="N41" s="186"/>
      <c r="O41" s="206"/>
      <c r="P41" s="185"/>
      <c r="Q41" s="185">
        <f t="shared" si="13"/>
        <v>0</v>
      </c>
      <c r="R41" s="185"/>
      <c r="S41" s="185"/>
      <c r="T41" s="185"/>
      <c r="V41" s="203">
        <f t="shared" si="14"/>
        <v>0</v>
      </c>
      <c r="W41" s="184">
        <v>1</v>
      </c>
      <c r="X41" s="183"/>
      <c r="Y41" s="183" t="e">
        <v>#N/A</v>
      </c>
      <c r="Z41" s="183" t="e">
        <v>#N/A</v>
      </c>
      <c r="AA41" s="183" t="e">
        <v>#N/A</v>
      </c>
      <c r="AB41" s="183" t="e">
        <v>#N/A</v>
      </c>
      <c r="AC41" s="183" t="e">
        <v>#N/A</v>
      </c>
      <c r="AD41" s="183" t="e">
        <v>#N/A</v>
      </c>
      <c r="AE41" s="271">
        <f t="shared" si="15"/>
        <v>0</v>
      </c>
      <c r="AF41" s="271">
        <f t="shared" si="16"/>
        <v>0</v>
      </c>
      <c r="AG41" s="271">
        <f t="shared" si="17"/>
        <v>0</v>
      </c>
      <c r="AH41" s="271">
        <f t="shared" si="18"/>
        <v>0</v>
      </c>
      <c r="AI41" s="271">
        <f t="shared" si="19"/>
        <v>0</v>
      </c>
      <c r="AJ41" s="271">
        <f t="shared" si="20"/>
        <v>0</v>
      </c>
      <c r="AK41" s="271">
        <f t="shared" si="21"/>
        <v>0</v>
      </c>
    </row>
    <row r="42" spans="2:37" s="271" customFormat="1" ht="19.149999999999999" customHeight="1">
      <c r="B42" s="202" t="s">
        <v>661</v>
      </c>
      <c r="C42" s="187"/>
      <c r="D42" s="187"/>
      <c r="E42" s="186"/>
      <c r="F42" s="186"/>
      <c r="G42" s="186"/>
      <c r="H42" s="186"/>
      <c r="I42" s="186"/>
      <c r="J42" s="186"/>
      <c r="K42" s="186"/>
      <c r="L42" s="186"/>
      <c r="M42" s="186"/>
      <c r="N42" s="186"/>
      <c r="O42" s="206"/>
      <c r="P42" s="185"/>
      <c r="Q42" s="185">
        <f t="shared" si="13"/>
        <v>0</v>
      </c>
      <c r="R42" s="185"/>
      <c r="S42" s="185"/>
      <c r="T42" s="185"/>
      <c r="V42" s="203">
        <f t="shared" si="14"/>
        <v>0</v>
      </c>
      <c r="W42" s="184">
        <v>1</v>
      </c>
      <c r="X42" s="183"/>
      <c r="Y42" s="183" t="e">
        <v>#N/A</v>
      </c>
      <c r="Z42" s="183" t="e">
        <v>#N/A</v>
      </c>
      <c r="AA42" s="183" t="e">
        <v>#N/A</v>
      </c>
      <c r="AB42" s="183" t="e">
        <v>#N/A</v>
      </c>
      <c r="AC42" s="183" t="e">
        <v>#N/A</v>
      </c>
      <c r="AD42" s="183" t="e">
        <v>#N/A</v>
      </c>
      <c r="AE42" s="271">
        <f t="shared" si="15"/>
        <v>0</v>
      </c>
      <c r="AF42" s="271">
        <f t="shared" si="16"/>
        <v>0</v>
      </c>
      <c r="AG42" s="271">
        <f t="shared" si="17"/>
        <v>0</v>
      </c>
      <c r="AH42" s="271">
        <f t="shared" si="18"/>
        <v>0</v>
      </c>
      <c r="AI42" s="271">
        <f t="shared" si="19"/>
        <v>0</v>
      </c>
      <c r="AJ42" s="271">
        <f t="shared" si="20"/>
        <v>0</v>
      </c>
      <c r="AK42" s="271">
        <f t="shared" si="21"/>
        <v>0</v>
      </c>
    </row>
    <row r="43" spans="2:37" s="271" customFormat="1" ht="19.149999999999999" customHeight="1">
      <c r="B43" s="202" t="s">
        <v>661</v>
      </c>
      <c r="C43" s="187"/>
      <c r="D43" s="187"/>
      <c r="E43" s="186"/>
      <c r="F43" s="186"/>
      <c r="G43" s="186"/>
      <c r="H43" s="186"/>
      <c r="I43" s="186"/>
      <c r="J43" s="186"/>
      <c r="K43" s="186"/>
      <c r="L43" s="186"/>
      <c r="M43" s="186"/>
      <c r="N43" s="186"/>
      <c r="O43" s="206"/>
      <c r="P43" s="185"/>
      <c r="Q43" s="185">
        <f t="shared" si="13"/>
        <v>0</v>
      </c>
      <c r="R43" s="185"/>
      <c r="S43" s="185"/>
      <c r="T43" s="185"/>
      <c r="V43" s="203">
        <f t="shared" si="14"/>
        <v>0</v>
      </c>
      <c r="W43" s="184">
        <v>1</v>
      </c>
      <c r="X43" s="183"/>
      <c r="Y43" s="183" t="e">
        <v>#N/A</v>
      </c>
      <c r="Z43" s="183" t="e">
        <v>#N/A</v>
      </c>
      <c r="AA43" s="183" t="e">
        <v>#N/A</v>
      </c>
      <c r="AB43" s="183" t="e">
        <v>#N/A</v>
      </c>
      <c r="AC43" s="183" t="e">
        <v>#N/A</v>
      </c>
      <c r="AD43" s="183" t="e">
        <v>#N/A</v>
      </c>
      <c r="AE43" s="271">
        <f t="shared" si="15"/>
        <v>0</v>
      </c>
      <c r="AF43" s="271">
        <f t="shared" si="16"/>
        <v>0</v>
      </c>
      <c r="AG43" s="271">
        <f t="shared" si="17"/>
        <v>0</v>
      </c>
      <c r="AH43" s="271">
        <f t="shared" si="18"/>
        <v>0</v>
      </c>
      <c r="AI43" s="271">
        <f t="shared" si="19"/>
        <v>0</v>
      </c>
      <c r="AJ43" s="271">
        <f t="shared" si="20"/>
        <v>0</v>
      </c>
      <c r="AK43" s="271">
        <f t="shared" si="21"/>
        <v>0</v>
      </c>
    </row>
    <row r="44" spans="2:37" s="271" customFormat="1" ht="19.149999999999999" customHeight="1">
      <c r="B44" s="202" t="s">
        <v>661</v>
      </c>
      <c r="C44" s="187"/>
      <c r="D44" s="187"/>
      <c r="E44" s="186"/>
      <c r="F44" s="186"/>
      <c r="G44" s="186"/>
      <c r="H44" s="186"/>
      <c r="I44" s="186"/>
      <c r="J44" s="186"/>
      <c r="K44" s="186"/>
      <c r="L44" s="186"/>
      <c r="M44" s="186"/>
      <c r="N44" s="186"/>
      <c r="O44" s="206"/>
      <c r="P44" s="185"/>
      <c r="Q44" s="185">
        <f t="shared" si="13"/>
        <v>0</v>
      </c>
      <c r="R44" s="185"/>
      <c r="S44" s="185"/>
      <c r="T44" s="185"/>
      <c r="V44" s="203">
        <f t="shared" si="14"/>
        <v>0</v>
      </c>
      <c r="W44" s="184">
        <v>1</v>
      </c>
      <c r="X44" s="183"/>
      <c r="Y44" s="183" t="e">
        <v>#N/A</v>
      </c>
      <c r="Z44" s="183" t="e">
        <v>#N/A</v>
      </c>
      <c r="AA44" s="183" t="e">
        <v>#N/A</v>
      </c>
      <c r="AB44" s="183" t="e">
        <v>#N/A</v>
      </c>
      <c r="AC44" s="183" t="e">
        <v>#N/A</v>
      </c>
      <c r="AD44" s="183" t="e">
        <v>#N/A</v>
      </c>
      <c r="AE44" s="271">
        <f t="shared" si="15"/>
        <v>0</v>
      </c>
      <c r="AF44" s="271">
        <f t="shared" si="16"/>
        <v>0</v>
      </c>
      <c r="AG44" s="271">
        <f t="shared" si="17"/>
        <v>0</v>
      </c>
      <c r="AH44" s="271">
        <f t="shared" si="18"/>
        <v>0</v>
      </c>
      <c r="AI44" s="271">
        <f t="shared" si="19"/>
        <v>0</v>
      </c>
      <c r="AJ44" s="271">
        <f t="shared" si="20"/>
        <v>0</v>
      </c>
      <c r="AK44" s="271">
        <f t="shared" si="21"/>
        <v>0</v>
      </c>
    </row>
    <row r="45" spans="2:37" s="271" customFormat="1" ht="19.149999999999999" customHeight="1">
      <c r="B45" s="202" t="s">
        <v>661</v>
      </c>
      <c r="C45" s="187"/>
      <c r="D45" s="187"/>
      <c r="E45" s="186"/>
      <c r="F45" s="186"/>
      <c r="G45" s="186"/>
      <c r="H45" s="186"/>
      <c r="I45" s="186"/>
      <c r="J45" s="186"/>
      <c r="K45" s="186"/>
      <c r="L45" s="186"/>
      <c r="M45" s="186"/>
      <c r="N45" s="186"/>
      <c r="O45" s="206"/>
      <c r="P45" s="185"/>
      <c r="Q45" s="185">
        <f t="shared" si="13"/>
        <v>0</v>
      </c>
      <c r="R45" s="185"/>
      <c r="S45" s="185"/>
      <c r="T45" s="185"/>
      <c r="V45" s="203">
        <f t="shared" si="14"/>
        <v>0</v>
      </c>
      <c r="W45" s="184">
        <v>1</v>
      </c>
      <c r="X45" s="183"/>
      <c r="Y45" s="183" t="e">
        <v>#N/A</v>
      </c>
      <c r="Z45" s="183" t="e">
        <v>#N/A</v>
      </c>
      <c r="AA45" s="183" t="e">
        <v>#N/A</v>
      </c>
      <c r="AB45" s="183" t="e">
        <v>#N/A</v>
      </c>
      <c r="AC45" s="183" t="e">
        <v>#N/A</v>
      </c>
      <c r="AD45" s="183" t="e">
        <v>#N/A</v>
      </c>
      <c r="AE45" s="271">
        <f t="shared" si="15"/>
        <v>0</v>
      </c>
      <c r="AF45" s="271">
        <f t="shared" si="16"/>
        <v>0</v>
      </c>
      <c r="AG45" s="271">
        <f t="shared" si="17"/>
        <v>0</v>
      </c>
      <c r="AH45" s="271">
        <f t="shared" si="18"/>
        <v>0</v>
      </c>
      <c r="AI45" s="271">
        <f t="shared" si="19"/>
        <v>0</v>
      </c>
      <c r="AJ45" s="271">
        <f t="shared" si="20"/>
        <v>0</v>
      </c>
      <c r="AK45" s="271">
        <f t="shared" si="21"/>
        <v>0</v>
      </c>
    </row>
    <row r="46" spans="2:37" s="271" customFormat="1" ht="19.149999999999999" customHeight="1">
      <c r="B46" s="202" t="s">
        <v>661</v>
      </c>
      <c r="C46" s="187"/>
      <c r="D46" s="187"/>
      <c r="E46" s="186"/>
      <c r="F46" s="186"/>
      <c r="G46" s="186"/>
      <c r="H46" s="186"/>
      <c r="I46" s="186"/>
      <c r="J46" s="186"/>
      <c r="K46" s="186"/>
      <c r="L46" s="186"/>
      <c r="M46" s="186"/>
      <c r="N46" s="186"/>
      <c r="O46" s="206"/>
      <c r="P46" s="185"/>
      <c r="Q46" s="185">
        <f t="shared" si="13"/>
        <v>0</v>
      </c>
      <c r="R46" s="185"/>
      <c r="S46" s="185"/>
      <c r="T46" s="185"/>
      <c r="V46" s="203">
        <f t="shared" si="14"/>
        <v>0</v>
      </c>
      <c r="W46" s="184">
        <v>1</v>
      </c>
      <c r="X46" s="183"/>
      <c r="Y46" s="183" t="e">
        <v>#N/A</v>
      </c>
      <c r="Z46" s="183" t="e">
        <v>#N/A</v>
      </c>
      <c r="AA46" s="183" t="e">
        <v>#N/A</v>
      </c>
      <c r="AB46" s="183" t="e">
        <v>#N/A</v>
      </c>
      <c r="AC46" s="183" t="e">
        <v>#N/A</v>
      </c>
      <c r="AD46" s="183" t="e">
        <v>#N/A</v>
      </c>
      <c r="AE46" s="271">
        <f t="shared" si="15"/>
        <v>0</v>
      </c>
      <c r="AF46" s="271">
        <f t="shared" si="16"/>
        <v>0</v>
      </c>
      <c r="AG46" s="271">
        <f t="shared" si="17"/>
        <v>0</v>
      </c>
      <c r="AH46" s="271">
        <f t="shared" si="18"/>
        <v>0</v>
      </c>
      <c r="AI46" s="271">
        <f t="shared" si="19"/>
        <v>0</v>
      </c>
      <c r="AJ46" s="271">
        <f t="shared" si="20"/>
        <v>0</v>
      </c>
      <c r="AK46" s="271">
        <f t="shared" si="21"/>
        <v>0</v>
      </c>
    </row>
    <row r="47" spans="2:37" s="271" customFormat="1" ht="19.149999999999999" customHeight="1">
      <c r="B47" s="202" t="s">
        <v>661</v>
      </c>
      <c r="C47" s="187"/>
      <c r="D47" s="187"/>
      <c r="E47" s="186"/>
      <c r="F47" s="186"/>
      <c r="G47" s="186"/>
      <c r="H47" s="186"/>
      <c r="I47" s="186"/>
      <c r="J47" s="186"/>
      <c r="K47" s="186"/>
      <c r="L47" s="186"/>
      <c r="M47" s="186"/>
      <c r="N47" s="186"/>
      <c r="O47" s="206"/>
      <c r="P47" s="185"/>
      <c r="Q47" s="185">
        <f t="shared" si="13"/>
        <v>0</v>
      </c>
      <c r="R47" s="185"/>
      <c r="S47" s="185"/>
      <c r="T47" s="185"/>
      <c r="V47" s="203">
        <f t="shared" si="14"/>
        <v>0</v>
      </c>
      <c r="W47" s="184">
        <v>1</v>
      </c>
      <c r="X47" s="183"/>
      <c r="Y47" s="183" t="e">
        <v>#N/A</v>
      </c>
      <c r="Z47" s="183" t="e">
        <v>#N/A</v>
      </c>
      <c r="AA47" s="183" t="e">
        <v>#N/A</v>
      </c>
      <c r="AB47" s="183" t="e">
        <v>#N/A</v>
      </c>
      <c r="AC47" s="183" t="e">
        <v>#N/A</v>
      </c>
      <c r="AD47" s="183" t="e">
        <v>#N/A</v>
      </c>
      <c r="AE47" s="271">
        <f t="shared" si="15"/>
        <v>0</v>
      </c>
      <c r="AF47" s="271">
        <f t="shared" si="16"/>
        <v>0</v>
      </c>
      <c r="AG47" s="271">
        <f t="shared" si="17"/>
        <v>0</v>
      </c>
      <c r="AH47" s="271">
        <f t="shared" si="18"/>
        <v>0</v>
      </c>
      <c r="AI47" s="271">
        <f t="shared" si="19"/>
        <v>0</v>
      </c>
      <c r="AJ47" s="271">
        <f t="shared" si="20"/>
        <v>0</v>
      </c>
      <c r="AK47" s="271">
        <f t="shared" si="21"/>
        <v>0</v>
      </c>
    </row>
    <row r="48" spans="2:37" s="271" customFormat="1" ht="19.149999999999999" customHeight="1">
      <c r="B48" s="202" t="s">
        <v>661</v>
      </c>
      <c r="C48" s="187"/>
      <c r="D48" s="187"/>
      <c r="E48" s="186"/>
      <c r="F48" s="186"/>
      <c r="G48" s="186"/>
      <c r="H48" s="186"/>
      <c r="I48" s="186"/>
      <c r="J48" s="186"/>
      <c r="K48" s="186"/>
      <c r="L48" s="186"/>
      <c r="M48" s="186"/>
      <c r="N48" s="186"/>
      <c r="O48" s="206"/>
      <c r="P48" s="185"/>
      <c r="Q48" s="185">
        <f t="shared" si="13"/>
        <v>0</v>
      </c>
      <c r="R48" s="185"/>
      <c r="S48" s="185"/>
      <c r="T48" s="185"/>
      <c r="V48" s="203">
        <f t="shared" si="14"/>
        <v>0</v>
      </c>
      <c r="W48" s="184">
        <v>1</v>
      </c>
      <c r="X48" s="183"/>
      <c r="Y48" s="183" t="e">
        <v>#N/A</v>
      </c>
      <c r="Z48" s="183" t="e">
        <v>#N/A</v>
      </c>
      <c r="AA48" s="183" t="e">
        <v>#N/A</v>
      </c>
      <c r="AB48" s="183" t="e">
        <v>#N/A</v>
      </c>
      <c r="AC48" s="183" t="e">
        <v>#N/A</v>
      </c>
      <c r="AD48" s="183" t="e">
        <v>#N/A</v>
      </c>
      <c r="AE48" s="271">
        <f t="shared" si="15"/>
        <v>0</v>
      </c>
      <c r="AF48" s="271">
        <f t="shared" si="16"/>
        <v>0</v>
      </c>
      <c r="AG48" s="271">
        <f t="shared" si="17"/>
        <v>0</v>
      </c>
      <c r="AH48" s="271">
        <f t="shared" si="18"/>
        <v>0</v>
      </c>
      <c r="AI48" s="271">
        <f t="shared" si="19"/>
        <v>0</v>
      </c>
      <c r="AJ48" s="271">
        <f t="shared" si="20"/>
        <v>0</v>
      </c>
      <c r="AK48" s="271">
        <f t="shared" si="21"/>
        <v>0</v>
      </c>
    </row>
    <row r="49" spans="2:37" s="271" customFormat="1" ht="19.149999999999999" customHeight="1">
      <c r="B49" s="202" t="s">
        <v>661</v>
      </c>
      <c r="C49" s="187"/>
      <c r="D49" s="187"/>
      <c r="E49" s="186"/>
      <c r="F49" s="186"/>
      <c r="G49" s="186"/>
      <c r="H49" s="186"/>
      <c r="I49" s="186"/>
      <c r="J49" s="186"/>
      <c r="K49" s="186"/>
      <c r="L49" s="186"/>
      <c r="M49" s="186"/>
      <c r="N49" s="186"/>
      <c r="O49" s="206"/>
      <c r="P49" s="185"/>
      <c r="Q49" s="185">
        <f t="shared" si="13"/>
        <v>0</v>
      </c>
      <c r="R49" s="185"/>
      <c r="S49" s="185"/>
      <c r="T49" s="185"/>
      <c r="V49" s="203">
        <f t="shared" si="14"/>
        <v>0</v>
      </c>
      <c r="W49" s="184">
        <v>1</v>
      </c>
      <c r="X49" s="183"/>
      <c r="Y49" s="183" t="e">
        <v>#N/A</v>
      </c>
      <c r="Z49" s="183" t="e">
        <v>#N/A</v>
      </c>
      <c r="AA49" s="183" t="e">
        <v>#N/A</v>
      </c>
      <c r="AB49" s="183" t="e">
        <v>#N/A</v>
      </c>
      <c r="AC49" s="183" t="e">
        <v>#N/A</v>
      </c>
      <c r="AD49" s="183" t="e">
        <v>#N/A</v>
      </c>
      <c r="AE49" s="271">
        <f t="shared" si="15"/>
        <v>0</v>
      </c>
      <c r="AF49" s="271">
        <f t="shared" si="16"/>
        <v>0</v>
      </c>
      <c r="AG49" s="271">
        <f t="shared" si="17"/>
        <v>0</v>
      </c>
      <c r="AH49" s="271">
        <f t="shared" si="18"/>
        <v>0</v>
      </c>
      <c r="AI49" s="271">
        <f t="shared" si="19"/>
        <v>0</v>
      </c>
      <c r="AJ49" s="271">
        <f t="shared" si="20"/>
        <v>0</v>
      </c>
      <c r="AK49" s="271">
        <f t="shared" si="21"/>
        <v>0</v>
      </c>
    </row>
    <row r="50" spans="2:37" s="271" customFormat="1" ht="19.149999999999999" customHeight="1">
      <c r="B50" s="202" t="s">
        <v>661</v>
      </c>
      <c r="C50" s="187"/>
      <c r="D50" s="187"/>
      <c r="E50" s="186"/>
      <c r="F50" s="186"/>
      <c r="G50" s="186"/>
      <c r="H50" s="186"/>
      <c r="I50" s="186"/>
      <c r="J50" s="186"/>
      <c r="K50" s="186"/>
      <c r="L50" s="186"/>
      <c r="M50" s="186"/>
      <c r="N50" s="186"/>
      <c r="O50" s="206"/>
      <c r="P50" s="185"/>
      <c r="Q50" s="185">
        <f t="shared" si="13"/>
        <v>0</v>
      </c>
      <c r="R50" s="185"/>
      <c r="S50" s="185"/>
      <c r="T50" s="185"/>
      <c r="V50" s="203">
        <f t="shared" si="14"/>
        <v>0</v>
      </c>
      <c r="W50" s="184">
        <v>1</v>
      </c>
      <c r="X50" s="183"/>
      <c r="Y50" s="183" t="e">
        <v>#N/A</v>
      </c>
      <c r="Z50" s="183" t="e">
        <v>#N/A</v>
      </c>
      <c r="AA50" s="183" t="e">
        <v>#N/A</v>
      </c>
      <c r="AB50" s="183" t="e">
        <v>#N/A</v>
      </c>
      <c r="AC50" s="183" t="e">
        <v>#N/A</v>
      </c>
      <c r="AD50" s="183" t="e">
        <v>#N/A</v>
      </c>
      <c r="AE50" s="271">
        <f t="shared" si="15"/>
        <v>0</v>
      </c>
      <c r="AF50" s="271">
        <f t="shared" si="16"/>
        <v>0</v>
      </c>
      <c r="AG50" s="271">
        <f t="shared" si="17"/>
        <v>0</v>
      </c>
      <c r="AH50" s="271">
        <f t="shared" si="18"/>
        <v>0</v>
      </c>
      <c r="AI50" s="271">
        <f t="shared" si="19"/>
        <v>0</v>
      </c>
      <c r="AJ50" s="271">
        <f t="shared" si="20"/>
        <v>0</v>
      </c>
      <c r="AK50" s="271">
        <f t="shared" si="21"/>
        <v>0</v>
      </c>
    </row>
    <row r="51" spans="2:37" s="271" customFormat="1" ht="19.149999999999999" customHeight="1">
      <c r="B51" s="202" t="s">
        <v>661</v>
      </c>
      <c r="C51" s="187"/>
      <c r="D51" s="187"/>
      <c r="E51" s="186"/>
      <c r="F51" s="186"/>
      <c r="G51" s="186"/>
      <c r="H51" s="186"/>
      <c r="I51" s="186"/>
      <c r="J51" s="186"/>
      <c r="K51" s="186"/>
      <c r="L51" s="186"/>
      <c r="M51" s="186"/>
      <c r="N51" s="186"/>
      <c r="O51" s="206"/>
      <c r="P51" s="185"/>
      <c r="Q51" s="185">
        <f t="shared" si="13"/>
        <v>0</v>
      </c>
      <c r="R51" s="185"/>
      <c r="S51" s="185"/>
      <c r="T51" s="185"/>
      <c r="V51" s="203">
        <f t="shared" si="14"/>
        <v>0</v>
      </c>
      <c r="W51" s="184">
        <v>1</v>
      </c>
      <c r="X51" s="183"/>
      <c r="Y51" s="183" t="e">
        <v>#N/A</v>
      </c>
      <c r="Z51" s="183" t="e">
        <v>#N/A</v>
      </c>
      <c r="AA51" s="183" t="e">
        <v>#N/A</v>
      </c>
      <c r="AB51" s="183" t="e">
        <v>#N/A</v>
      </c>
      <c r="AC51" s="183" t="e">
        <v>#N/A</v>
      </c>
      <c r="AD51" s="183" t="e">
        <v>#N/A</v>
      </c>
      <c r="AE51" s="271">
        <f t="shared" si="15"/>
        <v>0</v>
      </c>
      <c r="AF51" s="271">
        <f t="shared" si="16"/>
        <v>0</v>
      </c>
      <c r="AG51" s="271">
        <f t="shared" si="17"/>
        <v>0</v>
      </c>
      <c r="AH51" s="271">
        <f t="shared" si="18"/>
        <v>0</v>
      </c>
      <c r="AI51" s="271">
        <f t="shared" si="19"/>
        <v>0</v>
      </c>
      <c r="AJ51" s="271">
        <f t="shared" si="20"/>
        <v>0</v>
      </c>
      <c r="AK51" s="271">
        <f t="shared" si="21"/>
        <v>0</v>
      </c>
    </row>
    <row r="52" spans="2:37" s="271" customFormat="1" ht="19.149999999999999" customHeight="1">
      <c r="B52" s="202" t="s">
        <v>661</v>
      </c>
      <c r="C52" s="187"/>
      <c r="D52" s="187"/>
      <c r="E52" s="186"/>
      <c r="F52" s="186"/>
      <c r="G52" s="186"/>
      <c r="H52" s="186"/>
      <c r="I52" s="186"/>
      <c r="J52" s="186"/>
      <c r="K52" s="186"/>
      <c r="L52" s="186"/>
      <c r="M52" s="186"/>
      <c r="N52" s="186"/>
      <c r="O52" s="206"/>
      <c r="P52" s="185"/>
      <c r="Q52" s="185">
        <f t="shared" si="13"/>
        <v>0</v>
      </c>
      <c r="R52" s="185"/>
      <c r="S52" s="185"/>
      <c r="T52" s="185"/>
      <c r="V52" s="203">
        <f t="shared" si="14"/>
        <v>0</v>
      </c>
      <c r="W52" s="184">
        <v>1</v>
      </c>
      <c r="X52" s="183"/>
      <c r="Y52" s="183" t="e">
        <v>#N/A</v>
      </c>
      <c r="Z52" s="183" t="e">
        <v>#N/A</v>
      </c>
      <c r="AA52" s="183" t="e">
        <v>#N/A</v>
      </c>
      <c r="AB52" s="183" t="e">
        <v>#N/A</v>
      </c>
      <c r="AC52" s="183" t="e">
        <v>#N/A</v>
      </c>
      <c r="AD52" s="183" t="e">
        <v>#N/A</v>
      </c>
      <c r="AE52" s="271">
        <f t="shared" si="15"/>
        <v>0</v>
      </c>
      <c r="AF52" s="271">
        <f t="shared" si="16"/>
        <v>0</v>
      </c>
      <c r="AG52" s="271">
        <f t="shared" si="17"/>
        <v>0</v>
      </c>
      <c r="AH52" s="271">
        <f t="shared" si="18"/>
        <v>0</v>
      </c>
      <c r="AI52" s="271">
        <f t="shared" si="19"/>
        <v>0</v>
      </c>
      <c r="AJ52" s="271">
        <f t="shared" si="20"/>
        <v>0</v>
      </c>
      <c r="AK52" s="271">
        <f t="shared" si="21"/>
        <v>0</v>
      </c>
    </row>
    <row r="53" spans="2:37" s="271" customFormat="1" ht="19.149999999999999" customHeight="1">
      <c r="B53" s="202" t="s">
        <v>661</v>
      </c>
      <c r="C53" s="187"/>
      <c r="D53" s="187"/>
      <c r="E53" s="186"/>
      <c r="F53" s="186"/>
      <c r="G53" s="186"/>
      <c r="H53" s="186"/>
      <c r="I53" s="186"/>
      <c r="J53" s="186"/>
      <c r="K53" s="186"/>
      <c r="L53" s="186"/>
      <c r="M53" s="186"/>
      <c r="N53" s="186"/>
      <c r="O53" s="206"/>
      <c r="P53" s="185"/>
      <c r="Q53" s="185">
        <f t="shared" si="13"/>
        <v>0</v>
      </c>
      <c r="R53" s="185"/>
      <c r="S53" s="185"/>
      <c r="T53" s="185"/>
      <c r="V53" s="203">
        <f t="shared" si="14"/>
        <v>0</v>
      </c>
      <c r="W53" s="184">
        <v>1</v>
      </c>
      <c r="X53" s="183"/>
      <c r="Y53" s="183" t="e">
        <v>#N/A</v>
      </c>
      <c r="Z53" s="183" t="e">
        <v>#N/A</v>
      </c>
      <c r="AA53" s="183" t="e">
        <v>#N/A</v>
      </c>
      <c r="AB53" s="183" t="e">
        <v>#N/A</v>
      </c>
      <c r="AC53" s="183" t="e">
        <v>#N/A</v>
      </c>
      <c r="AD53" s="183" t="e">
        <v>#N/A</v>
      </c>
      <c r="AE53" s="271">
        <f t="shared" si="15"/>
        <v>0</v>
      </c>
      <c r="AF53" s="271">
        <f t="shared" si="16"/>
        <v>0</v>
      </c>
      <c r="AG53" s="271">
        <f t="shared" si="17"/>
        <v>0</v>
      </c>
      <c r="AH53" s="271">
        <f t="shared" si="18"/>
        <v>0</v>
      </c>
      <c r="AI53" s="271">
        <f t="shared" si="19"/>
        <v>0</v>
      </c>
      <c r="AJ53" s="271">
        <f t="shared" si="20"/>
        <v>0</v>
      </c>
      <c r="AK53" s="271">
        <f t="shared" si="21"/>
        <v>0</v>
      </c>
    </row>
    <row r="54" spans="2:37" s="271" customFormat="1" ht="19.149999999999999" customHeight="1">
      <c r="B54" s="202" t="s">
        <v>661</v>
      </c>
      <c r="C54" s="187"/>
      <c r="D54" s="187"/>
      <c r="E54" s="186"/>
      <c r="F54" s="186"/>
      <c r="G54" s="186"/>
      <c r="H54" s="186"/>
      <c r="I54" s="186"/>
      <c r="J54" s="186"/>
      <c r="K54" s="186"/>
      <c r="L54" s="186"/>
      <c r="M54" s="186"/>
      <c r="N54" s="186"/>
      <c r="O54" s="206"/>
      <c r="P54" s="185"/>
      <c r="Q54" s="185">
        <f t="shared" si="13"/>
        <v>0</v>
      </c>
      <c r="R54" s="185"/>
      <c r="S54" s="185"/>
      <c r="T54" s="185"/>
      <c r="V54" s="203">
        <f t="shared" si="14"/>
        <v>0</v>
      </c>
      <c r="W54" s="184">
        <v>1</v>
      </c>
      <c r="X54" s="183"/>
      <c r="Y54" s="183" t="e">
        <v>#N/A</v>
      </c>
      <c r="Z54" s="183" t="e">
        <v>#N/A</v>
      </c>
      <c r="AA54" s="183" t="e">
        <v>#N/A</v>
      </c>
      <c r="AB54" s="183" t="e">
        <v>#N/A</v>
      </c>
      <c r="AC54" s="183" t="e">
        <v>#N/A</v>
      </c>
      <c r="AD54" s="183" t="e">
        <v>#N/A</v>
      </c>
      <c r="AE54" s="271">
        <f t="shared" si="15"/>
        <v>0</v>
      </c>
      <c r="AF54" s="271">
        <f t="shared" si="16"/>
        <v>0</v>
      </c>
      <c r="AG54" s="271">
        <f t="shared" si="17"/>
        <v>0</v>
      </c>
      <c r="AH54" s="271">
        <f t="shared" si="18"/>
        <v>0</v>
      </c>
      <c r="AI54" s="271">
        <f t="shared" si="19"/>
        <v>0</v>
      </c>
      <c r="AJ54" s="271">
        <f t="shared" si="20"/>
        <v>0</v>
      </c>
      <c r="AK54" s="271">
        <f t="shared" si="21"/>
        <v>0</v>
      </c>
    </row>
    <row r="55" spans="2:37" s="271" customFormat="1" ht="19.149999999999999" customHeight="1">
      <c r="B55" s="202" t="s">
        <v>661</v>
      </c>
      <c r="C55" s="187"/>
      <c r="D55" s="187"/>
      <c r="E55" s="186"/>
      <c r="F55" s="186"/>
      <c r="G55" s="186"/>
      <c r="H55" s="186"/>
      <c r="I55" s="186"/>
      <c r="J55" s="186"/>
      <c r="K55" s="186"/>
      <c r="L55" s="186"/>
      <c r="M55" s="186"/>
      <c r="N55" s="186"/>
      <c r="O55" s="206"/>
      <c r="P55" s="185"/>
      <c r="Q55" s="185">
        <f t="shared" si="13"/>
        <v>0</v>
      </c>
      <c r="R55" s="185"/>
      <c r="S55" s="185"/>
      <c r="T55" s="185"/>
      <c r="V55" s="203">
        <f t="shared" si="14"/>
        <v>0</v>
      </c>
      <c r="W55" s="184">
        <v>1</v>
      </c>
      <c r="X55" s="183"/>
      <c r="Y55" s="183" t="e">
        <v>#N/A</v>
      </c>
      <c r="Z55" s="183" t="e">
        <v>#N/A</v>
      </c>
      <c r="AA55" s="183" t="e">
        <v>#N/A</v>
      </c>
      <c r="AB55" s="183" t="e">
        <v>#N/A</v>
      </c>
      <c r="AC55" s="183" t="e">
        <v>#N/A</v>
      </c>
      <c r="AD55" s="183" t="e">
        <v>#N/A</v>
      </c>
      <c r="AE55" s="271">
        <f t="shared" si="15"/>
        <v>0</v>
      </c>
      <c r="AF55" s="271">
        <f t="shared" si="16"/>
        <v>0</v>
      </c>
      <c r="AG55" s="271">
        <f t="shared" si="17"/>
        <v>0</v>
      </c>
      <c r="AH55" s="271">
        <f t="shared" si="18"/>
        <v>0</v>
      </c>
      <c r="AI55" s="271">
        <f t="shared" si="19"/>
        <v>0</v>
      </c>
      <c r="AJ55" s="271">
        <f t="shared" si="20"/>
        <v>0</v>
      </c>
      <c r="AK55" s="271">
        <f t="shared" si="21"/>
        <v>0</v>
      </c>
    </row>
    <row r="56" spans="2:37" s="271" customFormat="1" ht="19.149999999999999" customHeight="1">
      <c r="B56" s="202" t="s">
        <v>661</v>
      </c>
      <c r="C56" s="187"/>
      <c r="D56" s="187"/>
      <c r="E56" s="186"/>
      <c r="F56" s="186"/>
      <c r="G56" s="186"/>
      <c r="H56" s="186"/>
      <c r="I56" s="186"/>
      <c r="J56" s="186"/>
      <c r="K56" s="186"/>
      <c r="L56" s="186"/>
      <c r="M56" s="186"/>
      <c r="N56" s="186"/>
      <c r="O56" s="206"/>
      <c r="P56" s="185"/>
      <c r="Q56" s="185">
        <f t="shared" si="13"/>
        <v>0</v>
      </c>
      <c r="R56" s="185"/>
      <c r="S56" s="185"/>
      <c r="T56" s="185"/>
      <c r="V56" s="203">
        <f t="shared" si="14"/>
        <v>0</v>
      </c>
      <c r="W56" s="184">
        <v>1</v>
      </c>
      <c r="X56" s="183"/>
      <c r="Y56" s="183" t="e">
        <v>#N/A</v>
      </c>
      <c r="Z56" s="183" t="e">
        <v>#N/A</v>
      </c>
      <c r="AA56" s="183" t="e">
        <v>#N/A</v>
      </c>
      <c r="AB56" s="183" t="e">
        <v>#N/A</v>
      </c>
      <c r="AC56" s="183" t="e">
        <v>#N/A</v>
      </c>
      <c r="AD56" s="183" t="e">
        <v>#N/A</v>
      </c>
      <c r="AE56" s="271">
        <f t="shared" si="15"/>
        <v>0</v>
      </c>
      <c r="AF56" s="271">
        <f t="shared" si="16"/>
        <v>0</v>
      </c>
      <c r="AG56" s="271">
        <f t="shared" si="17"/>
        <v>0</v>
      </c>
      <c r="AH56" s="271">
        <f t="shared" si="18"/>
        <v>0</v>
      </c>
      <c r="AI56" s="271">
        <f t="shared" si="19"/>
        <v>0</v>
      </c>
      <c r="AJ56" s="271">
        <f t="shared" si="20"/>
        <v>0</v>
      </c>
      <c r="AK56" s="271">
        <f t="shared" si="21"/>
        <v>0</v>
      </c>
    </row>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DC34" sheet="1" scenarios="1" formatRows="0" selectLockedCells="1"/>
  <mergeCells count="9">
    <mergeCell ref="C5:N5"/>
    <mergeCell ref="X6:AC6"/>
    <mergeCell ref="B2:N2"/>
    <mergeCell ref="B3:G3"/>
    <mergeCell ref="H3:I3"/>
    <mergeCell ref="J3:N3"/>
    <mergeCell ref="C4:G4"/>
    <mergeCell ref="H4:I4"/>
    <mergeCell ref="J4:N4"/>
  </mergeCells>
  <conditionalFormatting sqref="B7:B26">
    <cfRule type="expression" dxfId="10" priority="7">
      <formula>V7=1</formula>
    </cfRule>
  </conditionalFormatting>
  <conditionalFormatting sqref="B27">
    <cfRule type="expression" dxfId="9" priority="6">
      <formula>V27=1</formula>
    </cfRule>
  </conditionalFormatting>
  <conditionalFormatting sqref="B28:B36">
    <cfRule type="expression" dxfId="8" priority="5">
      <formula>V28=1</formula>
    </cfRule>
  </conditionalFormatting>
  <conditionalFormatting sqref="B37">
    <cfRule type="expression" dxfId="7" priority="4">
      <formula>V37=1</formula>
    </cfRule>
  </conditionalFormatting>
  <conditionalFormatting sqref="B38:B46">
    <cfRule type="expression" dxfId="6" priority="3">
      <formula>V38=1</formula>
    </cfRule>
  </conditionalFormatting>
  <conditionalFormatting sqref="B47">
    <cfRule type="expression" dxfId="5" priority="2">
      <formula>V47=1</formula>
    </cfRule>
  </conditionalFormatting>
  <conditionalFormatting sqref="B48:B56">
    <cfRule type="expression" dxfId="4" priority="1">
      <formula>V48=1</formula>
    </cfRule>
  </conditionalFormatting>
  <dataValidations count="3">
    <dataValidation type="list" allowBlank="1" showDropDown="1" showInputMessage="1" showErrorMessage="1" error="Y/N" sqref="E7:N56" xr:uid="{00000000-0002-0000-0200-000000000000}">
      <formula1>$R$6:$S$6</formula1>
    </dataValidation>
    <dataValidation allowBlank="1" showInputMessage="1" showErrorMessage="1" errorTitle="Invalid input" error="Please select an entry from the list" sqref="B7:B56" xr:uid="{00000000-0002-0000-0200-000001000000}"/>
    <dataValidation type="decimal" allowBlank="1" showErrorMessage="1" errorTitle="Invalid entry" error="This field must contain a numeric value" sqref="O7:O56 C7:D56" xr:uid="{00000000-0002-0000-0200-000002000000}">
      <formula1>0</formula1>
      <formula2>99999</formula2>
    </dataValidation>
  </dataValidations>
  <pageMargins left="0.70866141732283472" right="0.70866141732283472" top="0.74803149606299213" bottom="0.74803149606299213" header="0.31496062992125984" footer="0.31496062992125984"/>
  <pageSetup paperSize="9" scale="62" fitToHeight="0" orientation="landscape" r:id="rId1"/>
  <rowBreaks count="1" manualBreakCount="1">
    <brk id="31" max="16383" man="1"/>
  </rowBreaks>
  <drawing r:id="rId2"/>
  <legacyDrawing r:id="rId3"/>
  <controls>
    <mc:AlternateContent xmlns:mc="http://schemas.openxmlformats.org/markup-compatibility/2006">
      <mc:Choice Requires="x14">
        <control shapeId="21915" r:id="rId4" name="DDCROPSCOUNTRY5006">
          <controlPr defaultSize="0" autoLine="0" linkedCell="AD56" listFillRange="Countries!F2:H252" r:id="rId5">
            <anchor moveWithCells="1" sizeWithCells="1">
              <from>
                <xdr:col>14</xdr:col>
                <xdr:colOff>3695700</xdr:colOff>
                <xdr:row>55</xdr:row>
                <xdr:rowOff>0</xdr:rowOff>
              </from>
              <to>
                <xdr:col>15</xdr:col>
                <xdr:colOff>114300</xdr:colOff>
                <xdr:row>56</xdr:row>
                <xdr:rowOff>0</xdr:rowOff>
              </to>
            </anchor>
          </controlPr>
        </control>
      </mc:Choice>
      <mc:Fallback>
        <control shapeId="21915" r:id="rId4" name="DDCROPSCOUNTRY5006"/>
      </mc:Fallback>
    </mc:AlternateContent>
    <mc:AlternateContent xmlns:mc="http://schemas.openxmlformats.org/markup-compatibility/2006">
      <mc:Choice Requires="x14">
        <control shapeId="21914" r:id="rId6" name="DDCROPSCOUNTRY5005">
          <controlPr defaultSize="0" autoLine="0" linkedCell="AC56" listFillRange="Countries!F2:H252" r:id="rId7">
            <anchor moveWithCells="1" sizeWithCells="1">
              <from>
                <xdr:col>14</xdr:col>
                <xdr:colOff>2952750</xdr:colOff>
                <xdr:row>55</xdr:row>
                <xdr:rowOff>0</xdr:rowOff>
              </from>
              <to>
                <xdr:col>14</xdr:col>
                <xdr:colOff>3676650</xdr:colOff>
                <xdr:row>56</xdr:row>
                <xdr:rowOff>0</xdr:rowOff>
              </to>
            </anchor>
          </controlPr>
        </control>
      </mc:Choice>
      <mc:Fallback>
        <control shapeId="21914" r:id="rId6" name="DDCROPSCOUNTRY5005"/>
      </mc:Fallback>
    </mc:AlternateContent>
    <mc:AlternateContent xmlns:mc="http://schemas.openxmlformats.org/markup-compatibility/2006">
      <mc:Choice Requires="x14">
        <control shapeId="21913" r:id="rId8" name="DDCROPSCOUNTRY5004">
          <controlPr defaultSize="0" autoLine="0" linkedCell="AB56" listFillRange="Countries!F2:H252" r:id="rId5">
            <anchor moveWithCells="1" sizeWithCells="1">
              <from>
                <xdr:col>14</xdr:col>
                <xdr:colOff>2228850</xdr:colOff>
                <xdr:row>55</xdr:row>
                <xdr:rowOff>0</xdr:rowOff>
              </from>
              <to>
                <xdr:col>14</xdr:col>
                <xdr:colOff>2943225</xdr:colOff>
                <xdr:row>56</xdr:row>
                <xdr:rowOff>0</xdr:rowOff>
              </to>
            </anchor>
          </controlPr>
        </control>
      </mc:Choice>
      <mc:Fallback>
        <control shapeId="21913" r:id="rId8" name="DDCROPSCOUNTRY5004"/>
      </mc:Fallback>
    </mc:AlternateContent>
    <mc:AlternateContent xmlns:mc="http://schemas.openxmlformats.org/markup-compatibility/2006">
      <mc:Choice Requires="x14">
        <control shapeId="21912" r:id="rId9" name="DDCROPSCOUNTRY5003">
          <controlPr defaultSize="0" autoLine="0" linkedCell="AA56" listFillRange="Countries!F2:H252" r:id="rId7">
            <anchor moveWithCells="1" sizeWithCells="1">
              <from>
                <xdr:col>14</xdr:col>
                <xdr:colOff>1466850</xdr:colOff>
                <xdr:row>55</xdr:row>
                <xdr:rowOff>0</xdr:rowOff>
              </from>
              <to>
                <xdr:col>14</xdr:col>
                <xdr:colOff>2190750</xdr:colOff>
                <xdr:row>56</xdr:row>
                <xdr:rowOff>0</xdr:rowOff>
              </to>
            </anchor>
          </controlPr>
        </control>
      </mc:Choice>
      <mc:Fallback>
        <control shapeId="21912" r:id="rId9" name="DDCROPSCOUNTRY5003"/>
      </mc:Fallback>
    </mc:AlternateContent>
    <mc:AlternateContent xmlns:mc="http://schemas.openxmlformats.org/markup-compatibility/2006">
      <mc:Choice Requires="x14">
        <control shapeId="21911" r:id="rId10" name="DDCROPSCOUNTRY5002">
          <controlPr defaultSize="0" autoLine="0" linkedCell="Z56" listFillRange="Countries!F2:H252" r:id="rId5">
            <anchor moveWithCells="1" sizeWithCells="1">
              <from>
                <xdr:col>14</xdr:col>
                <xdr:colOff>733425</xdr:colOff>
                <xdr:row>55</xdr:row>
                <xdr:rowOff>0</xdr:rowOff>
              </from>
              <to>
                <xdr:col>14</xdr:col>
                <xdr:colOff>1447800</xdr:colOff>
                <xdr:row>56</xdr:row>
                <xdr:rowOff>0</xdr:rowOff>
              </to>
            </anchor>
          </controlPr>
        </control>
      </mc:Choice>
      <mc:Fallback>
        <control shapeId="21911" r:id="rId10" name="DDCROPSCOUNTRY5002"/>
      </mc:Fallback>
    </mc:AlternateContent>
    <mc:AlternateContent xmlns:mc="http://schemas.openxmlformats.org/markup-compatibility/2006">
      <mc:Choice Requires="x14">
        <control shapeId="21910" r:id="rId11" name="DDCROPSCOUNTRY5001">
          <controlPr defaultSize="0" autoLine="0" linkedCell="Y56" listFillRange="Countries!F2:H252" r:id="rId5">
            <anchor moveWithCells="1" sizeWithCells="1">
              <from>
                <xdr:col>14</xdr:col>
                <xdr:colOff>0</xdr:colOff>
                <xdr:row>55</xdr:row>
                <xdr:rowOff>0</xdr:rowOff>
              </from>
              <to>
                <xdr:col>14</xdr:col>
                <xdr:colOff>714375</xdr:colOff>
                <xdr:row>56</xdr:row>
                <xdr:rowOff>0</xdr:rowOff>
              </to>
            </anchor>
          </controlPr>
        </control>
      </mc:Choice>
      <mc:Fallback>
        <control shapeId="21910" r:id="rId11" name="DDCROPSCOUNTRY5001"/>
      </mc:Fallback>
    </mc:AlternateContent>
    <mc:AlternateContent xmlns:mc="http://schemas.openxmlformats.org/markup-compatibility/2006">
      <mc:Choice Requires="x14">
        <control shapeId="21909" r:id="rId12" name="DDCROPSCOUNTRY4906">
          <controlPr defaultSize="0" autoLine="0" linkedCell="AD55" listFillRange="Countries!F2:H252" r:id="rId5">
            <anchor moveWithCells="1" sizeWithCells="1">
              <from>
                <xdr:col>14</xdr:col>
                <xdr:colOff>3695700</xdr:colOff>
                <xdr:row>54</xdr:row>
                <xdr:rowOff>0</xdr:rowOff>
              </from>
              <to>
                <xdr:col>15</xdr:col>
                <xdr:colOff>114300</xdr:colOff>
                <xdr:row>55</xdr:row>
                <xdr:rowOff>0</xdr:rowOff>
              </to>
            </anchor>
          </controlPr>
        </control>
      </mc:Choice>
      <mc:Fallback>
        <control shapeId="21909" r:id="rId12" name="DDCROPSCOUNTRY4906"/>
      </mc:Fallback>
    </mc:AlternateContent>
    <mc:AlternateContent xmlns:mc="http://schemas.openxmlformats.org/markup-compatibility/2006">
      <mc:Choice Requires="x14">
        <control shapeId="21908" r:id="rId13" name="DDCROPSCOUNTRY4905">
          <controlPr defaultSize="0" autoLine="0" linkedCell="AC55" listFillRange="Countries!F2:H252" r:id="rId7">
            <anchor moveWithCells="1" sizeWithCells="1">
              <from>
                <xdr:col>14</xdr:col>
                <xdr:colOff>2952750</xdr:colOff>
                <xdr:row>54</xdr:row>
                <xdr:rowOff>0</xdr:rowOff>
              </from>
              <to>
                <xdr:col>14</xdr:col>
                <xdr:colOff>3676650</xdr:colOff>
                <xdr:row>55</xdr:row>
                <xdr:rowOff>0</xdr:rowOff>
              </to>
            </anchor>
          </controlPr>
        </control>
      </mc:Choice>
      <mc:Fallback>
        <control shapeId="21908" r:id="rId13" name="DDCROPSCOUNTRY4905"/>
      </mc:Fallback>
    </mc:AlternateContent>
    <mc:AlternateContent xmlns:mc="http://schemas.openxmlformats.org/markup-compatibility/2006">
      <mc:Choice Requires="x14">
        <control shapeId="21907" r:id="rId14" name="DDCROPSCOUNTRY4904">
          <controlPr defaultSize="0" autoLine="0" linkedCell="AB55" listFillRange="Countries!F2:H252" r:id="rId5">
            <anchor moveWithCells="1" sizeWithCells="1">
              <from>
                <xdr:col>14</xdr:col>
                <xdr:colOff>2228850</xdr:colOff>
                <xdr:row>54</xdr:row>
                <xdr:rowOff>0</xdr:rowOff>
              </from>
              <to>
                <xdr:col>14</xdr:col>
                <xdr:colOff>2943225</xdr:colOff>
                <xdr:row>55</xdr:row>
                <xdr:rowOff>0</xdr:rowOff>
              </to>
            </anchor>
          </controlPr>
        </control>
      </mc:Choice>
      <mc:Fallback>
        <control shapeId="21907" r:id="rId14" name="DDCROPSCOUNTRY4904"/>
      </mc:Fallback>
    </mc:AlternateContent>
    <mc:AlternateContent xmlns:mc="http://schemas.openxmlformats.org/markup-compatibility/2006">
      <mc:Choice Requires="x14">
        <control shapeId="21906" r:id="rId15" name="DDCROPSCOUNTRY4903">
          <controlPr defaultSize="0" autoLine="0" linkedCell="AA55" listFillRange="Countries!F2:H252" r:id="rId7">
            <anchor moveWithCells="1" sizeWithCells="1">
              <from>
                <xdr:col>14</xdr:col>
                <xdr:colOff>1466850</xdr:colOff>
                <xdr:row>54</xdr:row>
                <xdr:rowOff>0</xdr:rowOff>
              </from>
              <to>
                <xdr:col>14</xdr:col>
                <xdr:colOff>2190750</xdr:colOff>
                <xdr:row>55</xdr:row>
                <xdr:rowOff>0</xdr:rowOff>
              </to>
            </anchor>
          </controlPr>
        </control>
      </mc:Choice>
      <mc:Fallback>
        <control shapeId="21906" r:id="rId15" name="DDCROPSCOUNTRY4903"/>
      </mc:Fallback>
    </mc:AlternateContent>
    <mc:AlternateContent xmlns:mc="http://schemas.openxmlformats.org/markup-compatibility/2006">
      <mc:Choice Requires="x14">
        <control shapeId="21905" r:id="rId16" name="DDCROPSCOUNTRY4902">
          <controlPr defaultSize="0" autoLine="0" linkedCell="Z55" listFillRange="Countries!F2:H252" r:id="rId5">
            <anchor moveWithCells="1" sizeWithCells="1">
              <from>
                <xdr:col>14</xdr:col>
                <xdr:colOff>733425</xdr:colOff>
                <xdr:row>54</xdr:row>
                <xdr:rowOff>0</xdr:rowOff>
              </from>
              <to>
                <xdr:col>14</xdr:col>
                <xdr:colOff>1447800</xdr:colOff>
                <xdr:row>55</xdr:row>
                <xdr:rowOff>0</xdr:rowOff>
              </to>
            </anchor>
          </controlPr>
        </control>
      </mc:Choice>
      <mc:Fallback>
        <control shapeId="21905" r:id="rId16" name="DDCROPSCOUNTRY4902"/>
      </mc:Fallback>
    </mc:AlternateContent>
    <mc:AlternateContent xmlns:mc="http://schemas.openxmlformats.org/markup-compatibility/2006">
      <mc:Choice Requires="x14">
        <control shapeId="21904" r:id="rId17" name="DDCROPSCOUNTRY4901">
          <controlPr defaultSize="0" autoLine="0" linkedCell="Y55" listFillRange="Countries!F2:H252" r:id="rId5">
            <anchor moveWithCells="1" sizeWithCells="1">
              <from>
                <xdr:col>14</xdr:col>
                <xdr:colOff>0</xdr:colOff>
                <xdr:row>54</xdr:row>
                <xdr:rowOff>0</xdr:rowOff>
              </from>
              <to>
                <xdr:col>14</xdr:col>
                <xdr:colOff>714375</xdr:colOff>
                <xdr:row>55</xdr:row>
                <xdr:rowOff>0</xdr:rowOff>
              </to>
            </anchor>
          </controlPr>
        </control>
      </mc:Choice>
      <mc:Fallback>
        <control shapeId="21904" r:id="rId17" name="DDCROPSCOUNTRY4901"/>
      </mc:Fallback>
    </mc:AlternateContent>
    <mc:AlternateContent xmlns:mc="http://schemas.openxmlformats.org/markup-compatibility/2006">
      <mc:Choice Requires="x14">
        <control shapeId="21903" r:id="rId18" name="DDCROPSCOUNTRY4806">
          <controlPr defaultSize="0" autoLine="0" linkedCell="AD54" listFillRange="Countries!F2:H252" r:id="rId5">
            <anchor moveWithCells="1" sizeWithCells="1">
              <from>
                <xdr:col>14</xdr:col>
                <xdr:colOff>3695700</xdr:colOff>
                <xdr:row>53</xdr:row>
                <xdr:rowOff>0</xdr:rowOff>
              </from>
              <to>
                <xdr:col>15</xdr:col>
                <xdr:colOff>114300</xdr:colOff>
                <xdr:row>54</xdr:row>
                <xdr:rowOff>0</xdr:rowOff>
              </to>
            </anchor>
          </controlPr>
        </control>
      </mc:Choice>
      <mc:Fallback>
        <control shapeId="21903" r:id="rId18" name="DDCROPSCOUNTRY4806"/>
      </mc:Fallback>
    </mc:AlternateContent>
    <mc:AlternateContent xmlns:mc="http://schemas.openxmlformats.org/markup-compatibility/2006">
      <mc:Choice Requires="x14">
        <control shapeId="21902" r:id="rId19" name="DDCROPSCOUNTRY4805">
          <controlPr defaultSize="0" autoLine="0" linkedCell="AC54" listFillRange="Countries!F2:H252" r:id="rId7">
            <anchor moveWithCells="1" sizeWithCells="1">
              <from>
                <xdr:col>14</xdr:col>
                <xdr:colOff>2952750</xdr:colOff>
                <xdr:row>53</xdr:row>
                <xdr:rowOff>0</xdr:rowOff>
              </from>
              <to>
                <xdr:col>14</xdr:col>
                <xdr:colOff>3676650</xdr:colOff>
                <xdr:row>54</xdr:row>
                <xdr:rowOff>0</xdr:rowOff>
              </to>
            </anchor>
          </controlPr>
        </control>
      </mc:Choice>
      <mc:Fallback>
        <control shapeId="21902" r:id="rId19" name="DDCROPSCOUNTRY4805"/>
      </mc:Fallback>
    </mc:AlternateContent>
    <mc:AlternateContent xmlns:mc="http://schemas.openxmlformats.org/markup-compatibility/2006">
      <mc:Choice Requires="x14">
        <control shapeId="21901" r:id="rId20" name="DDCROPSCOUNTRY4804">
          <controlPr defaultSize="0" autoLine="0" linkedCell="AB54" listFillRange="Countries!F2:H252" r:id="rId5">
            <anchor moveWithCells="1" sizeWithCells="1">
              <from>
                <xdr:col>14</xdr:col>
                <xdr:colOff>2228850</xdr:colOff>
                <xdr:row>53</xdr:row>
                <xdr:rowOff>0</xdr:rowOff>
              </from>
              <to>
                <xdr:col>14</xdr:col>
                <xdr:colOff>2943225</xdr:colOff>
                <xdr:row>54</xdr:row>
                <xdr:rowOff>0</xdr:rowOff>
              </to>
            </anchor>
          </controlPr>
        </control>
      </mc:Choice>
      <mc:Fallback>
        <control shapeId="21901" r:id="rId20" name="DDCROPSCOUNTRY4804"/>
      </mc:Fallback>
    </mc:AlternateContent>
    <mc:AlternateContent xmlns:mc="http://schemas.openxmlformats.org/markup-compatibility/2006">
      <mc:Choice Requires="x14">
        <control shapeId="21900" r:id="rId21" name="DDCROPSCOUNTRY4803">
          <controlPr defaultSize="0" autoLine="0" linkedCell="AA54" listFillRange="Countries!F2:H252" r:id="rId7">
            <anchor moveWithCells="1" sizeWithCells="1">
              <from>
                <xdr:col>14</xdr:col>
                <xdr:colOff>1466850</xdr:colOff>
                <xdr:row>53</xdr:row>
                <xdr:rowOff>0</xdr:rowOff>
              </from>
              <to>
                <xdr:col>14</xdr:col>
                <xdr:colOff>2190750</xdr:colOff>
                <xdr:row>54</xdr:row>
                <xdr:rowOff>0</xdr:rowOff>
              </to>
            </anchor>
          </controlPr>
        </control>
      </mc:Choice>
      <mc:Fallback>
        <control shapeId="21900" r:id="rId21" name="DDCROPSCOUNTRY4803"/>
      </mc:Fallback>
    </mc:AlternateContent>
    <mc:AlternateContent xmlns:mc="http://schemas.openxmlformats.org/markup-compatibility/2006">
      <mc:Choice Requires="x14">
        <control shapeId="21899" r:id="rId22" name="DDCROPSCOUNTRY4802">
          <controlPr defaultSize="0" autoLine="0" linkedCell="Z54" listFillRange="Countries!F2:H252" r:id="rId5">
            <anchor moveWithCells="1" sizeWithCells="1">
              <from>
                <xdr:col>14</xdr:col>
                <xdr:colOff>733425</xdr:colOff>
                <xdr:row>53</xdr:row>
                <xdr:rowOff>0</xdr:rowOff>
              </from>
              <to>
                <xdr:col>14</xdr:col>
                <xdr:colOff>1447800</xdr:colOff>
                <xdr:row>54</xdr:row>
                <xdr:rowOff>0</xdr:rowOff>
              </to>
            </anchor>
          </controlPr>
        </control>
      </mc:Choice>
      <mc:Fallback>
        <control shapeId="21899" r:id="rId22" name="DDCROPSCOUNTRY4802"/>
      </mc:Fallback>
    </mc:AlternateContent>
    <mc:AlternateContent xmlns:mc="http://schemas.openxmlformats.org/markup-compatibility/2006">
      <mc:Choice Requires="x14">
        <control shapeId="21898" r:id="rId23" name="DDCROPSCOUNTRY4801">
          <controlPr defaultSize="0" autoLine="0" linkedCell="Y54" listFillRange="Countries!F2:H252" r:id="rId5">
            <anchor moveWithCells="1" sizeWithCells="1">
              <from>
                <xdr:col>14</xdr:col>
                <xdr:colOff>0</xdr:colOff>
                <xdr:row>53</xdr:row>
                <xdr:rowOff>0</xdr:rowOff>
              </from>
              <to>
                <xdr:col>14</xdr:col>
                <xdr:colOff>714375</xdr:colOff>
                <xdr:row>54</xdr:row>
                <xdr:rowOff>0</xdr:rowOff>
              </to>
            </anchor>
          </controlPr>
        </control>
      </mc:Choice>
      <mc:Fallback>
        <control shapeId="21898" r:id="rId23" name="DDCROPSCOUNTRY4801"/>
      </mc:Fallback>
    </mc:AlternateContent>
    <mc:AlternateContent xmlns:mc="http://schemas.openxmlformats.org/markup-compatibility/2006">
      <mc:Choice Requires="x14">
        <control shapeId="21897" r:id="rId24" name="DDCROPSCOUNTRY4706">
          <controlPr defaultSize="0" autoLine="0" linkedCell="AD53" listFillRange="Countries!F2:H252" r:id="rId5">
            <anchor moveWithCells="1" sizeWithCells="1">
              <from>
                <xdr:col>14</xdr:col>
                <xdr:colOff>3695700</xdr:colOff>
                <xdr:row>52</xdr:row>
                <xdr:rowOff>0</xdr:rowOff>
              </from>
              <to>
                <xdr:col>15</xdr:col>
                <xdr:colOff>114300</xdr:colOff>
                <xdr:row>53</xdr:row>
                <xdr:rowOff>0</xdr:rowOff>
              </to>
            </anchor>
          </controlPr>
        </control>
      </mc:Choice>
      <mc:Fallback>
        <control shapeId="21897" r:id="rId24" name="DDCROPSCOUNTRY4706"/>
      </mc:Fallback>
    </mc:AlternateContent>
    <mc:AlternateContent xmlns:mc="http://schemas.openxmlformats.org/markup-compatibility/2006">
      <mc:Choice Requires="x14">
        <control shapeId="21896" r:id="rId25" name="DDCROPSCOUNTRY4705">
          <controlPr defaultSize="0" autoLine="0" linkedCell="AC53" listFillRange="Countries!F2:H252" r:id="rId7">
            <anchor moveWithCells="1" sizeWithCells="1">
              <from>
                <xdr:col>14</xdr:col>
                <xdr:colOff>2952750</xdr:colOff>
                <xdr:row>52</xdr:row>
                <xdr:rowOff>0</xdr:rowOff>
              </from>
              <to>
                <xdr:col>14</xdr:col>
                <xdr:colOff>3676650</xdr:colOff>
                <xdr:row>53</xdr:row>
                <xdr:rowOff>0</xdr:rowOff>
              </to>
            </anchor>
          </controlPr>
        </control>
      </mc:Choice>
      <mc:Fallback>
        <control shapeId="21896" r:id="rId25" name="DDCROPSCOUNTRY4705"/>
      </mc:Fallback>
    </mc:AlternateContent>
    <mc:AlternateContent xmlns:mc="http://schemas.openxmlformats.org/markup-compatibility/2006">
      <mc:Choice Requires="x14">
        <control shapeId="21895" r:id="rId26" name="DDCROPSCOUNTRY4704">
          <controlPr defaultSize="0" autoLine="0" linkedCell="AB53" listFillRange="Countries!F2:H252" r:id="rId5">
            <anchor moveWithCells="1" sizeWithCells="1">
              <from>
                <xdr:col>14</xdr:col>
                <xdr:colOff>2228850</xdr:colOff>
                <xdr:row>52</xdr:row>
                <xdr:rowOff>0</xdr:rowOff>
              </from>
              <to>
                <xdr:col>14</xdr:col>
                <xdr:colOff>2943225</xdr:colOff>
                <xdr:row>53</xdr:row>
                <xdr:rowOff>0</xdr:rowOff>
              </to>
            </anchor>
          </controlPr>
        </control>
      </mc:Choice>
      <mc:Fallback>
        <control shapeId="21895" r:id="rId26" name="DDCROPSCOUNTRY4704"/>
      </mc:Fallback>
    </mc:AlternateContent>
    <mc:AlternateContent xmlns:mc="http://schemas.openxmlformats.org/markup-compatibility/2006">
      <mc:Choice Requires="x14">
        <control shapeId="21894" r:id="rId27" name="DDCROPSCOUNTRY4703">
          <controlPr defaultSize="0" autoLine="0" linkedCell="AA53" listFillRange="Countries!F2:H252" r:id="rId7">
            <anchor moveWithCells="1" sizeWithCells="1">
              <from>
                <xdr:col>14</xdr:col>
                <xdr:colOff>1466850</xdr:colOff>
                <xdr:row>52</xdr:row>
                <xdr:rowOff>0</xdr:rowOff>
              </from>
              <to>
                <xdr:col>14</xdr:col>
                <xdr:colOff>2190750</xdr:colOff>
                <xdr:row>53</xdr:row>
                <xdr:rowOff>0</xdr:rowOff>
              </to>
            </anchor>
          </controlPr>
        </control>
      </mc:Choice>
      <mc:Fallback>
        <control shapeId="21894" r:id="rId27" name="DDCROPSCOUNTRY4703"/>
      </mc:Fallback>
    </mc:AlternateContent>
    <mc:AlternateContent xmlns:mc="http://schemas.openxmlformats.org/markup-compatibility/2006">
      <mc:Choice Requires="x14">
        <control shapeId="21893" r:id="rId28" name="DDCROPSCOUNTRY4702">
          <controlPr defaultSize="0" autoLine="0" linkedCell="Z53" listFillRange="Countries!F2:H252" r:id="rId5">
            <anchor moveWithCells="1" sizeWithCells="1">
              <from>
                <xdr:col>14</xdr:col>
                <xdr:colOff>733425</xdr:colOff>
                <xdr:row>52</xdr:row>
                <xdr:rowOff>0</xdr:rowOff>
              </from>
              <to>
                <xdr:col>14</xdr:col>
                <xdr:colOff>1447800</xdr:colOff>
                <xdr:row>53</xdr:row>
                <xdr:rowOff>0</xdr:rowOff>
              </to>
            </anchor>
          </controlPr>
        </control>
      </mc:Choice>
      <mc:Fallback>
        <control shapeId="21893" r:id="rId28" name="DDCROPSCOUNTRY4702"/>
      </mc:Fallback>
    </mc:AlternateContent>
    <mc:AlternateContent xmlns:mc="http://schemas.openxmlformats.org/markup-compatibility/2006">
      <mc:Choice Requires="x14">
        <control shapeId="21892" r:id="rId29" name="DDCROPSCOUNTRY4701">
          <controlPr defaultSize="0" autoLine="0" linkedCell="Y53" listFillRange="Countries!F2:H252" r:id="rId5">
            <anchor moveWithCells="1" sizeWithCells="1">
              <from>
                <xdr:col>14</xdr:col>
                <xdr:colOff>0</xdr:colOff>
                <xdr:row>52</xdr:row>
                <xdr:rowOff>0</xdr:rowOff>
              </from>
              <to>
                <xdr:col>14</xdr:col>
                <xdr:colOff>714375</xdr:colOff>
                <xdr:row>53</xdr:row>
                <xdr:rowOff>0</xdr:rowOff>
              </to>
            </anchor>
          </controlPr>
        </control>
      </mc:Choice>
      <mc:Fallback>
        <control shapeId="21892" r:id="rId29" name="DDCROPSCOUNTRY4701"/>
      </mc:Fallback>
    </mc:AlternateContent>
    <mc:AlternateContent xmlns:mc="http://schemas.openxmlformats.org/markup-compatibility/2006">
      <mc:Choice Requires="x14">
        <control shapeId="21891" r:id="rId30" name="DDCROPSCOUNTRY4606">
          <controlPr defaultSize="0" autoLine="0" linkedCell="AD52" listFillRange="Countries!F2:H252" r:id="rId5">
            <anchor moveWithCells="1" sizeWithCells="1">
              <from>
                <xdr:col>14</xdr:col>
                <xdr:colOff>3695700</xdr:colOff>
                <xdr:row>51</xdr:row>
                <xdr:rowOff>0</xdr:rowOff>
              </from>
              <to>
                <xdr:col>15</xdr:col>
                <xdr:colOff>114300</xdr:colOff>
                <xdr:row>52</xdr:row>
                <xdr:rowOff>0</xdr:rowOff>
              </to>
            </anchor>
          </controlPr>
        </control>
      </mc:Choice>
      <mc:Fallback>
        <control shapeId="21891" r:id="rId30" name="DDCROPSCOUNTRY4606"/>
      </mc:Fallback>
    </mc:AlternateContent>
    <mc:AlternateContent xmlns:mc="http://schemas.openxmlformats.org/markup-compatibility/2006">
      <mc:Choice Requires="x14">
        <control shapeId="21890" r:id="rId31" name="DDCROPSCOUNTRY4605">
          <controlPr defaultSize="0" autoLine="0" linkedCell="AC52" listFillRange="Countries!F2:H252" r:id="rId7">
            <anchor moveWithCells="1" sizeWithCells="1">
              <from>
                <xdr:col>14</xdr:col>
                <xdr:colOff>2952750</xdr:colOff>
                <xdr:row>51</xdr:row>
                <xdr:rowOff>0</xdr:rowOff>
              </from>
              <to>
                <xdr:col>14</xdr:col>
                <xdr:colOff>3676650</xdr:colOff>
                <xdr:row>52</xdr:row>
                <xdr:rowOff>0</xdr:rowOff>
              </to>
            </anchor>
          </controlPr>
        </control>
      </mc:Choice>
      <mc:Fallback>
        <control shapeId="21890" r:id="rId31" name="DDCROPSCOUNTRY4605"/>
      </mc:Fallback>
    </mc:AlternateContent>
    <mc:AlternateContent xmlns:mc="http://schemas.openxmlformats.org/markup-compatibility/2006">
      <mc:Choice Requires="x14">
        <control shapeId="21889" r:id="rId32" name="DDCROPSCOUNTRY4604">
          <controlPr defaultSize="0" autoLine="0" linkedCell="AB52" listFillRange="Countries!F2:H252" r:id="rId5">
            <anchor moveWithCells="1" sizeWithCells="1">
              <from>
                <xdr:col>14</xdr:col>
                <xdr:colOff>2228850</xdr:colOff>
                <xdr:row>51</xdr:row>
                <xdr:rowOff>0</xdr:rowOff>
              </from>
              <to>
                <xdr:col>14</xdr:col>
                <xdr:colOff>2943225</xdr:colOff>
                <xdr:row>52</xdr:row>
                <xdr:rowOff>0</xdr:rowOff>
              </to>
            </anchor>
          </controlPr>
        </control>
      </mc:Choice>
      <mc:Fallback>
        <control shapeId="21889" r:id="rId32" name="DDCROPSCOUNTRY4604"/>
      </mc:Fallback>
    </mc:AlternateContent>
    <mc:AlternateContent xmlns:mc="http://schemas.openxmlformats.org/markup-compatibility/2006">
      <mc:Choice Requires="x14">
        <control shapeId="21888" r:id="rId33" name="DDCROPSCOUNTRY4603">
          <controlPr defaultSize="0" autoLine="0" linkedCell="AA52" listFillRange="Countries!F2:H252" r:id="rId7">
            <anchor moveWithCells="1" sizeWithCells="1">
              <from>
                <xdr:col>14</xdr:col>
                <xdr:colOff>1466850</xdr:colOff>
                <xdr:row>51</xdr:row>
                <xdr:rowOff>0</xdr:rowOff>
              </from>
              <to>
                <xdr:col>14</xdr:col>
                <xdr:colOff>2190750</xdr:colOff>
                <xdr:row>52</xdr:row>
                <xdr:rowOff>0</xdr:rowOff>
              </to>
            </anchor>
          </controlPr>
        </control>
      </mc:Choice>
      <mc:Fallback>
        <control shapeId="21888" r:id="rId33" name="DDCROPSCOUNTRY4603"/>
      </mc:Fallback>
    </mc:AlternateContent>
    <mc:AlternateContent xmlns:mc="http://schemas.openxmlformats.org/markup-compatibility/2006">
      <mc:Choice Requires="x14">
        <control shapeId="21887" r:id="rId34" name="DDCROPSCOUNTRY4602">
          <controlPr defaultSize="0" autoLine="0" linkedCell="Z52" listFillRange="Countries!F2:H252" r:id="rId5">
            <anchor moveWithCells="1" sizeWithCells="1">
              <from>
                <xdr:col>14</xdr:col>
                <xdr:colOff>733425</xdr:colOff>
                <xdr:row>51</xdr:row>
                <xdr:rowOff>0</xdr:rowOff>
              </from>
              <to>
                <xdr:col>14</xdr:col>
                <xdr:colOff>1447800</xdr:colOff>
                <xdr:row>52</xdr:row>
                <xdr:rowOff>0</xdr:rowOff>
              </to>
            </anchor>
          </controlPr>
        </control>
      </mc:Choice>
      <mc:Fallback>
        <control shapeId="21887" r:id="rId34" name="DDCROPSCOUNTRY4602"/>
      </mc:Fallback>
    </mc:AlternateContent>
    <mc:AlternateContent xmlns:mc="http://schemas.openxmlformats.org/markup-compatibility/2006">
      <mc:Choice Requires="x14">
        <control shapeId="21886" r:id="rId35" name="DDCROPSCOUNTRY4601">
          <controlPr defaultSize="0" autoLine="0" linkedCell="Y52" listFillRange="Countries!F2:H252" r:id="rId5">
            <anchor moveWithCells="1" sizeWithCells="1">
              <from>
                <xdr:col>14</xdr:col>
                <xdr:colOff>0</xdr:colOff>
                <xdr:row>51</xdr:row>
                <xdr:rowOff>0</xdr:rowOff>
              </from>
              <to>
                <xdr:col>14</xdr:col>
                <xdr:colOff>714375</xdr:colOff>
                <xdr:row>52</xdr:row>
                <xdr:rowOff>0</xdr:rowOff>
              </to>
            </anchor>
          </controlPr>
        </control>
      </mc:Choice>
      <mc:Fallback>
        <control shapeId="21886" r:id="rId35" name="DDCROPSCOUNTRY4601"/>
      </mc:Fallback>
    </mc:AlternateContent>
    <mc:AlternateContent xmlns:mc="http://schemas.openxmlformats.org/markup-compatibility/2006">
      <mc:Choice Requires="x14">
        <control shapeId="21885" r:id="rId36" name="DDCROPSCOUNTRY4506">
          <controlPr defaultSize="0" autoLine="0" linkedCell="AD51" listFillRange="Countries!F2:H252" r:id="rId5">
            <anchor moveWithCells="1" sizeWithCells="1">
              <from>
                <xdr:col>14</xdr:col>
                <xdr:colOff>3695700</xdr:colOff>
                <xdr:row>50</xdr:row>
                <xdr:rowOff>0</xdr:rowOff>
              </from>
              <to>
                <xdr:col>15</xdr:col>
                <xdr:colOff>114300</xdr:colOff>
                <xdr:row>51</xdr:row>
                <xdr:rowOff>0</xdr:rowOff>
              </to>
            </anchor>
          </controlPr>
        </control>
      </mc:Choice>
      <mc:Fallback>
        <control shapeId="21885" r:id="rId36" name="DDCROPSCOUNTRY4506"/>
      </mc:Fallback>
    </mc:AlternateContent>
    <mc:AlternateContent xmlns:mc="http://schemas.openxmlformats.org/markup-compatibility/2006">
      <mc:Choice Requires="x14">
        <control shapeId="21884" r:id="rId37" name="DDCROPSCOUNTRY4505">
          <controlPr defaultSize="0" autoLine="0" linkedCell="AC51" listFillRange="Countries!F2:H252" r:id="rId7">
            <anchor moveWithCells="1" sizeWithCells="1">
              <from>
                <xdr:col>14</xdr:col>
                <xdr:colOff>2952750</xdr:colOff>
                <xdr:row>50</xdr:row>
                <xdr:rowOff>0</xdr:rowOff>
              </from>
              <to>
                <xdr:col>14</xdr:col>
                <xdr:colOff>3676650</xdr:colOff>
                <xdr:row>51</xdr:row>
                <xdr:rowOff>0</xdr:rowOff>
              </to>
            </anchor>
          </controlPr>
        </control>
      </mc:Choice>
      <mc:Fallback>
        <control shapeId="21884" r:id="rId37" name="DDCROPSCOUNTRY4505"/>
      </mc:Fallback>
    </mc:AlternateContent>
    <mc:AlternateContent xmlns:mc="http://schemas.openxmlformats.org/markup-compatibility/2006">
      <mc:Choice Requires="x14">
        <control shapeId="21883" r:id="rId38" name="DDCROPSCOUNTRY4504">
          <controlPr defaultSize="0" autoLine="0" linkedCell="AB51" listFillRange="Countries!F2:H252" r:id="rId5">
            <anchor moveWithCells="1" sizeWithCells="1">
              <from>
                <xdr:col>14</xdr:col>
                <xdr:colOff>2228850</xdr:colOff>
                <xdr:row>50</xdr:row>
                <xdr:rowOff>0</xdr:rowOff>
              </from>
              <to>
                <xdr:col>14</xdr:col>
                <xdr:colOff>2943225</xdr:colOff>
                <xdr:row>51</xdr:row>
                <xdr:rowOff>0</xdr:rowOff>
              </to>
            </anchor>
          </controlPr>
        </control>
      </mc:Choice>
      <mc:Fallback>
        <control shapeId="21883" r:id="rId38" name="DDCROPSCOUNTRY4504"/>
      </mc:Fallback>
    </mc:AlternateContent>
    <mc:AlternateContent xmlns:mc="http://schemas.openxmlformats.org/markup-compatibility/2006">
      <mc:Choice Requires="x14">
        <control shapeId="21882" r:id="rId39" name="DDCROPSCOUNTRY4503">
          <controlPr defaultSize="0" autoLine="0" linkedCell="AA51" listFillRange="Countries!F2:H252" r:id="rId7">
            <anchor moveWithCells="1" sizeWithCells="1">
              <from>
                <xdr:col>14</xdr:col>
                <xdr:colOff>1466850</xdr:colOff>
                <xdr:row>50</xdr:row>
                <xdr:rowOff>0</xdr:rowOff>
              </from>
              <to>
                <xdr:col>14</xdr:col>
                <xdr:colOff>2190750</xdr:colOff>
                <xdr:row>51</xdr:row>
                <xdr:rowOff>0</xdr:rowOff>
              </to>
            </anchor>
          </controlPr>
        </control>
      </mc:Choice>
      <mc:Fallback>
        <control shapeId="21882" r:id="rId39" name="DDCROPSCOUNTRY4503"/>
      </mc:Fallback>
    </mc:AlternateContent>
    <mc:AlternateContent xmlns:mc="http://schemas.openxmlformats.org/markup-compatibility/2006">
      <mc:Choice Requires="x14">
        <control shapeId="21881" r:id="rId40" name="DDCROPSCOUNTRY4502">
          <controlPr defaultSize="0" autoLine="0" linkedCell="Z51" listFillRange="Countries!F2:H252" r:id="rId5">
            <anchor moveWithCells="1" sizeWithCells="1">
              <from>
                <xdr:col>14</xdr:col>
                <xdr:colOff>733425</xdr:colOff>
                <xdr:row>50</xdr:row>
                <xdr:rowOff>0</xdr:rowOff>
              </from>
              <to>
                <xdr:col>14</xdr:col>
                <xdr:colOff>1447800</xdr:colOff>
                <xdr:row>51</xdr:row>
                <xdr:rowOff>0</xdr:rowOff>
              </to>
            </anchor>
          </controlPr>
        </control>
      </mc:Choice>
      <mc:Fallback>
        <control shapeId="21881" r:id="rId40" name="DDCROPSCOUNTRY4502"/>
      </mc:Fallback>
    </mc:AlternateContent>
    <mc:AlternateContent xmlns:mc="http://schemas.openxmlformats.org/markup-compatibility/2006">
      <mc:Choice Requires="x14">
        <control shapeId="21880" r:id="rId41" name="DDCROPSCOUNTRY4501">
          <controlPr defaultSize="0" autoLine="0" linkedCell="Y51" listFillRange="Countries!F2:H252" r:id="rId5">
            <anchor moveWithCells="1" sizeWithCells="1">
              <from>
                <xdr:col>14</xdr:col>
                <xdr:colOff>0</xdr:colOff>
                <xdr:row>50</xdr:row>
                <xdr:rowOff>0</xdr:rowOff>
              </from>
              <to>
                <xdr:col>14</xdr:col>
                <xdr:colOff>714375</xdr:colOff>
                <xdr:row>51</xdr:row>
                <xdr:rowOff>0</xdr:rowOff>
              </to>
            </anchor>
          </controlPr>
        </control>
      </mc:Choice>
      <mc:Fallback>
        <control shapeId="21880" r:id="rId41" name="DDCROPSCOUNTRY4501"/>
      </mc:Fallback>
    </mc:AlternateContent>
    <mc:AlternateContent xmlns:mc="http://schemas.openxmlformats.org/markup-compatibility/2006">
      <mc:Choice Requires="x14">
        <control shapeId="21879" r:id="rId42" name="DDCROPSCOUNTRY4406">
          <controlPr defaultSize="0" autoLine="0" linkedCell="AD50" listFillRange="Countries!F2:H252" r:id="rId5">
            <anchor moveWithCells="1" sizeWithCells="1">
              <from>
                <xdr:col>14</xdr:col>
                <xdr:colOff>3695700</xdr:colOff>
                <xdr:row>49</xdr:row>
                <xdr:rowOff>0</xdr:rowOff>
              </from>
              <to>
                <xdr:col>15</xdr:col>
                <xdr:colOff>114300</xdr:colOff>
                <xdr:row>50</xdr:row>
                <xdr:rowOff>0</xdr:rowOff>
              </to>
            </anchor>
          </controlPr>
        </control>
      </mc:Choice>
      <mc:Fallback>
        <control shapeId="21879" r:id="rId42" name="DDCROPSCOUNTRY4406"/>
      </mc:Fallback>
    </mc:AlternateContent>
    <mc:AlternateContent xmlns:mc="http://schemas.openxmlformats.org/markup-compatibility/2006">
      <mc:Choice Requires="x14">
        <control shapeId="21878" r:id="rId43" name="DDCROPSCOUNTRY4405">
          <controlPr defaultSize="0" autoLine="0" linkedCell="AC50" listFillRange="Countries!F2:H252" r:id="rId7">
            <anchor moveWithCells="1" sizeWithCells="1">
              <from>
                <xdr:col>14</xdr:col>
                <xdr:colOff>2952750</xdr:colOff>
                <xdr:row>49</xdr:row>
                <xdr:rowOff>0</xdr:rowOff>
              </from>
              <to>
                <xdr:col>14</xdr:col>
                <xdr:colOff>3676650</xdr:colOff>
                <xdr:row>50</xdr:row>
                <xdr:rowOff>0</xdr:rowOff>
              </to>
            </anchor>
          </controlPr>
        </control>
      </mc:Choice>
      <mc:Fallback>
        <control shapeId="21878" r:id="rId43" name="DDCROPSCOUNTRY4405"/>
      </mc:Fallback>
    </mc:AlternateContent>
    <mc:AlternateContent xmlns:mc="http://schemas.openxmlformats.org/markup-compatibility/2006">
      <mc:Choice Requires="x14">
        <control shapeId="21877" r:id="rId44" name="DDCROPSCOUNTRY4404">
          <controlPr defaultSize="0" autoLine="0" linkedCell="AB50" listFillRange="Countries!F2:H252" r:id="rId5">
            <anchor moveWithCells="1" sizeWithCells="1">
              <from>
                <xdr:col>14</xdr:col>
                <xdr:colOff>2228850</xdr:colOff>
                <xdr:row>49</xdr:row>
                <xdr:rowOff>0</xdr:rowOff>
              </from>
              <to>
                <xdr:col>14</xdr:col>
                <xdr:colOff>2943225</xdr:colOff>
                <xdr:row>50</xdr:row>
                <xdr:rowOff>0</xdr:rowOff>
              </to>
            </anchor>
          </controlPr>
        </control>
      </mc:Choice>
      <mc:Fallback>
        <control shapeId="21877" r:id="rId44" name="DDCROPSCOUNTRY4404"/>
      </mc:Fallback>
    </mc:AlternateContent>
    <mc:AlternateContent xmlns:mc="http://schemas.openxmlformats.org/markup-compatibility/2006">
      <mc:Choice Requires="x14">
        <control shapeId="21876" r:id="rId45" name="DDCROPSCOUNTRY4403">
          <controlPr defaultSize="0" autoLine="0" linkedCell="AA50" listFillRange="Countries!F2:H252" r:id="rId7">
            <anchor moveWithCells="1" sizeWithCells="1">
              <from>
                <xdr:col>14</xdr:col>
                <xdr:colOff>1466850</xdr:colOff>
                <xdr:row>49</xdr:row>
                <xdr:rowOff>0</xdr:rowOff>
              </from>
              <to>
                <xdr:col>14</xdr:col>
                <xdr:colOff>2190750</xdr:colOff>
                <xdr:row>50</xdr:row>
                <xdr:rowOff>0</xdr:rowOff>
              </to>
            </anchor>
          </controlPr>
        </control>
      </mc:Choice>
      <mc:Fallback>
        <control shapeId="21876" r:id="rId45" name="DDCROPSCOUNTRY4403"/>
      </mc:Fallback>
    </mc:AlternateContent>
    <mc:AlternateContent xmlns:mc="http://schemas.openxmlformats.org/markup-compatibility/2006">
      <mc:Choice Requires="x14">
        <control shapeId="21875" r:id="rId46" name="DDCROPSCOUNTRY4402">
          <controlPr defaultSize="0" autoLine="0" linkedCell="Z50" listFillRange="Countries!F2:H252" r:id="rId5">
            <anchor moveWithCells="1" sizeWithCells="1">
              <from>
                <xdr:col>14</xdr:col>
                <xdr:colOff>733425</xdr:colOff>
                <xdr:row>49</xdr:row>
                <xdr:rowOff>0</xdr:rowOff>
              </from>
              <to>
                <xdr:col>14</xdr:col>
                <xdr:colOff>1447800</xdr:colOff>
                <xdr:row>50</xdr:row>
                <xdr:rowOff>0</xdr:rowOff>
              </to>
            </anchor>
          </controlPr>
        </control>
      </mc:Choice>
      <mc:Fallback>
        <control shapeId="21875" r:id="rId46" name="DDCROPSCOUNTRY4402"/>
      </mc:Fallback>
    </mc:AlternateContent>
    <mc:AlternateContent xmlns:mc="http://schemas.openxmlformats.org/markup-compatibility/2006">
      <mc:Choice Requires="x14">
        <control shapeId="21874" r:id="rId47" name="DDCROPSCOUNTRY4401">
          <controlPr defaultSize="0" autoLine="0" linkedCell="Y50" listFillRange="Countries!F2:H252" r:id="rId5">
            <anchor moveWithCells="1" sizeWithCells="1">
              <from>
                <xdr:col>14</xdr:col>
                <xdr:colOff>0</xdr:colOff>
                <xdr:row>49</xdr:row>
                <xdr:rowOff>0</xdr:rowOff>
              </from>
              <to>
                <xdr:col>14</xdr:col>
                <xdr:colOff>714375</xdr:colOff>
                <xdr:row>50</xdr:row>
                <xdr:rowOff>0</xdr:rowOff>
              </to>
            </anchor>
          </controlPr>
        </control>
      </mc:Choice>
      <mc:Fallback>
        <control shapeId="21874" r:id="rId47" name="DDCROPSCOUNTRY4401"/>
      </mc:Fallback>
    </mc:AlternateContent>
    <mc:AlternateContent xmlns:mc="http://schemas.openxmlformats.org/markup-compatibility/2006">
      <mc:Choice Requires="x14">
        <control shapeId="21873" r:id="rId48" name="DDCROPSCOUNTRY4306">
          <controlPr defaultSize="0" autoLine="0" linkedCell="AD49" listFillRange="Countries!F2:H252" r:id="rId5">
            <anchor moveWithCells="1" sizeWithCells="1">
              <from>
                <xdr:col>14</xdr:col>
                <xdr:colOff>3695700</xdr:colOff>
                <xdr:row>48</xdr:row>
                <xdr:rowOff>0</xdr:rowOff>
              </from>
              <to>
                <xdr:col>15</xdr:col>
                <xdr:colOff>114300</xdr:colOff>
                <xdr:row>49</xdr:row>
                <xdr:rowOff>0</xdr:rowOff>
              </to>
            </anchor>
          </controlPr>
        </control>
      </mc:Choice>
      <mc:Fallback>
        <control shapeId="21873" r:id="rId48" name="DDCROPSCOUNTRY4306"/>
      </mc:Fallback>
    </mc:AlternateContent>
    <mc:AlternateContent xmlns:mc="http://schemas.openxmlformats.org/markup-compatibility/2006">
      <mc:Choice Requires="x14">
        <control shapeId="21872" r:id="rId49" name="DDCROPSCOUNTRY4305">
          <controlPr defaultSize="0" autoLine="0" linkedCell="AC49" listFillRange="Countries!F2:H252" r:id="rId7">
            <anchor moveWithCells="1" sizeWithCells="1">
              <from>
                <xdr:col>14</xdr:col>
                <xdr:colOff>2952750</xdr:colOff>
                <xdr:row>48</xdr:row>
                <xdr:rowOff>0</xdr:rowOff>
              </from>
              <to>
                <xdr:col>14</xdr:col>
                <xdr:colOff>3676650</xdr:colOff>
                <xdr:row>49</xdr:row>
                <xdr:rowOff>0</xdr:rowOff>
              </to>
            </anchor>
          </controlPr>
        </control>
      </mc:Choice>
      <mc:Fallback>
        <control shapeId="21872" r:id="rId49" name="DDCROPSCOUNTRY4305"/>
      </mc:Fallback>
    </mc:AlternateContent>
    <mc:AlternateContent xmlns:mc="http://schemas.openxmlformats.org/markup-compatibility/2006">
      <mc:Choice Requires="x14">
        <control shapeId="21871" r:id="rId50" name="DDCROPSCOUNTRY4304">
          <controlPr defaultSize="0" autoLine="0" linkedCell="AB49" listFillRange="Countries!F2:H252" r:id="rId5">
            <anchor moveWithCells="1" sizeWithCells="1">
              <from>
                <xdr:col>14</xdr:col>
                <xdr:colOff>2228850</xdr:colOff>
                <xdr:row>48</xdr:row>
                <xdr:rowOff>0</xdr:rowOff>
              </from>
              <to>
                <xdr:col>14</xdr:col>
                <xdr:colOff>2943225</xdr:colOff>
                <xdr:row>49</xdr:row>
                <xdr:rowOff>0</xdr:rowOff>
              </to>
            </anchor>
          </controlPr>
        </control>
      </mc:Choice>
      <mc:Fallback>
        <control shapeId="21871" r:id="rId50" name="DDCROPSCOUNTRY4304"/>
      </mc:Fallback>
    </mc:AlternateContent>
    <mc:AlternateContent xmlns:mc="http://schemas.openxmlformats.org/markup-compatibility/2006">
      <mc:Choice Requires="x14">
        <control shapeId="21870" r:id="rId51" name="DDCROPSCOUNTRY4303">
          <controlPr defaultSize="0" autoLine="0" linkedCell="AA49" listFillRange="Countries!F2:H252" r:id="rId7">
            <anchor moveWithCells="1" sizeWithCells="1">
              <from>
                <xdr:col>14</xdr:col>
                <xdr:colOff>1466850</xdr:colOff>
                <xdr:row>48</xdr:row>
                <xdr:rowOff>0</xdr:rowOff>
              </from>
              <to>
                <xdr:col>14</xdr:col>
                <xdr:colOff>2190750</xdr:colOff>
                <xdr:row>49</xdr:row>
                <xdr:rowOff>0</xdr:rowOff>
              </to>
            </anchor>
          </controlPr>
        </control>
      </mc:Choice>
      <mc:Fallback>
        <control shapeId="21870" r:id="rId51" name="DDCROPSCOUNTRY4303"/>
      </mc:Fallback>
    </mc:AlternateContent>
    <mc:AlternateContent xmlns:mc="http://schemas.openxmlformats.org/markup-compatibility/2006">
      <mc:Choice Requires="x14">
        <control shapeId="21869" r:id="rId52" name="DDCROPSCOUNTRY4302">
          <controlPr defaultSize="0" autoLine="0" linkedCell="Z49" listFillRange="Countries!F2:H252" r:id="rId5">
            <anchor moveWithCells="1" sizeWithCells="1">
              <from>
                <xdr:col>14</xdr:col>
                <xdr:colOff>733425</xdr:colOff>
                <xdr:row>48</xdr:row>
                <xdr:rowOff>0</xdr:rowOff>
              </from>
              <to>
                <xdr:col>14</xdr:col>
                <xdr:colOff>1447800</xdr:colOff>
                <xdr:row>49</xdr:row>
                <xdr:rowOff>0</xdr:rowOff>
              </to>
            </anchor>
          </controlPr>
        </control>
      </mc:Choice>
      <mc:Fallback>
        <control shapeId="21869" r:id="rId52" name="DDCROPSCOUNTRY4302"/>
      </mc:Fallback>
    </mc:AlternateContent>
    <mc:AlternateContent xmlns:mc="http://schemas.openxmlformats.org/markup-compatibility/2006">
      <mc:Choice Requires="x14">
        <control shapeId="21868" r:id="rId53" name="DDCROPSCOUNTRY4301">
          <controlPr defaultSize="0" autoLine="0" linkedCell="Y49" listFillRange="Countries!F2:H252" r:id="rId5">
            <anchor moveWithCells="1" sizeWithCells="1">
              <from>
                <xdr:col>14</xdr:col>
                <xdr:colOff>0</xdr:colOff>
                <xdr:row>48</xdr:row>
                <xdr:rowOff>0</xdr:rowOff>
              </from>
              <to>
                <xdr:col>14</xdr:col>
                <xdr:colOff>714375</xdr:colOff>
                <xdr:row>49</xdr:row>
                <xdr:rowOff>0</xdr:rowOff>
              </to>
            </anchor>
          </controlPr>
        </control>
      </mc:Choice>
      <mc:Fallback>
        <control shapeId="21868" r:id="rId53" name="DDCROPSCOUNTRY4301"/>
      </mc:Fallback>
    </mc:AlternateContent>
    <mc:AlternateContent xmlns:mc="http://schemas.openxmlformats.org/markup-compatibility/2006">
      <mc:Choice Requires="x14">
        <control shapeId="21867" r:id="rId54" name="DDCROPSCOUNTRY4206">
          <controlPr defaultSize="0" autoLine="0" linkedCell="AD48" listFillRange="Countries!F2:H252" r:id="rId5">
            <anchor moveWithCells="1" sizeWithCells="1">
              <from>
                <xdr:col>14</xdr:col>
                <xdr:colOff>3695700</xdr:colOff>
                <xdr:row>47</xdr:row>
                <xdr:rowOff>0</xdr:rowOff>
              </from>
              <to>
                <xdr:col>15</xdr:col>
                <xdr:colOff>114300</xdr:colOff>
                <xdr:row>48</xdr:row>
                <xdr:rowOff>0</xdr:rowOff>
              </to>
            </anchor>
          </controlPr>
        </control>
      </mc:Choice>
      <mc:Fallback>
        <control shapeId="21867" r:id="rId54" name="DDCROPSCOUNTRY4206"/>
      </mc:Fallback>
    </mc:AlternateContent>
    <mc:AlternateContent xmlns:mc="http://schemas.openxmlformats.org/markup-compatibility/2006">
      <mc:Choice Requires="x14">
        <control shapeId="21866" r:id="rId55" name="DDCROPSCOUNTRY4205">
          <controlPr defaultSize="0" autoLine="0" linkedCell="AC48" listFillRange="Countries!F2:H252" r:id="rId7">
            <anchor moveWithCells="1" sizeWithCells="1">
              <from>
                <xdr:col>14</xdr:col>
                <xdr:colOff>2952750</xdr:colOff>
                <xdr:row>47</xdr:row>
                <xdr:rowOff>0</xdr:rowOff>
              </from>
              <to>
                <xdr:col>14</xdr:col>
                <xdr:colOff>3676650</xdr:colOff>
                <xdr:row>48</xdr:row>
                <xdr:rowOff>0</xdr:rowOff>
              </to>
            </anchor>
          </controlPr>
        </control>
      </mc:Choice>
      <mc:Fallback>
        <control shapeId="21866" r:id="rId55" name="DDCROPSCOUNTRY4205"/>
      </mc:Fallback>
    </mc:AlternateContent>
    <mc:AlternateContent xmlns:mc="http://schemas.openxmlformats.org/markup-compatibility/2006">
      <mc:Choice Requires="x14">
        <control shapeId="21865" r:id="rId56" name="DDCROPSCOUNTRY4204">
          <controlPr defaultSize="0" autoLine="0" linkedCell="AB48" listFillRange="Countries!F2:H252" r:id="rId5">
            <anchor moveWithCells="1" sizeWithCells="1">
              <from>
                <xdr:col>14</xdr:col>
                <xdr:colOff>2228850</xdr:colOff>
                <xdr:row>47</xdr:row>
                <xdr:rowOff>0</xdr:rowOff>
              </from>
              <to>
                <xdr:col>14</xdr:col>
                <xdr:colOff>2943225</xdr:colOff>
                <xdr:row>48</xdr:row>
                <xdr:rowOff>0</xdr:rowOff>
              </to>
            </anchor>
          </controlPr>
        </control>
      </mc:Choice>
      <mc:Fallback>
        <control shapeId="21865" r:id="rId56" name="DDCROPSCOUNTRY4204"/>
      </mc:Fallback>
    </mc:AlternateContent>
    <mc:AlternateContent xmlns:mc="http://schemas.openxmlformats.org/markup-compatibility/2006">
      <mc:Choice Requires="x14">
        <control shapeId="21864" r:id="rId57" name="DDCROPSCOUNTRY4203">
          <controlPr defaultSize="0" autoLine="0" linkedCell="AA48" listFillRange="Countries!F2:H252" r:id="rId7">
            <anchor moveWithCells="1" sizeWithCells="1">
              <from>
                <xdr:col>14</xdr:col>
                <xdr:colOff>1466850</xdr:colOff>
                <xdr:row>47</xdr:row>
                <xdr:rowOff>0</xdr:rowOff>
              </from>
              <to>
                <xdr:col>14</xdr:col>
                <xdr:colOff>2190750</xdr:colOff>
                <xdr:row>48</xdr:row>
                <xdr:rowOff>0</xdr:rowOff>
              </to>
            </anchor>
          </controlPr>
        </control>
      </mc:Choice>
      <mc:Fallback>
        <control shapeId="21864" r:id="rId57" name="DDCROPSCOUNTRY4203"/>
      </mc:Fallback>
    </mc:AlternateContent>
    <mc:AlternateContent xmlns:mc="http://schemas.openxmlformats.org/markup-compatibility/2006">
      <mc:Choice Requires="x14">
        <control shapeId="21863" r:id="rId58" name="DDCROPSCOUNTRY4202">
          <controlPr defaultSize="0" autoLine="0" linkedCell="Z48" listFillRange="Countries!F2:H252" r:id="rId5">
            <anchor moveWithCells="1" sizeWithCells="1">
              <from>
                <xdr:col>14</xdr:col>
                <xdr:colOff>733425</xdr:colOff>
                <xdr:row>47</xdr:row>
                <xdr:rowOff>0</xdr:rowOff>
              </from>
              <to>
                <xdr:col>14</xdr:col>
                <xdr:colOff>1447800</xdr:colOff>
                <xdr:row>48</xdr:row>
                <xdr:rowOff>0</xdr:rowOff>
              </to>
            </anchor>
          </controlPr>
        </control>
      </mc:Choice>
      <mc:Fallback>
        <control shapeId="21863" r:id="rId58" name="DDCROPSCOUNTRY4202"/>
      </mc:Fallback>
    </mc:AlternateContent>
    <mc:AlternateContent xmlns:mc="http://schemas.openxmlformats.org/markup-compatibility/2006">
      <mc:Choice Requires="x14">
        <control shapeId="21862" r:id="rId59" name="DDCROPSCOUNTRY4201">
          <controlPr defaultSize="0" autoLine="0" linkedCell="Y48" listFillRange="Countries!F2:H252" r:id="rId5">
            <anchor moveWithCells="1" sizeWithCells="1">
              <from>
                <xdr:col>14</xdr:col>
                <xdr:colOff>0</xdr:colOff>
                <xdr:row>47</xdr:row>
                <xdr:rowOff>0</xdr:rowOff>
              </from>
              <to>
                <xdr:col>14</xdr:col>
                <xdr:colOff>714375</xdr:colOff>
                <xdr:row>48</xdr:row>
                <xdr:rowOff>0</xdr:rowOff>
              </to>
            </anchor>
          </controlPr>
        </control>
      </mc:Choice>
      <mc:Fallback>
        <control shapeId="21862" r:id="rId59" name="DDCROPSCOUNTRY4201"/>
      </mc:Fallback>
    </mc:AlternateContent>
    <mc:AlternateContent xmlns:mc="http://schemas.openxmlformats.org/markup-compatibility/2006">
      <mc:Choice Requires="x14">
        <control shapeId="21861" r:id="rId60" name="DDCROPSCOUNTRY4106">
          <controlPr defaultSize="0" autoLine="0" linkedCell="AD47" listFillRange="Countries!F2:H252" r:id="rId5">
            <anchor moveWithCells="1" sizeWithCells="1">
              <from>
                <xdr:col>14</xdr:col>
                <xdr:colOff>3695700</xdr:colOff>
                <xdr:row>46</xdr:row>
                <xdr:rowOff>0</xdr:rowOff>
              </from>
              <to>
                <xdr:col>15</xdr:col>
                <xdr:colOff>114300</xdr:colOff>
                <xdr:row>47</xdr:row>
                <xdr:rowOff>0</xdr:rowOff>
              </to>
            </anchor>
          </controlPr>
        </control>
      </mc:Choice>
      <mc:Fallback>
        <control shapeId="21861" r:id="rId60" name="DDCROPSCOUNTRY4106"/>
      </mc:Fallback>
    </mc:AlternateContent>
    <mc:AlternateContent xmlns:mc="http://schemas.openxmlformats.org/markup-compatibility/2006">
      <mc:Choice Requires="x14">
        <control shapeId="21860" r:id="rId61" name="DDCROPSCOUNTRY4105">
          <controlPr defaultSize="0" autoLine="0" linkedCell="AC47" listFillRange="Countries!F2:H252" r:id="rId7">
            <anchor moveWithCells="1" sizeWithCells="1">
              <from>
                <xdr:col>14</xdr:col>
                <xdr:colOff>2952750</xdr:colOff>
                <xdr:row>46</xdr:row>
                <xdr:rowOff>0</xdr:rowOff>
              </from>
              <to>
                <xdr:col>14</xdr:col>
                <xdr:colOff>3676650</xdr:colOff>
                <xdr:row>47</xdr:row>
                <xdr:rowOff>0</xdr:rowOff>
              </to>
            </anchor>
          </controlPr>
        </control>
      </mc:Choice>
      <mc:Fallback>
        <control shapeId="21860" r:id="rId61" name="DDCROPSCOUNTRY4105"/>
      </mc:Fallback>
    </mc:AlternateContent>
    <mc:AlternateContent xmlns:mc="http://schemas.openxmlformats.org/markup-compatibility/2006">
      <mc:Choice Requires="x14">
        <control shapeId="21859" r:id="rId62" name="DDCROPSCOUNTRY4104">
          <controlPr defaultSize="0" autoLine="0" linkedCell="AB47" listFillRange="Countries!F2:H252" r:id="rId5">
            <anchor moveWithCells="1" sizeWithCells="1">
              <from>
                <xdr:col>14</xdr:col>
                <xdr:colOff>2228850</xdr:colOff>
                <xdr:row>46</xdr:row>
                <xdr:rowOff>0</xdr:rowOff>
              </from>
              <to>
                <xdr:col>14</xdr:col>
                <xdr:colOff>2943225</xdr:colOff>
                <xdr:row>47</xdr:row>
                <xdr:rowOff>0</xdr:rowOff>
              </to>
            </anchor>
          </controlPr>
        </control>
      </mc:Choice>
      <mc:Fallback>
        <control shapeId="21859" r:id="rId62" name="DDCROPSCOUNTRY4104"/>
      </mc:Fallback>
    </mc:AlternateContent>
    <mc:AlternateContent xmlns:mc="http://schemas.openxmlformats.org/markup-compatibility/2006">
      <mc:Choice Requires="x14">
        <control shapeId="21858" r:id="rId63" name="DDCROPSCOUNTRY4103">
          <controlPr defaultSize="0" autoLine="0" linkedCell="AA47" listFillRange="Countries!F2:H252" r:id="rId7">
            <anchor moveWithCells="1" sizeWithCells="1">
              <from>
                <xdr:col>14</xdr:col>
                <xdr:colOff>1466850</xdr:colOff>
                <xdr:row>46</xdr:row>
                <xdr:rowOff>0</xdr:rowOff>
              </from>
              <to>
                <xdr:col>14</xdr:col>
                <xdr:colOff>2190750</xdr:colOff>
                <xdr:row>47</xdr:row>
                <xdr:rowOff>0</xdr:rowOff>
              </to>
            </anchor>
          </controlPr>
        </control>
      </mc:Choice>
      <mc:Fallback>
        <control shapeId="21858" r:id="rId63" name="DDCROPSCOUNTRY4103"/>
      </mc:Fallback>
    </mc:AlternateContent>
    <mc:AlternateContent xmlns:mc="http://schemas.openxmlformats.org/markup-compatibility/2006">
      <mc:Choice Requires="x14">
        <control shapeId="21857" r:id="rId64" name="DDCROPSCOUNTRY4102">
          <controlPr defaultSize="0" autoLine="0" linkedCell="Z47" listFillRange="Countries!F2:H252" r:id="rId5">
            <anchor moveWithCells="1" sizeWithCells="1">
              <from>
                <xdr:col>14</xdr:col>
                <xdr:colOff>733425</xdr:colOff>
                <xdr:row>46</xdr:row>
                <xdr:rowOff>0</xdr:rowOff>
              </from>
              <to>
                <xdr:col>14</xdr:col>
                <xdr:colOff>1447800</xdr:colOff>
                <xdr:row>47</xdr:row>
                <xdr:rowOff>0</xdr:rowOff>
              </to>
            </anchor>
          </controlPr>
        </control>
      </mc:Choice>
      <mc:Fallback>
        <control shapeId="21857" r:id="rId64" name="DDCROPSCOUNTRY4102"/>
      </mc:Fallback>
    </mc:AlternateContent>
    <mc:AlternateContent xmlns:mc="http://schemas.openxmlformats.org/markup-compatibility/2006">
      <mc:Choice Requires="x14">
        <control shapeId="21856" r:id="rId65" name="DDCROPSCOUNTRY4101">
          <controlPr defaultSize="0" autoLine="0" linkedCell="Y47" listFillRange="Countries!F2:H252" r:id="rId5">
            <anchor moveWithCells="1" sizeWithCells="1">
              <from>
                <xdr:col>14</xdr:col>
                <xdr:colOff>0</xdr:colOff>
                <xdr:row>46</xdr:row>
                <xdr:rowOff>0</xdr:rowOff>
              </from>
              <to>
                <xdr:col>14</xdr:col>
                <xdr:colOff>714375</xdr:colOff>
                <xdr:row>47</xdr:row>
                <xdr:rowOff>0</xdr:rowOff>
              </to>
            </anchor>
          </controlPr>
        </control>
      </mc:Choice>
      <mc:Fallback>
        <control shapeId="21856" r:id="rId65" name="DDCROPSCOUNTRY4101"/>
      </mc:Fallback>
    </mc:AlternateContent>
    <mc:AlternateContent xmlns:mc="http://schemas.openxmlformats.org/markup-compatibility/2006">
      <mc:Choice Requires="x14">
        <control shapeId="21855" r:id="rId66" name="DDCROPSCOUNTRY4006">
          <controlPr defaultSize="0" autoLine="0" linkedCell="AD46" listFillRange="Countries!F2:H252" r:id="rId5">
            <anchor moveWithCells="1" sizeWithCells="1">
              <from>
                <xdr:col>14</xdr:col>
                <xdr:colOff>3695700</xdr:colOff>
                <xdr:row>45</xdr:row>
                <xdr:rowOff>0</xdr:rowOff>
              </from>
              <to>
                <xdr:col>15</xdr:col>
                <xdr:colOff>114300</xdr:colOff>
                <xdr:row>46</xdr:row>
                <xdr:rowOff>0</xdr:rowOff>
              </to>
            </anchor>
          </controlPr>
        </control>
      </mc:Choice>
      <mc:Fallback>
        <control shapeId="21855" r:id="rId66" name="DDCROPSCOUNTRY4006"/>
      </mc:Fallback>
    </mc:AlternateContent>
    <mc:AlternateContent xmlns:mc="http://schemas.openxmlformats.org/markup-compatibility/2006">
      <mc:Choice Requires="x14">
        <control shapeId="21854" r:id="rId67" name="DDCROPSCOUNTRY4005">
          <controlPr defaultSize="0" autoLine="0" linkedCell="AC46" listFillRange="Countries!F2:H252" r:id="rId7">
            <anchor moveWithCells="1" sizeWithCells="1">
              <from>
                <xdr:col>14</xdr:col>
                <xdr:colOff>2952750</xdr:colOff>
                <xdr:row>45</xdr:row>
                <xdr:rowOff>0</xdr:rowOff>
              </from>
              <to>
                <xdr:col>14</xdr:col>
                <xdr:colOff>3676650</xdr:colOff>
                <xdr:row>46</xdr:row>
                <xdr:rowOff>0</xdr:rowOff>
              </to>
            </anchor>
          </controlPr>
        </control>
      </mc:Choice>
      <mc:Fallback>
        <control shapeId="21854" r:id="rId67" name="DDCROPSCOUNTRY4005"/>
      </mc:Fallback>
    </mc:AlternateContent>
    <mc:AlternateContent xmlns:mc="http://schemas.openxmlformats.org/markup-compatibility/2006">
      <mc:Choice Requires="x14">
        <control shapeId="21853" r:id="rId68" name="DDCROPSCOUNTRY4004">
          <controlPr defaultSize="0" autoLine="0" linkedCell="AB46" listFillRange="Countries!F2:H252" r:id="rId5">
            <anchor moveWithCells="1" sizeWithCells="1">
              <from>
                <xdr:col>14</xdr:col>
                <xdr:colOff>2228850</xdr:colOff>
                <xdr:row>45</xdr:row>
                <xdr:rowOff>0</xdr:rowOff>
              </from>
              <to>
                <xdr:col>14</xdr:col>
                <xdr:colOff>2943225</xdr:colOff>
                <xdr:row>46</xdr:row>
                <xdr:rowOff>0</xdr:rowOff>
              </to>
            </anchor>
          </controlPr>
        </control>
      </mc:Choice>
      <mc:Fallback>
        <control shapeId="21853" r:id="rId68" name="DDCROPSCOUNTRY4004"/>
      </mc:Fallback>
    </mc:AlternateContent>
    <mc:AlternateContent xmlns:mc="http://schemas.openxmlformats.org/markup-compatibility/2006">
      <mc:Choice Requires="x14">
        <control shapeId="21852" r:id="rId69" name="DDCROPSCOUNTRY4003">
          <controlPr defaultSize="0" autoLine="0" linkedCell="AA46" listFillRange="Countries!F2:H252" r:id="rId7">
            <anchor moveWithCells="1" sizeWithCells="1">
              <from>
                <xdr:col>14</xdr:col>
                <xdr:colOff>1466850</xdr:colOff>
                <xdr:row>45</xdr:row>
                <xdr:rowOff>0</xdr:rowOff>
              </from>
              <to>
                <xdr:col>14</xdr:col>
                <xdr:colOff>2190750</xdr:colOff>
                <xdr:row>46</xdr:row>
                <xdr:rowOff>0</xdr:rowOff>
              </to>
            </anchor>
          </controlPr>
        </control>
      </mc:Choice>
      <mc:Fallback>
        <control shapeId="21852" r:id="rId69" name="DDCROPSCOUNTRY4003"/>
      </mc:Fallback>
    </mc:AlternateContent>
    <mc:AlternateContent xmlns:mc="http://schemas.openxmlformats.org/markup-compatibility/2006">
      <mc:Choice Requires="x14">
        <control shapeId="21851" r:id="rId70" name="DDCROPSCOUNTRY4002">
          <controlPr defaultSize="0" autoLine="0" linkedCell="Z46" listFillRange="Countries!F2:H252" r:id="rId5">
            <anchor moveWithCells="1" sizeWithCells="1">
              <from>
                <xdr:col>14</xdr:col>
                <xdr:colOff>733425</xdr:colOff>
                <xdr:row>45</xdr:row>
                <xdr:rowOff>0</xdr:rowOff>
              </from>
              <to>
                <xdr:col>14</xdr:col>
                <xdr:colOff>1447800</xdr:colOff>
                <xdr:row>46</xdr:row>
                <xdr:rowOff>0</xdr:rowOff>
              </to>
            </anchor>
          </controlPr>
        </control>
      </mc:Choice>
      <mc:Fallback>
        <control shapeId="21851" r:id="rId70" name="DDCROPSCOUNTRY4002"/>
      </mc:Fallback>
    </mc:AlternateContent>
    <mc:AlternateContent xmlns:mc="http://schemas.openxmlformats.org/markup-compatibility/2006">
      <mc:Choice Requires="x14">
        <control shapeId="21850" r:id="rId71" name="DDCROPSCOUNTRY4001">
          <controlPr defaultSize="0" autoLine="0" linkedCell="Y46" listFillRange="Countries!F2:H252" r:id="rId5">
            <anchor moveWithCells="1" sizeWithCells="1">
              <from>
                <xdr:col>14</xdr:col>
                <xdr:colOff>0</xdr:colOff>
                <xdr:row>45</xdr:row>
                <xdr:rowOff>0</xdr:rowOff>
              </from>
              <to>
                <xdr:col>14</xdr:col>
                <xdr:colOff>714375</xdr:colOff>
                <xdr:row>46</xdr:row>
                <xdr:rowOff>0</xdr:rowOff>
              </to>
            </anchor>
          </controlPr>
        </control>
      </mc:Choice>
      <mc:Fallback>
        <control shapeId="21850" r:id="rId71" name="DDCROPSCOUNTRY4001"/>
      </mc:Fallback>
    </mc:AlternateContent>
    <mc:AlternateContent xmlns:mc="http://schemas.openxmlformats.org/markup-compatibility/2006">
      <mc:Choice Requires="x14">
        <control shapeId="21849" r:id="rId72" name="DDCROPSCOUNTRY3906">
          <controlPr defaultSize="0" autoLine="0" linkedCell="AD45" listFillRange="Countries!F2:H252" r:id="rId5">
            <anchor moveWithCells="1" sizeWithCells="1">
              <from>
                <xdr:col>14</xdr:col>
                <xdr:colOff>3695700</xdr:colOff>
                <xdr:row>44</xdr:row>
                <xdr:rowOff>0</xdr:rowOff>
              </from>
              <to>
                <xdr:col>15</xdr:col>
                <xdr:colOff>114300</xdr:colOff>
                <xdr:row>45</xdr:row>
                <xdr:rowOff>0</xdr:rowOff>
              </to>
            </anchor>
          </controlPr>
        </control>
      </mc:Choice>
      <mc:Fallback>
        <control shapeId="21849" r:id="rId72" name="DDCROPSCOUNTRY3906"/>
      </mc:Fallback>
    </mc:AlternateContent>
    <mc:AlternateContent xmlns:mc="http://schemas.openxmlformats.org/markup-compatibility/2006">
      <mc:Choice Requires="x14">
        <control shapeId="21848" r:id="rId73" name="DDCROPSCOUNTRY3905">
          <controlPr defaultSize="0" autoLine="0" linkedCell="AC45" listFillRange="Countries!F2:H252" r:id="rId7">
            <anchor moveWithCells="1" sizeWithCells="1">
              <from>
                <xdr:col>14</xdr:col>
                <xdr:colOff>2952750</xdr:colOff>
                <xdr:row>44</xdr:row>
                <xdr:rowOff>0</xdr:rowOff>
              </from>
              <to>
                <xdr:col>14</xdr:col>
                <xdr:colOff>3676650</xdr:colOff>
                <xdr:row>45</xdr:row>
                <xdr:rowOff>0</xdr:rowOff>
              </to>
            </anchor>
          </controlPr>
        </control>
      </mc:Choice>
      <mc:Fallback>
        <control shapeId="21848" r:id="rId73" name="DDCROPSCOUNTRY3905"/>
      </mc:Fallback>
    </mc:AlternateContent>
    <mc:AlternateContent xmlns:mc="http://schemas.openxmlformats.org/markup-compatibility/2006">
      <mc:Choice Requires="x14">
        <control shapeId="21847" r:id="rId74" name="DDCROPSCOUNTRY3904">
          <controlPr defaultSize="0" autoLine="0" linkedCell="AB45" listFillRange="Countries!F2:H252" r:id="rId5">
            <anchor moveWithCells="1" sizeWithCells="1">
              <from>
                <xdr:col>14</xdr:col>
                <xdr:colOff>2228850</xdr:colOff>
                <xdr:row>44</xdr:row>
                <xdr:rowOff>0</xdr:rowOff>
              </from>
              <to>
                <xdr:col>14</xdr:col>
                <xdr:colOff>2943225</xdr:colOff>
                <xdr:row>45</xdr:row>
                <xdr:rowOff>0</xdr:rowOff>
              </to>
            </anchor>
          </controlPr>
        </control>
      </mc:Choice>
      <mc:Fallback>
        <control shapeId="21847" r:id="rId74" name="DDCROPSCOUNTRY3904"/>
      </mc:Fallback>
    </mc:AlternateContent>
    <mc:AlternateContent xmlns:mc="http://schemas.openxmlformats.org/markup-compatibility/2006">
      <mc:Choice Requires="x14">
        <control shapeId="21846" r:id="rId75" name="DDCROPSCOUNTRY3903">
          <controlPr defaultSize="0" autoLine="0" linkedCell="AA45" listFillRange="Countries!F2:H252" r:id="rId7">
            <anchor moveWithCells="1" sizeWithCells="1">
              <from>
                <xdr:col>14</xdr:col>
                <xdr:colOff>1466850</xdr:colOff>
                <xdr:row>44</xdr:row>
                <xdr:rowOff>0</xdr:rowOff>
              </from>
              <to>
                <xdr:col>14</xdr:col>
                <xdr:colOff>2190750</xdr:colOff>
                <xdr:row>45</xdr:row>
                <xdr:rowOff>0</xdr:rowOff>
              </to>
            </anchor>
          </controlPr>
        </control>
      </mc:Choice>
      <mc:Fallback>
        <control shapeId="21846" r:id="rId75" name="DDCROPSCOUNTRY3903"/>
      </mc:Fallback>
    </mc:AlternateContent>
    <mc:AlternateContent xmlns:mc="http://schemas.openxmlformats.org/markup-compatibility/2006">
      <mc:Choice Requires="x14">
        <control shapeId="21845" r:id="rId76" name="DDCROPSCOUNTRY3902">
          <controlPr defaultSize="0" autoLine="0" linkedCell="Z45" listFillRange="Countries!F2:H252" r:id="rId5">
            <anchor moveWithCells="1" sizeWithCells="1">
              <from>
                <xdr:col>14</xdr:col>
                <xdr:colOff>733425</xdr:colOff>
                <xdr:row>44</xdr:row>
                <xdr:rowOff>0</xdr:rowOff>
              </from>
              <to>
                <xdr:col>14</xdr:col>
                <xdr:colOff>1447800</xdr:colOff>
                <xdr:row>45</xdr:row>
                <xdr:rowOff>0</xdr:rowOff>
              </to>
            </anchor>
          </controlPr>
        </control>
      </mc:Choice>
      <mc:Fallback>
        <control shapeId="21845" r:id="rId76" name="DDCROPSCOUNTRY3902"/>
      </mc:Fallback>
    </mc:AlternateContent>
    <mc:AlternateContent xmlns:mc="http://schemas.openxmlformats.org/markup-compatibility/2006">
      <mc:Choice Requires="x14">
        <control shapeId="21844" r:id="rId77" name="DDCROPSCOUNTRY3901">
          <controlPr defaultSize="0" autoLine="0" linkedCell="Y45" listFillRange="Countries!F2:H252" r:id="rId5">
            <anchor moveWithCells="1" sizeWithCells="1">
              <from>
                <xdr:col>14</xdr:col>
                <xdr:colOff>0</xdr:colOff>
                <xdr:row>44</xdr:row>
                <xdr:rowOff>0</xdr:rowOff>
              </from>
              <to>
                <xdr:col>14</xdr:col>
                <xdr:colOff>714375</xdr:colOff>
                <xdr:row>45</xdr:row>
                <xdr:rowOff>0</xdr:rowOff>
              </to>
            </anchor>
          </controlPr>
        </control>
      </mc:Choice>
      <mc:Fallback>
        <control shapeId="21844" r:id="rId77" name="DDCROPSCOUNTRY3901"/>
      </mc:Fallback>
    </mc:AlternateContent>
    <mc:AlternateContent xmlns:mc="http://schemas.openxmlformats.org/markup-compatibility/2006">
      <mc:Choice Requires="x14">
        <control shapeId="21843" r:id="rId78" name="DDCROPSCOUNTRY3806">
          <controlPr defaultSize="0" autoLine="0" linkedCell="AD44" listFillRange="Countries!F2:H252" r:id="rId5">
            <anchor moveWithCells="1" sizeWithCells="1">
              <from>
                <xdr:col>14</xdr:col>
                <xdr:colOff>3695700</xdr:colOff>
                <xdr:row>43</xdr:row>
                <xdr:rowOff>0</xdr:rowOff>
              </from>
              <to>
                <xdr:col>15</xdr:col>
                <xdr:colOff>114300</xdr:colOff>
                <xdr:row>44</xdr:row>
                <xdr:rowOff>0</xdr:rowOff>
              </to>
            </anchor>
          </controlPr>
        </control>
      </mc:Choice>
      <mc:Fallback>
        <control shapeId="21843" r:id="rId78" name="DDCROPSCOUNTRY3806"/>
      </mc:Fallback>
    </mc:AlternateContent>
    <mc:AlternateContent xmlns:mc="http://schemas.openxmlformats.org/markup-compatibility/2006">
      <mc:Choice Requires="x14">
        <control shapeId="21842" r:id="rId79" name="DDCROPSCOUNTRY3805">
          <controlPr defaultSize="0" autoLine="0" linkedCell="AC44" listFillRange="Countries!F2:H252" r:id="rId7">
            <anchor moveWithCells="1" sizeWithCells="1">
              <from>
                <xdr:col>14</xdr:col>
                <xdr:colOff>2952750</xdr:colOff>
                <xdr:row>43</xdr:row>
                <xdr:rowOff>0</xdr:rowOff>
              </from>
              <to>
                <xdr:col>14</xdr:col>
                <xdr:colOff>3676650</xdr:colOff>
                <xdr:row>44</xdr:row>
                <xdr:rowOff>0</xdr:rowOff>
              </to>
            </anchor>
          </controlPr>
        </control>
      </mc:Choice>
      <mc:Fallback>
        <control shapeId="21842" r:id="rId79" name="DDCROPSCOUNTRY3805"/>
      </mc:Fallback>
    </mc:AlternateContent>
    <mc:AlternateContent xmlns:mc="http://schemas.openxmlformats.org/markup-compatibility/2006">
      <mc:Choice Requires="x14">
        <control shapeId="21841" r:id="rId80" name="DDCROPSCOUNTRY3804">
          <controlPr defaultSize="0" autoLine="0" linkedCell="AB44" listFillRange="Countries!F2:H252" r:id="rId5">
            <anchor moveWithCells="1" sizeWithCells="1">
              <from>
                <xdr:col>14</xdr:col>
                <xdr:colOff>2228850</xdr:colOff>
                <xdr:row>43</xdr:row>
                <xdr:rowOff>0</xdr:rowOff>
              </from>
              <to>
                <xdr:col>14</xdr:col>
                <xdr:colOff>2943225</xdr:colOff>
                <xdr:row>44</xdr:row>
                <xdr:rowOff>0</xdr:rowOff>
              </to>
            </anchor>
          </controlPr>
        </control>
      </mc:Choice>
      <mc:Fallback>
        <control shapeId="21841" r:id="rId80" name="DDCROPSCOUNTRY3804"/>
      </mc:Fallback>
    </mc:AlternateContent>
    <mc:AlternateContent xmlns:mc="http://schemas.openxmlformats.org/markup-compatibility/2006">
      <mc:Choice Requires="x14">
        <control shapeId="21840" r:id="rId81" name="DDCROPSCOUNTRY3803">
          <controlPr defaultSize="0" autoLine="0" linkedCell="AA44" listFillRange="Countries!F2:H252" r:id="rId7">
            <anchor moveWithCells="1" sizeWithCells="1">
              <from>
                <xdr:col>14</xdr:col>
                <xdr:colOff>1466850</xdr:colOff>
                <xdr:row>43</xdr:row>
                <xdr:rowOff>0</xdr:rowOff>
              </from>
              <to>
                <xdr:col>14</xdr:col>
                <xdr:colOff>2190750</xdr:colOff>
                <xdr:row>44</xdr:row>
                <xdr:rowOff>0</xdr:rowOff>
              </to>
            </anchor>
          </controlPr>
        </control>
      </mc:Choice>
      <mc:Fallback>
        <control shapeId="21840" r:id="rId81" name="DDCROPSCOUNTRY3803"/>
      </mc:Fallback>
    </mc:AlternateContent>
    <mc:AlternateContent xmlns:mc="http://schemas.openxmlformats.org/markup-compatibility/2006">
      <mc:Choice Requires="x14">
        <control shapeId="21839" r:id="rId82" name="DDCROPSCOUNTRY3802">
          <controlPr defaultSize="0" autoLine="0" linkedCell="Z44" listFillRange="Countries!F2:H252" r:id="rId5">
            <anchor moveWithCells="1" sizeWithCells="1">
              <from>
                <xdr:col>14</xdr:col>
                <xdr:colOff>733425</xdr:colOff>
                <xdr:row>43</xdr:row>
                <xdr:rowOff>0</xdr:rowOff>
              </from>
              <to>
                <xdr:col>14</xdr:col>
                <xdr:colOff>1447800</xdr:colOff>
                <xdr:row>44</xdr:row>
                <xdr:rowOff>0</xdr:rowOff>
              </to>
            </anchor>
          </controlPr>
        </control>
      </mc:Choice>
      <mc:Fallback>
        <control shapeId="21839" r:id="rId82" name="DDCROPSCOUNTRY3802"/>
      </mc:Fallback>
    </mc:AlternateContent>
    <mc:AlternateContent xmlns:mc="http://schemas.openxmlformats.org/markup-compatibility/2006">
      <mc:Choice Requires="x14">
        <control shapeId="21838" r:id="rId83" name="DDCROPSCOUNTRY3801">
          <controlPr defaultSize="0" autoLine="0" linkedCell="Y44" listFillRange="Countries!F2:H252" r:id="rId5">
            <anchor moveWithCells="1" sizeWithCells="1">
              <from>
                <xdr:col>14</xdr:col>
                <xdr:colOff>0</xdr:colOff>
                <xdr:row>43</xdr:row>
                <xdr:rowOff>0</xdr:rowOff>
              </from>
              <to>
                <xdr:col>14</xdr:col>
                <xdr:colOff>714375</xdr:colOff>
                <xdr:row>44</xdr:row>
                <xdr:rowOff>0</xdr:rowOff>
              </to>
            </anchor>
          </controlPr>
        </control>
      </mc:Choice>
      <mc:Fallback>
        <control shapeId="21838" r:id="rId83" name="DDCROPSCOUNTRY3801"/>
      </mc:Fallback>
    </mc:AlternateContent>
    <mc:AlternateContent xmlns:mc="http://schemas.openxmlformats.org/markup-compatibility/2006">
      <mc:Choice Requires="x14">
        <control shapeId="21837" r:id="rId84" name="DDCROPSCOUNTRY3706">
          <controlPr defaultSize="0" autoLine="0" linkedCell="AD43" listFillRange="Countries!F2:H252" r:id="rId5">
            <anchor moveWithCells="1" sizeWithCells="1">
              <from>
                <xdr:col>14</xdr:col>
                <xdr:colOff>3695700</xdr:colOff>
                <xdr:row>42</xdr:row>
                <xdr:rowOff>0</xdr:rowOff>
              </from>
              <to>
                <xdr:col>15</xdr:col>
                <xdr:colOff>114300</xdr:colOff>
                <xdr:row>43</xdr:row>
                <xdr:rowOff>0</xdr:rowOff>
              </to>
            </anchor>
          </controlPr>
        </control>
      </mc:Choice>
      <mc:Fallback>
        <control shapeId="21837" r:id="rId84" name="DDCROPSCOUNTRY3706"/>
      </mc:Fallback>
    </mc:AlternateContent>
    <mc:AlternateContent xmlns:mc="http://schemas.openxmlformats.org/markup-compatibility/2006">
      <mc:Choice Requires="x14">
        <control shapeId="21836" r:id="rId85" name="DDCROPSCOUNTRY3705">
          <controlPr defaultSize="0" autoLine="0" linkedCell="AC43" listFillRange="Countries!F2:H252" r:id="rId7">
            <anchor moveWithCells="1" sizeWithCells="1">
              <from>
                <xdr:col>14</xdr:col>
                <xdr:colOff>2952750</xdr:colOff>
                <xdr:row>42</xdr:row>
                <xdr:rowOff>0</xdr:rowOff>
              </from>
              <to>
                <xdr:col>14</xdr:col>
                <xdr:colOff>3676650</xdr:colOff>
                <xdr:row>43</xdr:row>
                <xdr:rowOff>0</xdr:rowOff>
              </to>
            </anchor>
          </controlPr>
        </control>
      </mc:Choice>
      <mc:Fallback>
        <control shapeId="21836" r:id="rId85" name="DDCROPSCOUNTRY3705"/>
      </mc:Fallback>
    </mc:AlternateContent>
    <mc:AlternateContent xmlns:mc="http://schemas.openxmlformats.org/markup-compatibility/2006">
      <mc:Choice Requires="x14">
        <control shapeId="21835" r:id="rId86" name="DDCROPSCOUNTRY3704">
          <controlPr defaultSize="0" autoLine="0" linkedCell="AB43" listFillRange="Countries!F2:H252" r:id="rId5">
            <anchor moveWithCells="1" sizeWithCells="1">
              <from>
                <xdr:col>14</xdr:col>
                <xdr:colOff>2228850</xdr:colOff>
                <xdr:row>42</xdr:row>
                <xdr:rowOff>0</xdr:rowOff>
              </from>
              <to>
                <xdr:col>14</xdr:col>
                <xdr:colOff>2943225</xdr:colOff>
                <xdr:row>43</xdr:row>
                <xdr:rowOff>0</xdr:rowOff>
              </to>
            </anchor>
          </controlPr>
        </control>
      </mc:Choice>
      <mc:Fallback>
        <control shapeId="21835" r:id="rId86" name="DDCROPSCOUNTRY3704"/>
      </mc:Fallback>
    </mc:AlternateContent>
    <mc:AlternateContent xmlns:mc="http://schemas.openxmlformats.org/markup-compatibility/2006">
      <mc:Choice Requires="x14">
        <control shapeId="21834" r:id="rId87" name="DDCROPSCOUNTRY3703">
          <controlPr defaultSize="0" autoLine="0" linkedCell="AA43" listFillRange="Countries!F2:H252" r:id="rId7">
            <anchor moveWithCells="1" sizeWithCells="1">
              <from>
                <xdr:col>14</xdr:col>
                <xdr:colOff>1466850</xdr:colOff>
                <xdr:row>42</xdr:row>
                <xdr:rowOff>0</xdr:rowOff>
              </from>
              <to>
                <xdr:col>14</xdr:col>
                <xdr:colOff>2190750</xdr:colOff>
                <xdr:row>43</xdr:row>
                <xdr:rowOff>0</xdr:rowOff>
              </to>
            </anchor>
          </controlPr>
        </control>
      </mc:Choice>
      <mc:Fallback>
        <control shapeId="21834" r:id="rId87" name="DDCROPSCOUNTRY3703"/>
      </mc:Fallback>
    </mc:AlternateContent>
    <mc:AlternateContent xmlns:mc="http://schemas.openxmlformats.org/markup-compatibility/2006">
      <mc:Choice Requires="x14">
        <control shapeId="21833" r:id="rId88" name="DDCROPSCOUNTRY3702">
          <controlPr defaultSize="0" autoLine="0" linkedCell="Z43" listFillRange="Countries!F2:H252" r:id="rId5">
            <anchor moveWithCells="1" sizeWithCells="1">
              <from>
                <xdr:col>14</xdr:col>
                <xdr:colOff>733425</xdr:colOff>
                <xdr:row>42</xdr:row>
                <xdr:rowOff>0</xdr:rowOff>
              </from>
              <to>
                <xdr:col>14</xdr:col>
                <xdr:colOff>1447800</xdr:colOff>
                <xdr:row>43</xdr:row>
                <xdr:rowOff>0</xdr:rowOff>
              </to>
            </anchor>
          </controlPr>
        </control>
      </mc:Choice>
      <mc:Fallback>
        <control shapeId="21833" r:id="rId88" name="DDCROPSCOUNTRY3702"/>
      </mc:Fallback>
    </mc:AlternateContent>
    <mc:AlternateContent xmlns:mc="http://schemas.openxmlformats.org/markup-compatibility/2006">
      <mc:Choice Requires="x14">
        <control shapeId="21832" r:id="rId89" name="DDCROPSCOUNTRY3701">
          <controlPr defaultSize="0" autoLine="0" linkedCell="Y43" listFillRange="Countries!F2:H252" r:id="rId5">
            <anchor moveWithCells="1" sizeWithCells="1">
              <from>
                <xdr:col>14</xdr:col>
                <xdr:colOff>0</xdr:colOff>
                <xdr:row>42</xdr:row>
                <xdr:rowOff>0</xdr:rowOff>
              </from>
              <to>
                <xdr:col>14</xdr:col>
                <xdr:colOff>714375</xdr:colOff>
                <xdr:row>43</xdr:row>
                <xdr:rowOff>0</xdr:rowOff>
              </to>
            </anchor>
          </controlPr>
        </control>
      </mc:Choice>
      <mc:Fallback>
        <control shapeId="21832" r:id="rId89" name="DDCROPSCOUNTRY3701"/>
      </mc:Fallback>
    </mc:AlternateContent>
    <mc:AlternateContent xmlns:mc="http://schemas.openxmlformats.org/markup-compatibility/2006">
      <mc:Choice Requires="x14">
        <control shapeId="21831" r:id="rId90" name="DDCROPSCOUNTRY3606">
          <controlPr defaultSize="0" autoLine="0" linkedCell="AD42" listFillRange="Countries!F2:H252" r:id="rId5">
            <anchor moveWithCells="1" sizeWithCells="1">
              <from>
                <xdr:col>14</xdr:col>
                <xdr:colOff>3695700</xdr:colOff>
                <xdr:row>41</xdr:row>
                <xdr:rowOff>0</xdr:rowOff>
              </from>
              <to>
                <xdr:col>15</xdr:col>
                <xdr:colOff>114300</xdr:colOff>
                <xdr:row>42</xdr:row>
                <xdr:rowOff>0</xdr:rowOff>
              </to>
            </anchor>
          </controlPr>
        </control>
      </mc:Choice>
      <mc:Fallback>
        <control shapeId="21831" r:id="rId90" name="DDCROPSCOUNTRY3606"/>
      </mc:Fallback>
    </mc:AlternateContent>
    <mc:AlternateContent xmlns:mc="http://schemas.openxmlformats.org/markup-compatibility/2006">
      <mc:Choice Requires="x14">
        <control shapeId="21830" r:id="rId91" name="DDCROPSCOUNTRY3605">
          <controlPr defaultSize="0" autoLine="0" linkedCell="AC42" listFillRange="Countries!F2:H252" r:id="rId7">
            <anchor moveWithCells="1" sizeWithCells="1">
              <from>
                <xdr:col>14</xdr:col>
                <xdr:colOff>2952750</xdr:colOff>
                <xdr:row>41</xdr:row>
                <xdr:rowOff>0</xdr:rowOff>
              </from>
              <to>
                <xdr:col>14</xdr:col>
                <xdr:colOff>3676650</xdr:colOff>
                <xdr:row>42</xdr:row>
                <xdr:rowOff>0</xdr:rowOff>
              </to>
            </anchor>
          </controlPr>
        </control>
      </mc:Choice>
      <mc:Fallback>
        <control shapeId="21830" r:id="rId91" name="DDCROPSCOUNTRY3605"/>
      </mc:Fallback>
    </mc:AlternateContent>
    <mc:AlternateContent xmlns:mc="http://schemas.openxmlformats.org/markup-compatibility/2006">
      <mc:Choice Requires="x14">
        <control shapeId="21829" r:id="rId92" name="DDCROPSCOUNTRY3604">
          <controlPr defaultSize="0" autoLine="0" linkedCell="AB42" listFillRange="Countries!F2:H252" r:id="rId5">
            <anchor moveWithCells="1" sizeWithCells="1">
              <from>
                <xdr:col>14</xdr:col>
                <xdr:colOff>2228850</xdr:colOff>
                <xdr:row>41</xdr:row>
                <xdr:rowOff>0</xdr:rowOff>
              </from>
              <to>
                <xdr:col>14</xdr:col>
                <xdr:colOff>2943225</xdr:colOff>
                <xdr:row>42</xdr:row>
                <xdr:rowOff>0</xdr:rowOff>
              </to>
            </anchor>
          </controlPr>
        </control>
      </mc:Choice>
      <mc:Fallback>
        <control shapeId="21829" r:id="rId92" name="DDCROPSCOUNTRY3604"/>
      </mc:Fallback>
    </mc:AlternateContent>
    <mc:AlternateContent xmlns:mc="http://schemas.openxmlformats.org/markup-compatibility/2006">
      <mc:Choice Requires="x14">
        <control shapeId="21828" r:id="rId93" name="DDCROPSCOUNTRY3603">
          <controlPr defaultSize="0" autoLine="0" linkedCell="AA42" listFillRange="Countries!F2:H252" r:id="rId7">
            <anchor moveWithCells="1" sizeWithCells="1">
              <from>
                <xdr:col>14</xdr:col>
                <xdr:colOff>1466850</xdr:colOff>
                <xdr:row>41</xdr:row>
                <xdr:rowOff>0</xdr:rowOff>
              </from>
              <to>
                <xdr:col>14</xdr:col>
                <xdr:colOff>2190750</xdr:colOff>
                <xdr:row>42</xdr:row>
                <xdr:rowOff>0</xdr:rowOff>
              </to>
            </anchor>
          </controlPr>
        </control>
      </mc:Choice>
      <mc:Fallback>
        <control shapeId="21828" r:id="rId93" name="DDCROPSCOUNTRY3603"/>
      </mc:Fallback>
    </mc:AlternateContent>
    <mc:AlternateContent xmlns:mc="http://schemas.openxmlformats.org/markup-compatibility/2006">
      <mc:Choice Requires="x14">
        <control shapeId="21827" r:id="rId94" name="DDCROPSCOUNTRY3602">
          <controlPr defaultSize="0" autoLine="0" linkedCell="Z42" listFillRange="Countries!F2:H252" r:id="rId5">
            <anchor moveWithCells="1" sizeWithCells="1">
              <from>
                <xdr:col>14</xdr:col>
                <xdr:colOff>733425</xdr:colOff>
                <xdr:row>41</xdr:row>
                <xdr:rowOff>0</xdr:rowOff>
              </from>
              <to>
                <xdr:col>14</xdr:col>
                <xdr:colOff>1447800</xdr:colOff>
                <xdr:row>42</xdr:row>
                <xdr:rowOff>0</xdr:rowOff>
              </to>
            </anchor>
          </controlPr>
        </control>
      </mc:Choice>
      <mc:Fallback>
        <control shapeId="21827" r:id="rId94" name="DDCROPSCOUNTRY3602"/>
      </mc:Fallback>
    </mc:AlternateContent>
    <mc:AlternateContent xmlns:mc="http://schemas.openxmlformats.org/markup-compatibility/2006">
      <mc:Choice Requires="x14">
        <control shapeId="21826" r:id="rId95" name="DDCROPSCOUNTRY3601">
          <controlPr defaultSize="0" autoLine="0" linkedCell="Y42" listFillRange="Countries!F2:H252" r:id="rId5">
            <anchor moveWithCells="1" sizeWithCells="1">
              <from>
                <xdr:col>14</xdr:col>
                <xdr:colOff>0</xdr:colOff>
                <xdr:row>41</xdr:row>
                <xdr:rowOff>0</xdr:rowOff>
              </from>
              <to>
                <xdr:col>14</xdr:col>
                <xdr:colOff>714375</xdr:colOff>
                <xdr:row>42</xdr:row>
                <xdr:rowOff>0</xdr:rowOff>
              </to>
            </anchor>
          </controlPr>
        </control>
      </mc:Choice>
      <mc:Fallback>
        <control shapeId="21826" r:id="rId95" name="DDCROPSCOUNTRY3601"/>
      </mc:Fallback>
    </mc:AlternateContent>
    <mc:AlternateContent xmlns:mc="http://schemas.openxmlformats.org/markup-compatibility/2006">
      <mc:Choice Requires="x14">
        <control shapeId="21825" r:id="rId96" name="DDCROPSCOUNTRY3506">
          <controlPr defaultSize="0" autoLine="0" linkedCell="AD41" listFillRange="Countries!F2:H252" r:id="rId5">
            <anchor moveWithCells="1" sizeWithCells="1">
              <from>
                <xdr:col>14</xdr:col>
                <xdr:colOff>3695700</xdr:colOff>
                <xdr:row>40</xdr:row>
                <xdr:rowOff>0</xdr:rowOff>
              </from>
              <to>
                <xdr:col>15</xdr:col>
                <xdr:colOff>114300</xdr:colOff>
                <xdr:row>41</xdr:row>
                <xdr:rowOff>0</xdr:rowOff>
              </to>
            </anchor>
          </controlPr>
        </control>
      </mc:Choice>
      <mc:Fallback>
        <control shapeId="21825" r:id="rId96" name="DDCROPSCOUNTRY3506"/>
      </mc:Fallback>
    </mc:AlternateContent>
    <mc:AlternateContent xmlns:mc="http://schemas.openxmlformats.org/markup-compatibility/2006">
      <mc:Choice Requires="x14">
        <control shapeId="21824" r:id="rId97" name="DDCROPSCOUNTRY3505">
          <controlPr defaultSize="0" autoLine="0" linkedCell="AC41" listFillRange="Countries!F2:H252" r:id="rId7">
            <anchor moveWithCells="1" sizeWithCells="1">
              <from>
                <xdr:col>14</xdr:col>
                <xdr:colOff>2952750</xdr:colOff>
                <xdr:row>40</xdr:row>
                <xdr:rowOff>0</xdr:rowOff>
              </from>
              <to>
                <xdr:col>14</xdr:col>
                <xdr:colOff>3676650</xdr:colOff>
                <xdr:row>41</xdr:row>
                <xdr:rowOff>0</xdr:rowOff>
              </to>
            </anchor>
          </controlPr>
        </control>
      </mc:Choice>
      <mc:Fallback>
        <control shapeId="21824" r:id="rId97" name="DDCROPSCOUNTRY3505"/>
      </mc:Fallback>
    </mc:AlternateContent>
    <mc:AlternateContent xmlns:mc="http://schemas.openxmlformats.org/markup-compatibility/2006">
      <mc:Choice Requires="x14">
        <control shapeId="21823" r:id="rId98" name="DDCROPSCOUNTRY3504">
          <controlPr defaultSize="0" autoLine="0" linkedCell="AB41" listFillRange="Countries!F2:H252" r:id="rId5">
            <anchor moveWithCells="1" sizeWithCells="1">
              <from>
                <xdr:col>14</xdr:col>
                <xdr:colOff>2228850</xdr:colOff>
                <xdr:row>40</xdr:row>
                <xdr:rowOff>0</xdr:rowOff>
              </from>
              <to>
                <xdr:col>14</xdr:col>
                <xdr:colOff>2943225</xdr:colOff>
                <xdr:row>41</xdr:row>
                <xdr:rowOff>0</xdr:rowOff>
              </to>
            </anchor>
          </controlPr>
        </control>
      </mc:Choice>
      <mc:Fallback>
        <control shapeId="21823" r:id="rId98" name="DDCROPSCOUNTRY3504"/>
      </mc:Fallback>
    </mc:AlternateContent>
    <mc:AlternateContent xmlns:mc="http://schemas.openxmlformats.org/markup-compatibility/2006">
      <mc:Choice Requires="x14">
        <control shapeId="21822" r:id="rId99" name="DDCROPSCOUNTRY3503">
          <controlPr defaultSize="0" autoLine="0" linkedCell="AA41" listFillRange="Countries!F2:H252" r:id="rId7">
            <anchor moveWithCells="1" sizeWithCells="1">
              <from>
                <xdr:col>14</xdr:col>
                <xdr:colOff>1466850</xdr:colOff>
                <xdr:row>40</xdr:row>
                <xdr:rowOff>0</xdr:rowOff>
              </from>
              <to>
                <xdr:col>14</xdr:col>
                <xdr:colOff>2190750</xdr:colOff>
                <xdr:row>41</xdr:row>
                <xdr:rowOff>0</xdr:rowOff>
              </to>
            </anchor>
          </controlPr>
        </control>
      </mc:Choice>
      <mc:Fallback>
        <control shapeId="21822" r:id="rId99" name="DDCROPSCOUNTRY3503"/>
      </mc:Fallback>
    </mc:AlternateContent>
    <mc:AlternateContent xmlns:mc="http://schemas.openxmlformats.org/markup-compatibility/2006">
      <mc:Choice Requires="x14">
        <control shapeId="21821" r:id="rId100" name="DDCROPSCOUNTRY3502">
          <controlPr defaultSize="0" autoLine="0" linkedCell="Z41" listFillRange="Countries!F2:H252" r:id="rId5">
            <anchor moveWithCells="1" sizeWithCells="1">
              <from>
                <xdr:col>14</xdr:col>
                <xdr:colOff>733425</xdr:colOff>
                <xdr:row>40</xdr:row>
                <xdr:rowOff>0</xdr:rowOff>
              </from>
              <to>
                <xdr:col>14</xdr:col>
                <xdr:colOff>1447800</xdr:colOff>
                <xdr:row>41</xdr:row>
                <xdr:rowOff>0</xdr:rowOff>
              </to>
            </anchor>
          </controlPr>
        </control>
      </mc:Choice>
      <mc:Fallback>
        <control shapeId="21821" r:id="rId100" name="DDCROPSCOUNTRY3502"/>
      </mc:Fallback>
    </mc:AlternateContent>
    <mc:AlternateContent xmlns:mc="http://schemas.openxmlformats.org/markup-compatibility/2006">
      <mc:Choice Requires="x14">
        <control shapeId="21820" r:id="rId101" name="DDCROPSCOUNTRY3501">
          <controlPr defaultSize="0" autoLine="0" linkedCell="Y41" listFillRange="Countries!F2:H252" r:id="rId5">
            <anchor moveWithCells="1" sizeWithCells="1">
              <from>
                <xdr:col>14</xdr:col>
                <xdr:colOff>0</xdr:colOff>
                <xdr:row>40</xdr:row>
                <xdr:rowOff>0</xdr:rowOff>
              </from>
              <to>
                <xdr:col>14</xdr:col>
                <xdr:colOff>714375</xdr:colOff>
                <xdr:row>41</xdr:row>
                <xdr:rowOff>0</xdr:rowOff>
              </to>
            </anchor>
          </controlPr>
        </control>
      </mc:Choice>
      <mc:Fallback>
        <control shapeId="21820" r:id="rId101" name="DDCROPSCOUNTRY3501"/>
      </mc:Fallback>
    </mc:AlternateContent>
    <mc:AlternateContent xmlns:mc="http://schemas.openxmlformats.org/markup-compatibility/2006">
      <mc:Choice Requires="x14">
        <control shapeId="21819" r:id="rId102" name="DDCROPSCOUNTRY3406">
          <controlPr defaultSize="0" autoLine="0" linkedCell="AD40" listFillRange="Countries!F2:H252" r:id="rId5">
            <anchor moveWithCells="1" sizeWithCells="1">
              <from>
                <xdr:col>14</xdr:col>
                <xdr:colOff>3695700</xdr:colOff>
                <xdr:row>39</xdr:row>
                <xdr:rowOff>0</xdr:rowOff>
              </from>
              <to>
                <xdr:col>15</xdr:col>
                <xdr:colOff>114300</xdr:colOff>
                <xdr:row>40</xdr:row>
                <xdr:rowOff>0</xdr:rowOff>
              </to>
            </anchor>
          </controlPr>
        </control>
      </mc:Choice>
      <mc:Fallback>
        <control shapeId="21819" r:id="rId102" name="DDCROPSCOUNTRY3406"/>
      </mc:Fallback>
    </mc:AlternateContent>
    <mc:AlternateContent xmlns:mc="http://schemas.openxmlformats.org/markup-compatibility/2006">
      <mc:Choice Requires="x14">
        <control shapeId="21818" r:id="rId103" name="DDCROPSCOUNTRY3405">
          <controlPr defaultSize="0" autoLine="0" linkedCell="AC40" listFillRange="Countries!F2:H252" r:id="rId7">
            <anchor moveWithCells="1" sizeWithCells="1">
              <from>
                <xdr:col>14</xdr:col>
                <xdr:colOff>2952750</xdr:colOff>
                <xdr:row>39</xdr:row>
                <xdr:rowOff>0</xdr:rowOff>
              </from>
              <to>
                <xdr:col>14</xdr:col>
                <xdr:colOff>3676650</xdr:colOff>
                <xdr:row>40</xdr:row>
                <xdr:rowOff>0</xdr:rowOff>
              </to>
            </anchor>
          </controlPr>
        </control>
      </mc:Choice>
      <mc:Fallback>
        <control shapeId="21818" r:id="rId103" name="DDCROPSCOUNTRY3405"/>
      </mc:Fallback>
    </mc:AlternateContent>
    <mc:AlternateContent xmlns:mc="http://schemas.openxmlformats.org/markup-compatibility/2006">
      <mc:Choice Requires="x14">
        <control shapeId="21817" r:id="rId104" name="DDCROPSCOUNTRY3404">
          <controlPr defaultSize="0" autoLine="0" linkedCell="AB40" listFillRange="Countries!F2:H252" r:id="rId5">
            <anchor moveWithCells="1" sizeWithCells="1">
              <from>
                <xdr:col>14</xdr:col>
                <xdr:colOff>2228850</xdr:colOff>
                <xdr:row>39</xdr:row>
                <xdr:rowOff>0</xdr:rowOff>
              </from>
              <to>
                <xdr:col>14</xdr:col>
                <xdr:colOff>2943225</xdr:colOff>
                <xdr:row>40</xdr:row>
                <xdr:rowOff>0</xdr:rowOff>
              </to>
            </anchor>
          </controlPr>
        </control>
      </mc:Choice>
      <mc:Fallback>
        <control shapeId="21817" r:id="rId104" name="DDCROPSCOUNTRY3404"/>
      </mc:Fallback>
    </mc:AlternateContent>
    <mc:AlternateContent xmlns:mc="http://schemas.openxmlformats.org/markup-compatibility/2006">
      <mc:Choice Requires="x14">
        <control shapeId="21816" r:id="rId105" name="DDCROPSCOUNTRY3403">
          <controlPr defaultSize="0" autoLine="0" linkedCell="AA40" listFillRange="Countries!F2:H252" r:id="rId7">
            <anchor moveWithCells="1" sizeWithCells="1">
              <from>
                <xdr:col>14</xdr:col>
                <xdr:colOff>1466850</xdr:colOff>
                <xdr:row>39</xdr:row>
                <xdr:rowOff>0</xdr:rowOff>
              </from>
              <to>
                <xdr:col>14</xdr:col>
                <xdr:colOff>2190750</xdr:colOff>
                <xdr:row>40</xdr:row>
                <xdr:rowOff>0</xdr:rowOff>
              </to>
            </anchor>
          </controlPr>
        </control>
      </mc:Choice>
      <mc:Fallback>
        <control shapeId="21816" r:id="rId105" name="DDCROPSCOUNTRY3403"/>
      </mc:Fallback>
    </mc:AlternateContent>
    <mc:AlternateContent xmlns:mc="http://schemas.openxmlformats.org/markup-compatibility/2006">
      <mc:Choice Requires="x14">
        <control shapeId="21815" r:id="rId106" name="DDCROPSCOUNTRY3402">
          <controlPr defaultSize="0" autoLine="0" linkedCell="Z40" listFillRange="Countries!F2:H252" r:id="rId5">
            <anchor moveWithCells="1" sizeWithCells="1">
              <from>
                <xdr:col>14</xdr:col>
                <xdr:colOff>733425</xdr:colOff>
                <xdr:row>39</xdr:row>
                <xdr:rowOff>0</xdr:rowOff>
              </from>
              <to>
                <xdr:col>14</xdr:col>
                <xdr:colOff>1447800</xdr:colOff>
                <xdr:row>40</xdr:row>
                <xdr:rowOff>0</xdr:rowOff>
              </to>
            </anchor>
          </controlPr>
        </control>
      </mc:Choice>
      <mc:Fallback>
        <control shapeId="21815" r:id="rId106" name="DDCROPSCOUNTRY3402"/>
      </mc:Fallback>
    </mc:AlternateContent>
    <mc:AlternateContent xmlns:mc="http://schemas.openxmlformats.org/markup-compatibility/2006">
      <mc:Choice Requires="x14">
        <control shapeId="21814" r:id="rId107" name="DDCROPSCOUNTRY3401">
          <controlPr defaultSize="0" autoLine="0" linkedCell="Y40" listFillRange="Countries!F2:H252" r:id="rId5">
            <anchor moveWithCells="1" sizeWithCells="1">
              <from>
                <xdr:col>14</xdr:col>
                <xdr:colOff>0</xdr:colOff>
                <xdr:row>39</xdr:row>
                <xdr:rowOff>0</xdr:rowOff>
              </from>
              <to>
                <xdr:col>14</xdr:col>
                <xdr:colOff>714375</xdr:colOff>
                <xdr:row>40</xdr:row>
                <xdr:rowOff>0</xdr:rowOff>
              </to>
            </anchor>
          </controlPr>
        </control>
      </mc:Choice>
      <mc:Fallback>
        <control shapeId="21814" r:id="rId107" name="DDCROPSCOUNTRY3401"/>
      </mc:Fallback>
    </mc:AlternateContent>
    <mc:AlternateContent xmlns:mc="http://schemas.openxmlformats.org/markup-compatibility/2006">
      <mc:Choice Requires="x14">
        <control shapeId="21813" r:id="rId108" name="DDCROPSCOUNTRY3306">
          <controlPr defaultSize="0" autoLine="0" linkedCell="AD39" listFillRange="Countries!F2:H252" r:id="rId5">
            <anchor moveWithCells="1" sizeWithCells="1">
              <from>
                <xdr:col>14</xdr:col>
                <xdr:colOff>3695700</xdr:colOff>
                <xdr:row>38</xdr:row>
                <xdr:rowOff>0</xdr:rowOff>
              </from>
              <to>
                <xdr:col>15</xdr:col>
                <xdr:colOff>114300</xdr:colOff>
                <xdr:row>39</xdr:row>
                <xdr:rowOff>0</xdr:rowOff>
              </to>
            </anchor>
          </controlPr>
        </control>
      </mc:Choice>
      <mc:Fallback>
        <control shapeId="21813" r:id="rId108" name="DDCROPSCOUNTRY3306"/>
      </mc:Fallback>
    </mc:AlternateContent>
    <mc:AlternateContent xmlns:mc="http://schemas.openxmlformats.org/markup-compatibility/2006">
      <mc:Choice Requires="x14">
        <control shapeId="21812" r:id="rId109" name="DDCROPSCOUNTRY3305">
          <controlPr defaultSize="0" autoLine="0" linkedCell="AC39" listFillRange="Countries!F2:H252" r:id="rId7">
            <anchor moveWithCells="1" sizeWithCells="1">
              <from>
                <xdr:col>14</xdr:col>
                <xdr:colOff>2952750</xdr:colOff>
                <xdr:row>38</xdr:row>
                <xdr:rowOff>0</xdr:rowOff>
              </from>
              <to>
                <xdr:col>14</xdr:col>
                <xdr:colOff>3676650</xdr:colOff>
                <xdr:row>39</xdr:row>
                <xdr:rowOff>0</xdr:rowOff>
              </to>
            </anchor>
          </controlPr>
        </control>
      </mc:Choice>
      <mc:Fallback>
        <control shapeId="21812" r:id="rId109" name="DDCROPSCOUNTRY3305"/>
      </mc:Fallback>
    </mc:AlternateContent>
    <mc:AlternateContent xmlns:mc="http://schemas.openxmlformats.org/markup-compatibility/2006">
      <mc:Choice Requires="x14">
        <control shapeId="21811" r:id="rId110" name="DDCROPSCOUNTRY3304">
          <controlPr defaultSize="0" autoLine="0" linkedCell="AB39" listFillRange="Countries!F2:H252" r:id="rId5">
            <anchor moveWithCells="1" sizeWithCells="1">
              <from>
                <xdr:col>14</xdr:col>
                <xdr:colOff>2228850</xdr:colOff>
                <xdr:row>38</xdr:row>
                <xdr:rowOff>0</xdr:rowOff>
              </from>
              <to>
                <xdr:col>14</xdr:col>
                <xdr:colOff>2943225</xdr:colOff>
                <xdr:row>39</xdr:row>
                <xdr:rowOff>0</xdr:rowOff>
              </to>
            </anchor>
          </controlPr>
        </control>
      </mc:Choice>
      <mc:Fallback>
        <control shapeId="21811" r:id="rId110" name="DDCROPSCOUNTRY3304"/>
      </mc:Fallback>
    </mc:AlternateContent>
    <mc:AlternateContent xmlns:mc="http://schemas.openxmlformats.org/markup-compatibility/2006">
      <mc:Choice Requires="x14">
        <control shapeId="21810" r:id="rId111" name="DDCROPSCOUNTRY3303">
          <controlPr defaultSize="0" autoLine="0" linkedCell="AA39" listFillRange="Countries!F2:H252" r:id="rId7">
            <anchor moveWithCells="1" sizeWithCells="1">
              <from>
                <xdr:col>14</xdr:col>
                <xdr:colOff>1466850</xdr:colOff>
                <xdr:row>38</xdr:row>
                <xdr:rowOff>0</xdr:rowOff>
              </from>
              <to>
                <xdr:col>14</xdr:col>
                <xdr:colOff>2190750</xdr:colOff>
                <xdr:row>39</xdr:row>
                <xdr:rowOff>0</xdr:rowOff>
              </to>
            </anchor>
          </controlPr>
        </control>
      </mc:Choice>
      <mc:Fallback>
        <control shapeId="21810" r:id="rId111" name="DDCROPSCOUNTRY3303"/>
      </mc:Fallback>
    </mc:AlternateContent>
    <mc:AlternateContent xmlns:mc="http://schemas.openxmlformats.org/markup-compatibility/2006">
      <mc:Choice Requires="x14">
        <control shapeId="21809" r:id="rId112" name="DDCROPSCOUNTRY3302">
          <controlPr defaultSize="0" autoLine="0" linkedCell="Z39" listFillRange="Countries!F2:H252" r:id="rId5">
            <anchor moveWithCells="1" sizeWithCells="1">
              <from>
                <xdr:col>14</xdr:col>
                <xdr:colOff>733425</xdr:colOff>
                <xdr:row>38</xdr:row>
                <xdr:rowOff>0</xdr:rowOff>
              </from>
              <to>
                <xdr:col>14</xdr:col>
                <xdr:colOff>1447800</xdr:colOff>
                <xdr:row>39</xdr:row>
                <xdr:rowOff>0</xdr:rowOff>
              </to>
            </anchor>
          </controlPr>
        </control>
      </mc:Choice>
      <mc:Fallback>
        <control shapeId="21809" r:id="rId112" name="DDCROPSCOUNTRY3302"/>
      </mc:Fallback>
    </mc:AlternateContent>
    <mc:AlternateContent xmlns:mc="http://schemas.openxmlformats.org/markup-compatibility/2006">
      <mc:Choice Requires="x14">
        <control shapeId="21808" r:id="rId113" name="DDCROPSCOUNTRY3301">
          <controlPr defaultSize="0" autoLine="0" linkedCell="Y39" listFillRange="Countries!F2:H252" r:id="rId5">
            <anchor moveWithCells="1" sizeWithCells="1">
              <from>
                <xdr:col>14</xdr:col>
                <xdr:colOff>0</xdr:colOff>
                <xdr:row>38</xdr:row>
                <xdr:rowOff>0</xdr:rowOff>
              </from>
              <to>
                <xdr:col>14</xdr:col>
                <xdr:colOff>714375</xdr:colOff>
                <xdr:row>39</xdr:row>
                <xdr:rowOff>0</xdr:rowOff>
              </to>
            </anchor>
          </controlPr>
        </control>
      </mc:Choice>
      <mc:Fallback>
        <control shapeId="21808" r:id="rId113" name="DDCROPSCOUNTRY3301"/>
      </mc:Fallback>
    </mc:AlternateContent>
    <mc:AlternateContent xmlns:mc="http://schemas.openxmlformats.org/markup-compatibility/2006">
      <mc:Choice Requires="x14">
        <control shapeId="21807" r:id="rId114" name="DDCROPSCOUNTRY3206">
          <controlPr defaultSize="0" autoLine="0" linkedCell="AD38" listFillRange="Countries!F2:H252" r:id="rId5">
            <anchor moveWithCells="1" sizeWithCells="1">
              <from>
                <xdr:col>14</xdr:col>
                <xdr:colOff>3695700</xdr:colOff>
                <xdr:row>37</xdr:row>
                <xdr:rowOff>0</xdr:rowOff>
              </from>
              <to>
                <xdr:col>15</xdr:col>
                <xdr:colOff>114300</xdr:colOff>
                <xdr:row>38</xdr:row>
                <xdr:rowOff>0</xdr:rowOff>
              </to>
            </anchor>
          </controlPr>
        </control>
      </mc:Choice>
      <mc:Fallback>
        <control shapeId="21807" r:id="rId114" name="DDCROPSCOUNTRY3206"/>
      </mc:Fallback>
    </mc:AlternateContent>
    <mc:AlternateContent xmlns:mc="http://schemas.openxmlformats.org/markup-compatibility/2006">
      <mc:Choice Requires="x14">
        <control shapeId="21806" r:id="rId115" name="DDCROPSCOUNTRY3205">
          <controlPr defaultSize="0" autoLine="0" linkedCell="AC38" listFillRange="Countries!F2:H252" r:id="rId7">
            <anchor moveWithCells="1" sizeWithCells="1">
              <from>
                <xdr:col>14</xdr:col>
                <xdr:colOff>2952750</xdr:colOff>
                <xdr:row>37</xdr:row>
                <xdr:rowOff>0</xdr:rowOff>
              </from>
              <to>
                <xdr:col>14</xdr:col>
                <xdr:colOff>3676650</xdr:colOff>
                <xdr:row>38</xdr:row>
                <xdr:rowOff>0</xdr:rowOff>
              </to>
            </anchor>
          </controlPr>
        </control>
      </mc:Choice>
      <mc:Fallback>
        <control shapeId="21806" r:id="rId115" name="DDCROPSCOUNTRY3205"/>
      </mc:Fallback>
    </mc:AlternateContent>
    <mc:AlternateContent xmlns:mc="http://schemas.openxmlformats.org/markup-compatibility/2006">
      <mc:Choice Requires="x14">
        <control shapeId="21805" r:id="rId116" name="DDCROPSCOUNTRY3204">
          <controlPr defaultSize="0" autoLine="0" linkedCell="AB38" listFillRange="Countries!F2:H252" r:id="rId5">
            <anchor moveWithCells="1" sizeWithCells="1">
              <from>
                <xdr:col>14</xdr:col>
                <xdr:colOff>2228850</xdr:colOff>
                <xdr:row>37</xdr:row>
                <xdr:rowOff>0</xdr:rowOff>
              </from>
              <to>
                <xdr:col>14</xdr:col>
                <xdr:colOff>2943225</xdr:colOff>
                <xdr:row>38</xdr:row>
                <xdr:rowOff>0</xdr:rowOff>
              </to>
            </anchor>
          </controlPr>
        </control>
      </mc:Choice>
      <mc:Fallback>
        <control shapeId="21805" r:id="rId116" name="DDCROPSCOUNTRY3204"/>
      </mc:Fallback>
    </mc:AlternateContent>
    <mc:AlternateContent xmlns:mc="http://schemas.openxmlformats.org/markup-compatibility/2006">
      <mc:Choice Requires="x14">
        <control shapeId="21804" r:id="rId117" name="DDCROPSCOUNTRY3203">
          <controlPr defaultSize="0" autoLine="0" linkedCell="AA38" listFillRange="Countries!F2:H252" r:id="rId7">
            <anchor moveWithCells="1" sizeWithCells="1">
              <from>
                <xdr:col>14</xdr:col>
                <xdr:colOff>1466850</xdr:colOff>
                <xdr:row>37</xdr:row>
                <xdr:rowOff>0</xdr:rowOff>
              </from>
              <to>
                <xdr:col>14</xdr:col>
                <xdr:colOff>2190750</xdr:colOff>
                <xdr:row>38</xdr:row>
                <xdr:rowOff>0</xdr:rowOff>
              </to>
            </anchor>
          </controlPr>
        </control>
      </mc:Choice>
      <mc:Fallback>
        <control shapeId="21804" r:id="rId117" name="DDCROPSCOUNTRY3203"/>
      </mc:Fallback>
    </mc:AlternateContent>
    <mc:AlternateContent xmlns:mc="http://schemas.openxmlformats.org/markup-compatibility/2006">
      <mc:Choice Requires="x14">
        <control shapeId="21803" r:id="rId118" name="DDCROPSCOUNTRY3202">
          <controlPr defaultSize="0" autoLine="0" linkedCell="Z38" listFillRange="Countries!F2:H252" r:id="rId5">
            <anchor moveWithCells="1" sizeWithCells="1">
              <from>
                <xdr:col>14</xdr:col>
                <xdr:colOff>733425</xdr:colOff>
                <xdr:row>37</xdr:row>
                <xdr:rowOff>0</xdr:rowOff>
              </from>
              <to>
                <xdr:col>14</xdr:col>
                <xdr:colOff>1447800</xdr:colOff>
                <xdr:row>38</xdr:row>
                <xdr:rowOff>0</xdr:rowOff>
              </to>
            </anchor>
          </controlPr>
        </control>
      </mc:Choice>
      <mc:Fallback>
        <control shapeId="21803" r:id="rId118" name="DDCROPSCOUNTRY3202"/>
      </mc:Fallback>
    </mc:AlternateContent>
    <mc:AlternateContent xmlns:mc="http://schemas.openxmlformats.org/markup-compatibility/2006">
      <mc:Choice Requires="x14">
        <control shapeId="21802" r:id="rId119" name="DDCROPSCOUNTRY3201">
          <controlPr defaultSize="0" autoLine="0" linkedCell="Y38" listFillRange="Countries!F2:H252" r:id="rId5">
            <anchor moveWithCells="1" sizeWithCells="1">
              <from>
                <xdr:col>14</xdr:col>
                <xdr:colOff>0</xdr:colOff>
                <xdr:row>37</xdr:row>
                <xdr:rowOff>0</xdr:rowOff>
              </from>
              <to>
                <xdr:col>14</xdr:col>
                <xdr:colOff>714375</xdr:colOff>
                <xdr:row>38</xdr:row>
                <xdr:rowOff>0</xdr:rowOff>
              </to>
            </anchor>
          </controlPr>
        </control>
      </mc:Choice>
      <mc:Fallback>
        <control shapeId="21802" r:id="rId119" name="DDCROPSCOUNTRY3201"/>
      </mc:Fallback>
    </mc:AlternateContent>
    <mc:AlternateContent xmlns:mc="http://schemas.openxmlformats.org/markup-compatibility/2006">
      <mc:Choice Requires="x14">
        <control shapeId="21801" r:id="rId120" name="DDCROPSCOUNTRY3106">
          <controlPr defaultSize="0" autoLine="0" linkedCell="AD37" listFillRange="Countries!F2:H252" r:id="rId5">
            <anchor moveWithCells="1" sizeWithCells="1">
              <from>
                <xdr:col>14</xdr:col>
                <xdr:colOff>3695700</xdr:colOff>
                <xdr:row>36</xdr:row>
                <xdr:rowOff>0</xdr:rowOff>
              </from>
              <to>
                <xdr:col>15</xdr:col>
                <xdr:colOff>114300</xdr:colOff>
                <xdr:row>37</xdr:row>
                <xdr:rowOff>0</xdr:rowOff>
              </to>
            </anchor>
          </controlPr>
        </control>
      </mc:Choice>
      <mc:Fallback>
        <control shapeId="21801" r:id="rId120" name="DDCROPSCOUNTRY3106"/>
      </mc:Fallback>
    </mc:AlternateContent>
    <mc:AlternateContent xmlns:mc="http://schemas.openxmlformats.org/markup-compatibility/2006">
      <mc:Choice Requires="x14">
        <control shapeId="21800" r:id="rId121" name="DDCROPSCOUNTRY3105">
          <controlPr defaultSize="0" autoLine="0" linkedCell="AC37" listFillRange="Countries!F2:H252" r:id="rId7">
            <anchor moveWithCells="1" sizeWithCells="1">
              <from>
                <xdr:col>14</xdr:col>
                <xdr:colOff>2952750</xdr:colOff>
                <xdr:row>36</xdr:row>
                <xdr:rowOff>0</xdr:rowOff>
              </from>
              <to>
                <xdr:col>14</xdr:col>
                <xdr:colOff>3676650</xdr:colOff>
                <xdr:row>37</xdr:row>
                <xdr:rowOff>0</xdr:rowOff>
              </to>
            </anchor>
          </controlPr>
        </control>
      </mc:Choice>
      <mc:Fallback>
        <control shapeId="21800" r:id="rId121" name="DDCROPSCOUNTRY3105"/>
      </mc:Fallback>
    </mc:AlternateContent>
    <mc:AlternateContent xmlns:mc="http://schemas.openxmlformats.org/markup-compatibility/2006">
      <mc:Choice Requires="x14">
        <control shapeId="21799" r:id="rId122" name="DDCROPSCOUNTRY3104">
          <controlPr defaultSize="0" autoLine="0" linkedCell="AB37" listFillRange="Countries!F2:H252" r:id="rId5">
            <anchor moveWithCells="1" sizeWithCells="1">
              <from>
                <xdr:col>14</xdr:col>
                <xdr:colOff>2228850</xdr:colOff>
                <xdr:row>36</xdr:row>
                <xdr:rowOff>0</xdr:rowOff>
              </from>
              <to>
                <xdr:col>14</xdr:col>
                <xdr:colOff>2943225</xdr:colOff>
                <xdr:row>37</xdr:row>
                <xdr:rowOff>0</xdr:rowOff>
              </to>
            </anchor>
          </controlPr>
        </control>
      </mc:Choice>
      <mc:Fallback>
        <control shapeId="21799" r:id="rId122" name="DDCROPSCOUNTRY3104"/>
      </mc:Fallback>
    </mc:AlternateContent>
    <mc:AlternateContent xmlns:mc="http://schemas.openxmlformats.org/markup-compatibility/2006">
      <mc:Choice Requires="x14">
        <control shapeId="21798" r:id="rId123" name="DDCROPSCOUNTRY3103">
          <controlPr defaultSize="0" autoLine="0" linkedCell="AA37" listFillRange="Countries!F2:H252" r:id="rId7">
            <anchor moveWithCells="1" sizeWithCells="1">
              <from>
                <xdr:col>14</xdr:col>
                <xdr:colOff>1466850</xdr:colOff>
                <xdr:row>36</xdr:row>
                <xdr:rowOff>0</xdr:rowOff>
              </from>
              <to>
                <xdr:col>14</xdr:col>
                <xdr:colOff>2190750</xdr:colOff>
                <xdr:row>37</xdr:row>
                <xdr:rowOff>0</xdr:rowOff>
              </to>
            </anchor>
          </controlPr>
        </control>
      </mc:Choice>
      <mc:Fallback>
        <control shapeId="21798" r:id="rId123" name="DDCROPSCOUNTRY3103"/>
      </mc:Fallback>
    </mc:AlternateContent>
    <mc:AlternateContent xmlns:mc="http://schemas.openxmlformats.org/markup-compatibility/2006">
      <mc:Choice Requires="x14">
        <control shapeId="21797" r:id="rId124" name="DDCROPSCOUNTRY3102">
          <controlPr defaultSize="0" autoLine="0" linkedCell="Z37" listFillRange="Countries!F2:H252" r:id="rId5">
            <anchor moveWithCells="1" sizeWithCells="1">
              <from>
                <xdr:col>14</xdr:col>
                <xdr:colOff>733425</xdr:colOff>
                <xdr:row>36</xdr:row>
                <xdr:rowOff>0</xdr:rowOff>
              </from>
              <to>
                <xdr:col>14</xdr:col>
                <xdr:colOff>1447800</xdr:colOff>
                <xdr:row>37</xdr:row>
                <xdr:rowOff>0</xdr:rowOff>
              </to>
            </anchor>
          </controlPr>
        </control>
      </mc:Choice>
      <mc:Fallback>
        <control shapeId="21797" r:id="rId124" name="DDCROPSCOUNTRY3102"/>
      </mc:Fallback>
    </mc:AlternateContent>
    <mc:AlternateContent xmlns:mc="http://schemas.openxmlformats.org/markup-compatibility/2006">
      <mc:Choice Requires="x14">
        <control shapeId="21796" r:id="rId125" name="DDCROPSCOUNTRY3101">
          <controlPr defaultSize="0" autoLine="0" linkedCell="Y37" listFillRange="Countries!F2:H252" r:id="rId5">
            <anchor moveWithCells="1" sizeWithCells="1">
              <from>
                <xdr:col>14</xdr:col>
                <xdr:colOff>0</xdr:colOff>
                <xdr:row>36</xdr:row>
                <xdr:rowOff>0</xdr:rowOff>
              </from>
              <to>
                <xdr:col>14</xdr:col>
                <xdr:colOff>714375</xdr:colOff>
                <xdr:row>37</xdr:row>
                <xdr:rowOff>0</xdr:rowOff>
              </to>
            </anchor>
          </controlPr>
        </control>
      </mc:Choice>
      <mc:Fallback>
        <control shapeId="21796" r:id="rId125" name="DDCROPSCOUNTRY3101"/>
      </mc:Fallback>
    </mc:AlternateContent>
    <mc:AlternateContent xmlns:mc="http://schemas.openxmlformats.org/markup-compatibility/2006">
      <mc:Choice Requires="x14">
        <control shapeId="21734" r:id="rId126" name="GGDD50">
          <controlPr defaultSize="0" autoLine="0" linkedCell="X56" listFillRange="Crops!I2:J398" r:id="rId127">
            <anchor moveWithCells="1" sizeWithCells="1">
              <from>
                <xdr:col>1</xdr:col>
                <xdr:colOff>0</xdr:colOff>
                <xdr:row>55</xdr:row>
                <xdr:rowOff>0</xdr:rowOff>
              </from>
              <to>
                <xdr:col>2</xdr:col>
                <xdr:colOff>28575</xdr:colOff>
                <xdr:row>56</xdr:row>
                <xdr:rowOff>0</xdr:rowOff>
              </to>
            </anchor>
          </controlPr>
        </control>
      </mc:Choice>
      <mc:Fallback>
        <control shapeId="21734" r:id="rId126" name="GGDD50"/>
      </mc:Fallback>
    </mc:AlternateContent>
    <mc:AlternateContent xmlns:mc="http://schemas.openxmlformats.org/markup-compatibility/2006">
      <mc:Choice Requires="x14">
        <control shapeId="21733" r:id="rId128" name="GGDD42">
          <controlPr defaultSize="0" autoLine="0" linkedCell="X48" listFillRange="Crops!I2:J398" r:id="rId127">
            <anchor moveWithCells="1" sizeWithCells="1">
              <from>
                <xdr:col>1</xdr:col>
                <xdr:colOff>0</xdr:colOff>
                <xdr:row>47</xdr:row>
                <xdr:rowOff>0</xdr:rowOff>
              </from>
              <to>
                <xdr:col>2</xdr:col>
                <xdr:colOff>28575</xdr:colOff>
                <xdr:row>48</xdr:row>
                <xdr:rowOff>0</xdr:rowOff>
              </to>
            </anchor>
          </controlPr>
        </control>
      </mc:Choice>
      <mc:Fallback>
        <control shapeId="21733" r:id="rId128" name="GGDD42"/>
      </mc:Fallback>
    </mc:AlternateContent>
    <mc:AlternateContent xmlns:mc="http://schemas.openxmlformats.org/markup-compatibility/2006">
      <mc:Choice Requires="x14">
        <control shapeId="21732" r:id="rId129" name="GGDD49">
          <controlPr defaultSize="0" autoLine="0" linkedCell="X55" listFillRange="Crops!I2:J398" r:id="rId127">
            <anchor moveWithCells="1" sizeWithCells="1">
              <from>
                <xdr:col>1</xdr:col>
                <xdr:colOff>0</xdr:colOff>
                <xdr:row>54</xdr:row>
                <xdr:rowOff>0</xdr:rowOff>
              </from>
              <to>
                <xdr:col>2</xdr:col>
                <xdr:colOff>28575</xdr:colOff>
                <xdr:row>55</xdr:row>
                <xdr:rowOff>0</xdr:rowOff>
              </to>
            </anchor>
          </controlPr>
        </control>
      </mc:Choice>
      <mc:Fallback>
        <control shapeId="21732" r:id="rId129" name="GGDD49"/>
      </mc:Fallback>
    </mc:AlternateContent>
    <mc:AlternateContent xmlns:mc="http://schemas.openxmlformats.org/markup-compatibility/2006">
      <mc:Choice Requires="x14">
        <control shapeId="21731" r:id="rId130" name="GGDD48">
          <controlPr defaultSize="0" autoLine="0" linkedCell="X54" listFillRange="Crops!I2:J398" r:id="rId127">
            <anchor moveWithCells="1" sizeWithCells="1">
              <from>
                <xdr:col>1</xdr:col>
                <xdr:colOff>0</xdr:colOff>
                <xdr:row>53</xdr:row>
                <xdr:rowOff>0</xdr:rowOff>
              </from>
              <to>
                <xdr:col>2</xdr:col>
                <xdr:colOff>28575</xdr:colOff>
                <xdr:row>54</xdr:row>
                <xdr:rowOff>0</xdr:rowOff>
              </to>
            </anchor>
          </controlPr>
        </control>
      </mc:Choice>
      <mc:Fallback>
        <control shapeId="21731" r:id="rId130" name="GGDD48"/>
      </mc:Fallback>
    </mc:AlternateContent>
    <mc:AlternateContent xmlns:mc="http://schemas.openxmlformats.org/markup-compatibility/2006">
      <mc:Choice Requires="x14">
        <control shapeId="21730" r:id="rId131" name="GGDD47">
          <controlPr defaultSize="0" autoLine="0" linkedCell="X53" listFillRange="Crops!I2:J398" r:id="rId127">
            <anchor moveWithCells="1" sizeWithCells="1">
              <from>
                <xdr:col>1</xdr:col>
                <xdr:colOff>0</xdr:colOff>
                <xdr:row>52</xdr:row>
                <xdr:rowOff>0</xdr:rowOff>
              </from>
              <to>
                <xdr:col>2</xdr:col>
                <xdr:colOff>28575</xdr:colOff>
                <xdr:row>53</xdr:row>
                <xdr:rowOff>0</xdr:rowOff>
              </to>
            </anchor>
          </controlPr>
        </control>
      </mc:Choice>
      <mc:Fallback>
        <control shapeId="21730" r:id="rId131" name="GGDD47"/>
      </mc:Fallback>
    </mc:AlternateContent>
    <mc:AlternateContent xmlns:mc="http://schemas.openxmlformats.org/markup-compatibility/2006">
      <mc:Choice Requires="x14">
        <control shapeId="21729" r:id="rId132" name="GGDD46">
          <controlPr defaultSize="0" autoLine="0" linkedCell="X52" listFillRange="Crops!I2:J398" r:id="rId127">
            <anchor moveWithCells="1" sizeWithCells="1">
              <from>
                <xdr:col>1</xdr:col>
                <xdr:colOff>0</xdr:colOff>
                <xdr:row>51</xdr:row>
                <xdr:rowOff>0</xdr:rowOff>
              </from>
              <to>
                <xdr:col>2</xdr:col>
                <xdr:colOff>28575</xdr:colOff>
                <xdr:row>52</xdr:row>
                <xdr:rowOff>0</xdr:rowOff>
              </to>
            </anchor>
          </controlPr>
        </control>
      </mc:Choice>
      <mc:Fallback>
        <control shapeId="21729" r:id="rId132" name="GGDD46"/>
      </mc:Fallback>
    </mc:AlternateContent>
    <mc:AlternateContent xmlns:mc="http://schemas.openxmlformats.org/markup-compatibility/2006">
      <mc:Choice Requires="x14">
        <control shapeId="21728" r:id="rId133" name="GGDD45">
          <controlPr defaultSize="0" autoLine="0" linkedCell="X51" listFillRange="Crops!I2:J398" r:id="rId127">
            <anchor moveWithCells="1" sizeWithCells="1">
              <from>
                <xdr:col>1</xdr:col>
                <xdr:colOff>0</xdr:colOff>
                <xdr:row>50</xdr:row>
                <xdr:rowOff>0</xdr:rowOff>
              </from>
              <to>
                <xdr:col>2</xdr:col>
                <xdr:colOff>28575</xdr:colOff>
                <xdr:row>51</xdr:row>
                <xdr:rowOff>0</xdr:rowOff>
              </to>
            </anchor>
          </controlPr>
        </control>
      </mc:Choice>
      <mc:Fallback>
        <control shapeId="21728" r:id="rId133" name="GGDD45"/>
      </mc:Fallback>
    </mc:AlternateContent>
    <mc:AlternateContent xmlns:mc="http://schemas.openxmlformats.org/markup-compatibility/2006">
      <mc:Choice Requires="x14">
        <control shapeId="21727" r:id="rId134" name="GGDD44">
          <controlPr defaultSize="0" autoLine="0" linkedCell="X50" listFillRange="Crops!I2:J398" r:id="rId127">
            <anchor moveWithCells="1" sizeWithCells="1">
              <from>
                <xdr:col>1</xdr:col>
                <xdr:colOff>0</xdr:colOff>
                <xdr:row>49</xdr:row>
                <xdr:rowOff>0</xdr:rowOff>
              </from>
              <to>
                <xdr:col>2</xdr:col>
                <xdr:colOff>28575</xdr:colOff>
                <xdr:row>50</xdr:row>
                <xdr:rowOff>0</xdr:rowOff>
              </to>
            </anchor>
          </controlPr>
        </control>
      </mc:Choice>
      <mc:Fallback>
        <control shapeId="21727" r:id="rId134" name="GGDD44"/>
      </mc:Fallback>
    </mc:AlternateContent>
    <mc:AlternateContent xmlns:mc="http://schemas.openxmlformats.org/markup-compatibility/2006">
      <mc:Choice Requires="x14">
        <control shapeId="21726" r:id="rId135" name="GGDD43">
          <controlPr defaultSize="0" autoLine="0" linkedCell="X49" listFillRange="Crops!I2:J398" r:id="rId127">
            <anchor moveWithCells="1" sizeWithCells="1">
              <from>
                <xdr:col>1</xdr:col>
                <xdr:colOff>0</xdr:colOff>
                <xdr:row>48</xdr:row>
                <xdr:rowOff>0</xdr:rowOff>
              </from>
              <to>
                <xdr:col>2</xdr:col>
                <xdr:colOff>28575</xdr:colOff>
                <xdr:row>49</xdr:row>
                <xdr:rowOff>0</xdr:rowOff>
              </to>
            </anchor>
          </controlPr>
        </control>
      </mc:Choice>
      <mc:Fallback>
        <control shapeId="21726" r:id="rId135" name="GGDD43"/>
      </mc:Fallback>
    </mc:AlternateContent>
    <mc:AlternateContent xmlns:mc="http://schemas.openxmlformats.org/markup-compatibility/2006">
      <mc:Choice Requires="x14">
        <control shapeId="21725" r:id="rId136" name="GGDD41">
          <controlPr defaultSize="0" autoLine="0" linkedCell="X47" listFillRange="Crops!I2:J398" r:id="rId127">
            <anchor moveWithCells="1" sizeWithCells="1">
              <from>
                <xdr:col>1</xdr:col>
                <xdr:colOff>0</xdr:colOff>
                <xdr:row>46</xdr:row>
                <xdr:rowOff>0</xdr:rowOff>
              </from>
              <to>
                <xdr:col>2</xdr:col>
                <xdr:colOff>28575</xdr:colOff>
                <xdr:row>47</xdr:row>
                <xdr:rowOff>0</xdr:rowOff>
              </to>
            </anchor>
          </controlPr>
        </control>
      </mc:Choice>
      <mc:Fallback>
        <control shapeId="21725" r:id="rId136" name="GGDD41"/>
      </mc:Fallback>
    </mc:AlternateContent>
    <mc:AlternateContent xmlns:mc="http://schemas.openxmlformats.org/markup-compatibility/2006">
      <mc:Choice Requires="x14">
        <control shapeId="21724" r:id="rId137" name="GGDD40">
          <controlPr defaultSize="0" autoLine="0" linkedCell="X46" listFillRange="Crops!I2:J398" r:id="rId127">
            <anchor moveWithCells="1" sizeWithCells="1">
              <from>
                <xdr:col>1</xdr:col>
                <xdr:colOff>0</xdr:colOff>
                <xdr:row>45</xdr:row>
                <xdr:rowOff>0</xdr:rowOff>
              </from>
              <to>
                <xdr:col>2</xdr:col>
                <xdr:colOff>28575</xdr:colOff>
                <xdr:row>46</xdr:row>
                <xdr:rowOff>0</xdr:rowOff>
              </to>
            </anchor>
          </controlPr>
        </control>
      </mc:Choice>
      <mc:Fallback>
        <control shapeId="21724" r:id="rId137" name="GGDD40"/>
      </mc:Fallback>
    </mc:AlternateContent>
    <mc:AlternateContent xmlns:mc="http://schemas.openxmlformats.org/markup-compatibility/2006">
      <mc:Choice Requires="x14">
        <control shapeId="21723" r:id="rId138" name="GGDD32">
          <controlPr defaultSize="0" autoLine="0" linkedCell="X38" listFillRange="Crops!I2:J398" r:id="rId127">
            <anchor moveWithCells="1" sizeWithCells="1">
              <from>
                <xdr:col>1</xdr:col>
                <xdr:colOff>0</xdr:colOff>
                <xdr:row>37</xdr:row>
                <xdr:rowOff>0</xdr:rowOff>
              </from>
              <to>
                <xdr:col>2</xdr:col>
                <xdr:colOff>28575</xdr:colOff>
                <xdr:row>38</xdr:row>
                <xdr:rowOff>0</xdr:rowOff>
              </to>
            </anchor>
          </controlPr>
        </control>
      </mc:Choice>
      <mc:Fallback>
        <control shapeId="21723" r:id="rId138" name="GGDD32"/>
      </mc:Fallback>
    </mc:AlternateContent>
    <mc:AlternateContent xmlns:mc="http://schemas.openxmlformats.org/markup-compatibility/2006">
      <mc:Choice Requires="x14">
        <control shapeId="21722" r:id="rId139" name="GGDD39">
          <controlPr defaultSize="0" autoLine="0" linkedCell="X45" listFillRange="Crops!I2:J398" r:id="rId127">
            <anchor moveWithCells="1" sizeWithCells="1">
              <from>
                <xdr:col>1</xdr:col>
                <xdr:colOff>0</xdr:colOff>
                <xdr:row>44</xdr:row>
                <xdr:rowOff>0</xdr:rowOff>
              </from>
              <to>
                <xdr:col>2</xdr:col>
                <xdr:colOff>28575</xdr:colOff>
                <xdr:row>45</xdr:row>
                <xdr:rowOff>0</xdr:rowOff>
              </to>
            </anchor>
          </controlPr>
        </control>
      </mc:Choice>
      <mc:Fallback>
        <control shapeId="21722" r:id="rId139" name="GGDD39"/>
      </mc:Fallback>
    </mc:AlternateContent>
    <mc:AlternateContent xmlns:mc="http://schemas.openxmlformats.org/markup-compatibility/2006">
      <mc:Choice Requires="x14">
        <control shapeId="21721" r:id="rId140" name="GGDD38">
          <controlPr defaultSize="0" autoLine="0" linkedCell="X44" listFillRange="Crops!I2:J398" r:id="rId127">
            <anchor moveWithCells="1" sizeWithCells="1">
              <from>
                <xdr:col>1</xdr:col>
                <xdr:colOff>0</xdr:colOff>
                <xdr:row>43</xdr:row>
                <xdr:rowOff>0</xdr:rowOff>
              </from>
              <to>
                <xdr:col>2</xdr:col>
                <xdr:colOff>28575</xdr:colOff>
                <xdr:row>44</xdr:row>
                <xdr:rowOff>0</xdr:rowOff>
              </to>
            </anchor>
          </controlPr>
        </control>
      </mc:Choice>
      <mc:Fallback>
        <control shapeId="21721" r:id="rId140" name="GGDD38"/>
      </mc:Fallback>
    </mc:AlternateContent>
    <mc:AlternateContent xmlns:mc="http://schemas.openxmlformats.org/markup-compatibility/2006">
      <mc:Choice Requires="x14">
        <control shapeId="21720" r:id="rId141" name="GGDD37">
          <controlPr defaultSize="0" autoLine="0" linkedCell="X43" listFillRange="Crops!I2:J398" r:id="rId127">
            <anchor moveWithCells="1" sizeWithCells="1">
              <from>
                <xdr:col>1</xdr:col>
                <xdr:colOff>0</xdr:colOff>
                <xdr:row>42</xdr:row>
                <xdr:rowOff>0</xdr:rowOff>
              </from>
              <to>
                <xdr:col>2</xdr:col>
                <xdr:colOff>28575</xdr:colOff>
                <xdr:row>43</xdr:row>
                <xdr:rowOff>0</xdr:rowOff>
              </to>
            </anchor>
          </controlPr>
        </control>
      </mc:Choice>
      <mc:Fallback>
        <control shapeId="21720" r:id="rId141" name="GGDD37"/>
      </mc:Fallback>
    </mc:AlternateContent>
    <mc:AlternateContent xmlns:mc="http://schemas.openxmlformats.org/markup-compatibility/2006">
      <mc:Choice Requires="x14">
        <control shapeId="21719" r:id="rId142" name="GGDD36">
          <controlPr defaultSize="0" autoLine="0" linkedCell="X42" listFillRange="Crops!I2:J398" r:id="rId127">
            <anchor moveWithCells="1" sizeWithCells="1">
              <from>
                <xdr:col>1</xdr:col>
                <xdr:colOff>0</xdr:colOff>
                <xdr:row>41</xdr:row>
                <xdr:rowOff>0</xdr:rowOff>
              </from>
              <to>
                <xdr:col>2</xdr:col>
                <xdr:colOff>28575</xdr:colOff>
                <xdr:row>42</xdr:row>
                <xdr:rowOff>0</xdr:rowOff>
              </to>
            </anchor>
          </controlPr>
        </control>
      </mc:Choice>
      <mc:Fallback>
        <control shapeId="21719" r:id="rId142" name="GGDD36"/>
      </mc:Fallback>
    </mc:AlternateContent>
    <mc:AlternateContent xmlns:mc="http://schemas.openxmlformats.org/markup-compatibility/2006">
      <mc:Choice Requires="x14">
        <control shapeId="21718" r:id="rId143" name="GGDD35">
          <controlPr defaultSize="0" autoLine="0" linkedCell="X41" listFillRange="Crops!I2:J398" r:id="rId127">
            <anchor moveWithCells="1" sizeWithCells="1">
              <from>
                <xdr:col>1</xdr:col>
                <xdr:colOff>0</xdr:colOff>
                <xdr:row>40</xdr:row>
                <xdr:rowOff>0</xdr:rowOff>
              </from>
              <to>
                <xdr:col>2</xdr:col>
                <xdr:colOff>28575</xdr:colOff>
                <xdr:row>41</xdr:row>
                <xdr:rowOff>0</xdr:rowOff>
              </to>
            </anchor>
          </controlPr>
        </control>
      </mc:Choice>
      <mc:Fallback>
        <control shapeId="21718" r:id="rId143" name="GGDD35"/>
      </mc:Fallback>
    </mc:AlternateContent>
    <mc:AlternateContent xmlns:mc="http://schemas.openxmlformats.org/markup-compatibility/2006">
      <mc:Choice Requires="x14">
        <control shapeId="21717" r:id="rId144" name="GGDD34">
          <controlPr defaultSize="0" autoLine="0" linkedCell="X40" listFillRange="Crops!I2:J398" r:id="rId127">
            <anchor moveWithCells="1" sizeWithCells="1">
              <from>
                <xdr:col>1</xdr:col>
                <xdr:colOff>0</xdr:colOff>
                <xdr:row>39</xdr:row>
                <xdr:rowOff>0</xdr:rowOff>
              </from>
              <to>
                <xdr:col>2</xdr:col>
                <xdr:colOff>28575</xdr:colOff>
                <xdr:row>40</xdr:row>
                <xdr:rowOff>0</xdr:rowOff>
              </to>
            </anchor>
          </controlPr>
        </control>
      </mc:Choice>
      <mc:Fallback>
        <control shapeId="21717" r:id="rId144" name="GGDD34"/>
      </mc:Fallback>
    </mc:AlternateContent>
    <mc:AlternateContent xmlns:mc="http://schemas.openxmlformats.org/markup-compatibility/2006">
      <mc:Choice Requires="x14">
        <control shapeId="21716" r:id="rId145" name="GGDD33">
          <controlPr defaultSize="0" autoLine="0" linkedCell="X39" listFillRange="Crops!I2:J398" r:id="rId127">
            <anchor moveWithCells="1" sizeWithCells="1">
              <from>
                <xdr:col>1</xdr:col>
                <xdr:colOff>0</xdr:colOff>
                <xdr:row>38</xdr:row>
                <xdr:rowOff>0</xdr:rowOff>
              </from>
              <to>
                <xdr:col>2</xdr:col>
                <xdr:colOff>28575</xdr:colOff>
                <xdr:row>39</xdr:row>
                <xdr:rowOff>0</xdr:rowOff>
              </to>
            </anchor>
          </controlPr>
        </control>
      </mc:Choice>
      <mc:Fallback>
        <control shapeId="21716" r:id="rId145" name="GGDD33"/>
      </mc:Fallback>
    </mc:AlternateContent>
    <mc:AlternateContent xmlns:mc="http://schemas.openxmlformats.org/markup-compatibility/2006">
      <mc:Choice Requires="x14">
        <control shapeId="21715" r:id="rId146" name="GGDD31">
          <controlPr defaultSize="0" autoLine="0" linkedCell="X37" listFillRange="Crops!I2:J398" r:id="rId127">
            <anchor moveWithCells="1" sizeWithCells="1">
              <from>
                <xdr:col>1</xdr:col>
                <xdr:colOff>0</xdr:colOff>
                <xdr:row>36</xdr:row>
                <xdr:rowOff>0</xdr:rowOff>
              </from>
              <to>
                <xdr:col>2</xdr:col>
                <xdr:colOff>28575</xdr:colOff>
                <xdr:row>37</xdr:row>
                <xdr:rowOff>0</xdr:rowOff>
              </to>
            </anchor>
          </controlPr>
        </control>
      </mc:Choice>
      <mc:Fallback>
        <control shapeId="21715" r:id="rId146" name="GGDD31"/>
      </mc:Fallback>
    </mc:AlternateContent>
    <mc:AlternateContent xmlns:mc="http://schemas.openxmlformats.org/markup-compatibility/2006">
      <mc:Choice Requires="x14">
        <control shapeId="21714" r:id="rId147" name="DDCROPSCOUNTRY3006">
          <controlPr defaultSize="0" autoLine="0" linkedCell="AD36" listFillRange="Countries!F2:H252" r:id="rId5">
            <anchor moveWithCells="1" sizeWithCells="1">
              <from>
                <xdr:col>14</xdr:col>
                <xdr:colOff>3695700</xdr:colOff>
                <xdr:row>35</xdr:row>
                <xdr:rowOff>0</xdr:rowOff>
              </from>
              <to>
                <xdr:col>15</xdr:col>
                <xdr:colOff>114300</xdr:colOff>
                <xdr:row>36</xdr:row>
                <xdr:rowOff>0</xdr:rowOff>
              </to>
            </anchor>
          </controlPr>
        </control>
      </mc:Choice>
      <mc:Fallback>
        <control shapeId="21714" r:id="rId147" name="DDCROPSCOUNTRY3006"/>
      </mc:Fallback>
    </mc:AlternateContent>
    <mc:AlternateContent xmlns:mc="http://schemas.openxmlformats.org/markup-compatibility/2006">
      <mc:Choice Requires="x14">
        <control shapeId="21713" r:id="rId148" name="DDCROPSCOUNTRY3005">
          <controlPr defaultSize="0" autoLine="0" linkedCell="AC36" listFillRange="Countries!F2:H252" r:id="rId7">
            <anchor moveWithCells="1" sizeWithCells="1">
              <from>
                <xdr:col>14</xdr:col>
                <xdr:colOff>2952750</xdr:colOff>
                <xdr:row>35</xdr:row>
                <xdr:rowOff>0</xdr:rowOff>
              </from>
              <to>
                <xdr:col>14</xdr:col>
                <xdr:colOff>3676650</xdr:colOff>
                <xdr:row>36</xdr:row>
                <xdr:rowOff>0</xdr:rowOff>
              </to>
            </anchor>
          </controlPr>
        </control>
      </mc:Choice>
      <mc:Fallback>
        <control shapeId="21713" r:id="rId148" name="DDCROPSCOUNTRY3005"/>
      </mc:Fallback>
    </mc:AlternateContent>
    <mc:AlternateContent xmlns:mc="http://schemas.openxmlformats.org/markup-compatibility/2006">
      <mc:Choice Requires="x14">
        <control shapeId="21712" r:id="rId149" name="DDCROPSCOUNTRY3004">
          <controlPr defaultSize="0" autoLine="0" linkedCell="AB36" listFillRange="Countries!F2:H252" r:id="rId5">
            <anchor moveWithCells="1" sizeWithCells="1">
              <from>
                <xdr:col>14</xdr:col>
                <xdr:colOff>2228850</xdr:colOff>
                <xdr:row>35</xdr:row>
                <xdr:rowOff>0</xdr:rowOff>
              </from>
              <to>
                <xdr:col>14</xdr:col>
                <xdr:colOff>2943225</xdr:colOff>
                <xdr:row>36</xdr:row>
                <xdr:rowOff>0</xdr:rowOff>
              </to>
            </anchor>
          </controlPr>
        </control>
      </mc:Choice>
      <mc:Fallback>
        <control shapeId="21712" r:id="rId149" name="DDCROPSCOUNTRY3004"/>
      </mc:Fallback>
    </mc:AlternateContent>
    <mc:AlternateContent xmlns:mc="http://schemas.openxmlformats.org/markup-compatibility/2006">
      <mc:Choice Requires="x14">
        <control shapeId="21711" r:id="rId150" name="DDCROPSCOUNTRY3003">
          <controlPr defaultSize="0" autoLine="0" linkedCell="AA36" listFillRange="Countries!F2:H252" r:id="rId7">
            <anchor moveWithCells="1" sizeWithCells="1">
              <from>
                <xdr:col>14</xdr:col>
                <xdr:colOff>1466850</xdr:colOff>
                <xdr:row>35</xdr:row>
                <xdr:rowOff>0</xdr:rowOff>
              </from>
              <to>
                <xdr:col>14</xdr:col>
                <xdr:colOff>2190750</xdr:colOff>
                <xdr:row>36</xdr:row>
                <xdr:rowOff>0</xdr:rowOff>
              </to>
            </anchor>
          </controlPr>
        </control>
      </mc:Choice>
      <mc:Fallback>
        <control shapeId="21711" r:id="rId150" name="DDCROPSCOUNTRY3003"/>
      </mc:Fallback>
    </mc:AlternateContent>
    <mc:AlternateContent xmlns:mc="http://schemas.openxmlformats.org/markup-compatibility/2006">
      <mc:Choice Requires="x14">
        <control shapeId="21710" r:id="rId151" name="DDCROPSCOUNTRY3002">
          <controlPr defaultSize="0" autoLine="0" linkedCell="Z36" listFillRange="Countries!F2:H252" r:id="rId5">
            <anchor moveWithCells="1" sizeWithCells="1">
              <from>
                <xdr:col>14</xdr:col>
                <xdr:colOff>733425</xdr:colOff>
                <xdr:row>35</xdr:row>
                <xdr:rowOff>0</xdr:rowOff>
              </from>
              <to>
                <xdr:col>14</xdr:col>
                <xdr:colOff>1447800</xdr:colOff>
                <xdr:row>36</xdr:row>
                <xdr:rowOff>0</xdr:rowOff>
              </to>
            </anchor>
          </controlPr>
        </control>
      </mc:Choice>
      <mc:Fallback>
        <control shapeId="21710" r:id="rId151" name="DDCROPSCOUNTRY3002"/>
      </mc:Fallback>
    </mc:AlternateContent>
    <mc:AlternateContent xmlns:mc="http://schemas.openxmlformats.org/markup-compatibility/2006">
      <mc:Choice Requires="x14">
        <control shapeId="21709" r:id="rId152" name="DDCROPSCOUNTRY3001">
          <controlPr defaultSize="0" autoLine="0" linkedCell="Y36" listFillRange="Countries!F2:H252" r:id="rId5">
            <anchor moveWithCells="1" sizeWithCells="1">
              <from>
                <xdr:col>14</xdr:col>
                <xdr:colOff>0</xdr:colOff>
                <xdr:row>35</xdr:row>
                <xdr:rowOff>0</xdr:rowOff>
              </from>
              <to>
                <xdr:col>14</xdr:col>
                <xdr:colOff>714375</xdr:colOff>
                <xdr:row>36</xdr:row>
                <xdr:rowOff>0</xdr:rowOff>
              </to>
            </anchor>
          </controlPr>
        </control>
      </mc:Choice>
      <mc:Fallback>
        <control shapeId="21709" r:id="rId152" name="DDCROPSCOUNTRY3001"/>
      </mc:Fallback>
    </mc:AlternateContent>
    <mc:AlternateContent xmlns:mc="http://schemas.openxmlformats.org/markup-compatibility/2006">
      <mc:Choice Requires="x14">
        <control shapeId="21708" r:id="rId153" name="DDCROPSCOUNTRY2906">
          <controlPr defaultSize="0" autoLine="0" linkedCell="AD35" listFillRange="Countries!F2:H252" r:id="rId5">
            <anchor moveWithCells="1" sizeWithCells="1">
              <from>
                <xdr:col>14</xdr:col>
                <xdr:colOff>3695700</xdr:colOff>
                <xdr:row>34</xdr:row>
                <xdr:rowOff>0</xdr:rowOff>
              </from>
              <to>
                <xdr:col>15</xdr:col>
                <xdr:colOff>114300</xdr:colOff>
                <xdr:row>35</xdr:row>
                <xdr:rowOff>0</xdr:rowOff>
              </to>
            </anchor>
          </controlPr>
        </control>
      </mc:Choice>
      <mc:Fallback>
        <control shapeId="21708" r:id="rId153" name="DDCROPSCOUNTRY2906"/>
      </mc:Fallback>
    </mc:AlternateContent>
    <mc:AlternateContent xmlns:mc="http://schemas.openxmlformats.org/markup-compatibility/2006">
      <mc:Choice Requires="x14">
        <control shapeId="21707" r:id="rId154" name="DDCROPSCOUNTRY2905">
          <controlPr defaultSize="0" autoLine="0" linkedCell="AC35" listFillRange="Countries!F2:H252" r:id="rId7">
            <anchor moveWithCells="1" sizeWithCells="1">
              <from>
                <xdr:col>14</xdr:col>
                <xdr:colOff>2952750</xdr:colOff>
                <xdr:row>34</xdr:row>
                <xdr:rowOff>0</xdr:rowOff>
              </from>
              <to>
                <xdr:col>14</xdr:col>
                <xdr:colOff>3676650</xdr:colOff>
                <xdr:row>35</xdr:row>
                <xdr:rowOff>0</xdr:rowOff>
              </to>
            </anchor>
          </controlPr>
        </control>
      </mc:Choice>
      <mc:Fallback>
        <control shapeId="21707" r:id="rId154" name="DDCROPSCOUNTRY2905"/>
      </mc:Fallback>
    </mc:AlternateContent>
    <mc:AlternateContent xmlns:mc="http://schemas.openxmlformats.org/markup-compatibility/2006">
      <mc:Choice Requires="x14">
        <control shapeId="21706" r:id="rId155" name="DDCROPSCOUNTRY2904">
          <controlPr defaultSize="0" autoLine="0" linkedCell="AB35" listFillRange="Countries!F2:H252" r:id="rId5">
            <anchor moveWithCells="1" sizeWithCells="1">
              <from>
                <xdr:col>14</xdr:col>
                <xdr:colOff>2228850</xdr:colOff>
                <xdr:row>34</xdr:row>
                <xdr:rowOff>0</xdr:rowOff>
              </from>
              <to>
                <xdr:col>14</xdr:col>
                <xdr:colOff>2943225</xdr:colOff>
                <xdr:row>35</xdr:row>
                <xdr:rowOff>0</xdr:rowOff>
              </to>
            </anchor>
          </controlPr>
        </control>
      </mc:Choice>
      <mc:Fallback>
        <control shapeId="21706" r:id="rId155" name="DDCROPSCOUNTRY2904"/>
      </mc:Fallback>
    </mc:AlternateContent>
    <mc:AlternateContent xmlns:mc="http://schemas.openxmlformats.org/markup-compatibility/2006">
      <mc:Choice Requires="x14">
        <control shapeId="21705" r:id="rId156" name="DDCROPSCOUNTRY2903">
          <controlPr defaultSize="0" autoLine="0" linkedCell="AA35" listFillRange="Countries!F2:H252" r:id="rId7">
            <anchor moveWithCells="1" sizeWithCells="1">
              <from>
                <xdr:col>14</xdr:col>
                <xdr:colOff>1466850</xdr:colOff>
                <xdr:row>34</xdr:row>
                <xdr:rowOff>0</xdr:rowOff>
              </from>
              <to>
                <xdr:col>14</xdr:col>
                <xdr:colOff>2190750</xdr:colOff>
                <xdr:row>35</xdr:row>
                <xdr:rowOff>0</xdr:rowOff>
              </to>
            </anchor>
          </controlPr>
        </control>
      </mc:Choice>
      <mc:Fallback>
        <control shapeId="21705" r:id="rId156" name="DDCROPSCOUNTRY2903"/>
      </mc:Fallback>
    </mc:AlternateContent>
    <mc:AlternateContent xmlns:mc="http://schemas.openxmlformats.org/markup-compatibility/2006">
      <mc:Choice Requires="x14">
        <control shapeId="21704" r:id="rId157" name="DDCROPSCOUNTRY2902">
          <controlPr defaultSize="0" autoLine="0" linkedCell="Z35" listFillRange="Countries!F2:H252" r:id="rId5">
            <anchor moveWithCells="1" sizeWithCells="1">
              <from>
                <xdr:col>14</xdr:col>
                <xdr:colOff>733425</xdr:colOff>
                <xdr:row>34</xdr:row>
                <xdr:rowOff>0</xdr:rowOff>
              </from>
              <to>
                <xdr:col>14</xdr:col>
                <xdr:colOff>1447800</xdr:colOff>
                <xdr:row>35</xdr:row>
                <xdr:rowOff>0</xdr:rowOff>
              </to>
            </anchor>
          </controlPr>
        </control>
      </mc:Choice>
      <mc:Fallback>
        <control shapeId="21704" r:id="rId157" name="DDCROPSCOUNTRY2902"/>
      </mc:Fallback>
    </mc:AlternateContent>
    <mc:AlternateContent xmlns:mc="http://schemas.openxmlformats.org/markup-compatibility/2006">
      <mc:Choice Requires="x14">
        <control shapeId="21703" r:id="rId158" name="DDCROPSCOUNTRY2901">
          <controlPr defaultSize="0" autoLine="0" linkedCell="Y35" listFillRange="Countries!F2:H252" r:id="rId5">
            <anchor moveWithCells="1" sizeWithCells="1">
              <from>
                <xdr:col>14</xdr:col>
                <xdr:colOff>0</xdr:colOff>
                <xdr:row>33</xdr:row>
                <xdr:rowOff>228600</xdr:rowOff>
              </from>
              <to>
                <xdr:col>14</xdr:col>
                <xdr:colOff>714375</xdr:colOff>
                <xdr:row>34</xdr:row>
                <xdr:rowOff>228600</xdr:rowOff>
              </to>
            </anchor>
          </controlPr>
        </control>
      </mc:Choice>
      <mc:Fallback>
        <control shapeId="21703" r:id="rId158" name="DDCROPSCOUNTRY2901"/>
      </mc:Fallback>
    </mc:AlternateContent>
    <mc:AlternateContent xmlns:mc="http://schemas.openxmlformats.org/markup-compatibility/2006">
      <mc:Choice Requires="x14">
        <control shapeId="21702" r:id="rId159" name="DDCROPSCOUNTRY2806">
          <controlPr defaultSize="0" autoLine="0" linkedCell="AD34" listFillRange="Countries!F2:H252" r:id="rId5">
            <anchor moveWithCells="1" sizeWithCells="1">
              <from>
                <xdr:col>14</xdr:col>
                <xdr:colOff>3695700</xdr:colOff>
                <xdr:row>33</xdr:row>
                <xdr:rowOff>0</xdr:rowOff>
              </from>
              <to>
                <xdr:col>15</xdr:col>
                <xdr:colOff>114300</xdr:colOff>
                <xdr:row>34</xdr:row>
                <xdr:rowOff>0</xdr:rowOff>
              </to>
            </anchor>
          </controlPr>
        </control>
      </mc:Choice>
      <mc:Fallback>
        <control shapeId="21702" r:id="rId159" name="DDCROPSCOUNTRY2806"/>
      </mc:Fallback>
    </mc:AlternateContent>
    <mc:AlternateContent xmlns:mc="http://schemas.openxmlformats.org/markup-compatibility/2006">
      <mc:Choice Requires="x14">
        <control shapeId="21701" r:id="rId160" name="DDCROPSCOUNTRY2805">
          <controlPr defaultSize="0" autoLine="0" linkedCell="AC34" listFillRange="Countries!F2:H252" r:id="rId7">
            <anchor moveWithCells="1" sizeWithCells="1">
              <from>
                <xdr:col>14</xdr:col>
                <xdr:colOff>2952750</xdr:colOff>
                <xdr:row>33</xdr:row>
                <xdr:rowOff>0</xdr:rowOff>
              </from>
              <to>
                <xdr:col>14</xdr:col>
                <xdr:colOff>3676650</xdr:colOff>
                <xdr:row>34</xdr:row>
                <xdr:rowOff>0</xdr:rowOff>
              </to>
            </anchor>
          </controlPr>
        </control>
      </mc:Choice>
      <mc:Fallback>
        <control shapeId="21701" r:id="rId160" name="DDCROPSCOUNTRY2805"/>
      </mc:Fallback>
    </mc:AlternateContent>
    <mc:AlternateContent xmlns:mc="http://schemas.openxmlformats.org/markup-compatibility/2006">
      <mc:Choice Requires="x14">
        <control shapeId="21700" r:id="rId161" name="DDCROPSCOUNTRY2804">
          <controlPr defaultSize="0" autoLine="0" linkedCell="AB34" listFillRange="Countries!F2:H252" r:id="rId5">
            <anchor moveWithCells="1" sizeWithCells="1">
              <from>
                <xdr:col>14</xdr:col>
                <xdr:colOff>2228850</xdr:colOff>
                <xdr:row>33</xdr:row>
                <xdr:rowOff>0</xdr:rowOff>
              </from>
              <to>
                <xdr:col>14</xdr:col>
                <xdr:colOff>2943225</xdr:colOff>
                <xdr:row>34</xdr:row>
                <xdr:rowOff>0</xdr:rowOff>
              </to>
            </anchor>
          </controlPr>
        </control>
      </mc:Choice>
      <mc:Fallback>
        <control shapeId="21700" r:id="rId161" name="DDCROPSCOUNTRY2804"/>
      </mc:Fallback>
    </mc:AlternateContent>
    <mc:AlternateContent xmlns:mc="http://schemas.openxmlformats.org/markup-compatibility/2006">
      <mc:Choice Requires="x14">
        <control shapeId="21699" r:id="rId162" name="DDCROPSCOUNTRY2803">
          <controlPr defaultSize="0" autoLine="0" linkedCell="AA34" listFillRange="Countries!F2:H252" r:id="rId7">
            <anchor moveWithCells="1" sizeWithCells="1">
              <from>
                <xdr:col>14</xdr:col>
                <xdr:colOff>1466850</xdr:colOff>
                <xdr:row>33</xdr:row>
                <xdr:rowOff>0</xdr:rowOff>
              </from>
              <to>
                <xdr:col>14</xdr:col>
                <xdr:colOff>2190750</xdr:colOff>
                <xdr:row>34</xdr:row>
                <xdr:rowOff>0</xdr:rowOff>
              </to>
            </anchor>
          </controlPr>
        </control>
      </mc:Choice>
      <mc:Fallback>
        <control shapeId="21699" r:id="rId162" name="DDCROPSCOUNTRY2803"/>
      </mc:Fallback>
    </mc:AlternateContent>
    <mc:AlternateContent xmlns:mc="http://schemas.openxmlformats.org/markup-compatibility/2006">
      <mc:Choice Requires="x14">
        <control shapeId="21698" r:id="rId163" name="DDCROPSCOUNTRY2802">
          <controlPr defaultSize="0" autoLine="0" linkedCell="Z34" listFillRange="Countries!F2:H252" r:id="rId5">
            <anchor moveWithCells="1" sizeWithCells="1">
              <from>
                <xdr:col>14</xdr:col>
                <xdr:colOff>733425</xdr:colOff>
                <xdr:row>33</xdr:row>
                <xdr:rowOff>0</xdr:rowOff>
              </from>
              <to>
                <xdr:col>14</xdr:col>
                <xdr:colOff>1447800</xdr:colOff>
                <xdr:row>34</xdr:row>
                <xdr:rowOff>0</xdr:rowOff>
              </to>
            </anchor>
          </controlPr>
        </control>
      </mc:Choice>
      <mc:Fallback>
        <control shapeId="21698" r:id="rId163" name="DDCROPSCOUNTRY2802"/>
      </mc:Fallback>
    </mc:AlternateContent>
    <mc:AlternateContent xmlns:mc="http://schemas.openxmlformats.org/markup-compatibility/2006">
      <mc:Choice Requires="x14">
        <control shapeId="21697" r:id="rId164" name="DDCROPSCOUNTRY2801">
          <controlPr defaultSize="0" autoLine="0" linkedCell="Y34" listFillRange="Countries!F2:H252" r:id="rId5">
            <anchor moveWithCells="1" sizeWithCells="1">
              <from>
                <xdr:col>14</xdr:col>
                <xdr:colOff>0</xdr:colOff>
                <xdr:row>33</xdr:row>
                <xdr:rowOff>0</xdr:rowOff>
              </from>
              <to>
                <xdr:col>14</xdr:col>
                <xdr:colOff>714375</xdr:colOff>
                <xdr:row>34</xdr:row>
                <xdr:rowOff>0</xdr:rowOff>
              </to>
            </anchor>
          </controlPr>
        </control>
      </mc:Choice>
      <mc:Fallback>
        <control shapeId="21697" r:id="rId164" name="DDCROPSCOUNTRY2801"/>
      </mc:Fallback>
    </mc:AlternateContent>
    <mc:AlternateContent xmlns:mc="http://schemas.openxmlformats.org/markup-compatibility/2006">
      <mc:Choice Requires="x14">
        <control shapeId="21696" r:id="rId165" name="DDCROPSCOUNTRY2706">
          <controlPr defaultSize="0" autoLine="0" linkedCell="AD33" listFillRange="Countries!F2:H252" r:id="rId5">
            <anchor moveWithCells="1" sizeWithCells="1">
              <from>
                <xdr:col>14</xdr:col>
                <xdr:colOff>3695700</xdr:colOff>
                <xdr:row>32</xdr:row>
                <xdr:rowOff>0</xdr:rowOff>
              </from>
              <to>
                <xdr:col>15</xdr:col>
                <xdr:colOff>114300</xdr:colOff>
                <xdr:row>33</xdr:row>
                <xdr:rowOff>0</xdr:rowOff>
              </to>
            </anchor>
          </controlPr>
        </control>
      </mc:Choice>
      <mc:Fallback>
        <control shapeId="21696" r:id="rId165" name="DDCROPSCOUNTRY2706"/>
      </mc:Fallback>
    </mc:AlternateContent>
    <mc:AlternateContent xmlns:mc="http://schemas.openxmlformats.org/markup-compatibility/2006">
      <mc:Choice Requires="x14">
        <control shapeId="21695" r:id="rId166" name="DDCROPSCOUNTRY2705">
          <controlPr defaultSize="0" autoLine="0" linkedCell="AC33" listFillRange="Countries!F2:H252" r:id="rId7">
            <anchor moveWithCells="1" sizeWithCells="1">
              <from>
                <xdr:col>14</xdr:col>
                <xdr:colOff>2952750</xdr:colOff>
                <xdr:row>32</xdr:row>
                <xdr:rowOff>0</xdr:rowOff>
              </from>
              <to>
                <xdr:col>14</xdr:col>
                <xdr:colOff>3676650</xdr:colOff>
                <xdr:row>33</xdr:row>
                <xdr:rowOff>0</xdr:rowOff>
              </to>
            </anchor>
          </controlPr>
        </control>
      </mc:Choice>
      <mc:Fallback>
        <control shapeId="21695" r:id="rId166" name="DDCROPSCOUNTRY2705"/>
      </mc:Fallback>
    </mc:AlternateContent>
    <mc:AlternateContent xmlns:mc="http://schemas.openxmlformats.org/markup-compatibility/2006">
      <mc:Choice Requires="x14">
        <control shapeId="21694" r:id="rId167" name="DDCROPSCOUNTRY2704">
          <controlPr defaultSize="0" autoLine="0" linkedCell="AB33" listFillRange="Countries!F2:H252" r:id="rId5">
            <anchor moveWithCells="1" sizeWithCells="1">
              <from>
                <xdr:col>14</xdr:col>
                <xdr:colOff>2228850</xdr:colOff>
                <xdr:row>32</xdr:row>
                <xdr:rowOff>0</xdr:rowOff>
              </from>
              <to>
                <xdr:col>14</xdr:col>
                <xdr:colOff>2943225</xdr:colOff>
                <xdr:row>33</xdr:row>
                <xdr:rowOff>0</xdr:rowOff>
              </to>
            </anchor>
          </controlPr>
        </control>
      </mc:Choice>
      <mc:Fallback>
        <control shapeId="21694" r:id="rId167" name="DDCROPSCOUNTRY2704"/>
      </mc:Fallback>
    </mc:AlternateContent>
    <mc:AlternateContent xmlns:mc="http://schemas.openxmlformats.org/markup-compatibility/2006">
      <mc:Choice Requires="x14">
        <control shapeId="21693" r:id="rId168" name="DDCROPSCOUNTRY2703">
          <controlPr defaultSize="0" autoLine="0" linkedCell="AA33" listFillRange="Countries!F2:H252" r:id="rId7">
            <anchor moveWithCells="1" sizeWithCells="1">
              <from>
                <xdr:col>14</xdr:col>
                <xdr:colOff>1466850</xdr:colOff>
                <xdr:row>32</xdr:row>
                <xdr:rowOff>0</xdr:rowOff>
              </from>
              <to>
                <xdr:col>14</xdr:col>
                <xdr:colOff>2190750</xdr:colOff>
                <xdr:row>33</xdr:row>
                <xdr:rowOff>0</xdr:rowOff>
              </to>
            </anchor>
          </controlPr>
        </control>
      </mc:Choice>
      <mc:Fallback>
        <control shapeId="21693" r:id="rId168" name="DDCROPSCOUNTRY2703"/>
      </mc:Fallback>
    </mc:AlternateContent>
    <mc:AlternateContent xmlns:mc="http://schemas.openxmlformats.org/markup-compatibility/2006">
      <mc:Choice Requires="x14">
        <control shapeId="21692" r:id="rId169" name="DDCROPSCOUNTRY2702">
          <controlPr defaultSize="0" autoLine="0" linkedCell="Z33" listFillRange="Countries!F2:H252" r:id="rId5">
            <anchor moveWithCells="1" sizeWithCells="1">
              <from>
                <xdr:col>14</xdr:col>
                <xdr:colOff>733425</xdr:colOff>
                <xdr:row>32</xdr:row>
                <xdr:rowOff>0</xdr:rowOff>
              </from>
              <to>
                <xdr:col>14</xdr:col>
                <xdr:colOff>1447800</xdr:colOff>
                <xdr:row>33</xdr:row>
                <xdr:rowOff>0</xdr:rowOff>
              </to>
            </anchor>
          </controlPr>
        </control>
      </mc:Choice>
      <mc:Fallback>
        <control shapeId="21692" r:id="rId169" name="DDCROPSCOUNTRY2702"/>
      </mc:Fallback>
    </mc:AlternateContent>
    <mc:AlternateContent xmlns:mc="http://schemas.openxmlformats.org/markup-compatibility/2006">
      <mc:Choice Requires="x14">
        <control shapeId="21691" r:id="rId170" name="DDCROPSCOUNTRY2701">
          <controlPr defaultSize="0" autoLine="0" linkedCell="Y33" listFillRange="Countries!F2:H252" r:id="rId5">
            <anchor moveWithCells="1" sizeWithCells="1">
              <from>
                <xdr:col>14</xdr:col>
                <xdr:colOff>0</xdr:colOff>
                <xdr:row>32</xdr:row>
                <xdr:rowOff>0</xdr:rowOff>
              </from>
              <to>
                <xdr:col>14</xdr:col>
                <xdr:colOff>714375</xdr:colOff>
                <xdr:row>33</xdr:row>
                <xdr:rowOff>0</xdr:rowOff>
              </to>
            </anchor>
          </controlPr>
        </control>
      </mc:Choice>
      <mc:Fallback>
        <control shapeId="21691" r:id="rId170" name="DDCROPSCOUNTRY2701"/>
      </mc:Fallback>
    </mc:AlternateContent>
    <mc:AlternateContent xmlns:mc="http://schemas.openxmlformats.org/markup-compatibility/2006">
      <mc:Choice Requires="x14">
        <control shapeId="21690" r:id="rId171" name="DDCROPSCOUNTRY2606">
          <controlPr defaultSize="0" autoLine="0" linkedCell="AD32" listFillRange="Countries!F2:H252" r:id="rId5">
            <anchor moveWithCells="1" sizeWithCells="1">
              <from>
                <xdr:col>14</xdr:col>
                <xdr:colOff>3695700</xdr:colOff>
                <xdr:row>31</xdr:row>
                <xdr:rowOff>0</xdr:rowOff>
              </from>
              <to>
                <xdr:col>15</xdr:col>
                <xdr:colOff>114300</xdr:colOff>
                <xdr:row>32</xdr:row>
                <xdr:rowOff>0</xdr:rowOff>
              </to>
            </anchor>
          </controlPr>
        </control>
      </mc:Choice>
      <mc:Fallback>
        <control shapeId="21690" r:id="rId171" name="DDCROPSCOUNTRY2606"/>
      </mc:Fallback>
    </mc:AlternateContent>
    <mc:AlternateContent xmlns:mc="http://schemas.openxmlformats.org/markup-compatibility/2006">
      <mc:Choice Requires="x14">
        <control shapeId="21689" r:id="rId172" name="DDCROPSCOUNTRY2605">
          <controlPr defaultSize="0" autoLine="0" linkedCell="AC32" listFillRange="Countries!F2:H252" r:id="rId7">
            <anchor moveWithCells="1" sizeWithCells="1">
              <from>
                <xdr:col>14</xdr:col>
                <xdr:colOff>2952750</xdr:colOff>
                <xdr:row>31</xdr:row>
                <xdr:rowOff>0</xdr:rowOff>
              </from>
              <to>
                <xdr:col>14</xdr:col>
                <xdr:colOff>3676650</xdr:colOff>
                <xdr:row>32</xdr:row>
                <xdr:rowOff>0</xdr:rowOff>
              </to>
            </anchor>
          </controlPr>
        </control>
      </mc:Choice>
      <mc:Fallback>
        <control shapeId="21689" r:id="rId172" name="DDCROPSCOUNTRY2605"/>
      </mc:Fallback>
    </mc:AlternateContent>
    <mc:AlternateContent xmlns:mc="http://schemas.openxmlformats.org/markup-compatibility/2006">
      <mc:Choice Requires="x14">
        <control shapeId="21688" r:id="rId173" name="DDCROPSCOUNTRY2604">
          <controlPr defaultSize="0" autoLine="0" linkedCell="AB32" listFillRange="Countries!F2:H252" r:id="rId5">
            <anchor moveWithCells="1" sizeWithCells="1">
              <from>
                <xdr:col>14</xdr:col>
                <xdr:colOff>2228850</xdr:colOff>
                <xdr:row>31</xdr:row>
                <xdr:rowOff>0</xdr:rowOff>
              </from>
              <to>
                <xdr:col>14</xdr:col>
                <xdr:colOff>2943225</xdr:colOff>
                <xdr:row>32</xdr:row>
                <xdr:rowOff>0</xdr:rowOff>
              </to>
            </anchor>
          </controlPr>
        </control>
      </mc:Choice>
      <mc:Fallback>
        <control shapeId="21688" r:id="rId173" name="DDCROPSCOUNTRY2604"/>
      </mc:Fallback>
    </mc:AlternateContent>
    <mc:AlternateContent xmlns:mc="http://schemas.openxmlformats.org/markup-compatibility/2006">
      <mc:Choice Requires="x14">
        <control shapeId="21687" r:id="rId174" name="DDCROPSCOUNTRY2603">
          <controlPr defaultSize="0" autoLine="0" linkedCell="AA32" listFillRange="Countries!F2:H252" r:id="rId7">
            <anchor moveWithCells="1" sizeWithCells="1">
              <from>
                <xdr:col>14</xdr:col>
                <xdr:colOff>1466850</xdr:colOff>
                <xdr:row>31</xdr:row>
                <xdr:rowOff>0</xdr:rowOff>
              </from>
              <to>
                <xdr:col>14</xdr:col>
                <xdr:colOff>2190750</xdr:colOff>
                <xdr:row>32</xdr:row>
                <xdr:rowOff>0</xdr:rowOff>
              </to>
            </anchor>
          </controlPr>
        </control>
      </mc:Choice>
      <mc:Fallback>
        <control shapeId="21687" r:id="rId174" name="DDCROPSCOUNTRY2603"/>
      </mc:Fallback>
    </mc:AlternateContent>
    <mc:AlternateContent xmlns:mc="http://schemas.openxmlformats.org/markup-compatibility/2006">
      <mc:Choice Requires="x14">
        <control shapeId="21686" r:id="rId175" name="DDCROPSCOUNTRY2602">
          <controlPr defaultSize="0" autoLine="0" linkedCell="Z32" listFillRange="Countries!F2:H252" r:id="rId5">
            <anchor moveWithCells="1" sizeWithCells="1">
              <from>
                <xdr:col>14</xdr:col>
                <xdr:colOff>733425</xdr:colOff>
                <xdr:row>31</xdr:row>
                <xdr:rowOff>0</xdr:rowOff>
              </from>
              <to>
                <xdr:col>14</xdr:col>
                <xdr:colOff>1447800</xdr:colOff>
                <xdr:row>32</xdr:row>
                <xdr:rowOff>0</xdr:rowOff>
              </to>
            </anchor>
          </controlPr>
        </control>
      </mc:Choice>
      <mc:Fallback>
        <control shapeId="21686" r:id="rId175" name="DDCROPSCOUNTRY2602"/>
      </mc:Fallback>
    </mc:AlternateContent>
    <mc:AlternateContent xmlns:mc="http://schemas.openxmlformats.org/markup-compatibility/2006">
      <mc:Choice Requires="x14">
        <control shapeId="21685" r:id="rId176" name="DDCROPSCOUNTRY2601">
          <controlPr defaultSize="0" autoLine="0" linkedCell="Y32" listFillRange="Countries!F2:H252" r:id="rId5">
            <anchor moveWithCells="1" sizeWithCells="1">
              <from>
                <xdr:col>14</xdr:col>
                <xdr:colOff>0</xdr:colOff>
                <xdr:row>31</xdr:row>
                <xdr:rowOff>0</xdr:rowOff>
              </from>
              <to>
                <xdr:col>14</xdr:col>
                <xdr:colOff>714375</xdr:colOff>
                <xdr:row>32</xdr:row>
                <xdr:rowOff>0</xdr:rowOff>
              </to>
            </anchor>
          </controlPr>
        </control>
      </mc:Choice>
      <mc:Fallback>
        <control shapeId="21685" r:id="rId176" name="DDCROPSCOUNTRY2601"/>
      </mc:Fallback>
    </mc:AlternateContent>
    <mc:AlternateContent xmlns:mc="http://schemas.openxmlformats.org/markup-compatibility/2006">
      <mc:Choice Requires="x14">
        <control shapeId="21684" r:id="rId177" name="DDCROPSCOUNTRY2506">
          <controlPr defaultSize="0" autoLine="0" linkedCell="AD31" listFillRange="Countries!F2:H252" r:id="rId5">
            <anchor moveWithCells="1" sizeWithCells="1">
              <from>
                <xdr:col>14</xdr:col>
                <xdr:colOff>3695700</xdr:colOff>
                <xdr:row>30</xdr:row>
                <xdr:rowOff>0</xdr:rowOff>
              </from>
              <to>
                <xdr:col>15</xdr:col>
                <xdr:colOff>114300</xdr:colOff>
                <xdr:row>31</xdr:row>
                <xdr:rowOff>0</xdr:rowOff>
              </to>
            </anchor>
          </controlPr>
        </control>
      </mc:Choice>
      <mc:Fallback>
        <control shapeId="21684" r:id="rId177" name="DDCROPSCOUNTRY2506"/>
      </mc:Fallback>
    </mc:AlternateContent>
    <mc:AlternateContent xmlns:mc="http://schemas.openxmlformats.org/markup-compatibility/2006">
      <mc:Choice Requires="x14">
        <control shapeId="21683" r:id="rId178" name="DDCROPSCOUNTRY2505">
          <controlPr defaultSize="0" autoLine="0" linkedCell="AC31" listFillRange="Countries!F2:H252" r:id="rId7">
            <anchor moveWithCells="1" sizeWithCells="1">
              <from>
                <xdr:col>14</xdr:col>
                <xdr:colOff>2952750</xdr:colOff>
                <xdr:row>30</xdr:row>
                <xdr:rowOff>0</xdr:rowOff>
              </from>
              <to>
                <xdr:col>14</xdr:col>
                <xdr:colOff>3676650</xdr:colOff>
                <xdr:row>31</xdr:row>
                <xdr:rowOff>0</xdr:rowOff>
              </to>
            </anchor>
          </controlPr>
        </control>
      </mc:Choice>
      <mc:Fallback>
        <control shapeId="21683" r:id="rId178" name="DDCROPSCOUNTRY2505"/>
      </mc:Fallback>
    </mc:AlternateContent>
    <mc:AlternateContent xmlns:mc="http://schemas.openxmlformats.org/markup-compatibility/2006">
      <mc:Choice Requires="x14">
        <control shapeId="21682" r:id="rId179" name="DDCROPSCOUNTRY2504">
          <controlPr defaultSize="0" autoLine="0" linkedCell="AB31" listFillRange="Countries!F2:H252" r:id="rId5">
            <anchor moveWithCells="1" sizeWithCells="1">
              <from>
                <xdr:col>14</xdr:col>
                <xdr:colOff>2228850</xdr:colOff>
                <xdr:row>30</xdr:row>
                <xdr:rowOff>0</xdr:rowOff>
              </from>
              <to>
                <xdr:col>14</xdr:col>
                <xdr:colOff>2943225</xdr:colOff>
                <xdr:row>31</xdr:row>
                <xdr:rowOff>0</xdr:rowOff>
              </to>
            </anchor>
          </controlPr>
        </control>
      </mc:Choice>
      <mc:Fallback>
        <control shapeId="21682" r:id="rId179" name="DDCROPSCOUNTRY2504"/>
      </mc:Fallback>
    </mc:AlternateContent>
    <mc:AlternateContent xmlns:mc="http://schemas.openxmlformats.org/markup-compatibility/2006">
      <mc:Choice Requires="x14">
        <control shapeId="21681" r:id="rId180" name="DDCROPSCOUNTRY2503">
          <controlPr defaultSize="0" autoLine="0" linkedCell="AA31" listFillRange="Countries!F2:H252" r:id="rId7">
            <anchor moveWithCells="1" sizeWithCells="1">
              <from>
                <xdr:col>14</xdr:col>
                <xdr:colOff>1466850</xdr:colOff>
                <xdr:row>30</xdr:row>
                <xdr:rowOff>0</xdr:rowOff>
              </from>
              <to>
                <xdr:col>14</xdr:col>
                <xdr:colOff>2190750</xdr:colOff>
                <xdr:row>31</xdr:row>
                <xdr:rowOff>0</xdr:rowOff>
              </to>
            </anchor>
          </controlPr>
        </control>
      </mc:Choice>
      <mc:Fallback>
        <control shapeId="21681" r:id="rId180" name="DDCROPSCOUNTRY2503"/>
      </mc:Fallback>
    </mc:AlternateContent>
    <mc:AlternateContent xmlns:mc="http://schemas.openxmlformats.org/markup-compatibility/2006">
      <mc:Choice Requires="x14">
        <control shapeId="21680" r:id="rId181" name="DDCROPSCOUNTRY2502">
          <controlPr defaultSize="0" autoLine="0" linkedCell="Z31" listFillRange="Countries!F2:H252" r:id="rId5">
            <anchor moveWithCells="1" sizeWithCells="1">
              <from>
                <xdr:col>14</xdr:col>
                <xdr:colOff>733425</xdr:colOff>
                <xdr:row>30</xdr:row>
                <xdr:rowOff>0</xdr:rowOff>
              </from>
              <to>
                <xdr:col>14</xdr:col>
                <xdr:colOff>1447800</xdr:colOff>
                <xdr:row>31</xdr:row>
                <xdr:rowOff>0</xdr:rowOff>
              </to>
            </anchor>
          </controlPr>
        </control>
      </mc:Choice>
      <mc:Fallback>
        <control shapeId="21680" r:id="rId181" name="DDCROPSCOUNTRY2502"/>
      </mc:Fallback>
    </mc:AlternateContent>
    <mc:AlternateContent xmlns:mc="http://schemas.openxmlformats.org/markup-compatibility/2006">
      <mc:Choice Requires="x14">
        <control shapeId="21679" r:id="rId182" name="DDCROPSCOUNTRY2501">
          <controlPr defaultSize="0" autoLine="0" linkedCell="Y31" listFillRange="Countries!F2:H252" r:id="rId5">
            <anchor moveWithCells="1" sizeWithCells="1">
              <from>
                <xdr:col>14</xdr:col>
                <xdr:colOff>0</xdr:colOff>
                <xdr:row>30</xdr:row>
                <xdr:rowOff>0</xdr:rowOff>
              </from>
              <to>
                <xdr:col>14</xdr:col>
                <xdr:colOff>714375</xdr:colOff>
                <xdr:row>31</xdr:row>
                <xdr:rowOff>0</xdr:rowOff>
              </to>
            </anchor>
          </controlPr>
        </control>
      </mc:Choice>
      <mc:Fallback>
        <control shapeId="21679" r:id="rId182" name="DDCROPSCOUNTRY2501"/>
      </mc:Fallback>
    </mc:AlternateContent>
    <mc:AlternateContent xmlns:mc="http://schemas.openxmlformats.org/markup-compatibility/2006">
      <mc:Choice Requires="x14">
        <control shapeId="21678" r:id="rId183" name="DDCROPSCOUNTRY2406">
          <controlPr defaultSize="0" autoLine="0" linkedCell="AD30" listFillRange="Countries!F2:H252" r:id="rId5">
            <anchor moveWithCells="1" sizeWithCells="1">
              <from>
                <xdr:col>14</xdr:col>
                <xdr:colOff>3695700</xdr:colOff>
                <xdr:row>29</xdr:row>
                <xdr:rowOff>0</xdr:rowOff>
              </from>
              <to>
                <xdr:col>15</xdr:col>
                <xdr:colOff>114300</xdr:colOff>
                <xdr:row>30</xdr:row>
                <xdr:rowOff>0</xdr:rowOff>
              </to>
            </anchor>
          </controlPr>
        </control>
      </mc:Choice>
      <mc:Fallback>
        <control shapeId="21678" r:id="rId183" name="DDCROPSCOUNTRY2406"/>
      </mc:Fallback>
    </mc:AlternateContent>
    <mc:AlternateContent xmlns:mc="http://schemas.openxmlformats.org/markup-compatibility/2006">
      <mc:Choice Requires="x14">
        <control shapeId="21677" r:id="rId184" name="DDCROPSCOUNTRY2405">
          <controlPr defaultSize="0" autoLine="0" linkedCell="AC30" listFillRange="Countries!F2:H252" r:id="rId7">
            <anchor moveWithCells="1" sizeWithCells="1">
              <from>
                <xdr:col>14</xdr:col>
                <xdr:colOff>2952750</xdr:colOff>
                <xdr:row>29</xdr:row>
                <xdr:rowOff>0</xdr:rowOff>
              </from>
              <to>
                <xdr:col>14</xdr:col>
                <xdr:colOff>3676650</xdr:colOff>
                <xdr:row>30</xdr:row>
                <xdr:rowOff>0</xdr:rowOff>
              </to>
            </anchor>
          </controlPr>
        </control>
      </mc:Choice>
      <mc:Fallback>
        <control shapeId="21677" r:id="rId184" name="DDCROPSCOUNTRY2405"/>
      </mc:Fallback>
    </mc:AlternateContent>
    <mc:AlternateContent xmlns:mc="http://schemas.openxmlformats.org/markup-compatibility/2006">
      <mc:Choice Requires="x14">
        <control shapeId="21676" r:id="rId185" name="DDCROPSCOUNTRY2404">
          <controlPr defaultSize="0" autoLine="0" linkedCell="AB30" listFillRange="Countries!F2:H252" r:id="rId5">
            <anchor moveWithCells="1" sizeWithCells="1">
              <from>
                <xdr:col>14</xdr:col>
                <xdr:colOff>2228850</xdr:colOff>
                <xdr:row>29</xdr:row>
                <xdr:rowOff>0</xdr:rowOff>
              </from>
              <to>
                <xdr:col>14</xdr:col>
                <xdr:colOff>2943225</xdr:colOff>
                <xdr:row>30</xdr:row>
                <xdr:rowOff>0</xdr:rowOff>
              </to>
            </anchor>
          </controlPr>
        </control>
      </mc:Choice>
      <mc:Fallback>
        <control shapeId="21676" r:id="rId185" name="DDCROPSCOUNTRY2404"/>
      </mc:Fallback>
    </mc:AlternateContent>
    <mc:AlternateContent xmlns:mc="http://schemas.openxmlformats.org/markup-compatibility/2006">
      <mc:Choice Requires="x14">
        <control shapeId="21675" r:id="rId186" name="DDCROPSCOUNTRY2403">
          <controlPr defaultSize="0" autoLine="0" linkedCell="AA30" listFillRange="Countries!F2:H252" r:id="rId7">
            <anchor moveWithCells="1" sizeWithCells="1">
              <from>
                <xdr:col>14</xdr:col>
                <xdr:colOff>1466850</xdr:colOff>
                <xdr:row>29</xdr:row>
                <xdr:rowOff>0</xdr:rowOff>
              </from>
              <to>
                <xdr:col>14</xdr:col>
                <xdr:colOff>2190750</xdr:colOff>
                <xdr:row>30</xdr:row>
                <xdr:rowOff>0</xdr:rowOff>
              </to>
            </anchor>
          </controlPr>
        </control>
      </mc:Choice>
      <mc:Fallback>
        <control shapeId="21675" r:id="rId186" name="DDCROPSCOUNTRY2403"/>
      </mc:Fallback>
    </mc:AlternateContent>
    <mc:AlternateContent xmlns:mc="http://schemas.openxmlformats.org/markup-compatibility/2006">
      <mc:Choice Requires="x14">
        <control shapeId="21674" r:id="rId187" name="DDCROPSCOUNTRY2402">
          <controlPr defaultSize="0" autoLine="0" linkedCell="Z30" listFillRange="Countries!F2:H252" r:id="rId5">
            <anchor moveWithCells="1" sizeWithCells="1">
              <from>
                <xdr:col>14</xdr:col>
                <xdr:colOff>733425</xdr:colOff>
                <xdr:row>29</xdr:row>
                <xdr:rowOff>0</xdr:rowOff>
              </from>
              <to>
                <xdr:col>14</xdr:col>
                <xdr:colOff>1447800</xdr:colOff>
                <xdr:row>30</xdr:row>
                <xdr:rowOff>0</xdr:rowOff>
              </to>
            </anchor>
          </controlPr>
        </control>
      </mc:Choice>
      <mc:Fallback>
        <control shapeId="21674" r:id="rId187" name="DDCROPSCOUNTRY2402"/>
      </mc:Fallback>
    </mc:AlternateContent>
    <mc:AlternateContent xmlns:mc="http://schemas.openxmlformats.org/markup-compatibility/2006">
      <mc:Choice Requires="x14">
        <control shapeId="21673" r:id="rId188" name="DDCROPSCOUNTRY2401">
          <controlPr defaultSize="0" autoLine="0" linkedCell="Y30" listFillRange="Countries!F2:H252" r:id="rId5">
            <anchor moveWithCells="1" sizeWithCells="1">
              <from>
                <xdr:col>14</xdr:col>
                <xdr:colOff>0</xdr:colOff>
                <xdr:row>29</xdr:row>
                <xdr:rowOff>0</xdr:rowOff>
              </from>
              <to>
                <xdr:col>14</xdr:col>
                <xdr:colOff>714375</xdr:colOff>
                <xdr:row>30</xdr:row>
                <xdr:rowOff>0</xdr:rowOff>
              </to>
            </anchor>
          </controlPr>
        </control>
      </mc:Choice>
      <mc:Fallback>
        <control shapeId="21673" r:id="rId188" name="DDCROPSCOUNTRY2401"/>
      </mc:Fallback>
    </mc:AlternateContent>
    <mc:AlternateContent xmlns:mc="http://schemas.openxmlformats.org/markup-compatibility/2006">
      <mc:Choice Requires="x14">
        <control shapeId="21672" r:id="rId189" name="DDCROPSCOUNTRY2306">
          <controlPr defaultSize="0" autoLine="0" linkedCell="AD29" listFillRange="Countries!F2:H252" r:id="rId5">
            <anchor moveWithCells="1" sizeWithCells="1">
              <from>
                <xdr:col>14</xdr:col>
                <xdr:colOff>3695700</xdr:colOff>
                <xdr:row>28</xdr:row>
                <xdr:rowOff>0</xdr:rowOff>
              </from>
              <to>
                <xdr:col>15</xdr:col>
                <xdr:colOff>114300</xdr:colOff>
                <xdr:row>29</xdr:row>
                <xdr:rowOff>0</xdr:rowOff>
              </to>
            </anchor>
          </controlPr>
        </control>
      </mc:Choice>
      <mc:Fallback>
        <control shapeId="21672" r:id="rId189" name="DDCROPSCOUNTRY2306"/>
      </mc:Fallback>
    </mc:AlternateContent>
    <mc:AlternateContent xmlns:mc="http://schemas.openxmlformats.org/markup-compatibility/2006">
      <mc:Choice Requires="x14">
        <control shapeId="21671" r:id="rId190" name="DDCROPSCOUNTRY2305">
          <controlPr defaultSize="0" autoLine="0" linkedCell="AC29" listFillRange="Countries!F2:H252" r:id="rId7">
            <anchor moveWithCells="1" sizeWithCells="1">
              <from>
                <xdr:col>14</xdr:col>
                <xdr:colOff>2952750</xdr:colOff>
                <xdr:row>28</xdr:row>
                <xdr:rowOff>0</xdr:rowOff>
              </from>
              <to>
                <xdr:col>14</xdr:col>
                <xdr:colOff>3676650</xdr:colOff>
                <xdr:row>29</xdr:row>
                <xdr:rowOff>0</xdr:rowOff>
              </to>
            </anchor>
          </controlPr>
        </control>
      </mc:Choice>
      <mc:Fallback>
        <control shapeId="21671" r:id="rId190" name="DDCROPSCOUNTRY2305"/>
      </mc:Fallback>
    </mc:AlternateContent>
    <mc:AlternateContent xmlns:mc="http://schemas.openxmlformats.org/markup-compatibility/2006">
      <mc:Choice Requires="x14">
        <control shapeId="21670" r:id="rId191" name="DDCROPSCOUNTRY2304">
          <controlPr defaultSize="0" autoLine="0" linkedCell="AB29" listFillRange="Countries!F2:H252" r:id="rId5">
            <anchor moveWithCells="1" sizeWithCells="1">
              <from>
                <xdr:col>14</xdr:col>
                <xdr:colOff>2228850</xdr:colOff>
                <xdr:row>28</xdr:row>
                <xdr:rowOff>0</xdr:rowOff>
              </from>
              <to>
                <xdr:col>14</xdr:col>
                <xdr:colOff>2943225</xdr:colOff>
                <xdr:row>29</xdr:row>
                <xdr:rowOff>0</xdr:rowOff>
              </to>
            </anchor>
          </controlPr>
        </control>
      </mc:Choice>
      <mc:Fallback>
        <control shapeId="21670" r:id="rId191" name="DDCROPSCOUNTRY2304"/>
      </mc:Fallback>
    </mc:AlternateContent>
    <mc:AlternateContent xmlns:mc="http://schemas.openxmlformats.org/markup-compatibility/2006">
      <mc:Choice Requires="x14">
        <control shapeId="21669" r:id="rId192" name="DDCROPSCOUNTRY2303">
          <controlPr defaultSize="0" autoLine="0" linkedCell="AA29" listFillRange="Countries!F2:H252" r:id="rId7">
            <anchor moveWithCells="1" sizeWithCells="1">
              <from>
                <xdr:col>14</xdr:col>
                <xdr:colOff>1466850</xdr:colOff>
                <xdr:row>28</xdr:row>
                <xdr:rowOff>0</xdr:rowOff>
              </from>
              <to>
                <xdr:col>14</xdr:col>
                <xdr:colOff>2190750</xdr:colOff>
                <xdr:row>29</xdr:row>
                <xdr:rowOff>0</xdr:rowOff>
              </to>
            </anchor>
          </controlPr>
        </control>
      </mc:Choice>
      <mc:Fallback>
        <control shapeId="21669" r:id="rId192" name="DDCROPSCOUNTRY2303"/>
      </mc:Fallback>
    </mc:AlternateContent>
    <mc:AlternateContent xmlns:mc="http://schemas.openxmlformats.org/markup-compatibility/2006">
      <mc:Choice Requires="x14">
        <control shapeId="21668" r:id="rId193" name="DDCROPSCOUNTRY2302">
          <controlPr defaultSize="0" autoLine="0" linkedCell="Z29" listFillRange="Countries!F2:H252" r:id="rId5">
            <anchor moveWithCells="1" sizeWithCells="1">
              <from>
                <xdr:col>14</xdr:col>
                <xdr:colOff>733425</xdr:colOff>
                <xdr:row>28</xdr:row>
                <xdr:rowOff>0</xdr:rowOff>
              </from>
              <to>
                <xdr:col>14</xdr:col>
                <xdr:colOff>1447800</xdr:colOff>
                <xdr:row>29</xdr:row>
                <xdr:rowOff>0</xdr:rowOff>
              </to>
            </anchor>
          </controlPr>
        </control>
      </mc:Choice>
      <mc:Fallback>
        <control shapeId="21668" r:id="rId193" name="DDCROPSCOUNTRY2302"/>
      </mc:Fallback>
    </mc:AlternateContent>
    <mc:AlternateContent xmlns:mc="http://schemas.openxmlformats.org/markup-compatibility/2006">
      <mc:Choice Requires="x14">
        <control shapeId="21667" r:id="rId194" name="DDCROPSCOUNTRY2301">
          <controlPr defaultSize="0" autoLine="0" linkedCell="Y29" listFillRange="Countries!F2:H252" r:id="rId5">
            <anchor moveWithCells="1" sizeWithCells="1">
              <from>
                <xdr:col>14</xdr:col>
                <xdr:colOff>0</xdr:colOff>
                <xdr:row>28</xdr:row>
                <xdr:rowOff>0</xdr:rowOff>
              </from>
              <to>
                <xdr:col>14</xdr:col>
                <xdr:colOff>714375</xdr:colOff>
                <xdr:row>29</xdr:row>
                <xdr:rowOff>0</xdr:rowOff>
              </to>
            </anchor>
          </controlPr>
        </control>
      </mc:Choice>
      <mc:Fallback>
        <control shapeId="21667" r:id="rId194" name="DDCROPSCOUNTRY2301"/>
      </mc:Fallback>
    </mc:AlternateContent>
    <mc:AlternateContent xmlns:mc="http://schemas.openxmlformats.org/markup-compatibility/2006">
      <mc:Choice Requires="x14">
        <control shapeId="21666" r:id="rId195" name="DDCROPSCOUNTRY2206">
          <controlPr defaultSize="0" autoLine="0" linkedCell="AD28" listFillRange="Countries!F2:H252" r:id="rId5">
            <anchor moveWithCells="1" sizeWithCells="1">
              <from>
                <xdr:col>14</xdr:col>
                <xdr:colOff>3695700</xdr:colOff>
                <xdr:row>27</xdr:row>
                <xdr:rowOff>0</xdr:rowOff>
              </from>
              <to>
                <xdr:col>15</xdr:col>
                <xdr:colOff>114300</xdr:colOff>
                <xdr:row>28</xdr:row>
                <xdr:rowOff>0</xdr:rowOff>
              </to>
            </anchor>
          </controlPr>
        </control>
      </mc:Choice>
      <mc:Fallback>
        <control shapeId="21666" r:id="rId195" name="DDCROPSCOUNTRY2206"/>
      </mc:Fallback>
    </mc:AlternateContent>
    <mc:AlternateContent xmlns:mc="http://schemas.openxmlformats.org/markup-compatibility/2006">
      <mc:Choice Requires="x14">
        <control shapeId="21665" r:id="rId196" name="DDCROPSCOUNTRY2106">
          <controlPr defaultSize="0" autoLine="0" linkedCell="AD27" listFillRange="Countries!F2:H252" r:id="rId5">
            <anchor moveWithCells="1" sizeWithCells="1">
              <from>
                <xdr:col>14</xdr:col>
                <xdr:colOff>3695700</xdr:colOff>
                <xdr:row>26</xdr:row>
                <xdr:rowOff>0</xdr:rowOff>
              </from>
              <to>
                <xdr:col>15</xdr:col>
                <xdr:colOff>114300</xdr:colOff>
                <xdr:row>27</xdr:row>
                <xdr:rowOff>0</xdr:rowOff>
              </to>
            </anchor>
          </controlPr>
        </control>
      </mc:Choice>
      <mc:Fallback>
        <control shapeId="21665" r:id="rId196" name="DDCROPSCOUNTRY2106"/>
      </mc:Fallback>
    </mc:AlternateContent>
    <mc:AlternateContent xmlns:mc="http://schemas.openxmlformats.org/markup-compatibility/2006">
      <mc:Choice Requires="x14">
        <control shapeId="21664" r:id="rId197" name="DDCROPSCOUNTRY2205">
          <controlPr defaultSize="0" autoLine="0" linkedCell="AC28" listFillRange="Countries!F2:H252" r:id="rId7">
            <anchor moveWithCells="1" sizeWithCells="1">
              <from>
                <xdr:col>14</xdr:col>
                <xdr:colOff>2952750</xdr:colOff>
                <xdr:row>27</xdr:row>
                <xdr:rowOff>0</xdr:rowOff>
              </from>
              <to>
                <xdr:col>14</xdr:col>
                <xdr:colOff>3676650</xdr:colOff>
                <xdr:row>28</xdr:row>
                <xdr:rowOff>0</xdr:rowOff>
              </to>
            </anchor>
          </controlPr>
        </control>
      </mc:Choice>
      <mc:Fallback>
        <control shapeId="21664" r:id="rId197" name="DDCROPSCOUNTRY2205"/>
      </mc:Fallback>
    </mc:AlternateContent>
    <mc:AlternateContent xmlns:mc="http://schemas.openxmlformats.org/markup-compatibility/2006">
      <mc:Choice Requires="x14">
        <control shapeId="21663" r:id="rId198" name="DDCROPSCOUNTRY2105">
          <controlPr defaultSize="0" autoLine="0" linkedCell="AC27" listFillRange="Countries!F2:H252" r:id="rId7">
            <anchor moveWithCells="1" sizeWithCells="1">
              <from>
                <xdr:col>14</xdr:col>
                <xdr:colOff>2952750</xdr:colOff>
                <xdr:row>26</xdr:row>
                <xdr:rowOff>0</xdr:rowOff>
              </from>
              <to>
                <xdr:col>14</xdr:col>
                <xdr:colOff>3676650</xdr:colOff>
                <xdr:row>27</xdr:row>
                <xdr:rowOff>0</xdr:rowOff>
              </to>
            </anchor>
          </controlPr>
        </control>
      </mc:Choice>
      <mc:Fallback>
        <control shapeId="21663" r:id="rId198" name="DDCROPSCOUNTRY2105"/>
      </mc:Fallback>
    </mc:AlternateContent>
    <mc:AlternateContent xmlns:mc="http://schemas.openxmlformats.org/markup-compatibility/2006">
      <mc:Choice Requires="x14">
        <control shapeId="21662" r:id="rId199" name="DDCROPSCOUNTRY2204">
          <controlPr defaultSize="0" autoLine="0" linkedCell="AB28" listFillRange="Countries!F2:H252" r:id="rId5">
            <anchor moveWithCells="1" sizeWithCells="1">
              <from>
                <xdr:col>14</xdr:col>
                <xdr:colOff>2228850</xdr:colOff>
                <xdr:row>27</xdr:row>
                <xdr:rowOff>0</xdr:rowOff>
              </from>
              <to>
                <xdr:col>14</xdr:col>
                <xdr:colOff>2943225</xdr:colOff>
                <xdr:row>28</xdr:row>
                <xdr:rowOff>0</xdr:rowOff>
              </to>
            </anchor>
          </controlPr>
        </control>
      </mc:Choice>
      <mc:Fallback>
        <control shapeId="21662" r:id="rId199" name="DDCROPSCOUNTRY2204"/>
      </mc:Fallback>
    </mc:AlternateContent>
    <mc:AlternateContent xmlns:mc="http://schemas.openxmlformats.org/markup-compatibility/2006">
      <mc:Choice Requires="x14">
        <control shapeId="21661" r:id="rId200" name="DDCROPSCOUNTRY2104">
          <controlPr defaultSize="0" autoLine="0" linkedCell="AB27" listFillRange="Countries!F2:H252" r:id="rId5">
            <anchor moveWithCells="1" sizeWithCells="1">
              <from>
                <xdr:col>14</xdr:col>
                <xdr:colOff>2228850</xdr:colOff>
                <xdr:row>26</xdr:row>
                <xdr:rowOff>0</xdr:rowOff>
              </from>
              <to>
                <xdr:col>14</xdr:col>
                <xdr:colOff>2943225</xdr:colOff>
                <xdr:row>27</xdr:row>
                <xdr:rowOff>0</xdr:rowOff>
              </to>
            </anchor>
          </controlPr>
        </control>
      </mc:Choice>
      <mc:Fallback>
        <control shapeId="21661" r:id="rId200" name="DDCROPSCOUNTRY2104"/>
      </mc:Fallback>
    </mc:AlternateContent>
    <mc:AlternateContent xmlns:mc="http://schemas.openxmlformats.org/markup-compatibility/2006">
      <mc:Choice Requires="x14">
        <control shapeId="21660" r:id="rId201" name="DDCROPSCOUNTRY2203">
          <controlPr defaultSize="0" autoLine="0" linkedCell="AA28" listFillRange="Countries!F2:H252" r:id="rId7">
            <anchor moveWithCells="1" sizeWithCells="1">
              <from>
                <xdr:col>14</xdr:col>
                <xdr:colOff>1466850</xdr:colOff>
                <xdr:row>27</xdr:row>
                <xdr:rowOff>0</xdr:rowOff>
              </from>
              <to>
                <xdr:col>14</xdr:col>
                <xdr:colOff>2190750</xdr:colOff>
                <xdr:row>28</xdr:row>
                <xdr:rowOff>0</xdr:rowOff>
              </to>
            </anchor>
          </controlPr>
        </control>
      </mc:Choice>
      <mc:Fallback>
        <control shapeId="21660" r:id="rId201" name="DDCROPSCOUNTRY2203"/>
      </mc:Fallback>
    </mc:AlternateContent>
    <mc:AlternateContent xmlns:mc="http://schemas.openxmlformats.org/markup-compatibility/2006">
      <mc:Choice Requires="x14">
        <control shapeId="21659" r:id="rId202" name="DDCROPSCOUNTRY2103">
          <controlPr defaultSize="0" autoLine="0" linkedCell="AA27" listFillRange="Countries!F2:H252" r:id="rId7">
            <anchor moveWithCells="1" sizeWithCells="1">
              <from>
                <xdr:col>14</xdr:col>
                <xdr:colOff>1466850</xdr:colOff>
                <xdr:row>26</xdr:row>
                <xdr:rowOff>0</xdr:rowOff>
              </from>
              <to>
                <xdr:col>14</xdr:col>
                <xdr:colOff>2190750</xdr:colOff>
                <xdr:row>27</xdr:row>
                <xdr:rowOff>0</xdr:rowOff>
              </to>
            </anchor>
          </controlPr>
        </control>
      </mc:Choice>
      <mc:Fallback>
        <control shapeId="21659" r:id="rId202" name="DDCROPSCOUNTRY2103"/>
      </mc:Fallback>
    </mc:AlternateContent>
    <mc:AlternateContent xmlns:mc="http://schemas.openxmlformats.org/markup-compatibility/2006">
      <mc:Choice Requires="x14">
        <control shapeId="21658" r:id="rId203" name="DDCROPSCOUNTRY2202">
          <controlPr defaultSize="0" autoLine="0" linkedCell="Z28" listFillRange="Countries!F2:H252" r:id="rId5">
            <anchor moveWithCells="1" sizeWithCells="1">
              <from>
                <xdr:col>14</xdr:col>
                <xdr:colOff>733425</xdr:colOff>
                <xdr:row>27</xdr:row>
                <xdr:rowOff>0</xdr:rowOff>
              </from>
              <to>
                <xdr:col>14</xdr:col>
                <xdr:colOff>1447800</xdr:colOff>
                <xdr:row>28</xdr:row>
                <xdr:rowOff>0</xdr:rowOff>
              </to>
            </anchor>
          </controlPr>
        </control>
      </mc:Choice>
      <mc:Fallback>
        <control shapeId="21658" r:id="rId203" name="DDCROPSCOUNTRY2202"/>
      </mc:Fallback>
    </mc:AlternateContent>
    <mc:AlternateContent xmlns:mc="http://schemas.openxmlformats.org/markup-compatibility/2006">
      <mc:Choice Requires="x14">
        <control shapeId="21657" r:id="rId204" name="DDCROPSCOUNTRY2102">
          <controlPr defaultSize="0" autoLine="0" linkedCell="Z27" listFillRange="Countries!F2:H252" r:id="rId5">
            <anchor moveWithCells="1" sizeWithCells="1">
              <from>
                <xdr:col>14</xdr:col>
                <xdr:colOff>733425</xdr:colOff>
                <xdr:row>26</xdr:row>
                <xdr:rowOff>0</xdr:rowOff>
              </from>
              <to>
                <xdr:col>14</xdr:col>
                <xdr:colOff>1447800</xdr:colOff>
                <xdr:row>27</xdr:row>
                <xdr:rowOff>0</xdr:rowOff>
              </to>
            </anchor>
          </controlPr>
        </control>
      </mc:Choice>
      <mc:Fallback>
        <control shapeId="21657" r:id="rId204" name="DDCROPSCOUNTRY2102"/>
      </mc:Fallback>
    </mc:AlternateContent>
    <mc:AlternateContent xmlns:mc="http://schemas.openxmlformats.org/markup-compatibility/2006">
      <mc:Choice Requires="x14">
        <control shapeId="21656" r:id="rId205" name="DDCROPSCOUNTRY2201">
          <controlPr defaultSize="0" autoLine="0" linkedCell="Y28" listFillRange="Countries!F2:H252" r:id="rId5">
            <anchor moveWithCells="1" sizeWithCells="1">
              <from>
                <xdr:col>14</xdr:col>
                <xdr:colOff>0</xdr:colOff>
                <xdr:row>27</xdr:row>
                <xdr:rowOff>0</xdr:rowOff>
              </from>
              <to>
                <xdr:col>14</xdr:col>
                <xdr:colOff>714375</xdr:colOff>
                <xdr:row>28</xdr:row>
                <xdr:rowOff>0</xdr:rowOff>
              </to>
            </anchor>
          </controlPr>
        </control>
      </mc:Choice>
      <mc:Fallback>
        <control shapeId="21656" r:id="rId205" name="DDCROPSCOUNTRY2201"/>
      </mc:Fallback>
    </mc:AlternateContent>
    <mc:AlternateContent xmlns:mc="http://schemas.openxmlformats.org/markup-compatibility/2006">
      <mc:Choice Requires="x14">
        <control shapeId="21655" r:id="rId206" name="DDCROPSCOUNTRY2101">
          <controlPr defaultSize="0" autoLine="0" linkedCell="Y27" listFillRange="Countries!F2:H252" r:id="rId5">
            <anchor moveWithCells="1" sizeWithCells="1">
              <from>
                <xdr:col>14</xdr:col>
                <xdr:colOff>0</xdr:colOff>
                <xdr:row>26</xdr:row>
                <xdr:rowOff>0</xdr:rowOff>
              </from>
              <to>
                <xdr:col>14</xdr:col>
                <xdr:colOff>714375</xdr:colOff>
                <xdr:row>27</xdr:row>
                <xdr:rowOff>0</xdr:rowOff>
              </to>
            </anchor>
          </controlPr>
        </control>
      </mc:Choice>
      <mc:Fallback>
        <control shapeId="21655" r:id="rId206" name="DDCROPSCOUNTRY2101"/>
      </mc:Fallback>
    </mc:AlternateContent>
    <mc:AlternateContent xmlns:mc="http://schemas.openxmlformats.org/markup-compatibility/2006">
      <mc:Choice Requires="x14">
        <control shapeId="21654" r:id="rId207" name="GGDD30">
          <controlPr defaultSize="0" autoLine="0" linkedCell="X36" listFillRange="Crops!I2:J398" r:id="rId127">
            <anchor moveWithCells="1" sizeWithCells="1">
              <from>
                <xdr:col>1</xdr:col>
                <xdr:colOff>0</xdr:colOff>
                <xdr:row>35</xdr:row>
                <xdr:rowOff>0</xdr:rowOff>
              </from>
              <to>
                <xdr:col>2</xdr:col>
                <xdr:colOff>28575</xdr:colOff>
                <xdr:row>36</xdr:row>
                <xdr:rowOff>0</xdr:rowOff>
              </to>
            </anchor>
          </controlPr>
        </control>
      </mc:Choice>
      <mc:Fallback>
        <control shapeId="21654" r:id="rId207" name="GGDD30"/>
      </mc:Fallback>
    </mc:AlternateContent>
    <mc:AlternateContent xmlns:mc="http://schemas.openxmlformats.org/markup-compatibility/2006">
      <mc:Choice Requires="x14">
        <control shapeId="21653" r:id="rId208" name="GGDD22">
          <controlPr defaultSize="0" autoLine="0" linkedCell="X28" listFillRange="Crops!I2:J398" r:id="rId127">
            <anchor moveWithCells="1" sizeWithCells="1">
              <from>
                <xdr:col>1</xdr:col>
                <xdr:colOff>0</xdr:colOff>
                <xdr:row>27</xdr:row>
                <xdr:rowOff>0</xdr:rowOff>
              </from>
              <to>
                <xdr:col>2</xdr:col>
                <xdr:colOff>28575</xdr:colOff>
                <xdr:row>28</xdr:row>
                <xdr:rowOff>0</xdr:rowOff>
              </to>
            </anchor>
          </controlPr>
        </control>
      </mc:Choice>
      <mc:Fallback>
        <control shapeId="21653" r:id="rId208" name="GGDD22"/>
      </mc:Fallback>
    </mc:AlternateContent>
    <mc:AlternateContent xmlns:mc="http://schemas.openxmlformats.org/markup-compatibility/2006">
      <mc:Choice Requires="x14">
        <control shapeId="21652" r:id="rId209" name="GGDD29">
          <controlPr defaultSize="0" autoLine="0" linkedCell="X35" listFillRange="Crops!I2:J398" r:id="rId127">
            <anchor moveWithCells="1" sizeWithCells="1">
              <from>
                <xdr:col>1</xdr:col>
                <xdr:colOff>0</xdr:colOff>
                <xdr:row>34</xdr:row>
                <xdr:rowOff>0</xdr:rowOff>
              </from>
              <to>
                <xdr:col>2</xdr:col>
                <xdr:colOff>28575</xdr:colOff>
                <xdr:row>35</xdr:row>
                <xdr:rowOff>0</xdr:rowOff>
              </to>
            </anchor>
          </controlPr>
        </control>
      </mc:Choice>
      <mc:Fallback>
        <control shapeId="21652" r:id="rId209" name="GGDD29"/>
      </mc:Fallback>
    </mc:AlternateContent>
    <mc:AlternateContent xmlns:mc="http://schemas.openxmlformats.org/markup-compatibility/2006">
      <mc:Choice Requires="x14">
        <control shapeId="21651" r:id="rId210" name="GGDD28">
          <controlPr defaultSize="0" autoLine="0" linkedCell="X34" listFillRange="Crops!I2:J398" r:id="rId127">
            <anchor moveWithCells="1" sizeWithCells="1">
              <from>
                <xdr:col>1</xdr:col>
                <xdr:colOff>0</xdr:colOff>
                <xdr:row>33</xdr:row>
                <xdr:rowOff>0</xdr:rowOff>
              </from>
              <to>
                <xdr:col>2</xdr:col>
                <xdr:colOff>28575</xdr:colOff>
                <xdr:row>34</xdr:row>
                <xdr:rowOff>0</xdr:rowOff>
              </to>
            </anchor>
          </controlPr>
        </control>
      </mc:Choice>
      <mc:Fallback>
        <control shapeId="21651" r:id="rId210" name="GGDD28"/>
      </mc:Fallback>
    </mc:AlternateContent>
    <mc:AlternateContent xmlns:mc="http://schemas.openxmlformats.org/markup-compatibility/2006">
      <mc:Choice Requires="x14">
        <control shapeId="21650" r:id="rId211" name="GGDD27">
          <controlPr defaultSize="0" autoLine="0" linkedCell="X33" listFillRange="Crops!I2:J398" r:id="rId127">
            <anchor moveWithCells="1" sizeWithCells="1">
              <from>
                <xdr:col>1</xdr:col>
                <xdr:colOff>0</xdr:colOff>
                <xdr:row>32</xdr:row>
                <xdr:rowOff>0</xdr:rowOff>
              </from>
              <to>
                <xdr:col>2</xdr:col>
                <xdr:colOff>28575</xdr:colOff>
                <xdr:row>33</xdr:row>
                <xdr:rowOff>0</xdr:rowOff>
              </to>
            </anchor>
          </controlPr>
        </control>
      </mc:Choice>
      <mc:Fallback>
        <control shapeId="21650" r:id="rId211" name="GGDD27"/>
      </mc:Fallback>
    </mc:AlternateContent>
    <mc:AlternateContent xmlns:mc="http://schemas.openxmlformats.org/markup-compatibility/2006">
      <mc:Choice Requires="x14">
        <control shapeId="21649" r:id="rId212" name="GGDD26">
          <controlPr defaultSize="0" autoLine="0" linkedCell="X32" listFillRange="Crops!I2:J398" r:id="rId127">
            <anchor moveWithCells="1" sizeWithCells="1">
              <from>
                <xdr:col>1</xdr:col>
                <xdr:colOff>0</xdr:colOff>
                <xdr:row>31</xdr:row>
                <xdr:rowOff>0</xdr:rowOff>
              </from>
              <to>
                <xdr:col>2</xdr:col>
                <xdr:colOff>28575</xdr:colOff>
                <xdr:row>32</xdr:row>
                <xdr:rowOff>0</xdr:rowOff>
              </to>
            </anchor>
          </controlPr>
        </control>
      </mc:Choice>
      <mc:Fallback>
        <control shapeId="21649" r:id="rId212" name="GGDD26"/>
      </mc:Fallback>
    </mc:AlternateContent>
    <mc:AlternateContent xmlns:mc="http://schemas.openxmlformats.org/markup-compatibility/2006">
      <mc:Choice Requires="x14">
        <control shapeId="21648" r:id="rId213" name="GGDD25">
          <controlPr defaultSize="0" autoLine="0" linkedCell="X31" listFillRange="Crops!I2:J398" r:id="rId127">
            <anchor moveWithCells="1" sizeWithCells="1">
              <from>
                <xdr:col>1</xdr:col>
                <xdr:colOff>0</xdr:colOff>
                <xdr:row>30</xdr:row>
                <xdr:rowOff>0</xdr:rowOff>
              </from>
              <to>
                <xdr:col>2</xdr:col>
                <xdr:colOff>28575</xdr:colOff>
                <xdr:row>31</xdr:row>
                <xdr:rowOff>0</xdr:rowOff>
              </to>
            </anchor>
          </controlPr>
        </control>
      </mc:Choice>
      <mc:Fallback>
        <control shapeId="21648" r:id="rId213" name="GGDD25"/>
      </mc:Fallback>
    </mc:AlternateContent>
    <mc:AlternateContent xmlns:mc="http://schemas.openxmlformats.org/markup-compatibility/2006">
      <mc:Choice Requires="x14">
        <control shapeId="21647" r:id="rId214" name="GGDD24">
          <controlPr defaultSize="0" autoLine="0" linkedCell="X30" listFillRange="Crops!I2:J398" r:id="rId127">
            <anchor moveWithCells="1" sizeWithCells="1">
              <from>
                <xdr:col>1</xdr:col>
                <xdr:colOff>0</xdr:colOff>
                <xdr:row>29</xdr:row>
                <xdr:rowOff>0</xdr:rowOff>
              </from>
              <to>
                <xdr:col>2</xdr:col>
                <xdr:colOff>28575</xdr:colOff>
                <xdr:row>30</xdr:row>
                <xdr:rowOff>0</xdr:rowOff>
              </to>
            </anchor>
          </controlPr>
        </control>
      </mc:Choice>
      <mc:Fallback>
        <control shapeId="21647" r:id="rId214" name="GGDD24"/>
      </mc:Fallback>
    </mc:AlternateContent>
    <mc:AlternateContent xmlns:mc="http://schemas.openxmlformats.org/markup-compatibility/2006">
      <mc:Choice Requires="x14">
        <control shapeId="21646" r:id="rId215" name="GGDD23">
          <controlPr defaultSize="0" autoLine="0" linkedCell="X29" listFillRange="Crops!I2:J398" r:id="rId127">
            <anchor moveWithCells="1" sizeWithCells="1">
              <from>
                <xdr:col>1</xdr:col>
                <xdr:colOff>0</xdr:colOff>
                <xdr:row>28</xdr:row>
                <xdr:rowOff>0</xdr:rowOff>
              </from>
              <to>
                <xdr:col>2</xdr:col>
                <xdr:colOff>28575</xdr:colOff>
                <xdr:row>29</xdr:row>
                <xdr:rowOff>0</xdr:rowOff>
              </to>
            </anchor>
          </controlPr>
        </control>
      </mc:Choice>
      <mc:Fallback>
        <control shapeId="21646" r:id="rId215" name="GGDD23"/>
      </mc:Fallback>
    </mc:AlternateContent>
    <mc:AlternateContent xmlns:mc="http://schemas.openxmlformats.org/markup-compatibility/2006">
      <mc:Choice Requires="x14">
        <control shapeId="21645" r:id="rId216" name="GGDD21">
          <controlPr defaultSize="0" autoLine="0" linkedCell="X27" listFillRange="Crops!I2:J398" r:id="rId127">
            <anchor moveWithCells="1" sizeWithCells="1">
              <from>
                <xdr:col>1</xdr:col>
                <xdr:colOff>0</xdr:colOff>
                <xdr:row>26</xdr:row>
                <xdr:rowOff>0</xdr:rowOff>
              </from>
              <to>
                <xdr:col>2</xdr:col>
                <xdr:colOff>28575</xdr:colOff>
                <xdr:row>27</xdr:row>
                <xdr:rowOff>0</xdr:rowOff>
              </to>
            </anchor>
          </controlPr>
        </control>
      </mc:Choice>
      <mc:Fallback>
        <control shapeId="21645" r:id="rId216" name="GGDD21"/>
      </mc:Fallback>
    </mc:AlternateContent>
    <mc:AlternateContent xmlns:mc="http://schemas.openxmlformats.org/markup-compatibility/2006">
      <mc:Choice Requires="x14">
        <control shapeId="21505" r:id="rId217" name="GGDD01">
          <controlPr defaultSize="0" autoLine="0" linkedCell="X7" listFillRange="Crops!I2:J398" r:id="rId218">
            <anchor moveWithCells="1" sizeWithCells="1">
              <from>
                <xdr:col>1</xdr:col>
                <xdr:colOff>0</xdr:colOff>
                <xdr:row>6</xdr:row>
                <xdr:rowOff>9525</xdr:rowOff>
              </from>
              <to>
                <xdr:col>2</xdr:col>
                <xdr:colOff>28575</xdr:colOff>
                <xdr:row>7</xdr:row>
                <xdr:rowOff>9525</xdr:rowOff>
              </to>
            </anchor>
          </controlPr>
        </control>
      </mc:Choice>
      <mc:Fallback>
        <control shapeId="21505" r:id="rId217" name="GGDD01"/>
      </mc:Fallback>
    </mc:AlternateContent>
    <mc:AlternateContent xmlns:mc="http://schemas.openxmlformats.org/markup-compatibility/2006">
      <mc:Choice Requires="x14">
        <control shapeId="21506" r:id="rId219" name="GGDD02">
          <controlPr defaultSize="0" autoLine="0" linkedCell="X8" listFillRange="Crops!I2:J398" r:id="rId127">
            <anchor moveWithCells="1" sizeWithCells="1">
              <from>
                <xdr:col>1</xdr:col>
                <xdr:colOff>0</xdr:colOff>
                <xdr:row>7</xdr:row>
                <xdr:rowOff>0</xdr:rowOff>
              </from>
              <to>
                <xdr:col>2</xdr:col>
                <xdr:colOff>28575</xdr:colOff>
                <xdr:row>8</xdr:row>
                <xdr:rowOff>0</xdr:rowOff>
              </to>
            </anchor>
          </controlPr>
        </control>
      </mc:Choice>
      <mc:Fallback>
        <control shapeId="21506" r:id="rId219" name="GGDD02"/>
      </mc:Fallback>
    </mc:AlternateContent>
    <mc:AlternateContent xmlns:mc="http://schemas.openxmlformats.org/markup-compatibility/2006">
      <mc:Choice Requires="x14">
        <control shapeId="21507" r:id="rId220" name="GGDD03">
          <controlPr defaultSize="0" autoLine="0" linkedCell="X9" listFillRange="Crops!I2:J398" r:id="rId127">
            <anchor moveWithCells="1" sizeWithCells="1">
              <from>
                <xdr:col>1</xdr:col>
                <xdr:colOff>0</xdr:colOff>
                <xdr:row>8</xdr:row>
                <xdr:rowOff>0</xdr:rowOff>
              </from>
              <to>
                <xdr:col>2</xdr:col>
                <xdr:colOff>28575</xdr:colOff>
                <xdr:row>9</xdr:row>
                <xdr:rowOff>0</xdr:rowOff>
              </to>
            </anchor>
          </controlPr>
        </control>
      </mc:Choice>
      <mc:Fallback>
        <control shapeId="21507" r:id="rId220" name="GGDD03"/>
      </mc:Fallback>
    </mc:AlternateContent>
    <mc:AlternateContent xmlns:mc="http://schemas.openxmlformats.org/markup-compatibility/2006">
      <mc:Choice Requires="x14">
        <control shapeId="21508" r:id="rId221" name="GGDD04">
          <controlPr defaultSize="0" autoLine="0" linkedCell="X10" listFillRange="Crops!I2:J398" r:id="rId127">
            <anchor moveWithCells="1" sizeWithCells="1">
              <from>
                <xdr:col>1</xdr:col>
                <xdr:colOff>0</xdr:colOff>
                <xdr:row>9</xdr:row>
                <xdr:rowOff>0</xdr:rowOff>
              </from>
              <to>
                <xdr:col>2</xdr:col>
                <xdr:colOff>28575</xdr:colOff>
                <xdr:row>10</xdr:row>
                <xdr:rowOff>0</xdr:rowOff>
              </to>
            </anchor>
          </controlPr>
        </control>
      </mc:Choice>
      <mc:Fallback>
        <control shapeId="21508" r:id="rId221" name="GGDD04"/>
      </mc:Fallback>
    </mc:AlternateContent>
    <mc:AlternateContent xmlns:mc="http://schemas.openxmlformats.org/markup-compatibility/2006">
      <mc:Choice Requires="x14">
        <control shapeId="21509" r:id="rId222" name="GGDD05">
          <controlPr defaultSize="0" autoLine="0" linkedCell="X11" listFillRange="Crops!I2:J398" r:id="rId127">
            <anchor moveWithCells="1" sizeWithCells="1">
              <from>
                <xdr:col>1</xdr:col>
                <xdr:colOff>0</xdr:colOff>
                <xdr:row>10</xdr:row>
                <xdr:rowOff>0</xdr:rowOff>
              </from>
              <to>
                <xdr:col>2</xdr:col>
                <xdr:colOff>28575</xdr:colOff>
                <xdr:row>11</xdr:row>
                <xdr:rowOff>0</xdr:rowOff>
              </to>
            </anchor>
          </controlPr>
        </control>
      </mc:Choice>
      <mc:Fallback>
        <control shapeId="21509" r:id="rId222" name="GGDD05"/>
      </mc:Fallback>
    </mc:AlternateContent>
    <mc:AlternateContent xmlns:mc="http://schemas.openxmlformats.org/markup-compatibility/2006">
      <mc:Choice Requires="x14">
        <control shapeId="21510" r:id="rId223" name="GGDD06">
          <controlPr defaultSize="0" autoLine="0" linkedCell="X12" listFillRange="Crops!I2:J398" r:id="rId127">
            <anchor moveWithCells="1" sizeWithCells="1">
              <from>
                <xdr:col>1</xdr:col>
                <xdr:colOff>0</xdr:colOff>
                <xdr:row>11</xdr:row>
                <xdr:rowOff>0</xdr:rowOff>
              </from>
              <to>
                <xdr:col>2</xdr:col>
                <xdr:colOff>28575</xdr:colOff>
                <xdr:row>12</xdr:row>
                <xdr:rowOff>0</xdr:rowOff>
              </to>
            </anchor>
          </controlPr>
        </control>
      </mc:Choice>
      <mc:Fallback>
        <control shapeId="21510" r:id="rId223" name="GGDD06"/>
      </mc:Fallback>
    </mc:AlternateContent>
    <mc:AlternateContent xmlns:mc="http://schemas.openxmlformats.org/markup-compatibility/2006">
      <mc:Choice Requires="x14">
        <control shapeId="21511" r:id="rId224" name="GGDD07">
          <controlPr defaultSize="0" autoLine="0" linkedCell="X13" listFillRange="Crops!I2:J398" r:id="rId127">
            <anchor moveWithCells="1" sizeWithCells="1">
              <from>
                <xdr:col>1</xdr:col>
                <xdr:colOff>0</xdr:colOff>
                <xdr:row>12</xdr:row>
                <xdr:rowOff>0</xdr:rowOff>
              </from>
              <to>
                <xdr:col>2</xdr:col>
                <xdr:colOff>28575</xdr:colOff>
                <xdr:row>13</xdr:row>
                <xdr:rowOff>0</xdr:rowOff>
              </to>
            </anchor>
          </controlPr>
        </control>
      </mc:Choice>
      <mc:Fallback>
        <control shapeId="21511" r:id="rId224" name="GGDD07"/>
      </mc:Fallback>
    </mc:AlternateContent>
    <mc:AlternateContent xmlns:mc="http://schemas.openxmlformats.org/markup-compatibility/2006">
      <mc:Choice Requires="x14">
        <control shapeId="21512" r:id="rId225" name="GGDD08">
          <controlPr defaultSize="0" autoLine="0" linkedCell="X14" listFillRange="Crops!I2:J398" r:id="rId127">
            <anchor moveWithCells="1" sizeWithCells="1">
              <from>
                <xdr:col>1</xdr:col>
                <xdr:colOff>0</xdr:colOff>
                <xdr:row>13</xdr:row>
                <xdr:rowOff>0</xdr:rowOff>
              </from>
              <to>
                <xdr:col>2</xdr:col>
                <xdr:colOff>28575</xdr:colOff>
                <xdr:row>14</xdr:row>
                <xdr:rowOff>0</xdr:rowOff>
              </to>
            </anchor>
          </controlPr>
        </control>
      </mc:Choice>
      <mc:Fallback>
        <control shapeId="21512" r:id="rId225" name="GGDD08"/>
      </mc:Fallback>
    </mc:AlternateContent>
    <mc:AlternateContent xmlns:mc="http://schemas.openxmlformats.org/markup-compatibility/2006">
      <mc:Choice Requires="x14">
        <control shapeId="21513" r:id="rId226" name="GGDD09">
          <controlPr defaultSize="0" autoLine="0" linkedCell="X15" listFillRange="Crops!I2:J398" r:id="rId127">
            <anchor moveWithCells="1" sizeWithCells="1">
              <from>
                <xdr:col>1</xdr:col>
                <xdr:colOff>0</xdr:colOff>
                <xdr:row>14</xdr:row>
                <xdr:rowOff>0</xdr:rowOff>
              </from>
              <to>
                <xdr:col>2</xdr:col>
                <xdr:colOff>28575</xdr:colOff>
                <xdr:row>15</xdr:row>
                <xdr:rowOff>0</xdr:rowOff>
              </to>
            </anchor>
          </controlPr>
        </control>
      </mc:Choice>
      <mc:Fallback>
        <control shapeId="21513" r:id="rId226" name="GGDD09"/>
      </mc:Fallback>
    </mc:AlternateContent>
    <mc:AlternateContent xmlns:mc="http://schemas.openxmlformats.org/markup-compatibility/2006">
      <mc:Choice Requires="x14">
        <control shapeId="21514" r:id="rId227" name="GGDD10">
          <controlPr defaultSize="0" autoLine="0" linkedCell="X16" listFillRange="Crops!I2:J398" r:id="rId127">
            <anchor moveWithCells="1" sizeWithCells="1">
              <from>
                <xdr:col>1</xdr:col>
                <xdr:colOff>0</xdr:colOff>
                <xdr:row>15</xdr:row>
                <xdr:rowOff>0</xdr:rowOff>
              </from>
              <to>
                <xdr:col>2</xdr:col>
                <xdr:colOff>28575</xdr:colOff>
                <xdr:row>16</xdr:row>
                <xdr:rowOff>0</xdr:rowOff>
              </to>
            </anchor>
          </controlPr>
        </control>
      </mc:Choice>
      <mc:Fallback>
        <control shapeId="21514" r:id="rId227" name="GGDD10"/>
      </mc:Fallback>
    </mc:AlternateContent>
    <mc:AlternateContent xmlns:mc="http://schemas.openxmlformats.org/markup-compatibility/2006">
      <mc:Choice Requires="x14">
        <control shapeId="21515" r:id="rId228" name="GGDD11">
          <controlPr defaultSize="0" autoLine="0" linkedCell="X17" listFillRange="Crops!I2:J398" r:id="rId127">
            <anchor moveWithCells="1" sizeWithCells="1">
              <from>
                <xdr:col>1</xdr:col>
                <xdr:colOff>0</xdr:colOff>
                <xdr:row>16</xdr:row>
                <xdr:rowOff>0</xdr:rowOff>
              </from>
              <to>
                <xdr:col>2</xdr:col>
                <xdr:colOff>28575</xdr:colOff>
                <xdr:row>17</xdr:row>
                <xdr:rowOff>0</xdr:rowOff>
              </to>
            </anchor>
          </controlPr>
        </control>
      </mc:Choice>
      <mc:Fallback>
        <control shapeId="21515" r:id="rId228" name="GGDD11"/>
      </mc:Fallback>
    </mc:AlternateContent>
    <mc:AlternateContent xmlns:mc="http://schemas.openxmlformats.org/markup-compatibility/2006">
      <mc:Choice Requires="x14">
        <control shapeId="21516" r:id="rId229" name="DDCROPSCOUNTRY0101">
          <controlPr defaultSize="0" autoLine="0" linkedCell="Y7" listFillRange="Countries!F2:H252" r:id="rId230">
            <anchor moveWithCells="1" sizeWithCells="1">
              <from>
                <xdr:col>14</xdr:col>
                <xdr:colOff>0</xdr:colOff>
                <xdr:row>6</xdr:row>
                <xdr:rowOff>0</xdr:rowOff>
              </from>
              <to>
                <xdr:col>14</xdr:col>
                <xdr:colOff>714375</xdr:colOff>
                <xdr:row>7</xdr:row>
                <xdr:rowOff>0</xdr:rowOff>
              </to>
            </anchor>
          </controlPr>
        </control>
      </mc:Choice>
      <mc:Fallback>
        <control shapeId="21516" r:id="rId229" name="DDCROPSCOUNTRY0101"/>
      </mc:Fallback>
    </mc:AlternateContent>
    <mc:AlternateContent xmlns:mc="http://schemas.openxmlformats.org/markup-compatibility/2006">
      <mc:Choice Requires="x14">
        <control shapeId="21517" r:id="rId231" name="DDCROPSCOUNTRY0201">
          <controlPr defaultSize="0" autoLine="0" linkedCell="Y8" listFillRange="Countries!F2:H252" r:id="rId5">
            <anchor moveWithCells="1" sizeWithCells="1">
              <from>
                <xdr:col>14</xdr:col>
                <xdr:colOff>0</xdr:colOff>
                <xdr:row>7</xdr:row>
                <xdr:rowOff>0</xdr:rowOff>
              </from>
              <to>
                <xdr:col>14</xdr:col>
                <xdr:colOff>714375</xdr:colOff>
                <xdr:row>8</xdr:row>
                <xdr:rowOff>0</xdr:rowOff>
              </to>
            </anchor>
          </controlPr>
        </control>
      </mc:Choice>
      <mc:Fallback>
        <control shapeId="21517" r:id="rId231" name="DDCROPSCOUNTRY0201"/>
      </mc:Fallback>
    </mc:AlternateContent>
    <mc:AlternateContent xmlns:mc="http://schemas.openxmlformats.org/markup-compatibility/2006">
      <mc:Choice Requires="x14">
        <control shapeId="21518" r:id="rId232" name="DDCROPSCOUNTRY0301">
          <controlPr defaultSize="0" autoLine="0" linkedCell="Y9" listFillRange="Countries!F2:H252" r:id="rId5">
            <anchor moveWithCells="1" sizeWithCells="1">
              <from>
                <xdr:col>14</xdr:col>
                <xdr:colOff>0</xdr:colOff>
                <xdr:row>8</xdr:row>
                <xdr:rowOff>0</xdr:rowOff>
              </from>
              <to>
                <xdr:col>14</xdr:col>
                <xdr:colOff>714375</xdr:colOff>
                <xdr:row>9</xdr:row>
                <xdr:rowOff>0</xdr:rowOff>
              </to>
            </anchor>
          </controlPr>
        </control>
      </mc:Choice>
      <mc:Fallback>
        <control shapeId="21518" r:id="rId232" name="DDCROPSCOUNTRY0301"/>
      </mc:Fallback>
    </mc:AlternateContent>
    <mc:AlternateContent xmlns:mc="http://schemas.openxmlformats.org/markup-compatibility/2006">
      <mc:Choice Requires="x14">
        <control shapeId="21519" r:id="rId233" name="DDCROPSCOUNTRY0401">
          <controlPr defaultSize="0" autoLine="0" linkedCell="Y10" listFillRange="Countries!F2:H252" r:id="rId5">
            <anchor moveWithCells="1" sizeWithCells="1">
              <from>
                <xdr:col>14</xdr:col>
                <xdr:colOff>0</xdr:colOff>
                <xdr:row>9</xdr:row>
                <xdr:rowOff>0</xdr:rowOff>
              </from>
              <to>
                <xdr:col>14</xdr:col>
                <xdr:colOff>714375</xdr:colOff>
                <xdr:row>10</xdr:row>
                <xdr:rowOff>0</xdr:rowOff>
              </to>
            </anchor>
          </controlPr>
        </control>
      </mc:Choice>
      <mc:Fallback>
        <control shapeId="21519" r:id="rId233" name="DDCROPSCOUNTRY0401"/>
      </mc:Fallback>
    </mc:AlternateContent>
    <mc:AlternateContent xmlns:mc="http://schemas.openxmlformats.org/markup-compatibility/2006">
      <mc:Choice Requires="x14">
        <control shapeId="21520" r:id="rId234" name="DDCROPSCOUNTRY0501">
          <controlPr defaultSize="0" autoLine="0" linkedCell="Y11" listFillRange="Countries!F2:H252" r:id="rId5">
            <anchor moveWithCells="1" sizeWithCells="1">
              <from>
                <xdr:col>14</xdr:col>
                <xdr:colOff>0</xdr:colOff>
                <xdr:row>10</xdr:row>
                <xdr:rowOff>0</xdr:rowOff>
              </from>
              <to>
                <xdr:col>14</xdr:col>
                <xdr:colOff>714375</xdr:colOff>
                <xdr:row>11</xdr:row>
                <xdr:rowOff>0</xdr:rowOff>
              </to>
            </anchor>
          </controlPr>
        </control>
      </mc:Choice>
      <mc:Fallback>
        <control shapeId="21520" r:id="rId234" name="DDCROPSCOUNTRY0501"/>
      </mc:Fallback>
    </mc:AlternateContent>
    <mc:AlternateContent xmlns:mc="http://schemas.openxmlformats.org/markup-compatibility/2006">
      <mc:Choice Requires="x14">
        <control shapeId="21521" r:id="rId235" name="DDCROPSCOUNTRY0601">
          <controlPr defaultSize="0" autoLine="0" linkedCell="Y12" listFillRange="Countries!F2:H252" r:id="rId5">
            <anchor moveWithCells="1" sizeWithCells="1">
              <from>
                <xdr:col>14</xdr:col>
                <xdr:colOff>0</xdr:colOff>
                <xdr:row>11</xdr:row>
                <xdr:rowOff>0</xdr:rowOff>
              </from>
              <to>
                <xdr:col>14</xdr:col>
                <xdr:colOff>714375</xdr:colOff>
                <xdr:row>12</xdr:row>
                <xdr:rowOff>0</xdr:rowOff>
              </to>
            </anchor>
          </controlPr>
        </control>
      </mc:Choice>
      <mc:Fallback>
        <control shapeId="21521" r:id="rId235" name="DDCROPSCOUNTRY0601"/>
      </mc:Fallback>
    </mc:AlternateContent>
    <mc:AlternateContent xmlns:mc="http://schemas.openxmlformats.org/markup-compatibility/2006">
      <mc:Choice Requires="x14">
        <control shapeId="21522" r:id="rId236" name="DDCROPSCOUNTRY0701">
          <controlPr defaultSize="0" autoLine="0" linkedCell="Y13" listFillRange="Countries!F2:H252" r:id="rId5">
            <anchor moveWithCells="1" sizeWithCells="1">
              <from>
                <xdr:col>14</xdr:col>
                <xdr:colOff>0</xdr:colOff>
                <xdr:row>12</xdr:row>
                <xdr:rowOff>0</xdr:rowOff>
              </from>
              <to>
                <xdr:col>14</xdr:col>
                <xdr:colOff>714375</xdr:colOff>
                <xdr:row>13</xdr:row>
                <xdr:rowOff>0</xdr:rowOff>
              </to>
            </anchor>
          </controlPr>
        </control>
      </mc:Choice>
      <mc:Fallback>
        <control shapeId="21522" r:id="rId236" name="DDCROPSCOUNTRY0701"/>
      </mc:Fallback>
    </mc:AlternateContent>
    <mc:AlternateContent xmlns:mc="http://schemas.openxmlformats.org/markup-compatibility/2006">
      <mc:Choice Requires="x14">
        <control shapeId="21523" r:id="rId237" name="DDCROPSCOUNTRY0801">
          <controlPr defaultSize="0" autoLine="0" linkedCell="Y14" listFillRange="Countries!F2:H252" r:id="rId5">
            <anchor moveWithCells="1" sizeWithCells="1">
              <from>
                <xdr:col>14</xdr:col>
                <xdr:colOff>0</xdr:colOff>
                <xdr:row>13</xdr:row>
                <xdr:rowOff>0</xdr:rowOff>
              </from>
              <to>
                <xdr:col>14</xdr:col>
                <xdr:colOff>714375</xdr:colOff>
                <xdr:row>14</xdr:row>
                <xdr:rowOff>0</xdr:rowOff>
              </to>
            </anchor>
          </controlPr>
        </control>
      </mc:Choice>
      <mc:Fallback>
        <control shapeId="21523" r:id="rId237" name="DDCROPSCOUNTRY0801"/>
      </mc:Fallback>
    </mc:AlternateContent>
    <mc:AlternateContent xmlns:mc="http://schemas.openxmlformats.org/markup-compatibility/2006">
      <mc:Choice Requires="x14">
        <control shapeId="21524" r:id="rId238" name="DDCROPSCOUNTRY0901">
          <controlPr defaultSize="0" autoLine="0" linkedCell="Y15" listFillRange="Countries!F2:H252" r:id="rId5">
            <anchor moveWithCells="1" sizeWithCells="1">
              <from>
                <xdr:col>14</xdr:col>
                <xdr:colOff>0</xdr:colOff>
                <xdr:row>14</xdr:row>
                <xdr:rowOff>0</xdr:rowOff>
              </from>
              <to>
                <xdr:col>14</xdr:col>
                <xdr:colOff>714375</xdr:colOff>
                <xdr:row>15</xdr:row>
                <xdr:rowOff>0</xdr:rowOff>
              </to>
            </anchor>
          </controlPr>
        </control>
      </mc:Choice>
      <mc:Fallback>
        <control shapeId="21524" r:id="rId238" name="DDCROPSCOUNTRY0901"/>
      </mc:Fallback>
    </mc:AlternateContent>
    <mc:AlternateContent xmlns:mc="http://schemas.openxmlformats.org/markup-compatibility/2006">
      <mc:Choice Requires="x14">
        <control shapeId="21525" r:id="rId239" name="DDCROPSCOUNTRY1001">
          <controlPr defaultSize="0" autoLine="0" linkedCell="Y16" listFillRange="Countries!F2:H252" r:id="rId5">
            <anchor moveWithCells="1" sizeWithCells="1">
              <from>
                <xdr:col>14</xdr:col>
                <xdr:colOff>0</xdr:colOff>
                <xdr:row>15</xdr:row>
                <xdr:rowOff>0</xdr:rowOff>
              </from>
              <to>
                <xdr:col>14</xdr:col>
                <xdr:colOff>714375</xdr:colOff>
                <xdr:row>16</xdr:row>
                <xdr:rowOff>0</xdr:rowOff>
              </to>
            </anchor>
          </controlPr>
        </control>
      </mc:Choice>
      <mc:Fallback>
        <control shapeId="21525" r:id="rId239" name="DDCROPSCOUNTRY1001"/>
      </mc:Fallback>
    </mc:AlternateContent>
    <mc:AlternateContent xmlns:mc="http://schemas.openxmlformats.org/markup-compatibility/2006">
      <mc:Choice Requires="x14">
        <control shapeId="21526" r:id="rId240" name="DDCROPSCOUNTRY1101">
          <controlPr defaultSize="0" autoLine="0" linkedCell="Y17" listFillRange="Countries!F2:H252" r:id="rId5">
            <anchor moveWithCells="1" sizeWithCells="1">
              <from>
                <xdr:col>14</xdr:col>
                <xdr:colOff>0</xdr:colOff>
                <xdr:row>16</xdr:row>
                <xdr:rowOff>0</xdr:rowOff>
              </from>
              <to>
                <xdr:col>14</xdr:col>
                <xdr:colOff>714375</xdr:colOff>
                <xdr:row>17</xdr:row>
                <xdr:rowOff>0</xdr:rowOff>
              </to>
            </anchor>
          </controlPr>
        </control>
      </mc:Choice>
      <mc:Fallback>
        <control shapeId="21526" r:id="rId240" name="DDCROPSCOUNTRY1101"/>
      </mc:Fallback>
    </mc:AlternateContent>
    <mc:AlternateContent xmlns:mc="http://schemas.openxmlformats.org/markup-compatibility/2006">
      <mc:Choice Requires="x14">
        <control shapeId="21527" r:id="rId241" name="DDCROPSCOUNTRY1201">
          <controlPr defaultSize="0" autoLine="0" linkedCell="Y18" listFillRange="Countries!F2:H252" r:id="rId5">
            <anchor moveWithCells="1" sizeWithCells="1">
              <from>
                <xdr:col>14</xdr:col>
                <xdr:colOff>0</xdr:colOff>
                <xdr:row>17</xdr:row>
                <xdr:rowOff>0</xdr:rowOff>
              </from>
              <to>
                <xdr:col>14</xdr:col>
                <xdr:colOff>714375</xdr:colOff>
                <xdr:row>18</xdr:row>
                <xdr:rowOff>0</xdr:rowOff>
              </to>
            </anchor>
          </controlPr>
        </control>
      </mc:Choice>
      <mc:Fallback>
        <control shapeId="21527" r:id="rId241" name="DDCROPSCOUNTRY1201"/>
      </mc:Fallback>
    </mc:AlternateContent>
    <mc:AlternateContent xmlns:mc="http://schemas.openxmlformats.org/markup-compatibility/2006">
      <mc:Choice Requires="x14">
        <control shapeId="21528" r:id="rId242" name="DDCROPSCOUNTRY0102">
          <controlPr defaultSize="0" autoLine="0" linkedCell="Z7" listFillRange="Countries!F2:H252" r:id="rId5">
            <anchor moveWithCells="1" sizeWithCells="1">
              <from>
                <xdr:col>14</xdr:col>
                <xdr:colOff>733425</xdr:colOff>
                <xdr:row>6</xdr:row>
                <xdr:rowOff>0</xdr:rowOff>
              </from>
              <to>
                <xdr:col>14</xdr:col>
                <xdr:colOff>1447800</xdr:colOff>
                <xdr:row>7</xdr:row>
                <xdr:rowOff>0</xdr:rowOff>
              </to>
            </anchor>
          </controlPr>
        </control>
      </mc:Choice>
      <mc:Fallback>
        <control shapeId="21528" r:id="rId242" name="DDCROPSCOUNTRY0102"/>
      </mc:Fallback>
    </mc:AlternateContent>
    <mc:AlternateContent xmlns:mc="http://schemas.openxmlformats.org/markup-compatibility/2006">
      <mc:Choice Requires="x14">
        <control shapeId="21529" r:id="rId243" name="DDCROPSCOUNTRY0202">
          <controlPr defaultSize="0" autoLine="0" linkedCell="Z8" listFillRange="Countries!F2:H252" r:id="rId5">
            <anchor moveWithCells="1" sizeWithCells="1">
              <from>
                <xdr:col>14</xdr:col>
                <xdr:colOff>733425</xdr:colOff>
                <xdr:row>7</xdr:row>
                <xdr:rowOff>0</xdr:rowOff>
              </from>
              <to>
                <xdr:col>14</xdr:col>
                <xdr:colOff>1447800</xdr:colOff>
                <xdr:row>8</xdr:row>
                <xdr:rowOff>0</xdr:rowOff>
              </to>
            </anchor>
          </controlPr>
        </control>
      </mc:Choice>
      <mc:Fallback>
        <control shapeId="21529" r:id="rId243" name="DDCROPSCOUNTRY0202"/>
      </mc:Fallback>
    </mc:AlternateContent>
    <mc:AlternateContent xmlns:mc="http://schemas.openxmlformats.org/markup-compatibility/2006">
      <mc:Choice Requires="x14">
        <control shapeId="21530" r:id="rId244" name="DDCROPSCOUNTRY0302">
          <controlPr defaultSize="0" autoLine="0" linkedCell="Z9" listFillRange="Countries!F2:H252" r:id="rId5">
            <anchor moveWithCells="1" sizeWithCells="1">
              <from>
                <xdr:col>14</xdr:col>
                <xdr:colOff>733425</xdr:colOff>
                <xdr:row>8</xdr:row>
                <xdr:rowOff>0</xdr:rowOff>
              </from>
              <to>
                <xdr:col>14</xdr:col>
                <xdr:colOff>1447800</xdr:colOff>
                <xdr:row>9</xdr:row>
                <xdr:rowOff>0</xdr:rowOff>
              </to>
            </anchor>
          </controlPr>
        </control>
      </mc:Choice>
      <mc:Fallback>
        <control shapeId="21530" r:id="rId244" name="DDCROPSCOUNTRY0302"/>
      </mc:Fallback>
    </mc:AlternateContent>
    <mc:AlternateContent xmlns:mc="http://schemas.openxmlformats.org/markup-compatibility/2006">
      <mc:Choice Requires="x14">
        <control shapeId="21531" r:id="rId245" name="DDCROPSCOUNTRY0402">
          <controlPr defaultSize="0" autoLine="0" linkedCell="Z10" listFillRange="Countries!F2:H252" r:id="rId5">
            <anchor moveWithCells="1" sizeWithCells="1">
              <from>
                <xdr:col>14</xdr:col>
                <xdr:colOff>733425</xdr:colOff>
                <xdr:row>9</xdr:row>
                <xdr:rowOff>0</xdr:rowOff>
              </from>
              <to>
                <xdr:col>14</xdr:col>
                <xdr:colOff>1447800</xdr:colOff>
                <xdr:row>10</xdr:row>
                <xdr:rowOff>0</xdr:rowOff>
              </to>
            </anchor>
          </controlPr>
        </control>
      </mc:Choice>
      <mc:Fallback>
        <control shapeId="21531" r:id="rId245" name="DDCROPSCOUNTRY0402"/>
      </mc:Fallback>
    </mc:AlternateContent>
    <mc:AlternateContent xmlns:mc="http://schemas.openxmlformats.org/markup-compatibility/2006">
      <mc:Choice Requires="x14">
        <control shapeId="21532" r:id="rId246" name="DDCROPSCOUNTRY0502">
          <controlPr defaultSize="0" autoLine="0" linkedCell="Z11" listFillRange="Countries!F2:H252" r:id="rId5">
            <anchor moveWithCells="1" sizeWithCells="1">
              <from>
                <xdr:col>14</xdr:col>
                <xdr:colOff>733425</xdr:colOff>
                <xdr:row>10</xdr:row>
                <xdr:rowOff>0</xdr:rowOff>
              </from>
              <to>
                <xdr:col>14</xdr:col>
                <xdr:colOff>1447800</xdr:colOff>
                <xdr:row>11</xdr:row>
                <xdr:rowOff>0</xdr:rowOff>
              </to>
            </anchor>
          </controlPr>
        </control>
      </mc:Choice>
      <mc:Fallback>
        <control shapeId="21532" r:id="rId246" name="DDCROPSCOUNTRY0502"/>
      </mc:Fallback>
    </mc:AlternateContent>
    <mc:AlternateContent xmlns:mc="http://schemas.openxmlformats.org/markup-compatibility/2006">
      <mc:Choice Requires="x14">
        <control shapeId="21533" r:id="rId247" name="DDCROPSCOUNTRY0602">
          <controlPr defaultSize="0" autoLine="0" linkedCell="Z12" listFillRange="Countries!F2:H252" r:id="rId5">
            <anchor moveWithCells="1" sizeWithCells="1">
              <from>
                <xdr:col>14</xdr:col>
                <xdr:colOff>733425</xdr:colOff>
                <xdr:row>11</xdr:row>
                <xdr:rowOff>0</xdr:rowOff>
              </from>
              <to>
                <xdr:col>14</xdr:col>
                <xdr:colOff>1447800</xdr:colOff>
                <xdr:row>12</xdr:row>
                <xdr:rowOff>0</xdr:rowOff>
              </to>
            </anchor>
          </controlPr>
        </control>
      </mc:Choice>
      <mc:Fallback>
        <control shapeId="21533" r:id="rId247" name="DDCROPSCOUNTRY0602"/>
      </mc:Fallback>
    </mc:AlternateContent>
    <mc:AlternateContent xmlns:mc="http://schemas.openxmlformats.org/markup-compatibility/2006">
      <mc:Choice Requires="x14">
        <control shapeId="21534" r:id="rId248" name="DDCROPSCOUNTRY0702">
          <controlPr defaultSize="0" autoLine="0" linkedCell="Z13" listFillRange="Countries!F2:H252" r:id="rId5">
            <anchor moveWithCells="1" sizeWithCells="1">
              <from>
                <xdr:col>14</xdr:col>
                <xdr:colOff>733425</xdr:colOff>
                <xdr:row>12</xdr:row>
                <xdr:rowOff>0</xdr:rowOff>
              </from>
              <to>
                <xdr:col>14</xdr:col>
                <xdr:colOff>1447800</xdr:colOff>
                <xdr:row>13</xdr:row>
                <xdr:rowOff>0</xdr:rowOff>
              </to>
            </anchor>
          </controlPr>
        </control>
      </mc:Choice>
      <mc:Fallback>
        <control shapeId="21534" r:id="rId248" name="DDCROPSCOUNTRY0702"/>
      </mc:Fallback>
    </mc:AlternateContent>
    <mc:AlternateContent xmlns:mc="http://schemas.openxmlformats.org/markup-compatibility/2006">
      <mc:Choice Requires="x14">
        <control shapeId="21535" r:id="rId249" name="DDCROPSCOUNTRY0802">
          <controlPr defaultSize="0" autoLine="0" linkedCell="Z14" listFillRange="Countries!F2:H252" r:id="rId5">
            <anchor moveWithCells="1" sizeWithCells="1">
              <from>
                <xdr:col>14</xdr:col>
                <xdr:colOff>733425</xdr:colOff>
                <xdr:row>13</xdr:row>
                <xdr:rowOff>0</xdr:rowOff>
              </from>
              <to>
                <xdr:col>14</xdr:col>
                <xdr:colOff>1447800</xdr:colOff>
                <xdr:row>14</xdr:row>
                <xdr:rowOff>0</xdr:rowOff>
              </to>
            </anchor>
          </controlPr>
        </control>
      </mc:Choice>
      <mc:Fallback>
        <control shapeId="21535" r:id="rId249" name="DDCROPSCOUNTRY0802"/>
      </mc:Fallback>
    </mc:AlternateContent>
    <mc:AlternateContent xmlns:mc="http://schemas.openxmlformats.org/markup-compatibility/2006">
      <mc:Choice Requires="x14">
        <control shapeId="21536" r:id="rId250" name="DDCROPSCOUNTRY0902">
          <controlPr defaultSize="0" autoLine="0" linkedCell="Z15" listFillRange="Countries!F2:H252" r:id="rId5">
            <anchor moveWithCells="1" sizeWithCells="1">
              <from>
                <xdr:col>14</xdr:col>
                <xdr:colOff>733425</xdr:colOff>
                <xdr:row>14</xdr:row>
                <xdr:rowOff>0</xdr:rowOff>
              </from>
              <to>
                <xdr:col>14</xdr:col>
                <xdr:colOff>1447800</xdr:colOff>
                <xdr:row>15</xdr:row>
                <xdr:rowOff>0</xdr:rowOff>
              </to>
            </anchor>
          </controlPr>
        </control>
      </mc:Choice>
      <mc:Fallback>
        <control shapeId="21536" r:id="rId250" name="DDCROPSCOUNTRY0902"/>
      </mc:Fallback>
    </mc:AlternateContent>
    <mc:AlternateContent xmlns:mc="http://schemas.openxmlformats.org/markup-compatibility/2006">
      <mc:Choice Requires="x14">
        <control shapeId="21537" r:id="rId251" name="DDCROPSCOUNTRY1002">
          <controlPr defaultSize="0" autoLine="0" linkedCell="Z16" listFillRange="Countries!F2:H252" r:id="rId5">
            <anchor moveWithCells="1" sizeWithCells="1">
              <from>
                <xdr:col>14</xdr:col>
                <xdr:colOff>733425</xdr:colOff>
                <xdr:row>15</xdr:row>
                <xdr:rowOff>0</xdr:rowOff>
              </from>
              <to>
                <xdr:col>14</xdr:col>
                <xdr:colOff>1447800</xdr:colOff>
                <xdr:row>16</xdr:row>
                <xdr:rowOff>0</xdr:rowOff>
              </to>
            </anchor>
          </controlPr>
        </control>
      </mc:Choice>
      <mc:Fallback>
        <control shapeId="21537" r:id="rId251" name="DDCROPSCOUNTRY1002"/>
      </mc:Fallback>
    </mc:AlternateContent>
    <mc:AlternateContent xmlns:mc="http://schemas.openxmlformats.org/markup-compatibility/2006">
      <mc:Choice Requires="x14">
        <control shapeId="21538" r:id="rId252" name="DDCROPSCOUNTRY1102">
          <controlPr defaultSize="0" autoLine="0" linkedCell="Z17" listFillRange="Countries!F2:H252" r:id="rId5">
            <anchor moveWithCells="1" sizeWithCells="1">
              <from>
                <xdr:col>14</xdr:col>
                <xdr:colOff>733425</xdr:colOff>
                <xdr:row>16</xdr:row>
                <xdr:rowOff>0</xdr:rowOff>
              </from>
              <to>
                <xdr:col>14</xdr:col>
                <xdr:colOff>1447800</xdr:colOff>
                <xdr:row>17</xdr:row>
                <xdr:rowOff>0</xdr:rowOff>
              </to>
            </anchor>
          </controlPr>
        </control>
      </mc:Choice>
      <mc:Fallback>
        <control shapeId="21538" r:id="rId252" name="DDCROPSCOUNTRY1102"/>
      </mc:Fallback>
    </mc:AlternateContent>
    <mc:AlternateContent xmlns:mc="http://schemas.openxmlformats.org/markup-compatibility/2006">
      <mc:Choice Requires="x14">
        <control shapeId="21539" r:id="rId253" name="DDCROPSCOUNTRY1202">
          <controlPr defaultSize="0" autoLine="0" linkedCell="Z18" listFillRange="Countries!F2:H252" r:id="rId5">
            <anchor moveWithCells="1" sizeWithCells="1">
              <from>
                <xdr:col>14</xdr:col>
                <xdr:colOff>733425</xdr:colOff>
                <xdr:row>17</xdr:row>
                <xdr:rowOff>0</xdr:rowOff>
              </from>
              <to>
                <xdr:col>14</xdr:col>
                <xdr:colOff>1447800</xdr:colOff>
                <xdr:row>18</xdr:row>
                <xdr:rowOff>0</xdr:rowOff>
              </to>
            </anchor>
          </controlPr>
        </control>
      </mc:Choice>
      <mc:Fallback>
        <control shapeId="21539" r:id="rId253" name="DDCROPSCOUNTRY1202"/>
      </mc:Fallback>
    </mc:AlternateContent>
    <mc:AlternateContent xmlns:mc="http://schemas.openxmlformats.org/markup-compatibility/2006">
      <mc:Choice Requires="x14">
        <control shapeId="21540" r:id="rId254" name="DDCROPSCOUNTRY0103">
          <controlPr defaultSize="0" autoLine="0" linkedCell="AA7" listFillRange="Countries!F2:H252" r:id="rId7">
            <anchor moveWithCells="1" sizeWithCells="1">
              <from>
                <xdr:col>14</xdr:col>
                <xdr:colOff>1466850</xdr:colOff>
                <xdr:row>6</xdr:row>
                <xdr:rowOff>0</xdr:rowOff>
              </from>
              <to>
                <xdr:col>14</xdr:col>
                <xdr:colOff>2190750</xdr:colOff>
                <xdr:row>7</xdr:row>
                <xdr:rowOff>0</xdr:rowOff>
              </to>
            </anchor>
          </controlPr>
        </control>
      </mc:Choice>
      <mc:Fallback>
        <control shapeId="21540" r:id="rId254" name="DDCROPSCOUNTRY0103"/>
      </mc:Fallback>
    </mc:AlternateContent>
    <mc:AlternateContent xmlns:mc="http://schemas.openxmlformats.org/markup-compatibility/2006">
      <mc:Choice Requires="x14">
        <control shapeId="21541" r:id="rId255" name="DDCROPSCOUNTRY0203">
          <controlPr defaultSize="0" autoLine="0" linkedCell="AA8" listFillRange="Countries!F2:H252" r:id="rId7">
            <anchor moveWithCells="1" sizeWithCells="1">
              <from>
                <xdr:col>14</xdr:col>
                <xdr:colOff>1466850</xdr:colOff>
                <xdr:row>7</xdr:row>
                <xdr:rowOff>0</xdr:rowOff>
              </from>
              <to>
                <xdr:col>14</xdr:col>
                <xdr:colOff>2190750</xdr:colOff>
                <xdr:row>8</xdr:row>
                <xdr:rowOff>0</xdr:rowOff>
              </to>
            </anchor>
          </controlPr>
        </control>
      </mc:Choice>
      <mc:Fallback>
        <control shapeId="21541" r:id="rId255" name="DDCROPSCOUNTRY0203"/>
      </mc:Fallback>
    </mc:AlternateContent>
    <mc:AlternateContent xmlns:mc="http://schemas.openxmlformats.org/markup-compatibility/2006">
      <mc:Choice Requires="x14">
        <control shapeId="21542" r:id="rId256" name="DDCROPSCOUNTRY0303">
          <controlPr defaultSize="0" autoLine="0" linkedCell="AA9" listFillRange="Countries!F2:H252" r:id="rId7">
            <anchor moveWithCells="1" sizeWithCells="1">
              <from>
                <xdr:col>14</xdr:col>
                <xdr:colOff>1466850</xdr:colOff>
                <xdr:row>8</xdr:row>
                <xdr:rowOff>0</xdr:rowOff>
              </from>
              <to>
                <xdr:col>14</xdr:col>
                <xdr:colOff>2190750</xdr:colOff>
                <xdr:row>9</xdr:row>
                <xdr:rowOff>0</xdr:rowOff>
              </to>
            </anchor>
          </controlPr>
        </control>
      </mc:Choice>
      <mc:Fallback>
        <control shapeId="21542" r:id="rId256" name="DDCROPSCOUNTRY0303"/>
      </mc:Fallback>
    </mc:AlternateContent>
    <mc:AlternateContent xmlns:mc="http://schemas.openxmlformats.org/markup-compatibility/2006">
      <mc:Choice Requires="x14">
        <control shapeId="21543" r:id="rId257" name="DDCROPSCOUNTRY0403">
          <controlPr defaultSize="0" autoLine="0" linkedCell="AA10" listFillRange="Countries!F2:H252" r:id="rId7">
            <anchor moveWithCells="1" sizeWithCells="1">
              <from>
                <xdr:col>14</xdr:col>
                <xdr:colOff>1466850</xdr:colOff>
                <xdr:row>9</xdr:row>
                <xdr:rowOff>0</xdr:rowOff>
              </from>
              <to>
                <xdr:col>14</xdr:col>
                <xdr:colOff>2190750</xdr:colOff>
                <xdr:row>10</xdr:row>
                <xdr:rowOff>0</xdr:rowOff>
              </to>
            </anchor>
          </controlPr>
        </control>
      </mc:Choice>
      <mc:Fallback>
        <control shapeId="21543" r:id="rId257" name="DDCROPSCOUNTRY0403"/>
      </mc:Fallback>
    </mc:AlternateContent>
    <mc:AlternateContent xmlns:mc="http://schemas.openxmlformats.org/markup-compatibility/2006">
      <mc:Choice Requires="x14">
        <control shapeId="21544" r:id="rId258" name="DDCROPSCOUNTRY0503">
          <controlPr defaultSize="0" autoLine="0" linkedCell="AA11" listFillRange="Countries!F2:H252" r:id="rId7">
            <anchor moveWithCells="1" sizeWithCells="1">
              <from>
                <xdr:col>14</xdr:col>
                <xdr:colOff>1466850</xdr:colOff>
                <xdr:row>10</xdr:row>
                <xdr:rowOff>0</xdr:rowOff>
              </from>
              <to>
                <xdr:col>14</xdr:col>
                <xdr:colOff>2190750</xdr:colOff>
                <xdr:row>11</xdr:row>
                <xdr:rowOff>0</xdr:rowOff>
              </to>
            </anchor>
          </controlPr>
        </control>
      </mc:Choice>
      <mc:Fallback>
        <control shapeId="21544" r:id="rId258" name="DDCROPSCOUNTRY0503"/>
      </mc:Fallback>
    </mc:AlternateContent>
    <mc:AlternateContent xmlns:mc="http://schemas.openxmlformats.org/markup-compatibility/2006">
      <mc:Choice Requires="x14">
        <control shapeId="21545" r:id="rId259" name="DDCROPSCOUNTRY0603">
          <controlPr defaultSize="0" autoLine="0" linkedCell="AA12" listFillRange="Countries!F2:H252" r:id="rId7">
            <anchor moveWithCells="1" sizeWithCells="1">
              <from>
                <xdr:col>14</xdr:col>
                <xdr:colOff>1466850</xdr:colOff>
                <xdr:row>11</xdr:row>
                <xdr:rowOff>0</xdr:rowOff>
              </from>
              <to>
                <xdr:col>14</xdr:col>
                <xdr:colOff>2190750</xdr:colOff>
                <xdr:row>12</xdr:row>
                <xdr:rowOff>0</xdr:rowOff>
              </to>
            </anchor>
          </controlPr>
        </control>
      </mc:Choice>
      <mc:Fallback>
        <control shapeId="21545" r:id="rId259" name="DDCROPSCOUNTRY0603"/>
      </mc:Fallback>
    </mc:AlternateContent>
    <mc:AlternateContent xmlns:mc="http://schemas.openxmlformats.org/markup-compatibility/2006">
      <mc:Choice Requires="x14">
        <control shapeId="21546" r:id="rId260" name="DDCROPSCOUNTRY0703">
          <controlPr defaultSize="0" autoLine="0" linkedCell="AA13" listFillRange="Countries!F2:H252" r:id="rId7">
            <anchor moveWithCells="1" sizeWithCells="1">
              <from>
                <xdr:col>14</xdr:col>
                <xdr:colOff>1466850</xdr:colOff>
                <xdr:row>12</xdr:row>
                <xdr:rowOff>0</xdr:rowOff>
              </from>
              <to>
                <xdr:col>14</xdr:col>
                <xdr:colOff>2190750</xdr:colOff>
                <xdr:row>13</xdr:row>
                <xdr:rowOff>0</xdr:rowOff>
              </to>
            </anchor>
          </controlPr>
        </control>
      </mc:Choice>
      <mc:Fallback>
        <control shapeId="21546" r:id="rId260" name="DDCROPSCOUNTRY0703"/>
      </mc:Fallback>
    </mc:AlternateContent>
    <mc:AlternateContent xmlns:mc="http://schemas.openxmlformats.org/markup-compatibility/2006">
      <mc:Choice Requires="x14">
        <control shapeId="21547" r:id="rId261" name="DDCROPSCOUNTRY0803">
          <controlPr defaultSize="0" autoLine="0" linkedCell="AA14" listFillRange="Countries!F2:H252" r:id="rId7">
            <anchor moveWithCells="1" sizeWithCells="1">
              <from>
                <xdr:col>14</xdr:col>
                <xdr:colOff>1466850</xdr:colOff>
                <xdr:row>13</xdr:row>
                <xdr:rowOff>0</xdr:rowOff>
              </from>
              <to>
                <xdr:col>14</xdr:col>
                <xdr:colOff>2190750</xdr:colOff>
                <xdr:row>14</xdr:row>
                <xdr:rowOff>0</xdr:rowOff>
              </to>
            </anchor>
          </controlPr>
        </control>
      </mc:Choice>
      <mc:Fallback>
        <control shapeId="21547" r:id="rId261" name="DDCROPSCOUNTRY0803"/>
      </mc:Fallback>
    </mc:AlternateContent>
    <mc:AlternateContent xmlns:mc="http://schemas.openxmlformats.org/markup-compatibility/2006">
      <mc:Choice Requires="x14">
        <control shapeId="21548" r:id="rId262" name="DDCROPSCOUNTRY0903">
          <controlPr defaultSize="0" autoLine="0" linkedCell="AA15" listFillRange="Countries!F2:H252" r:id="rId7">
            <anchor moveWithCells="1" sizeWithCells="1">
              <from>
                <xdr:col>14</xdr:col>
                <xdr:colOff>1466850</xdr:colOff>
                <xdr:row>14</xdr:row>
                <xdr:rowOff>0</xdr:rowOff>
              </from>
              <to>
                <xdr:col>14</xdr:col>
                <xdr:colOff>2190750</xdr:colOff>
                <xdr:row>15</xdr:row>
                <xdr:rowOff>0</xdr:rowOff>
              </to>
            </anchor>
          </controlPr>
        </control>
      </mc:Choice>
      <mc:Fallback>
        <control shapeId="21548" r:id="rId262" name="DDCROPSCOUNTRY0903"/>
      </mc:Fallback>
    </mc:AlternateContent>
    <mc:AlternateContent xmlns:mc="http://schemas.openxmlformats.org/markup-compatibility/2006">
      <mc:Choice Requires="x14">
        <control shapeId="21549" r:id="rId263" name="DDCROPSCOUNTRY1003">
          <controlPr defaultSize="0" autoLine="0" linkedCell="AA16" listFillRange="Countries!F2:H252" r:id="rId7">
            <anchor moveWithCells="1" sizeWithCells="1">
              <from>
                <xdr:col>14</xdr:col>
                <xdr:colOff>1466850</xdr:colOff>
                <xdr:row>15</xdr:row>
                <xdr:rowOff>0</xdr:rowOff>
              </from>
              <to>
                <xdr:col>14</xdr:col>
                <xdr:colOff>2190750</xdr:colOff>
                <xdr:row>16</xdr:row>
                <xdr:rowOff>0</xdr:rowOff>
              </to>
            </anchor>
          </controlPr>
        </control>
      </mc:Choice>
      <mc:Fallback>
        <control shapeId="21549" r:id="rId263" name="DDCROPSCOUNTRY1003"/>
      </mc:Fallback>
    </mc:AlternateContent>
    <mc:AlternateContent xmlns:mc="http://schemas.openxmlformats.org/markup-compatibility/2006">
      <mc:Choice Requires="x14">
        <control shapeId="21550" r:id="rId264" name="DDCROPSCOUNTRY1103">
          <controlPr defaultSize="0" autoLine="0" linkedCell="AA17" listFillRange="Countries!F2:H252" r:id="rId7">
            <anchor moveWithCells="1" sizeWithCells="1">
              <from>
                <xdr:col>14</xdr:col>
                <xdr:colOff>1466850</xdr:colOff>
                <xdr:row>16</xdr:row>
                <xdr:rowOff>0</xdr:rowOff>
              </from>
              <to>
                <xdr:col>14</xdr:col>
                <xdr:colOff>2190750</xdr:colOff>
                <xdr:row>17</xdr:row>
                <xdr:rowOff>0</xdr:rowOff>
              </to>
            </anchor>
          </controlPr>
        </control>
      </mc:Choice>
      <mc:Fallback>
        <control shapeId="21550" r:id="rId264" name="DDCROPSCOUNTRY1103"/>
      </mc:Fallback>
    </mc:AlternateContent>
    <mc:AlternateContent xmlns:mc="http://schemas.openxmlformats.org/markup-compatibility/2006">
      <mc:Choice Requires="x14">
        <control shapeId="21551" r:id="rId265" name="DDCROPSCOUNTRY1203">
          <controlPr defaultSize="0" autoLine="0" linkedCell="AA18" listFillRange="Countries!F2:H252" r:id="rId7">
            <anchor moveWithCells="1" sizeWithCells="1">
              <from>
                <xdr:col>14</xdr:col>
                <xdr:colOff>1466850</xdr:colOff>
                <xdr:row>17</xdr:row>
                <xdr:rowOff>0</xdr:rowOff>
              </from>
              <to>
                <xdr:col>14</xdr:col>
                <xdr:colOff>2190750</xdr:colOff>
                <xdr:row>18</xdr:row>
                <xdr:rowOff>0</xdr:rowOff>
              </to>
            </anchor>
          </controlPr>
        </control>
      </mc:Choice>
      <mc:Fallback>
        <control shapeId="21551" r:id="rId265" name="DDCROPSCOUNTRY1203"/>
      </mc:Fallback>
    </mc:AlternateContent>
    <mc:AlternateContent xmlns:mc="http://schemas.openxmlformats.org/markup-compatibility/2006">
      <mc:Choice Requires="x14">
        <control shapeId="21552" r:id="rId266" name="DDCROPSCOUNTRY0104">
          <controlPr defaultSize="0" autoLine="0" linkedCell="AB7" listFillRange="Countries!F2:H252" r:id="rId5">
            <anchor moveWithCells="1" sizeWithCells="1">
              <from>
                <xdr:col>14</xdr:col>
                <xdr:colOff>2228850</xdr:colOff>
                <xdr:row>6</xdr:row>
                <xdr:rowOff>0</xdr:rowOff>
              </from>
              <to>
                <xdr:col>14</xdr:col>
                <xdr:colOff>2943225</xdr:colOff>
                <xdr:row>7</xdr:row>
                <xdr:rowOff>0</xdr:rowOff>
              </to>
            </anchor>
          </controlPr>
        </control>
      </mc:Choice>
      <mc:Fallback>
        <control shapeId="21552" r:id="rId266" name="DDCROPSCOUNTRY0104"/>
      </mc:Fallback>
    </mc:AlternateContent>
    <mc:AlternateContent xmlns:mc="http://schemas.openxmlformats.org/markup-compatibility/2006">
      <mc:Choice Requires="x14">
        <control shapeId="21553" r:id="rId267" name="DDCROPSCOUNTRY0204">
          <controlPr defaultSize="0" autoLine="0" linkedCell="AB8" listFillRange="Countries!F2:H252" r:id="rId5">
            <anchor moveWithCells="1" sizeWithCells="1">
              <from>
                <xdr:col>14</xdr:col>
                <xdr:colOff>2228850</xdr:colOff>
                <xdr:row>7</xdr:row>
                <xdr:rowOff>0</xdr:rowOff>
              </from>
              <to>
                <xdr:col>14</xdr:col>
                <xdr:colOff>2943225</xdr:colOff>
                <xdr:row>8</xdr:row>
                <xdr:rowOff>0</xdr:rowOff>
              </to>
            </anchor>
          </controlPr>
        </control>
      </mc:Choice>
      <mc:Fallback>
        <control shapeId="21553" r:id="rId267" name="DDCROPSCOUNTRY0204"/>
      </mc:Fallback>
    </mc:AlternateContent>
    <mc:AlternateContent xmlns:mc="http://schemas.openxmlformats.org/markup-compatibility/2006">
      <mc:Choice Requires="x14">
        <control shapeId="21554" r:id="rId268" name="DDCROPSCOUNTRY0304">
          <controlPr defaultSize="0" autoLine="0" linkedCell="AB9" listFillRange="Countries!F2:H252" r:id="rId5">
            <anchor moveWithCells="1" sizeWithCells="1">
              <from>
                <xdr:col>14</xdr:col>
                <xdr:colOff>2228850</xdr:colOff>
                <xdr:row>8</xdr:row>
                <xdr:rowOff>0</xdr:rowOff>
              </from>
              <to>
                <xdr:col>14</xdr:col>
                <xdr:colOff>2943225</xdr:colOff>
                <xdr:row>9</xdr:row>
                <xdr:rowOff>0</xdr:rowOff>
              </to>
            </anchor>
          </controlPr>
        </control>
      </mc:Choice>
      <mc:Fallback>
        <control shapeId="21554" r:id="rId268" name="DDCROPSCOUNTRY0304"/>
      </mc:Fallback>
    </mc:AlternateContent>
    <mc:AlternateContent xmlns:mc="http://schemas.openxmlformats.org/markup-compatibility/2006">
      <mc:Choice Requires="x14">
        <control shapeId="21555" r:id="rId269" name="DDCROPSCOUNTRY0404">
          <controlPr defaultSize="0" autoLine="0" linkedCell="AB10" listFillRange="Countries!F2:H252" r:id="rId5">
            <anchor moveWithCells="1" sizeWithCells="1">
              <from>
                <xdr:col>14</xdr:col>
                <xdr:colOff>2228850</xdr:colOff>
                <xdr:row>9</xdr:row>
                <xdr:rowOff>0</xdr:rowOff>
              </from>
              <to>
                <xdr:col>14</xdr:col>
                <xdr:colOff>2943225</xdr:colOff>
                <xdr:row>10</xdr:row>
                <xdr:rowOff>0</xdr:rowOff>
              </to>
            </anchor>
          </controlPr>
        </control>
      </mc:Choice>
      <mc:Fallback>
        <control shapeId="21555" r:id="rId269" name="DDCROPSCOUNTRY0404"/>
      </mc:Fallback>
    </mc:AlternateContent>
    <mc:AlternateContent xmlns:mc="http://schemas.openxmlformats.org/markup-compatibility/2006">
      <mc:Choice Requires="x14">
        <control shapeId="21556" r:id="rId270" name="DDCROPSCOUNTRY0504">
          <controlPr defaultSize="0" autoLine="0" linkedCell="AB11" listFillRange="Countries!F2:H252" r:id="rId5">
            <anchor moveWithCells="1" sizeWithCells="1">
              <from>
                <xdr:col>14</xdr:col>
                <xdr:colOff>2228850</xdr:colOff>
                <xdr:row>10</xdr:row>
                <xdr:rowOff>0</xdr:rowOff>
              </from>
              <to>
                <xdr:col>14</xdr:col>
                <xdr:colOff>2943225</xdr:colOff>
                <xdr:row>11</xdr:row>
                <xdr:rowOff>0</xdr:rowOff>
              </to>
            </anchor>
          </controlPr>
        </control>
      </mc:Choice>
      <mc:Fallback>
        <control shapeId="21556" r:id="rId270" name="DDCROPSCOUNTRY0504"/>
      </mc:Fallback>
    </mc:AlternateContent>
    <mc:AlternateContent xmlns:mc="http://schemas.openxmlformats.org/markup-compatibility/2006">
      <mc:Choice Requires="x14">
        <control shapeId="21557" r:id="rId271" name="DDCROPSCOUNTRY0604">
          <controlPr defaultSize="0" autoLine="0" linkedCell="AB12" listFillRange="Countries!F2:H252" r:id="rId5">
            <anchor moveWithCells="1" sizeWithCells="1">
              <from>
                <xdr:col>14</xdr:col>
                <xdr:colOff>2228850</xdr:colOff>
                <xdr:row>11</xdr:row>
                <xdr:rowOff>0</xdr:rowOff>
              </from>
              <to>
                <xdr:col>14</xdr:col>
                <xdr:colOff>2943225</xdr:colOff>
                <xdr:row>12</xdr:row>
                <xdr:rowOff>0</xdr:rowOff>
              </to>
            </anchor>
          </controlPr>
        </control>
      </mc:Choice>
      <mc:Fallback>
        <control shapeId="21557" r:id="rId271" name="DDCROPSCOUNTRY0604"/>
      </mc:Fallback>
    </mc:AlternateContent>
    <mc:AlternateContent xmlns:mc="http://schemas.openxmlformats.org/markup-compatibility/2006">
      <mc:Choice Requires="x14">
        <control shapeId="21558" r:id="rId272" name="DDCROPSCOUNTRY0704">
          <controlPr defaultSize="0" autoLine="0" linkedCell="AB13" listFillRange="Countries!F2:H252" r:id="rId5">
            <anchor moveWithCells="1" sizeWithCells="1">
              <from>
                <xdr:col>14</xdr:col>
                <xdr:colOff>2228850</xdr:colOff>
                <xdr:row>12</xdr:row>
                <xdr:rowOff>0</xdr:rowOff>
              </from>
              <to>
                <xdr:col>14</xdr:col>
                <xdr:colOff>2943225</xdr:colOff>
                <xdr:row>13</xdr:row>
                <xdr:rowOff>0</xdr:rowOff>
              </to>
            </anchor>
          </controlPr>
        </control>
      </mc:Choice>
      <mc:Fallback>
        <control shapeId="21558" r:id="rId272" name="DDCROPSCOUNTRY0704"/>
      </mc:Fallback>
    </mc:AlternateContent>
    <mc:AlternateContent xmlns:mc="http://schemas.openxmlformats.org/markup-compatibility/2006">
      <mc:Choice Requires="x14">
        <control shapeId="21559" r:id="rId273" name="DDCROPSCOUNTRY0804">
          <controlPr defaultSize="0" autoLine="0" linkedCell="AB14" listFillRange="Countries!F2:H252" r:id="rId5">
            <anchor moveWithCells="1" sizeWithCells="1">
              <from>
                <xdr:col>14</xdr:col>
                <xdr:colOff>2228850</xdr:colOff>
                <xdr:row>13</xdr:row>
                <xdr:rowOff>0</xdr:rowOff>
              </from>
              <to>
                <xdr:col>14</xdr:col>
                <xdr:colOff>2943225</xdr:colOff>
                <xdr:row>14</xdr:row>
                <xdr:rowOff>0</xdr:rowOff>
              </to>
            </anchor>
          </controlPr>
        </control>
      </mc:Choice>
      <mc:Fallback>
        <control shapeId="21559" r:id="rId273" name="DDCROPSCOUNTRY0804"/>
      </mc:Fallback>
    </mc:AlternateContent>
    <mc:AlternateContent xmlns:mc="http://schemas.openxmlformats.org/markup-compatibility/2006">
      <mc:Choice Requires="x14">
        <control shapeId="21560" r:id="rId274" name="DDCROPSCOUNTRY0904">
          <controlPr defaultSize="0" autoLine="0" linkedCell="AB15" listFillRange="Countries!F2:H252" r:id="rId5">
            <anchor moveWithCells="1" sizeWithCells="1">
              <from>
                <xdr:col>14</xdr:col>
                <xdr:colOff>2228850</xdr:colOff>
                <xdr:row>14</xdr:row>
                <xdr:rowOff>0</xdr:rowOff>
              </from>
              <to>
                <xdr:col>14</xdr:col>
                <xdr:colOff>2943225</xdr:colOff>
                <xdr:row>15</xdr:row>
                <xdr:rowOff>0</xdr:rowOff>
              </to>
            </anchor>
          </controlPr>
        </control>
      </mc:Choice>
      <mc:Fallback>
        <control shapeId="21560" r:id="rId274" name="DDCROPSCOUNTRY0904"/>
      </mc:Fallback>
    </mc:AlternateContent>
    <mc:AlternateContent xmlns:mc="http://schemas.openxmlformats.org/markup-compatibility/2006">
      <mc:Choice Requires="x14">
        <control shapeId="21561" r:id="rId275" name="DDCROPSCOUNTRY1004">
          <controlPr defaultSize="0" autoLine="0" linkedCell="AB16" listFillRange="Countries!F2:H252" r:id="rId5">
            <anchor moveWithCells="1" sizeWithCells="1">
              <from>
                <xdr:col>14</xdr:col>
                <xdr:colOff>2228850</xdr:colOff>
                <xdr:row>15</xdr:row>
                <xdr:rowOff>0</xdr:rowOff>
              </from>
              <to>
                <xdr:col>14</xdr:col>
                <xdr:colOff>2943225</xdr:colOff>
                <xdr:row>16</xdr:row>
                <xdr:rowOff>0</xdr:rowOff>
              </to>
            </anchor>
          </controlPr>
        </control>
      </mc:Choice>
      <mc:Fallback>
        <control shapeId="21561" r:id="rId275" name="DDCROPSCOUNTRY1004"/>
      </mc:Fallback>
    </mc:AlternateContent>
    <mc:AlternateContent xmlns:mc="http://schemas.openxmlformats.org/markup-compatibility/2006">
      <mc:Choice Requires="x14">
        <control shapeId="21562" r:id="rId276" name="DDCROPSCOUNTRY1104">
          <controlPr defaultSize="0" autoLine="0" linkedCell="AB17" listFillRange="Countries!F2:H252" r:id="rId5">
            <anchor moveWithCells="1" sizeWithCells="1">
              <from>
                <xdr:col>14</xdr:col>
                <xdr:colOff>2228850</xdr:colOff>
                <xdr:row>16</xdr:row>
                <xdr:rowOff>0</xdr:rowOff>
              </from>
              <to>
                <xdr:col>14</xdr:col>
                <xdr:colOff>2943225</xdr:colOff>
                <xdr:row>17</xdr:row>
                <xdr:rowOff>0</xdr:rowOff>
              </to>
            </anchor>
          </controlPr>
        </control>
      </mc:Choice>
      <mc:Fallback>
        <control shapeId="21562" r:id="rId276" name="DDCROPSCOUNTRY1104"/>
      </mc:Fallback>
    </mc:AlternateContent>
    <mc:AlternateContent xmlns:mc="http://schemas.openxmlformats.org/markup-compatibility/2006">
      <mc:Choice Requires="x14">
        <control shapeId="21563" r:id="rId277" name="DDCROPSCOUNTRY1204">
          <controlPr defaultSize="0" autoLine="0" linkedCell="AB18" listFillRange="Countries!F2:H252" r:id="rId5">
            <anchor moveWithCells="1" sizeWithCells="1">
              <from>
                <xdr:col>14</xdr:col>
                <xdr:colOff>2228850</xdr:colOff>
                <xdr:row>17</xdr:row>
                <xdr:rowOff>0</xdr:rowOff>
              </from>
              <to>
                <xdr:col>14</xdr:col>
                <xdr:colOff>2943225</xdr:colOff>
                <xdr:row>18</xdr:row>
                <xdr:rowOff>0</xdr:rowOff>
              </to>
            </anchor>
          </controlPr>
        </control>
      </mc:Choice>
      <mc:Fallback>
        <control shapeId="21563" r:id="rId277" name="DDCROPSCOUNTRY1204"/>
      </mc:Fallback>
    </mc:AlternateContent>
    <mc:AlternateContent xmlns:mc="http://schemas.openxmlformats.org/markup-compatibility/2006">
      <mc:Choice Requires="x14">
        <control shapeId="21564" r:id="rId278" name="DDCROPSCOUNTRY0105">
          <controlPr defaultSize="0" autoLine="0" linkedCell="AC7" listFillRange="Countries!F2:H252" r:id="rId7">
            <anchor moveWithCells="1" sizeWithCells="1">
              <from>
                <xdr:col>14</xdr:col>
                <xdr:colOff>2952750</xdr:colOff>
                <xdr:row>6</xdr:row>
                <xdr:rowOff>0</xdr:rowOff>
              </from>
              <to>
                <xdr:col>14</xdr:col>
                <xdr:colOff>3676650</xdr:colOff>
                <xdr:row>7</xdr:row>
                <xdr:rowOff>0</xdr:rowOff>
              </to>
            </anchor>
          </controlPr>
        </control>
      </mc:Choice>
      <mc:Fallback>
        <control shapeId="21564" r:id="rId278" name="DDCROPSCOUNTRY0105"/>
      </mc:Fallback>
    </mc:AlternateContent>
    <mc:AlternateContent xmlns:mc="http://schemas.openxmlformats.org/markup-compatibility/2006">
      <mc:Choice Requires="x14">
        <control shapeId="21565" r:id="rId279" name="DDCROPSCOUNTRY0205">
          <controlPr defaultSize="0" autoLine="0" linkedCell="AC8" listFillRange="Countries!F2:H252" r:id="rId7">
            <anchor moveWithCells="1" sizeWithCells="1">
              <from>
                <xdr:col>14</xdr:col>
                <xdr:colOff>2952750</xdr:colOff>
                <xdr:row>7</xdr:row>
                <xdr:rowOff>0</xdr:rowOff>
              </from>
              <to>
                <xdr:col>14</xdr:col>
                <xdr:colOff>3676650</xdr:colOff>
                <xdr:row>8</xdr:row>
                <xdr:rowOff>0</xdr:rowOff>
              </to>
            </anchor>
          </controlPr>
        </control>
      </mc:Choice>
      <mc:Fallback>
        <control shapeId="21565" r:id="rId279" name="DDCROPSCOUNTRY0205"/>
      </mc:Fallback>
    </mc:AlternateContent>
    <mc:AlternateContent xmlns:mc="http://schemas.openxmlformats.org/markup-compatibility/2006">
      <mc:Choice Requires="x14">
        <control shapeId="21566" r:id="rId280" name="DDCROPSCOUNTRY0305">
          <controlPr defaultSize="0" autoLine="0" linkedCell="AC9" listFillRange="Countries!F2:H252" r:id="rId7">
            <anchor moveWithCells="1" sizeWithCells="1">
              <from>
                <xdr:col>14</xdr:col>
                <xdr:colOff>2952750</xdr:colOff>
                <xdr:row>8</xdr:row>
                <xdr:rowOff>0</xdr:rowOff>
              </from>
              <to>
                <xdr:col>14</xdr:col>
                <xdr:colOff>3676650</xdr:colOff>
                <xdr:row>9</xdr:row>
                <xdr:rowOff>0</xdr:rowOff>
              </to>
            </anchor>
          </controlPr>
        </control>
      </mc:Choice>
      <mc:Fallback>
        <control shapeId="21566" r:id="rId280" name="DDCROPSCOUNTRY0305"/>
      </mc:Fallback>
    </mc:AlternateContent>
    <mc:AlternateContent xmlns:mc="http://schemas.openxmlformats.org/markup-compatibility/2006">
      <mc:Choice Requires="x14">
        <control shapeId="21567" r:id="rId281" name="DDCROPSCOUNTRY0405">
          <controlPr defaultSize="0" autoLine="0" linkedCell="AC10" listFillRange="Countries!F2:H252" r:id="rId7">
            <anchor moveWithCells="1" sizeWithCells="1">
              <from>
                <xdr:col>14</xdr:col>
                <xdr:colOff>2952750</xdr:colOff>
                <xdr:row>9</xdr:row>
                <xdr:rowOff>0</xdr:rowOff>
              </from>
              <to>
                <xdr:col>14</xdr:col>
                <xdr:colOff>3676650</xdr:colOff>
                <xdr:row>10</xdr:row>
                <xdr:rowOff>0</xdr:rowOff>
              </to>
            </anchor>
          </controlPr>
        </control>
      </mc:Choice>
      <mc:Fallback>
        <control shapeId="21567" r:id="rId281" name="DDCROPSCOUNTRY0405"/>
      </mc:Fallback>
    </mc:AlternateContent>
    <mc:AlternateContent xmlns:mc="http://schemas.openxmlformats.org/markup-compatibility/2006">
      <mc:Choice Requires="x14">
        <control shapeId="21568" r:id="rId282" name="DDCROPSCOUNTRY0505">
          <controlPr defaultSize="0" autoLine="0" linkedCell="AC11" listFillRange="Countries!F2:H252" r:id="rId7">
            <anchor moveWithCells="1" sizeWithCells="1">
              <from>
                <xdr:col>14</xdr:col>
                <xdr:colOff>2952750</xdr:colOff>
                <xdr:row>10</xdr:row>
                <xdr:rowOff>0</xdr:rowOff>
              </from>
              <to>
                <xdr:col>14</xdr:col>
                <xdr:colOff>3676650</xdr:colOff>
                <xdr:row>11</xdr:row>
                <xdr:rowOff>0</xdr:rowOff>
              </to>
            </anchor>
          </controlPr>
        </control>
      </mc:Choice>
      <mc:Fallback>
        <control shapeId="21568" r:id="rId282" name="DDCROPSCOUNTRY0505"/>
      </mc:Fallback>
    </mc:AlternateContent>
    <mc:AlternateContent xmlns:mc="http://schemas.openxmlformats.org/markup-compatibility/2006">
      <mc:Choice Requires="x14">
        <control shapeId="21569" r:id="rId283" name="DDCROPSCOUNTRY0605">
          <controlPr defaultSize="0" autoLine="0" linkedCell="AC12" listFillRange="Countries!F2:H252" r:id="rId7">
            <anchor moveWithCells="1" sizeWithCells="1">
              <from>
                <xdr:col>14</xdr:col>
                <xdr:colOff>2952750</xdr:colOff>
                <xdr:row>11</xdr:row>
                <xdr:rowOff>0</xdr:rowOff>
              </from>
              <to>
                <xdr:col>14</xdr:col>
                <xdr:colOff>3676650</xdr:colOff>
                <xdr:row>12</xdr:row>
                <xdr:rowOff>0</xdr:rowOff>
              </to>
            </anchor>
          </controlPr>
        </control>
      </mc:Choice>
      <mc:Fallback>
        <control shapeId="21569" r:id="rId283" name="DDCROPSCOUNTRY0605"/>
      </mc:Fallback>
    </mc:AlternateContent>
    <mc:AlternateContent xmlns:mc="http://schemas.openxmlformats.org/markup-compatibility/2006">
      <mc:Choice Requires="x14">
        <control shapeId="21570" r:id="rId284" name="DDCROPSCOUNTRY0705">
          <controlPr defaultSize="0" autoLine="0" linkedCell="AC13" listFillRange="Countries!F2:H252" r:id="rId7">
            <anchor moveWithCells="1" sizeWithCells="1">
              <from>
                <xdr:col>14</xdr:col>
                <xdr:colOff>2952750</xdr:colOff>
                <xdr:row>12</xdr:row>
                <xdr:rowOff>0</xdr:rowOff>
              </from>
              <to>
                <xdr:col>14</xdr:col>
                <xdr:colOff>3676650</xdr:colOff>
                <xdr:row>13</xdr:row>
                <xdr:rowOff>0</xdr:rowOff>
              </to>
            </anchor>
          </controlPr>
        </control>
      </mc:Choice>
      <mc:Fallback>
        <control shapeId="21570" r:id="rId284" name="DDCROPSCOUNTRY0705"/>
      </mc:Fallback>
    </mc:AlternateContent>
    <mc:AlternateContent xmlns:mc="http://schemas.openxmlformats.org/markup-compatibility/2006">
      <mc:Choice Requires="x14">
        <control shapeId="21571" r:id="rId285" name="DDCROPSCOUNTRY0805">
          <controlPr defaultSize="0" autoLine="0" linkedCell="AC14" listFillRange="Countries!F2:H252" r:id="rId7">
            <anchor moveWithCells="1" sizeWithCells="1">
              <from>
                <xdr:col>14</xdr:col>
                <xdr:colOff>2952750</xdr:colOff>
                <xdr:row>13</xdr:row>
                <xdr:rowOff>0</xdr:rowOff>
              </from>
              <to>
                <xdr:col>14</xdr:col>
                <xdr:colOff>3676650</xdr:colOff>
                <xdr:row>14</xdr:row>
                <xdr:rowOff>0</xdr:rowOff>
              </to>
            </anchor>
          </controlPr>
        </control>
      </mc:Choice>
      <mc:Fallback>
        <control shapeId="21571" r:id="rId285" name="DDCROPSCOUNTRY0805"/>
      </mc:Fallback>
    </mc:AlternateContent>
    <mc:AlternateContent xmlns:mc="http://schemas.openxmlformats.org/markup-compatibility/2006">
      <mc:Choice Requires="x14">
        <control shapeId="21572" r:id="rId286" name="DDCROPSCOUNTRY0905">
          <controlPr defaultSize="0" autoLine="0" linkedCell="AC15" listFillRange="Countries!F2:H252" r:id="rId7">
            <anchor moveWithCells="1" sizeWithCells="1">
              <from>
                <xdr:col>14</xdr:col>
                <xdr:colOff>2952750</xdr:colOff>
                <xdr:row>14</xdr:row>
                <xdr:rowOff>0</xdr:rowOff>
              </from>
              <to>
                <xdr:col>14</xdr:col>
                <xdr:colOff>3676650</xdr:colOff>
                <xdr:row>15</xdr:row>
                <xdr:rowOff>0</xdr:rowOff>
              </to>
            </anchor>
          </controlPr>
        </control>
      </mc:Choice>
      <mc:Fallback>
        <control shapeId="21572" r:id="rId286" name="DDCROPSCOUNTRY0905"/>
      </mc:Fallback>
    </mc:AlternateContent>
    <mc:AlternateContent xmlns:mc="http://schemas.openxmlformats.org/markup-compatibility/2006">
      <mc:Choice Requires="x14">
        <control shapeId="21573" r:id="rId287" name="DDCROPSCOUNTRY1005">
          <controlPr defaultSize="0" autoLine="0" linkedCell="AC16" listFillRange="Countries!F2:H252" r:id="rId7">
            <anchor moveWithCells="1" sizeWithCells="1">
              <from>
                <xdr:col>14</xdr:col>
                <xdr:colOff>2952750</xdr:colOff>
                <xdr:row>15</xdr:row>
                <xdr:rowOff>0</xdr:rowOff>
              </from>
              <to>
                <xdr:col>14</xdr:col>
                <xdr:colOff>3676650</xdr:colOff>
                <xdr:row>16</xdr:row>
                <xdr:rowOff>0</xdr:rowOff>
              </to>
            </anchor>
          </controlPr>
        </control>
      </mc:Choice>
      <mc:Fallback>
        <control shapeId="21573" r:id="rId287" name="DDCROPSCOUNTRY1005"/>
      </mc:Fallback>
    </mc:AlternateContent>
    <mc:AlternateContent xmlns:mc="http://schemas.openxmlformats.org/markup-compatibility/2006">
      <mc:Choice Requires="x14">
        <control shapeId="21574" r:id="rId288" name="DDCROPSCOUNTRY1105">
          <controlPr defaultSize="0" autoLine="0" linkedCell="AC17" listFillRange="Countries!F2:H252" r:id="rId7">
            <anchor moveWithCells="1" sizeWithCells="1">
              <from>
                <xdr:col>14</xdr:col>
                <xdr:colOff>2952750</xdr:colOff>
                <xdr:row>16</xdr:row>
                <xdr:rowOff>0</xdr:rowOff>
              </from>
              <to>
                <xdr:col>14</xdr:col>
                <xdr:colOff>3676650</xdr:colOff>
                <xdr:row>17</xdr:row>
                <xdr:rowOff>0</xdr:rowOff>
              </to>
            </anchor>
          </controlPr>
        </control>
      </mc:Choice>
      <mc:Fallback>
        <control shapeId="21574" r:id="rId288" name="DDCROPSCOUNTRY1105"/>
      </mc:Fallback>
    </mc:AlternateContent>
    <mc:AlternateContent xmlns:mc="http://schemas.openxmlformats.org/markup-compatibility/2006">
      <mc:Choice Requires="x14">
        <control shapeId="21575" r:id="rId289" name="DDCROPSCOUNTRY1205">
          <controlPr defaultSize="0" autoLine="0" linkedCell="AC18" listFillRange="Countries!F2:H252" r:id="rId7">
            <anchor moveWithCells="1" sizeWithCells="1">
              <from>
                <xdr:col>14</xdr:col>
                <xdr:colOff>2952750</xdr:colOff>
                <xdr:row>17</xdr:row>
                <xdr:rowOff>0</xdr:rowOff>
              </from>
              <to>
                <xdr:col>14</xdr:col>
                <xdr:colOff>3676650</xdr:colOff>
                <xdr:row>18</xdr:row>
                <xdr:rowOff>0</xdr:rowOff>
              </to>
            </anchor>
          </controlPr>
        </control>
      </mc:Choice>
      <mc:Fallback>
        <control shapeId="21575" r:id="rId289" name="DDCROPSCOUNTRY1205"/>
      </mc:Fallback>
    </mc:AlternateContent>
    <mc:AlternateContent xmlns:mc="http://schemas.openxmlformats.org/markup-compatibility/2006">
      <mc:Choice Requires="x14">
        <control shapeId="21576" r:id="rId290" name="DDCROPSCOUNTRY0106">
          <controlPr defaultSize="0" autoLine="0" linkedCell="AD7" listFillRange="Countries!F2:H252" r:id="rId5">
            <anchor moveWithCells="1" sizeWithCells="1">
              <from>
                <xdr:col>14</xdr:col>
                <xdr:colOff>3695700</xdr:colOff>
                <xdr:row>6</xdr:row>
                <xdr:rowOff>0</xdr:rowOff>
              </from>
              <to>
                <xdr:col>15</xdr:col>
                <xdr:colOff>114300</xdr:colOff>
                <xdr:row>7</xdr:row>
                <xdr:rowOff>0</xdr:rowOff>
              </to>
            </anchor>
          </controlPr>
        </control>
      </mc:Choice>
      <mc:Fallback>
        <control shapeId="21576" r:id="rId290" name="DDCROPSCOUNTRY0106"/>
      </mc:Fallback>
    </mc:AlternateContent>
    <mc:AlternateContent xmlns:mc="http://schemas.openxmlformats.org/markup-compatibility/2006">
      <mc:Choice Requires="x14">
        <control shapeId="21577" r:id="rId291" name="DDCROPSCOUNTRY0206">
          <controlPr defaultSize="0" autoLine="0" linkedCell="AD8" listFillRange="Countries!F2:H252" r:id="rId5">
            <anchor moveWithCells="1" sizeWithCells="1">
              <from>
                <xdr:col>14</xdr:col>
                <xdr:colOff>3695700</xdr:colOff>
                <xdr:row>7</xdr:row>
                <xdr:rowOff>0</xdr:rowOff>
              </from>
              <to>
                <xdr:col>15</xdr:col>
                <xdr:colOff>114300</xdr:colOff>
                <xdr:row>8</xdr:row>
                <xdr:rowOff>0</xdr:rowOff>
              </to>
            </anchor>
          </controlPr>
        </control>
      </mc:Choice>
      <mc:Fallback>
        <control shapeId="21577" r:id="rId291" name="DDCROPSCOUNTRY0206"/>
      </mc:Fallback>
    </mc:AlternateContent>
    <mc:AlternateContent xmlns:mc="http://schemas.openxmlformats.org/markup-compatibility/2006">
      <mc:Choice Requires="x14">
        <control shapeId="21578" r:id="rId292" name="DDCROPSCOUNTRY0306">
          <controlPr defaultSize="0" autoLine="0" linkedCell="AD9" listFillRange="Countries!F2:H252" r:id="rId5">
            <anchor moveWithCells="1" sizeWithCells="1">
              <from>
                <xdr:col>14</xdr:col>
                <xdr:colOff>3695700</xdr:colOff>
                <xdr:row>8</xdr:row>
                <xdr:rowOff>0</xdr:rowOff>
              </from>
              <to>
                <xdr:col>15</xdr:col>
                <xdr:colOff>114300</xdr:colOff>
                <xdr:row>9</xdr:row>
                <xdr:rowOff>0</xdr:rowOff>
              </to>
            </anchor>
          </controlPr>
        </control>
      </mc:Choice>
      <mc:Fallback>
        <control shapeId="21578" r:id="rId292" name="DDCROPSCOUNTRY0306"/>
      </mc:Fallback>
    </mc:AlternateContent>
    <mc:AlternateContent xmlns:mc="http://schemas.openxmlformats.org/markup-compatibility/2006">
      <mc:Choice Requires="x14">
        <control shapeId="21579" r:id="rId293" name="DDCROPSCOUNTRY0406">
          <controlPr defaultSize="0" autoLine="0" linkedCell="AD10" listFillRange="Countries!F2:H252" r:id="rId5">
            <anchor moveWithCells="1" sizeWithCells="1">
              <from>
                <xdr:col>14</xdr:col>
                <xdr:colOff>3695700</xdr:colOff>
                <xdr:row>9</xdr:row>
                <xdr:rowOff>0</xdr:rowOff>
              </from>
              <to>
                <xdr:col>15</xdr:col>
                <xdr:colOff>114300</xdr:colOff>
                <xdr:row>10</xdr:row>
                <xdr:rowOff>0</xdr:rowOff>
              </to>
            </anchor>
          </controlPr>
        </control>
      </mc:Choice>
      <mc:Fallback>
        <control shapeId="21579" r:id="rId293" name="DDCROPSCOUNTRY0406"/>
      </mc:Fallback>
    </mc:AlternateContent>
    <mc:AlternateContent xmlns:mc="http://schemas.openxmlformats.org/markup-compatibility/2006">
      <mc:Choice Requires="x14">
        <control shapeId="21580" r:id="rId294" name="DDCROPSCOUNTRY0506">
          <controlPr defaultSize="0" autoLine="0" linkedCell="AD11" listFillRange="Countries!F2:H252" r:id="rId5">
            <anchor moveWithCells="1" sizeWithCells="1">
              <from>
                <xdr:col>14</xdr:col>
                <xdr:colOff>3695700</xdr:colOff>
                <xdr:row>10</xdr:row>
                <xdr:rowOff>0</xdr:rowOff>
              </from>
              <to>
                <xdr:col>15</xdr:col>
                <xdr:colOff>114300</xdr:colOff>
                <xdr:row>11</xdr:row>
                <xdr:rowOff>0</xdr:rowOff>
              </to>
            </anchor>
          </controlPr>
        </control>
      </mc:Choice>
      <mc:Fallback>
        <control shapeId="21580" r:id="rId294" name="DDCROPSCOUNTRY0506"/>
      </mc:Fallback>
    </mc:AlternateContent>
    <mc:AlternateContent xmlns:mc="http://schemas.openxmlformats.org/markup-compatibility/2006">
      <mc:Choice Requires="x14">
        <control shapeId="21581" r:id="rId295" name="DDCROPSCOUNTRY0606">
          <controlPr defaultSize="0" autoLine="0" linkedCell="AD12" listFillRange="Countries!F2:H252" r:id="rId5">
            <anchor moveWithCells="1" sizeWithCells="1">
              <from>
                <xdr:col>14</xdr:col>
                <xdr:colOff>3695700</xdr:colOff>
                <xdr:row>11</xdr:row>
                <xdr:rowOff>0</xdr:rowOff>
              </from>
              <to>
                <xdr:col>15</xdr:col>
                <xdr:colOff>114300</xdr:colOff>
                <xdr:row>12</xdr:row>
                <xdr:rowOff>0</xdr:rowOff>
              </to>
            </anchor>
          </controlPr>
        </control>
      </mc:Choice>
      <mc:Fallback>
        <control shapeId="21581" r:id="rId295" name="DDCROPSCOUNTRY0606"/>
      </mc:Fallback>
    </mc:AlternateContent>
    <mc:AlternateContent xmlns:mc="http://schemas.openxmlformats.org/markup-compatibility/2006">
      <mc:Choice Requires="x14">
        <control shapeId="21582" r:id="rId296" name="DDCROPSCOUNTRY0706">
          <controlPr defaultSize="0" autoLine="0" linkedCell="AD13" listFillRange="Countries!F2:H252" r:id="rId5">
            <anchor moveWithCells="1" sizeWithCells="1">
              <from>
                <xdr:col>14</xdr:col>
                <xdr:colOff>3695700</xdr:colOff>
                <xdr:row>12</xdr:row>
                <xdr:rowOff>0</xdr:rowOff>
              </from>
              <to>
                <xdr:col>15</xdr:col>
                <xdr:colOff>114300</xdr:colOff>
                <xdr:row>13</xdr:row>
                <xdr:rowOff>0</xdr:rowOff>
              </to>
            </anchor>
          </controlPr>
        </control>
      </mc:Choice>
      <mc:Fallback>
        <control shapeId="21582" r:id="rId296" name="DDCROPSCOUNTRY0706"/>
      </mc:Fallback>
    </mc:AlternateContent>
    <mc:AlternateContent xmlns:mc="http://schemas.openxmlformats.org/markup-compatibility/2006">
      <mc:Choice Requires="x14">
        <control shapeId="21583" r:id="rId297" name="DDCROPSCOUNTRY0806">
          <controlPr defaultSize="0" autoLine="0" linkedCell="AD14" listFillRange="Countries!F2:H252" r:id="rId5">
            <anchor moveWithCells="1" sizeWithCells="1">
              <from>
                <xdr:col>14</xdr:col>
                <xdr:colOff>3695700</xdr:colOff>
                <xdr:row>13</xdr:row>
                <xdr:rowOff>0</xdr:rowOff>
              </from>
              <to>
                <xdr:col>15</xdr:col>
                <xdr:colOff>114300</xdr:colOff>
                <xdr:row>14</xdr:row>
                <xdr:rowOff>0</xdr:rowOff>
              </to>
            </anchor>
          </controlPr>
        </control>
      </mc:Choice>
      <mc:Fallback>
        <control shapeId="21583" r:id="rId297" name="DDCROPSCOUNTRY0806"/>
      </mc:Fallback>
    </mc:AlternateContent>
    <mc:AlternateContent xmlns:mc="http://schemas.openxmlformats.org/markup-compatibility/2006">
      <mc:Choice Requires="x14">
        <control shapeId="21584" r:id="rId298" name="DDCROPSCOUNTRY0906">
          <controlPr defaultSize="0" autoLine="0" linkedCell="AD15" listFillRange="Countries!F2:H252" r:id="rId5">
            <anchor moveWithCells="1" sizeWithCells="1">
              <from>
                <xdr:col>14</xdr:col>
                <xdr:colOff>3695700</xdr:colOff>
                <xdr:row>14</xdr:row>
                <xdr:rowOff>0</xdr:rowOff>
              </from>
              <to>
                <xdr:col>15</xdr:col>
                <xdr:colOff>114300</xdr:colOff>
                <xdr:row>15</xdr:row>
                <xdr:rowOff>0</xdr:rowOff>
              </to>
            </anchor>
          </controlPr>
        </control>
      </mc:Choice>
      <mc:Fallback>
        <control shapeId="21584" r:id="rId298" name="DDCROPSCOUNTRY0906"/>
      </mc:Fallback>
    </mc:AlternateContent>
    <mc:AlternateContent xmlns:mc="http://schemas.openxmlformats.org/markup-compatibility/2006">
      <mc:Choice Requires="x14">
        <control shapeId="21585" r:id="rId299" name="DDCROPSCOUNTRY1006">
          <controlPr defaultSize="0" autoLine="0" linkedCell="AD16" listFillRange="Countries!F2:H252" r:id="rId5">
            <anchor moveWithCells="1" sizeWithCells="1">
              <from>
                <xdr:col>14</xdr:col>
                <xdr:colOff>3695700</xdr:colOff>
                <xdr:row>15</xdr:row>
                <xdr:rowOff>0</xdr:rowOff>
              </from>
              <to>
                <xdr:col>15</xdr:col>
                <xdr:colOff>114300</xdr:colOff>
                <xdr:row>16</xdr:row>
                <xdr:rowOff>0</xdr:rowOff>
              </to>
            </anchor>
          </controlPr>
        </control>
      </mc:Choice>
      <mc:Fallback>
        <control shapeId="21585" r:id="rId299" name="DDCROPSCOUNTRY1006"/>
      </mc:Fallback>
    </mc:AlternateContent>
    <mc:AlternateContent xmlns:mc="http://schemas.openxmlformats.org/markup-compatibility/2006">
      <mc:Choice Requires="x14">
        <control shapeId="21586" r:id="rId300" name="DDCROPSCOUNTRY1106">
          <controlPr defaultSize="0" autoLine="0" linkedCell="AD17" listFillRange="Countries!F2:H252" r:id="rId5">
            <anchor moveWithCells="1" sizeWithCells="1">
              <from>
                <xdr:col>14</xdr:col>
                <xdr:colOff>3695700</xdr:colOff>
                <xdr:row>16</xdr:row>
                <xdr:rowOff>0</xdr:rowOff>
              </from>
              <to>
                <xdr:col>15</xdr:col>
                <xdr:colOff>114300</xdr:colOff>
                <xdr:row>17</xdr:row>
                <xdr:rowOff>0</xdr:rowOff>
              </to>
            </anchor>
          </controlPr>
        </control>
      </mc:Choice>
      <mc:Fallback>
        <control shapeId="21586" r:id="rId300" name="DDCROPSCOUNTRY1106"/>
      </mc:Fallback>
    </mc:AlternateContent>
    <mc:AlternateContent xmlns:mc="http://schemas.openxmlformats.org/markup-compatibility/2006">
      <mc:Choice Requires="x14">
        <control shapeId="21587" r:id="rId301" name="DDCROPSCOUNTRY1206">
          <controlPr defaultSize="0" autoLine="0" linkedCell="AD18" listFillRange="Countries!F2:H252" r:id="rId5">
            <anchor moveWithCells="1" sizeWithCells="1">
              <from>
                <xdr:col>14</xdr:col>
                <xdr:colOff>3695700</xdr:colOff>
                <xdr:row>17</xdr:row>
                <xdr:rowOff>0</xdr:rowOff>
              </from>
              <to>
                <xdr:col>15</xdr:col>
                <xdr:colOff>114300</xdr:colOff>
                <xdr:row>18</xdr:row>
                <xdr:rowOff>0</xdr:rowOff>
              </to>
            </anchor>
          </controlPr>
        </control>
      </mc:Choice>
      <mc:Fallback>
        <control shapeId="21587" r:id="rId301" name="DDCROPSCOUNTRY1206"/>
      </mc:Fallback>
    </mc:AlternateContent>
    <mc:AlternateContent xmlns:mc="http://schemas.openxmlformats.org/markup-compatibility/2006">
      <mc:Choice Requires="x14">
        <control shapeId="21588" r:id="rId302" name="GGDD13">
          <controlPr defaultSize="0" autoLine="0" linkedCell="X19" listFillRange="Crops!I2:J398" r:id="rId127">
            <anchor moveWithCells="1" sizeWithCells="1">
              <from>
                <xdr:col>1</xdr:col>
                <xdr:colOff>0</xdr:colOff>
                <xdr:row>18</xdr:row>
                <xdr:rowOff>0</xdr:rowOff>
              </from>
              <to>
                <xdr:col>2</xdr:col>
                <xdr:colOff>28575</xdr:colOff>
                <xdr:row>19</xdr:row>
                <xdr:rowOff>0</xdr:rowOff>
              </to>
            </anchor>
          </controlPr>
        </control>
      </mc:Choice>
      <mc:Fallback>
        <control shapeId="21588" r:id="rId302" name="GGDD13"/>
      </mc:Fallback>
    </mc:AlternateContent>
    <mc:AlternateContent xmlns:mc="http://schemas.openxmlformats.org/markup-compatibility/2006">
      <mc:Choice Requires="x14">
        <control shapeId="21589" r:id="rId303" name="DDCROPSCOUNTRY1301">
          <controlPr defaultSize="0" autoLine="0" linkedCell="Y19" listFillRange="Countries!F2:H252" r:id="rId5">
            <anchor moveWithCells="1" sizeWithCells="1">
              <from>
                <xdr:col>14</xdr:col>
                <xdr:colOff>0</xdr:colOff>
                <xdr:row>18</xdr:row>
                <xdr:rowOff>0</xdr:rowOff>
              </from>
              <to>
                <xdr:col>14</xdr:col>
                <xdr:colOff>714375</xdr:colOff>
                <xdr:row>19</xdr:row>
                <xdr:rowOff>0</xdr:rowOff>
              </to>
            </anchor>
          </controlPr>
        </control>
      </mc:Choice>
      <mc:Fallback>
        <control shapeId="21589" r:id="rId303" name="DDCROPSCOUNTRY1301"/>
      </mc:Fallback>
    </mc:AlternateContent>
    <mc:AlternateContent xmlns:mc="http://schemas.openxmlformats.org/markup-compatibility/2006">
      <mc:Choice Requires="x14">
        <control shapeId="21590" r:id="rId304" name="DDCROPSCOUNTRY1302">
          <controlPr defaultSize="0" autoLine="0" linkedCell="Z19" listFillRange="Countries!F2:H252" r:id="rId5">
            <anchor moveWithCells="1" sizeWithCells="1">
              <from>
                <xdr:col>14</xdr:col>
                <xdr:colOff>733425</xdr:colOff>
                <xdr:row>18</xdr:row>
                <xdr:rowOff>0</xdr:rowOff>
              </from>
              <to>
                <xdr:col>14</xdr:col>
                <xdr:colOff>1447800</xdr:colOff>
                <xdr:row>19</xdr:row>
                <xdr:rowOff>0</xdr:rowOff>
              </to>
            </anchor>
          </controlPr>
        </control>
      </mc:Choice>
      <mc:Fallback>
        <control shapeId="21590" r:id="rId304" name="DDCROPSCOUNTRY1302"/>
      </mc:Fallback>
    </mc:AlternateContent>
    <mc:AlternateContent xmlns:mc="http://schemas.openxmlformats.org/markup-compatibility/2006">
      <mc:Choice Requires="x14">
        <control shapeId="21591" r:id="rId305" name="DDCROPSCOUNTRY1303">
          <controlPr defaultSize="0" autoLine="0" linkedCell="AA19" listFillRange="Countries!F2:H252" r:id="rId7">
            <anchor moveWithCells="1" sizeWithCells="1">
              <from>
                <xdr:col>14</xdr:col>
                <xdr:colOff>1466850</xdr:colOff>
                <xdr:row>18</xdr:row>
                <xdr:rowOff>0</xdr:rowOff>
              </from>
              <to>
                <xdr:col>14</xdr:col>
                <xdr:colOff>2190750</xdr:colOff>
                <xdr:row>19</xdr:row>
                <xdr:rowOff>0</xdr:rowOff>
              </to>
            </anchor>
          </controlPr>
        </control>
      </mc:Choice>
      <mc:Fallback>
        <control shapeId="21591" r:id="rId305" name="DDCROPSCOUNTRY1303"/>
      </mc:Fallback>
    </mc:AlternateContent>
    <mc:AlternateContent xmlns:mc="http://schemas.openxmlformats.org/markup-compatibility/2006">
      <mc:Choice Requires="x14">
        <control shapeId="21592" r:id="rId306" name="DDCROPSCOUNTRY1304">
          <controlPr defaultSize="0" autoLine="0" linkedCell="AB19" listFillRange="Countries!F2:H252" r:id="rId5">
            <anchor moveWithCells="1" sizeWithCells="1">
              <from>
                <xdr:col>14</xdr:col>
                <xdr:colOff>2228850</xdr:colOff>
                <xdr:row>18</xdr:row>
                <xdr:rowOff>0</xdr:rowOff>
              </from>
              <to>
                <xdr:col>14</xdr:col>
                <xdr:colOff>2943225</xdr:colOff>
                <xdr:row>19</xdr:row>
                <xdr:rowOff>0</xdr:rowOff>
              </to>
            </anchor>
          </controlPr>
        </control>
      </mc:Choice>
      <mc:Fallback>
        <control shapeId="21592" r:id="rId306" name="DDCROPSCOUNTRY1304"/>
      </mc:Fallback>
    </mc:AlternateContent>
    <mc:AlternateContent xmlns:mc="http://schemas.openxmlformats.org/markup-compatibility/2006">
      <mc:Choice Requires="x14">
        <control shapeId="21593" r:id="rId307" name="DDCROPSCOUNTRY1305">
          <controlPr defaultSize="0" autoLine="0" linkedCell="AC19" listFillRange="Countries!F2:H252" r:id="rId7">
            <anchor moveWithCells="1" sizeWithCells="1">
              <from>
                <xdr:col>14</xdr:col>
                <xdr:colOff>2952750</xdr:colOff>
                <xdr:row>18</xdr:row>
                <xdr:rowOff>0</xdr:rowOff>
              </from>
              <to>
                <xdr:col>14</xdr:col>
                <xdr:colOff>3676650</xdr:colOff>
                <xdr:row>19</xdr:row>
                <xdr:rowOff>0</xdr:rowOff>
              </to>
            </anchor>
          </controlPr>
        </control>
      </mc:Choice>
      <mc:Fallback>
        <control shapeId="21593" r:id="rId307" name="DDCROPSCOUNTRY1305"/>
      </mc:Fallback>
    </mc:AlternateContent>
    <mc:AlternateContent xmlns:mc="http://schemas.openxmlformats.org/markup-compatibility/2006">
      <mc:Choice Requires="x14">
        <control shapeId="21594" r:id="rId308" name="DDCROPSCOUNTRY1306">
          <controlPr defaultSize="0" autoLine="0" linkedCell="AD19" listFillRange="Countries!F2:H252" r:id="rId5">
            <anchor moveWithCells="1" sizeWithCells="1">
              <from>
                <xdr:col>14</xdr:col>
                <xdr:colOff>3695700</xdr:colOff>
                <xdr:row>18</xdr:row>
                <xdr:rowOff>0</xdr:rowOff>
              </from>
              <to>
                <xdr:col>15</xdr:col>
                <xdr:colOff>114300</xdr:colOff>
                <xdr:row>19</xdr:row>
                <xdr:rowOff>0</xdr:rowOff>
              </to>
            </anchor>
          </controlPr>
        </control>
      </mc:Choice>
      <mc:Fallback>
        <control shapeId="21594" r:id="rId308" name="DDCROPSCOUNTRY1306"/>
      </mc:Fallback>
    </mc:AlternateContent>
    <mc:AlternateContent xmlns:mc="http://schemas.openxmlformats.org/markup-compatibility/2006">
      <mc:Choice Requires="x14">
        <control shapeId="21595" r:id="rId309" name="GGDD14">
          <controlPr defaultSize="0" autoLine="0" linkedCell="X20" listFillRange="Crops!I2:J398" r:id="rId127">
            <anchor moveWithCells="1" sizeWithCells="1">
              <from>
                <xdr:col>1</xdr:col>
                <xdr:colOff>0</xdr:colOff>
                <xdr:row>19</xdr:row>
                <xdr:rowOff>0</xdr:rowOff>
              </from>
              <to>
                <xdr:col>2</xdr:col>
                <xdr:colOff>28575</xdr:colOff>
                <xdr:row>20</xdr:row>
                <xdr:rowOff>0</xdr:rowOff>
              </to>
            </anchor>
          </controlPr>
        </control>
      </mc:Choice>
      <mc:Fallback>
        <control shapeId="21595" r:id="rId309" name="GGDD14"/>
      </mc:Fallback>
    </mc:AlternateContent>
    <mc:AlternateContent xmlns:mc="http://schemas.openxmlformats.org/markup-compatibility/2006">
      <mc:Choice Requires="x14">
        <control shapeId="21596" r:id="rId310" name="DDCROPSCOUNTRY1401">
          <controlPr defaultSize="0" autoLine="0" linkedCell="Y20" listFillRange="Countries!F2:H252" r:id="rId5">
            <anchor moveWithCells="1" sizeWithCells="1">
              <from>
                <xdr:col>14</xdr:col>
                <xdr:colOff>0</xdr:colOff>
                <xdr:row>19</xdr:row>
                <xdr:rowOff>0</xdr:rowOff>
              </from>
              <to>
                <xdr:col>14</xdr:col>
                <xdr:colOff>714375</xdr:colOff>
                <xdr:row>20</xdr:row>
                <xdr:rowOff>0</xdr:rowOff>
              </to>
            </anchor>
          </controlPr>
        </control>
      </mc:Choice>
      <mc:Fallback>
        <control shapeId="21596" r:id="rId310" name="DDCROPSCOUNTRY1401"/>
      </mc:Fallback>
    </mc:AlternateContent>
    <mc:AlternateContent xmlns:mc="http://schemas.openxmlformats.org/markup-compatibility/2006">
      <mc:Choice Requires="x14">
        <control shapeId="21597" r:id="rId311" name="DDCROPSCOUNTRY1402">
          <controlPr defaultSize="0" autoLine="0" linkedCell="Z20" listFillRange="Countries!F2:H252" r:id="rId5">
            <anchor moveWithCells="1" sizeWithCells="1">
              <from>
                <xdr:col>14</xdr:col>
                <xdr:colOff>733425</xdr:colOff>
                <xdr:row>19</xdr:row>
                <xdr:rowOff>0</xdr:rowOff>
              </from>
              <to>
                <xdr:col>14</xdr:col>
                <xdr:colOff>1447800</xdr:colOff>
                <xdr:row>20</xdr:row>
                <xdr:rowOff>0</xdr:rowOff>
              </to>
            </anchor>
          </controlPr>
        </control>
      </mc:Choice>
      <mc:Fallback>
        <control shapeId="21597" r:id="rId311" name="DDCROPSCOUNTRY1402"/>
      </mc:Fallback>
    </mc:AlternateContent>
    <mc:AlternateContent xmlns:mc="http://schemas.openxmlformats.org/markup-compatibility/2006">
      <mc:Choice Requires="x14">
        <control shapeId="21598" r:id="rId312" name="DDCROPSCOUNTRY1403">
          <controlPr defaultSize="0" autoLine="0" linkedCell="AA20" listFillRange="Countries!F2:H252" r:id="rId7">
            <anchor moveWithCells="1" sizeWithCells="1">
              <from>
                <xdr:col>14</xdr:col>
                <xdr:colOff>1466850</xdr:colOff>
                <xdr:row>19</xdr:row>
                <xdr:rowOff>0</xdr:rowOff>
              </from>
              <to>
                <xdr:col>14</xdr:col>
                <xdr:colOff>2190750</xdr:colOff>
                <xdr:row>20</xdr:row>
                <xdr:rowOff>0</xdr:rowOff>
              </to>
            </anchor>
          </controlPr>
        </control>
      </mc:Choice>
      <mc:Fallback>
        <control shapeId="21598" r:id="rId312" name="DDCROPSCOUNTRY1403"/>
      </mc:Fallback>
    </mc:AlternateContent>
    <mc:AlternateContent xmlns:mc="http://schemas.openxmlformats.org/markup-compatibility/2006">
      <mc:Choice Requires="x14">
        <control shapeId="21599" r:id="rId313" name="DDCROPSCOUNTRY1404">
          <controlPr defaultSize="0" autoLine="0" linkedCell="AB20" listFillRange="Countries!F2:H252" r:id="rId5">
            <anchor moveWithCells="1" sizeWithCells="1">
              <from>
                <xdr:col>14</xdr:col>
                <xdr:colOff>2228850</xdr:colOff>
                <xdr:row>19</xdr:row>
                <xdr:rowOff>0</xdr:rowOff>
              </from>
              <to>
                <xdr:col>14</xdr:col>
                <xdr:colOff>2943225</xdr:colOff>
                <xdr:row>20</xdr:row>
                <xdr:rowOff>0</xdr:rowOff>
              </to>
            </anchor>
          </controlPr>
        </control>
      </mc:Choice>
      <mc:Fallback>
        <control shapeId="21599" r:id="rId313" name="DDCROPSCOUNTRY1404"/>
      </mc:Fallback>
    </mc:AlternateContent>
    <mc:AlternateContent xmlns:mc="http://schemas.openxmlformats.org/markup-compatibility/2006">
      <mc:Choice Requires="x14">
        <control shapeId="21600" r:id="rId314" name="DDCROPSCOUNTRY1405">
          <controlPr defaultSize="0" autoLine="0" linkedCell="AC20" listFillRange="Countries!F2:H252" r:id="rId7">
            <anchor moveWithCells="1" sizeWithCells="1">
              <from>
                <xdr:col>14</xdr:col>
                <xdr:colOff>2952750</xdr:colOff>
                <xdr:row>19</xdr:row>
                <xdr:rowOff>0</xdr:rowOff>
              </from>
              <to>
                <xdr:col>14</xdr:col>
                <xdr:colOff>3676650</xdr:colOff>
                <xdr:row>20</xdr:row>
                <xdr:rowOff>0</xdr:rowOff>
              </to>
            </anchor>
          </controlPr>
        </control>
      </mc:Choice>
      <mc:Fallback>
        <control shapeId="21600" r:id="rId314" name="DDCROPSCOUNTRY1405"/>
      </mc:Fallback>
    </mc:AlternateContent>
    <mc:AlternateContent xmlns:mc="http://schemas.openxmlformats.org/markup-compatibility/2006">
      <mc:Choice Requires="x14">
        <control shapeId="21601" r:id="rId315" name="DDCROPSCOUNTRY1406">
          <controlPr defaultSize="0" autoLine="0" linkedCell="AD20" listFillRange="Countries!F2:H252" r:id="rId5">
            <anchor moveWithCells="1" sizeWithCells="1">
              <from>
                <xdr:col>14</xdr:col>
                <xdr:colOff>3695700</xdr:colOff>
                <xdr:row>19</xdr:row>
                <xdr:rowOff>0</xdr:rowOff>
              </from>
              <to>
                <xdr:col>15</xdr:col>
                <xdr:colOff>114300</xdr:colOff>
                <xdr:row>20</xdr:row>
                <xdr:rowOff>0</xdr:rowOff>
              </to>
            </anchor>
          </controlPr>
        </control>
      </mc:Choice>
      <mc:Fallback>
        <control shapeId="21601" r:id="rId315" name="DDCROPSCOUNTRY1406"/>
      </mc:Fallback>
    </mc:AlternateContent>
    <mc:AlternateContent xmlns:mc="http://schemas.openxmlformats.org/markup-compatibility/2006">
      <mc:Choice Requires="x14">
        <control shapeId="21602" r:id="rId316" name="GGDD15">
          <controlPr defaultSize="0" autoLine="0" linkedCell="X21" listFillRange="Crops!I2:J398" r:id="rId127">
            <anchor moveWithCells="1" sizeWithCells="1">
              <from>
                <xdr:col>1</xdr:col>
                <xdr:colOff>0</xdr:colOff>
                <xdr:row>20</xdr:row>
                <xdr:rowOff>0</xdr:rowOff>
              </from>
              <to>
                <xdr:col>2</xdr:col>
                <xdr:colOff>28575</xdr:colOff>
                <xdr:row>21</xdr:row>
                <xdr:rowOff>0</xdr:rowOff>
              </to>
            </anchor>
          </controlPr>
        </control>
      </mc:Choice>
      <mc:Fallback>
        <control shapeId="21602" r:id="rId316" name="GGDD15"/>
      </mc:Fallback>
    </mc:AlternateContent>
    <mc:AlternateContent xmlns:mc="http://schemas.openxmlformats.org/markup-compatibility/2006">
      <mc:Choice Requires="x14">
        <control shapeId="21603" r:id="rId317" name="DDCROPSCOUNTRY1501">
          <controlPr defaultSize="0" autoLine="0" linkedCell="Y21" listFillRange="Countries!F2:H252" r:id="rId5">
            <anchor moveWithCells="1" sizeWithCells="1">
              <from>
                <xdr:col>14</xdr:col>
                <xdr:colOff>0</xdr:colOff>
                <xdr:row>20</xdr:row>
                <xdr:rowOff>0</xdr:rowOff>
              </from>
              <to>
                <xdr:col>14</xdr:col>
                <xdr:colOff>714375</xdr:colOff>
                <xdr:row>21</xdr:row>
                <xdr:rowOff>0</xdr:rowOff>
              </to>
            </anchor>
          </controlPr>
        </control>
      </mc:Choice>
      <mc:Fallback>
        <control shapeId="21603" r:id="rId317" name="DDCROPSCOUNTRY1501"/>
      </mc:Fallback>
    </mc:AlternateContent>
    <mc:AlternateContent xmlns:mc="http://schemas.openxmlformats.org/markup-compatibility/2006">
      <mc:Choice Requires="x14">
        <control shapeId="21604" r:id="rId318" name="DDCROPSCOUNTRY1502">
          <controlPr defaultSize="0" autoLine="0" linkedCell="Z21" listFillRange="Countries!F2:H252" r:id="rId5">
            <anchor moveWithCells="1" sizeWithCells="1">
              <from>
                <xdr:col>14</xdr:col>
                <xdr:colOff>733425</xdr:colOff>
                <xdr:row>20</xdr:row>
                <xdr:rowOff>0</xdr:rowOff>
              </from>
              <to>
                <xdr:col>14</xdr:col>
                <xdr:colOff>1447800</xdr:colOff>
                <xdr:row>21</xdr:row>
                <xdr:rowOff>0</xdr:rowOff>
              </to>
            </anchor>
          </controlPr>
        </control>
      </mc:Choice>
      <mc:Fallback>
        <control shapeId="21604" r:id="rId318" name="DDCROPSCOUNTRY1502"/>
      </mc:Fallback>
    </mc:AlternateContent>
    <mc:AlternateContent xmlns:mc="http://schemas.openxmlformats.org/markup-compatibility/2006">
      <mc:Choice Requires="x14">
        <control shapeId="21605" r:id="rId319" name="DDCROPSCOUNTRY1503">
          <controlPr defaultSize="0" autoLine="0" linkedCell="AA21" listFillRange="Countries!F2:H252" r:id="rId7">
            <anchor moveWithCells="1" sizeWithCells="1">
              <from>
                <xdr:col>14</xdr:col>
                <xdr:colOff>1466850</xdr:colOff>
                <xdr:row>20</xdr:row>
                <xdr:rowOff>0</xdr:rowOff>
              </from>
              <to>
                <xdr:col>14</xdr:col>
                <xdr:colOff>2190750</xdr:colOff>
                <xdr:row>21</xdr:row>
                <xdr:rowOff>0</xdr:rowOff>
              </to>
            </anchor>
          </controlPr>
        </control>
      </mc:Choice>
      <mc:Fallback>
        <control shapeId="21605" r:id="rId319" name="DDCROPSCOUNTRY1503"/>
      </mc:Fallback>
    </mc:AlternateContent>
    <mc:AlternateContent xmlns:mc="http://schemas.openxmlformats.org/markup-compatibility/2006">
      <mc:Choice Requires="x14">
        <control shapeId="21606" r:id="rId320" name="DDCROPSCOUNTRY1504">
          <controlPr defaultSize="0" autoLine="0" linkedCell="AB21" listFillRange="Countries!F2:H252" r:id="rId5">
            <anchor moveWithCells="1" sizeWithCells="1">
              <from>
                <xdr:col>14</xdr:col>
                <xdr:colOff>2228850</xdr:colOff>
                <xdr:row>20</xdr:row>
                <xdr:rowOff>0</xdr:rowOff>
              </from>
              <to>
                <xdr:col>14</xdr:col>
                <xdr:colOff>2943225</xdr:colOff>
                <xdr:row>21</xdr:row>
                <xdr:rowOff>0</xdr:rowOff>
              </to>
            </anchor>
          </controlPr>
        </control>
      </mc:Choice>
      <mc:Fallback>
        <control shapeId="21606" r:id="rId320" name="DDCROPSCOUNTRY1504"/>
      </mc:Fallback>
    </mc:AlternateContent>
    <mc:AlternateContent xmlns:mc="http://schemas.openxmlformats.org/markup-compatibility/2006">
      <mc:Choice Requires="x14">
        <control shapeId="21607" r:id="rId321" name="DDCROPSCOUNTRY1505">
          <controlPr defaultSize="0" autoLine="0" linkedCell="AC21" listFillRange="Countries!F2:H252" r:id="rId7">
            <anchor moveWithCells="1" sizeWithCells="1">
              <from>
                <xdr:col>14</xdr:col>
                <xdr:colOff>2952750</xdr:colOff>
                <xdr:row>20</xdr:row>
                <xdr:rowOff>0</xdr:rowOff>
              </from>
              <to>
                <xdr:col>14</xdr:col>
                <xdr:colOff>3676650</xdr:colOff>
                <xdr:row>21</xdr:row>
                <xdr:rowOff>0</xdr:rowOff>
              </to>
            </anchor>
          </controlPr>
        </control>
      </mc:Choice>
      <mc:Fallback>
        <control shapeId="21607" r:id="rId321" name="DDCROPSCOUNTRY1505"/>
      </mc:Fallback>
    </mc:AlternateContent>
    <mc:AlternateContent xmlns:mc="http://schemas.openxmlformats.org/markup-compatibility/2006">
      <mc:Choice Requires="x14">
        <control shapeId="21608" r:id="rId322" name="DDCROPSCOUNTRY1506">
          <controlPr defaultSize="0" autoLine="0" linkedCell="AD21" listFillRange="Countries!F2:H252" r:id="rId5">
            <anchor moveWithCells="1" sizeWithCells="1">
              <from>
                <xdr:col>14</xdr:col>
                <xdr:colOff>3695700</xdr:colOff>
                <xdr:row>20</xdr:row>
                <xdr:rowOff>0</xdr:rowOff>
              </from>
              <to>
                <xdr:col>15</xdr:col>
                <xdr:colOff>114300</xdr:colOff>
                <xdr:row>21</xdr:row>
                <xdr:rowOff>0</xdr:rowOff>
              </to>
            </anchor>
          </controlPr>
        </control>
      </mc:Choice>
      <mc:Fallback>
        <control shapeId="21608" r:id="rId322" name="DDCROPSCOUNTRY1506"/>
      </mc:Fallback>
    </mc:AlternateContent>
    <mc:AlternateContent xmlns:mc="http://schemas.openxmlformats.org/markup-compatibility/2006">
      <mc:Choice Requires="x14">
        <control shapeId="21609" r:id="rId323" name="GGDD16">
          <controlPr defaultSize="0" autoLine="0" linkedCell="X22" listFillRange="Crops!I2:J398" r:id="rId127">
            <anchor moveWithCells="1" sizeWithCells="1">
              <from>
                <xdr:col>1</xdr:col>
                <xdr:colOff>0</xdr:colOff>
                <xdr:row>21</xdr:row>
                <xdr:rowOff>0</xdr:rowOff>
              </from>
              <to>
                <xdr:col>2</xdr:col>
                <xdr:colOff>28575</xdr:colOff>
                <xdr:row>22</xdr:row>
                <xdr:rowOff>0</xdr:rowOff>
              </to>
            </anchor>
          </controlPr>
        </control>
      </mc:Choice>
      <mc:Fallback>
        <control shapeId="21609" r:id="rId323" name="GGDD16"/>
      </mc:Fallback>
    </mc:AlternateContent>
    <mc:AlternateContent xmlns:mc="http://schemas.openxmlformats.org/markup-compatibility/2006">
      <mc:Choice Requires="x14">
        <control shapeId="21610" r:id="rId324" name="DDCROPSCOUNTRY1601">
          <controlPr defaultSize="0" autoLine="0" linkedCell="Y22" listFillRange="Countries!F2:H252" r:id="rId5">
            <anchor moveWithCells="1" sizeWithCells="1">
              <from>
                <xdr:col>14</xdr:col>
                <xdr:colOff>0</xdr:colOff>
                <xdr:row>21</xdr:row>
                <xdr:rowOff>0</xdr:rowOff>
              </from>
              <to>
                <xdr:col>14</xdr:col>
                <xdr:colOff>714375</xdr:colOff>
                <xdr:row>22</xdr:row>
                <xdr:rowOff>0</xdr:rowOff>
              </to>
            </anchor>
          </controlPr>
        </control>
      </mc:Choice>
      <mc:Fallback>
        <control shapeId="21610" r:id="rId324" name="DDCROPSCOUNTRY1601"/>
      </mc:Fallback>
    </mc:AlternateContent>
    <mc:AlternateContent xmlns:mc="http://schemas.openxmlformats.org/markup-compatibility/2006">
      <mc:Choice Requires="x14">
        <control shapeId="21611" r:id="rId325" name="DDCROPSCOUNTRY1602">
          <controlPr defaultSize="0" autoLine="0" linkedCell="Z22" listFillRange="Countries!F2:H252" r:id="rId5">
            <anchor moveWithCells="1" sizeWithCells="1">
              <from>
                <xdr:col>14</xdr:col>
                <xdr:colOff>733425</xdr:colOff>
                <xdr:row>21</xdr:row>
                <xdr:rowOff>0</xdr:rowOff>
              </from>
              <to>
                <xdr:col>14</xdr:col>
                <xdr:colOff>1447800</xdr:colOff>
                <xdr:row>22</xdr:row>
                <xdr:rowOff>0</xdr:rowOff>
              </to>
            </anchor>
          </controlPr>
        </control>
      </mc:Choice>
      <mc:Fallback>
        <control shapeId="21611" r:id="rId325" name="DDCROPSCOUNTRY1602"/>
      </mc:Fallback>
    </mc:AlternateContent>
    <mc:AlternateContent xmlns:mc="http://schemas.openxmlformats.org/markup-compatibility/2006">
      <mc:Choice Requires="x14">
        <control shapeId="21612" r:id="rId326" name="DDCROPSCOUNTRY1603">
          <controlPr defaultSize="0" autoLine="0" linkedCell="AA22" listFillRange="Countries!F2:H252" r:id="rId7">
            <anchor moveWithCells="1" sizeWithCells="1">
              <from>
                <xdr:col>14</xdr:col>
                <xdr:colOff>1466850</xdr:colOff>
                <xdr:row>21</xdr:row>
                <xdr:rowOff>0</xdr:rowOff>
              </from>
              <to>
                <xdr:col>14</xdr:col>
                <xdr:colOff>2190750</xdr:colOff>
                <xdr:row>22</xdr:row>
                <xdr:rowOff>0</xdr:rowOff>
              </to>
            </anchor>
          </controlPr>
        </control>
      </mc:Choice>
      <mc:Fallback>
        <control shapeId="21612" r:id="rId326" name="DDCROPSCOUNTRY1603"/>
      </mc:Fallback>
    </mc:AlternateContent>
    <mc:AlternateContent xmlns:mc="http://schemas.openxmlformats.org/markup-compatibility/2006">
      <mc:Choice Requires="x14">
        <control shapeId="21613" r:id="rId327" name="DDCROPSCOUNTRY1604">
          <controlPr defaultSize="0" autoLine="0" linkedCell="AB22" listFillRange="Countries!F2:H252" r:id="rId5">
            <anchor moveWithCells="1" sizeWithCells="1">
              <from>
                <xdr:col>14</xdr:col>
                <xdr:colOff>2228850</xdr:colOff>
                <xdr:row>21</xdr:row>
                <xdr:rowOff>0</xdr:rowOff>
              </from>
              <to>
                <xdr:col>14</xdr:col>
                <xdr:colOff>2943225</xdr:colOff>
                <xdr:row>22</xdr:row>
                <xdr:rowOff>0</xdr:rowOff>
              </to>
            </anchor>
          </controlPr>
        </control>
      </mc:Choice>
      <mc:Fallback>
        <control shapeId="21613" r:id="rId327" name="DDCROPSCOUNTRY1604"/>
      </mc:Fallback>
    </mc:AlternateContent>
    <mc:AlternateContent xmlns:mc="http://schemas.openxmlformats.org/markup-compatibility/2006">
      <mc:Choice Requires="x14">
        <control shapeId="21614" r:id="rId328" name="DDCROPSCOUNTRY1605">
          <controlPr defaultSize="0" autoLine="0" linkedCell="AC22" listFillRange="Countries!F2:H252" r:id="rId7">
            <anchor moveWithCells="1" sizeWithCells="1">
              <from>
                <xdr:col>14</xdr:col>
                <xdr:colOff>2952750</xdr:colOff>
                <xdr:row>21</xdr:row>
                <xdr:rowOff>0</xdr:rowOff>
              </from>
              <to>
                <xdr:col>14</xdr:col>
                <xdr:colOff>3676650</xdr:colOff>
                <xdr:row>22</xdr:row>
                <xdr:rowOff>0</xdr:rowOff>
              </to>
            </anchor>
          </controlPr>
        </control>
      </mc:Choice>
      <mc:Fallback>
        <control shapeId="21614" r:id="rId328" name="DDCROPSCOUNTRY1605"/>
      </mc:Fallback>
    </mc:AlternateContent>
    <mc:AlternateContent xmlns:mc="http://schemas.openxmlformats.org/markup-compatibility/2006">
      <mc:Choice Requires="x14">
        <control shapeId="21615" r:id="rId329" name="DDCROPSCOUNTRY1606">
          <controlPr defaultSize="0" autoLine="0" linkedCell="AD22" listFillRange="Countries!F2:H252" r:id="rId5">
            <anchor moveWithCells="1" sizeWithCells="1">
              <from>
                <xdr:col>14</xdr:col>
                <xdr:colOff>3695700</xdr:colOff>
                <xdr:row>21</xdr:row>
                <xdr:rowOff>0</xdr:rowOff>
              </from>
              <to>
                <xdr:col>15</xdr:col>
                <xdr:colOff>114300</xdr:colOff>
                <xdr:row>22</xdr:row>
                <xdr:rowOff>0</xdr:rowOff>
              </to>
            </anchor>
          </controlPr>
        </control>
      </mc:Choice>
      <mc:Fallback>
        <control shapeId="21615" r:id="rId329" name="DDCROPSCOUNTRY1606"/>
      </mc:Fallback>
    </mc:AlternateContent>
    <mc:AlternateContent xmlns:mc="http://schemas.openxmlformats.org/markup-compatibility/2006">
      <mc:Choice Requires="x14">
        <control shapeId="21616" r:id="rId330" name="GGDD17">
          <controlPr defaultSize="0" autoLine="0" linkedCell="X23" listFillRange="Crops!I2:J398" r:id="rId127">
            <anchor moveWithCells="1" sizeWithCells="1">
              <from>
                <xdr:col>1</xdr:col>
                <xdr:colOff>0</xdr:colOff>
                <xdr:row>22</xdr:row>
                <xdr:rowOff>0</xdr:rowOff>
              </from>
              <to>
                <xdr:col>2</xdr:col>
                <xdr:colOff>28575</xdr:colOff>
                <xdr:row>23</xdr:row>
                <xdr:rowOff>0</xdr:rowOff>
              </to>
            </anchor>
          </controlPr>
        </control>
      </mc:Choice>
      <mc:Fallback>
        <control shapeId="21616" r:id="rId330" name="GGDD17"/>
      </mc:Fallback>
    </mc:AlternateContent>
    <mc:AlternateContent xmlns:mc="http://schemas.openxmlformats.org/markup-compatibility/2006">
      <mc:Choice Requires="x14">
        <control shapeId="21617" r:id="rId331" name="DDCROPSCOUNTRY1701">
          <controlPr defaultSize="0" autoLine="0" linkedCell="Y23" listFillRange="Countries!F2:H252" r:id="rId5">
            <anchor moveWithCells="1" sizeWithCells="1">
              <from>
                <xdr:col>14</xdr:col>
                <xdr:colOff>0</xdr:colOff>
                <xdr:row>22</xdr:row>
                <xdr:rowOff>0</xdr:rowOff>
              </from>
              <to>
                <xdr:col>14</xdr:col>
                <xdr:colOff>714375</xdr:colOff>
                <xdr:row>23</xdr:row>
                <xdr:rowOff>0</xdr:rowOff>
              </to>
            </anchor>
          </controlPr>
        </control>
      </mc:Choice>
      <mc:Fallback>
        <control shapeId="21617" r:id="rId331" name="DDCROPSCOUNTRY1701"/>
      </mc:Fallback>
    </mc:AlternateContent>
    <mc:AlternateContent xmlns:mc="http://schemas.openxmlformats.org/markup-compatibility/2006">
      <mc:Choice Requires="x14">
        <control shapeId="21618" r:id="rId332" name="DDCROPSCOUNTRY1702">
          <controlPr defaultSize="0" autoLine="0" linkedCell="Z23" listFillRange="Countries!F2:H252" r:id="rId5">
            <anchor moveWithCells="1" sizeWithCells="1">
              <from>
                <xdr:col>14</xdr:col>
                <xdr:colOff>733425</xdr:colOff>
                <xdr:row>22</xdr:row>
                <xdr:rowOff>0</xdr:rowOff>
              </from>
              <to>
                <xdr:col>14</xdr:col>
                <xdr:colOff>1447800</xdr:colOff>
                <xdr:row>23</xdr:row>
                <xdr:rowOff>0</xdr:rowOff>
              </to>
            </anchor>
          </controlPr>
        </control>
      </mc:Choice>
      <mc:Fallback>
        <control shapeId="21618" r:id="rId332" name="DDCROPSCOUNTRY1702"/>
      </mc:Fallback>
    </mc:AlternateContent>
    <mc:AlternateContent xmlns:mc="http://schemas.openxmlformats.org/markup-compatibility/2006">
      <mc:Choice Requires="x14">
        <control shapeId="21619" r:id="rId333" name="DDCROPSCOUNTRY1703">
          <controlPr defaultSize="0" autoLine="0" linkedCell="AA23" listFillRange="Countries!F2:H252" r:id="rId7">
            <anchor moveWithCells="1" sizeWithCells="1">
              <from>
                <xdr:col>14</xdr:col>
                <xdr:colOff>1466850</xdr:colOff>
                <xdr:row>22</xdr:row>
                <xdr:rowOff>0</xdr:rowOff>
              </from>
              <to>
                <xdr:col>14</xdr:col>
                <xdr:colOff>2190750</xdr:colOff>
                <xdr:row>23</xdr:row>
                <xdr:rowOff>0</xdr:rowOff>
              </to>
            </anchor>
          </controlPr>
        </control>
      </mc:Choice>
      <mc:Fallback>
        <control shapeId="21619" r:id="rId333" name="DDCROPSCOUNTRY1703"/>
      </mc:Fallback>
    </mc:AlternateContent>
    <mc:AlternateContent xmlns:mc="http://schemas.openxmlformats.org/markup-compatibility/2006">
      <mc:Choice Requires="x14">
        <control shapeId="21620" r:id="rId334" name="DDCROPSCOUNTRY1704">
          <controlPr defaultSize="0" autoLine="0" linkedCell="AB23" listFillRange="Countries!F2:H252" r:id="rId5">
            <anchor moveWithCells="1" sizeWithCells="1">
              <from>
                <xdr:col>14</xdr:col>
                <xdr:colOff>2228850</xdr:colOff>
                <xdr:row>22</xdr:row>
                <xdr:rowOff>0</xdr:rowOff>
              </from>
              <to>
                <xdr:col>14</xdr:col>
                <xdr:colOff>2943225</xdr:colOff>
                <xdr:row>23</xdr:row>
                <xdr:rowOff>0</xdr:rowOff>
              </to>
            </anchor>
          </controlPr>
        </control>
      </mc:Choice>
      <mc:Fallback>
        <control shapeId="21620" r:id="rId334" name="DDCROPSCOUNTRY1704"/>
      </mc:Fallback>
    </mc:AlternateContent>
    <mc:AlternateContent xmlns:mc="http://schemas.openxmlformats.org/markup-compatibility/2006">
      <mc:Choice Requires="x14">
        <control shapeId="21621" r:id="rId335" name="DDCROPSCOUNTRY1705">
          <controlPr defaultSize="0" autoLine="0" linkedCell="AC23" listFillRange="Countries!F2:H252" r:id="rId7">
            <anchor moveWithCells="1" sizeWithCells="1">
              <from>
                <xdr:col>14</xdr:col>
                <xdr:colOff>2952750</xdr:colOff>
                <xdr:row>22</xdr:row>
                <xdr:rowOff>0</xdr:rowOff>
              </from>
              <to>
                <xdr:col>14</xdr:col>
                <xdr:colOff>3676650</xdr:colOff>
                <xdr:row>23</xdr:row>
                <xdr:rowOff>0</xdr:rowOff>
              </to>
            </anchor>
          </controlPr>
        </control>
      </mc:Choice>
      <mc:Fallback>
        <control shapeId="21621" r:id="rId335" name="DDCROPSCOUNTRY1705"/>
      </mc:Fallback>
    </mc:AlternateContent>
    <mc:AlternateContent xmlns:mc="http://schemas.openxmlformats.org/markup-compatibility/2006">
      <mc:Choice Requires="x14">
        <control shapeId="21622" r:id="rId336" name="DDCROPSCOUNTRY1706">
          <controlPr defaultSize="0" autoLine="0" linkedCell="AD23" listFillRange="Countries!F2:H252" r:id="rId5">
            <anchor moveWithCells="1" sizeWithCells="1">
              <from>
                <xdr:col>14</xdr:col>
                <xdr:colOff>3695700</xdr:colOff>
                <xdr:row>22</xdr:row>
                <xdr:rowOff>0</xdr:rowOff>
              </from>
              <to>
                <xdr:col>15</xdr:col>
                <xdr:colOff>114300</xdr:colOff>
                <xdr:row>23</xdr:row>
                <xdr:rowOff>0</xdr:rowOff>
              </to>
            </anchor>
          </controlPr>
        </control>
      </mc:Choice>
      <mc:Fallback>
        <control shapeId="21622" r:id="rId336" name="DDCROPSCOUNTRY1706"/>
      </mc:Fallback>
    </mc:AlternateContent>
    <mc:AlternateContent xmlns:mc="http://schemas.openxmlformats.org/markup-compatibility/2006">
      <mc:Choice Requires="x14">
        <control shapeId="21623" r:id="rId337" name="GGDD18">
          <controlPr defaultSize="0" autoLine="0" linkedCell="X24" listFillRange="Crops!I2:J398" r:id="rId127">
            <anchor moveWithCells="1" sizeWithCells="1">
              <from>
                <xdr:col>1</xdr:col>
                <xdr:colOff>0</xdr:colOff>
                <xdr:row>23</xdr:row>
                <xdr:rowOff>0</xdr:rowOff>
              </from>
              <to>
                <xdr:col>2</xdr:col>
                <xdr:colOff>28575</xdr:colOff>
                <xdr:row>24</xdr:row>
                <xdr:rowOff>0</xdr:rowOff>
              </to>
            </anchor>
          </controlPr>
        </control>
      </mc:Choice>
      <mc:Fallback>
        <control shapeId="21623" r:id="rId337" name="GGDD18"/>
      </mc:Fallback>
    </mc:AlternateContent>
    <mc:AlternateContent xmlns:mc="http://schemas.openxmlformats.org/markup-compatibility/2006">
      <mc:Choice Requires="x14">
        <control shapeId="21624" r:id="rId338" name="DDCROPSCOUNTRY1801">
          <controlPr defaultSize="0" autoLine="0" linkedCell="Y24" listFillRange="Countries!F2:H252" r:id="rId5">
            <anchor moveWithCells="1" sizeWithCells="1">
              <from>
                <xdr:col>14</xdr:col>
                <xdr:colOff>0</xdr:colOff>
                <xdr:row>23</xdr:row>
                <xdr:rowOff>0</xdr:rowOff>
              </from>
              <to>
                <xdr:col>14</xdr:col>
                <xdr:colOff>714375</xdr:colOff>
                <xdr:row>24</xdr:row>
                <xdr:rowOff>0</xdr:rowOff>
              </to>
            </anchor>
          </controlPr>
        </control>
      </mc:Choice>
      <mc:Fallback>
        <control shapeId="21624" r:id="rId338" name="DDCROPSCOUNTRY1801"/>
      </mc:Fallback>
    </mc:AlternateContent>
    <mc:AlternateContent xmlns:mc="http://schemas.openxmlformats.org/markup-compatibility/2006">
      <mc:Choice Requires="x14">
        <control shapeId="21625" r:id="rId339" name="DDCROPSCOUNTRY1802">
          <controlPr defaultSize="0" autoLine="0" linkedCell="Z24" listFillRange="Countries!F2:H252" r:id="rId5">
            <anchor moveWithCells="1" sizeWithCells="1">
              <from>
                <xdr:col>14</xdr:col>
                <xdr:colOff>733425</xdr:colOff>
                <xdr:row>23</xdr:row>
                <xdr:rowOff>0</xdr:rowOff>
              </from>
              <to>
                <xdr:col>14</xdr:col>
                <xdr:colOff>1447800</xdr:colOff>
                <xdr:row>24</xdr:row>
                <xdr:rowOff>0</xdr:rowOff>
              </to>
            </anchor>
          </controlPr>
        </control>
      </mc:Choice>
      <mc:Fallback>
        <control shapeId="21625" r:id="rId339" name="DDCROPSCOUNTRY1802"/>
      </mc:Fallback>
    </mc:AlternateContent>
    <mc:AlternateContent xmlns:mc="http://schemas.openxmlformats.org/markup-compatibility/2006">
      <mc:Choice Requires="x14">
        <control shapeId="21626" r:id="rId340" name="DDCROPSCOUNTRY1803">
          <controlPr defaultSize="0" autoLine="0" linkedCell="AA24" listFillRange="Countries!F2:H252" r:id="rId7">
            <anchor moveWithCells="1" sizeWithCells="1">
              <from>
                <xdr:col>14</xdr:col>
                <xdr:colOff>1466850</xdr:colOff>
                <xdr:row>23</xdr:row>
                <xdr:rowOff>0</xdr:rowOff>
              </from>
              <to>
                <xdr:col>14</xdr:col>
                <xdr:colOff>2190750</xdr:colOff>
                <xdr:row>24</xdr:row>
                <xdr:rowOff>0</xdr:rowOff>
              </to>
            </anchor>
          </controlPr>
        </control>
      </mc:Choice>
      <mc:Fallback>
        <control shapeId="21626" r:id="rId340" name="DDCROPSCOUNTRY1803"/>
      </mc:Fallback>
    </mc:AlternateContent>
    <mc:AlternateContent xmlns:mc="http://schemas.openxmlformats.org/markup-compatibility/2006">
      <mc:Choice Requires="x14">
        <control shapeId="21627" r:id="rId341" name="DDCROPSCOUNTRY1804">
          <controlPr defaultSize="0" autoLine="0" linkedCell="AB24" listFillRange="Countries!F2:H252" r:id="rId5">
            <anchor moveWithCells="1" sizeWithCells="1">
              <from>
                <xdr:col>14</xdr:col>
                <xdr:colOff>2228850</xdr:colOff>
                <xdr:row>23</xdr:row>
                <xdr:rowOff>0</xdr:rowOff>
              </from>
              <to>
                <xdr:col>14</xdr:col>
                <xdr:colOff>2943225</xdr:colOff>
                <xdr:row>24</xdr:row>
                <xdr:rowOff>0</xdr:rowOff>
              </to>
            </anchor>
          </controlPr>
        </control>
      </mc:Choice>
      <mc:Fallback>
        <control shapeId="21627" r:id="rId341" name="DDCROPSCOUNTRY1804"/>
      </mc:Fallback>
    </mc:AlternateContent>
    <mc:AlternateContent xmlns:mc="http://schemas.openxmlformats.org/markup-compatibility/2006">
      <mc:Choice Requires="x14">
        <control shapeId="21628" r:id="rId342" name="DDCROPSCOUNTRY1805">
          <controlPr defaultSize="0" autoLine="0" linkedCell="AC24" listFillRange="Countries!F2:H252" r:id="rId7">
            <anchor moveWithCells="1" sizeWithCells="1">
              <from>
                <xdr:col>14</xdr:col>
                <xdr:colOff>2952750</xdr:colOff>
                <xdr:row>23</xdr:row>
                <xdr:rowOff>0</xdr:rowOff>
              </from>
              <to>
                <xdr:col>14</xdr:col>
                <xdr:colOff>3676650</xdr:colOff>
                <xdr:row>24</xdr:row>
                <xdr:rowOff>0</xdr:rowOff>
              </to>
            </anchor>
          </controlPr>
        </control>
      </mc:Choice>
      <mc:Fallback>
        <control shapeId="21628" r:id="rId342" name="DDCROPSCOUNTRY1805"/>
      </mc:Fallback>
    </mc:AlternateContent>
    <mc:AlternateContent xmlns:mc="http://schemas.openxmlformats.org/markup-compatibility/2006">
      <mc:Choice Requires="x14">
        <control shapeId="21629" r:id="rId343" name="DDCROPSCOUNTRY1806">
          <controlPr defaultSize="0" autoLine="0" linkedCell="AD24" listFillRange="Countries!F2:H252" r:id="rId5">
            <anchor moveWithCells="1" sizeWithCells="1">
              <from>
                <xdr:col>14</xdr:col>
                <xdr:colOff>3695700</xdr:colOff>
                <xdr:row>23</xdr:row>
                <xdr:rowOff>0</xdr:rowOff>
              </from>
              <to>
                <xdr:col>15</xdr:col>
                <xdr:colOff>114300</xdr:colOff>
                <xdr:row>24</xdr:row>
                <xdr:rowOff>0</xdr:rowOff>
              </to>
            </anchor>
          </controlPr>
        </control>
      </mc:Choice>
      <mc:Fallback>
        <control shapeId="21629" r:id="rId343" name="DDCROPSCOUNTRY1806"/>
      </mc:Fallback>
    </mc:AlternateContent>
    <mc:AlternateContent xmlns:mc="http://schemas.openxmlformats.org/markup-compatibility/2006">
      <mc:Choice Requires="x14">
        <control shapeId="21630" r:id="rId344" name="GGDD19">
          <controlPr defaultSize="0" autoLine="0" linkedCell="X25" listFillRange="Crops!I2:J398" r:id="rId127">
            <anchor moveWithCells="1" sizeWithCells="1">
              <from>
                <xdr:col>1</xdr:col>
                <xdr:colOff>0</xdr:colOff>
                <xdr:row>24</xdr:row>
                <xdr:rowOff>0</xdr:rowOff>
              </from>
              <to>
                <xdr:col>2</xdr:col>
                <xdr:colOff>28575</xdr:colOff>
                <xdr:row>25</xdr:row>
                <xdr:rowOff>0</xdr:rowOff>
              </to>
            </anchor>
          </controlPr>
        </control>
      </mc:Choice>
      <mc:Fallback>
        <control shapeId="21630" r:id="rId344" name="GGDD19"/>
      </mc:Fallback>
    </mc:AlternateContent>
    <mc:AlternateContent xmlns:mc="http://schemas.openxmlformats.org/markup-compatibility/2006">
      <mc:Choice Requires="x14">
        <control shapeId="21631" r:id="rId345" name="DDCROPSCOUNTRY1901">
          <controlPr defaultSize="0" autoLine="0" linkedCell="Y25" listFillRange="Countries!F2:H252" r:id="rId5">
            <anchor moveWithCells="1" sizeWithCells="1">
              <from>
                <xdr:col>14</xdr:col>
                <xdr:colOff>0</xdr:colOff>
                <xdr:row>24</xdr:row>
                <xdr:rowOff>0</xdr:rowOff>
              </from>
              <to>
                <xdr:col>14</xdr:col>
                <xdr:colOff>714375</xdr:colOff>
                <xdr:row>25</xdr:row>
                <xdr:rowOff>0</xdr:rowOff>
              </to>
            </anchor>
          </controlPr>
        </control>
      </mc:Choice>
      <mc:Fallback>
        <control shapeId="21631" r:id="rId345" name="DDCROPSCOUNTRY1901"/>
      </mc:Fallback>
    </mc:AlternateContent>
    <mc:AlternateContent xmlns:mc="http://schemas.openxmlformats.org/markup-compatibility/2006">
      <mc:Choice Requires="x14">
        <control shapeId="21632" r:id="rId346" name="DDCROPSCOUNTRY1902">
          <controlPr defaultSize="0" autoLine="0" linkedCell="Z25" listFillRange="Countries!F2:H252" r:id="rId5">
            <anchor moveWithCells="1" sizeWithCells="1">
              <from>
                <xdr:col>14</xdr:col>
                <xdr:colOff>733425</xdr:colOff>
                <xdr:row>24</xdr:row>
                <xdr:rowOff>0</xdr:rowOff>
              </from>
              <to>
                <xdr:col>14</xdr:col>
                <xdr:colOff>1447800</xdr:colOff>
                <xdr:row>25</xdr:row>
                <xdr:rowOff>0</xdr:rowOff>
              </to>
            </anchor>
          </controlPr>
        </control>
      </mc:Choice>
      <mc:Fallback>
        <control shapeId="21632" r:id="rId346" name="DDCROPSCOUNTRY1902"/>
      </mc:Fallback>
    </mc:AlternateContent>
    <mc:AlternateContent xmlns:mc="http://schemas.openxmlformats.org/markup-compatibility/2006">
      <mc:Choice Requires="x14">
        <control shapeId="21633" r:id="rId347" name="DDCROPSCOUNTRY1903">
          <controlPr defaultSize="0" autoLine="0" linkedCell="AA25" listFillRange="Countries!F2:H252" r:id="rId7">
            <anchor moveWithCells="1" sizeWithCells="1">
              <from>
                <xdr:col>14</xdr:col>
                <xdr:colOff>1466850</xdr:colOff>
                <xdr:row>24</xdr:row>
                <xdr:rowOff>0</xdr:rowOff>
              </from>
              <to>
                <xdr:col>14</xdr:col>
                <xdr:colOff>2190750</xdr:colOff>
                <xdr:row>25</xdr:row>
                <xdr:rowOff>0</xdr:rowOff>
              </to>
            </anchor>
          </controlPr>
        </control>
      </mc:Choice>
      <mc:Fallback>
        <control shapeId="21633" r:id="rId347" name="DDCROPSCOUNTRY1903"/>
      </mc:Fallback>
    </mc:AlternateContent>
    <mc:AlternateContent xmlns:mc="http://schemas.openxmlformats.org/markup-compatibility/2006">
      <mc:Choice Requires="x14">
        <control shapeId="21634" r:id="rId348" name="DDCROPSCOUNTRY1904">
          <controlPr defaultSize="0" autoLine="0" linkedCell="AB25" listFillRange="Countries!F2:H252" r:id="rId5">
            <anchor moveWithCells="1" sizeWithCells="1">
              <from>
                <xdr:col>14</xdr:col>
                <xdr:colOff>2228850</xdr:colOff>
                <xdr:row>24</xdr:row>
                <xdr:rowOff>0</xdr:rowOff>
              </from>
              <to>
                <xdr:col>14</xdr:col>
                <xdr:colOff>2943225</xdr:colOff>
                <xdr:row>25</xdr:row>
                <xdr:rowOff>0</xdr:rowOff>
              </to>
            </anchor>
          </controlPr>
        </control>
      </mc:Choice>
      <mc:Fallback>
        <control shapeId="21634" r:id="rId348" name="DDCROPSCOUNTRY1904"/>
      </mc:Fallback>
    </mc:AlternateContent>
    <mc:AlternateContent xmlns:mc="http://schemas.openxmlformats.org/markup-compatibility/2006">
      <mc:Choice Requires="x14">
        <control shapeId="21635" r:id="rId349" name="DDCROPSCOUNTRY1905">
          <controlPr defaultSize="0" autoLine="0" linkedCell="AC25" listFillRange="Countries!F2:H252" r:id="rId7">
            <anchor moveWithCells="1" sizeWithCells="1">
              <from>
                <xdr:col>14</xdr:col>
                <xdr:colOff>2952750</xdr:colOff>
                <xdr:row>24</xdr:row>
                <xdr:rowOff>0</xdr:rowOff>
              </from>
              <to>
                <xdr:col>14</xdr:col>
                <xdr:colOff>3676650</xdr:colOff>
                <xdr:row>25</xdr:row>
                <xdr:rowOff>0</xdr:rowOff>
              </to>
            </anchor>
          </controlPr>
        </control>
      </mc:Choice>
      <mc:Fallback>
        <control shapeId="21635" r:id="rId349" name="DDCROPSCOUNTRY1905"/>
      </mc:Fallback>
    </mc:AlternateContent>
    <mc:AlternateContent xmlns:mc="http://schemas.openxmlformats.org/markup-compatibility/2006">
      <mc:Choice Requires="x14">
        <control shapeId="21636" r:id="rId350" name="DDCROPSCOUNTRY1906">
          <controlPr defaultSize="0" autoLine="0" linkedCell="AD25" listFillRange="Countries!F2:H252" r:id="rId5">
            <anchor moveWithCells="1" sizeWithCells="1">
              <from>
                <xdr:col>14</xdr:col>
                <xdr:colOff>3695700</xdr:colOff>
                <xdr:row>24</xdr:row>
                <xdr:rowOff>0</xdr:rowOff>
              </from>
              <to>
                <xdr:col>15</xdr:col>
                <xdr:colOff>114300</xdr:colOff>
                <xdr:row>25</xdr:row>
                <xdr:rowOff>0</xdr:rowOff>
              </to>
            </anchor>
          </controlPr>
        </control>
      </mc:Choice>
      <mc:Fallback>
        <control shapeId="21636" r:id="rId350" name="DDCROPSCOUNTRY1906"/>
      </mc:Fallback>
    </mc:AlternateContent>
    <mc:AlternateContent xmlns:mc="http://schemas.openxmlformats.org/markup-compatibility/2006">
      <mc:Choice Requires="x14">
        <control shapeId="21637" r:id="rId351" name="GGDD20">
          <controlPr defaultSize="0" autoLine="0" linkedCell="X26" listFillRange="Crops!I2:J398" r:id="rId127">
            <anchor moveWithCells="1" sizeWithCells="1">
              <from>
                <xdr:col>1</xdr:col>
                <xdr:colOff>0</xdr:colOff>
                <xdr:row>25</xdr:row>
                <xdr:rowOff>0</xdr:rowOff>
              </from>
              <to>
                <xdr:col>2</xdr:col>
                <xdr:colOff>28575</xdr:colOff>
                <xdr:row>26</xdr:row>
                <xdr:rowOff>0</xdr:rowOff>
              </to>
            </anchor>
          </controlPr>
        </control>
      </mc:Choice>
      <mc:Fallback>
        <control shapeId="21637" r:id="rId351" name="GGDD20"/>
      </mc:Fallback>
    </mc:AlternateContent>
    <mc:AlternateContent xmlns:mc="http://schemas.openxmlformats.org/markup-compatibility/2006">
      <mc:Choice Requires="x14">
        <control shapeId="21638" r:id="rId352" name="DDCROPSCOUNTRY2001">
          <controlPr defaultSize="0" autoLine="0" linkedCell="Y26" listFillRange="Countries!F2:H252" r:id="rId5">
            <anchor moveWithCells="1" sizeWithCells="1">
              <from>
                <xdr:col>14</xdr:col>
                <xdr:colOff>0</xdr:colOff>
                <xdr:row>25</xdr:row>
                <xdr:rowOff>0</xdr:rowOff>
              </from>
              <to>
                <xdr:col>14</xdr:col>
                <xdr:colOff>714375</xdr:colOff>
                <xdr:row>26</xdr:row>
                <xdr:rowOff>0</xdr:rowOff>
              </to>
            </anchor>
          </controlPr>
        </control>
      </mc:Choice>
      <mc:Fallback>
        <control shapeId="21638" r:id="rId352" name="DDCROPSCOUNTRY2001"/>
      </mc:Fallback>
    </mc:AlternateContent>
    <mc:AlternateContent xmlns:mc="http://schemas.openxmlformats.org/markup-compatibility/2006">
      <mc:Choice Requires="x14">
        <control shapeId="21639" r:id="rId353" name="DDCROPSCOUNTRY2002">
          <controlPr defaultSize="0" autoLine="0" linkedCell="Z26" listFillRange="Countries!F2:H252" r:id="rId5">
            <anchor moveWithCells="1" sizeWithCells="1">
              <from>
                <xdr:col>14</xdr:col>
                <xdr:colOff>733425</xdr:colOff>
                <xdr:row>25</xdr:row>
                <xdr:rowOff>0</xdr:rowOff>
              </from>
              <to>
                <xdr:col>14</xdr:col>
                <xdr:colOff>1447800</xdr:colOff>
                <xdr:row>26</xdr:row>
                <xdr:rowOff>0</xdr:rowOff>
              </to>
            </anchor>
          </controlPr>
        </control>
      </mc:Choice>
      <mc:Fallback>
        <control shapeId="21639" r:id="rId353" name="DDCROPSCOUNTRY2002"/>
      </mc:Fallback>
    </mc:AlternateContent>
    <mc:AlternateContent xmlns:mc="http://schemas.openxmlformats.org/markup-compatibility/2006">
      <mc:Choice Requires="x14">
        <control shapeId="21640" r:id="rId354" name="DDCROPSCOUNTRY2003">
          <controlPr defaultSize="0" autoLine="0" linkedCell="AA26" listFillRange="Countries!F2:H252" r:id="rId7">
            <anchor moveWithCells="1" sizeWithCells="1">
              <from>
                <xdr:col>14</xdr:col>
                <xdr:colOff>1466850</xdr:colOff>
                <xdr:row>25</xdr:row>
                <xdr:rowOff>0</xdr:rowOff>
              </from>
              <to>
                <xdr:col>14</xdr:col>
                <xdr:colOff>2190750</xdr:colOff>
                <xdr:row>26</xdr:row>
                <xdr:rowOff>0</xdr:rowOff>
              </to>
            </anchor>
          </controlPr>
        </control>
      </mc:Choice>
      <mc:Fallback>
        <control shapeId="21640" r:id="rId354" name="DDCROPSCOUNTRY2003"/>
      </mc:Fallback>
    </mc:AlternateContent>
    <mc:AlternateContent xmlns:mc="http://schemas.openxmlformats.org/markup-compatibility/2006">
      <mc:Choice Requires="x14">
        <control shapeId="21641" r:id="rId355" name="DDCROPSCOUNTRY2004">
          <controlPr defaultSize="0" autoLine="0" linkedCell="AB26" listFillRange="Countries!F2:H252" r:id="rId5">
            <anchor moveWithCells="1" sizeWithCells="1">
              <from>
                <xdr:col>14</xdr:col>
                <xdr:colOff>2228850</xdr:colOff>
                <xdr:row>25</xdr:row>
                <xdr:rowOff>0</xdr:rowOff>
              </from>
              <to>
                <xdr:col>14</xdr:col>
                <xdr:colOff>2943225</xdr:colOff>
                <xdr:row>26</xdr:row>
                <xdr:rowOff>0</xdr:rowOff>
              </to>
            </anchor>
          </controlPr>
        </control>
      </mc:Choice>
      <mc:Fallback>
        <control shapeId="21641" r:id="rId355" name="DDCROPSCOUNTRY2004"/>
      </mc:Fallback>
    </mc:AlternateContent>
    <mc:AlternateContent xmlns:mc="http://schemas.openxmlformats.org/markup-compatibility/2006">
      <mc:Choice Requires="x14">
        <control shapeId="21642" r:id="rId356" name="DDCROPSCOUNTRY2005">
          <controlPr defaultSize="0" autoLine="0" linkedCell="AC26" listFillRange="Countries!F2:H252" r:id="rId7">
            <anchor moveWithCells="1" sizeWithCells="1">
              <from>
                <xdr:col>14</xdr:col>
                <xdr:colOff>2952750</xdr:colOff>
                <xdr:row>25</xdr:row>
                <xdr:rowOff>0</xdr:rowOff>
              </from>
              <to>
                <xdr:col>14</xdr:col>
                <xdr:colOff>3676650</xdr:colOff>
                <xdr:row>26</xdr:row>
                <xdr:rowOff>0</xdr:rowOff>
              </to>
            </anchor>
          </controlPr>
        </control>
      </mc:Choice>
      <mc:Fallback>
        <control shapeId="21642" r:id="rId356" name="DDCROPSCOUNTRY2005"/>
      </mc:Fallback>
    </mc:AlternateContent>
    <mc:AlternateContent xmlns:mc="http://schemas.openxmlformats.org/markup-compatibility/2006">
      <mc:Choice Requires="x14">
        <control shapeId="21643" r:id="rId357" name="DDCROPSCOUNTRY2006">
          <controlPr defaultSize="0" autoLine="0" linkedCell="AD26" listFillRange="Countries!F2:H252" r:id="rId5">
            <anchor moveWithCells="1" sizeWithCells="1">
              <from>
                <xdr:col>14</xdr:col>
                <xdr:colOff>3695700</xdr:colOff>
                <xdr:row>25</xdr:row>
                <xdr:rowOff>0</xdr:rowOff>
              </from>
              <to>
                <xdr:col>15</xdr:col>
                <xdr:colOff>114300</xdr:colOff>
                <xdr:row>26</xdr:row>
                <xdr:rowOff>0</xdr:rowOff>
              </to>
            </anchor>
          </controlPr>
        </control>
      </mc:Choice>
      <mc:Fallback>
        <control shapeId="21643" r:id="rId357" name="DDCROPSCOUNTRY2006"/>
      </mc:Fallback>
    </mc:AlternateContent>
    <mc:AlternateContent xmlns:mc="http://schemas.openxmlformats.org/markup-compatibility/2006">
      <mc:Choice Requires="x14">
        <control shapeId="21644" r:id="rId358" name="GGDD12">
          <controlPr defaultSize="0" autoLine="0" linkedCell="X18" listFillRange="Crops!I2:J398" r:id="rId127">
            <anchor moveWithCells="1" sizeWithCells="1">
              <from>
                <xdr:col>1</xdr:col>
                <xdr:colOff>0</xdr:colOff>
                <xdr:row>17</xdr:row>
                <xdr:rowOff>0</xdr:rowOff>
              </from>
              <to>
                <xdr:col>2</xdr:col>
                <xdr:colOff>28575</xdr:colOff>
                <xdr:row>18</xdr:row>
                <xdr:rowOff>0</xdr:rowOff>
              </to>
            </anchor>
          </controlPr>
        </control>
      </mc:Choice>
      <mc:Fallback>
        <control shapeId="21644" r:id="rId358" name="GGDD12"/>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1:E55"/>
  <sheetViews>
    <sheetView workbookViewId="0">
      <selection activeCell="D5" sqref="D5"/>
    </sheetView>
  </sheetViews>
  <sheetFormatPr defaultRowHeight="12.75"/>
  <cols>
    <col min="1" max="1" width="1.7109375" customWidth="1"/>
    <col min="2" max="2" width="9" customWidth="1"/>
    <col min="3" max="3" width="30.5703125" customWidth="1"/>
    <col min="4" max="5" width="50.5703125" customWidth="1"/>
  </cols>
  <sheetData>
    <row r="1" spans="2:5" ht="30" customHeight="1">
      <c r="B1" s="545" t="str">
        <f>Labels!$C$315</f>
        <v>Product Handling</v>
      </c>
      <c r="C1" s="545"/>
      <c r="D1" s="545"/>
      <c r="E1" s="545"/>
    </row>
    <row r="2" spans="2:5" ht="13.5" thickBot="1"/>
    <row r="3" spans="2:5" ht="15">
      <c r="B3" s="550"/>
      <c r="C3" s="551"/>
      <c r="D3" s="274"/>
      <c r="E3" s="273" t="str">
        <f>Labels!$C$35</f>
        <v>Date</v>
      </c>
    </row>
    <row r="4" spans="2:5" ht="30" customHeight="1">
      <c r="B4" s="546" t="str">
        <f>Labels!$C$116</f>
        <v>Auditor Signature</v>
      </c>
      <c r="C4" s="547"/>
      <c r="D4" s="278"/>
      <c r="E4" s="279"/>
    </row>
    <row r="5" spans="2:5" ht="30" customHeight="1" thickBot="1">
      <c r="B5" s="548" t="str">
        <f>Labels!$C$308</f>
        <v>Client Signature</v>
      </c>
      <c r="C5" s="549"/>
      <c r="D5" s="353" t="s">
        <v>2788</v>
      </c>
      <c r="E5" s="281"/>
    </row>
    <row r="6" spans="2:5" ht="30" customHeight="1">
      <c r="B6" s="275" t="str">
        <f>Labels!$C$316</f>
        <v>No.</v>
      </c>
      <c r="C6" s="276" t="str">
        <f>Labels!$C$317</f>
        <v>Product handling registration no. (GLN/GGN if available)</v>
      </c>
      <c r="D6" s="274" t="str">
        <f>Labels!$C$318</f>
        <v>PHU name and address</v>
      </c>
      <c r="E6" s="277" t="str">
        <f>Labels!$C$319</f>
        <v>Certified crops handled</v>
      </c>
    </row>
    <row r="7" spans="2:5" ht="30" customHeight="1">
      <c r="B7" s="282"/>
      <c r="C7" s="283"/>
      <c r="D7" s="283"/>
      <c r="E7" s="284"/>
    </row>
    <row r="8" spans="2:5" ht="30" customHeight="1">
      <c r="B8" s="285"/>
      <c r="C8" s="286"/>
      <c r="D8" s="286"/>
      <c r="E8" s="287"/>
    </row>
    <row r="9" spans="2:5" ht="30" customHeight="1">
      <c r="B9" s="285"/>
      <c r="C9" s="286"/>
      <c r="D9" s="286"/>
      <c r="E9" s="287"/>
    </row>
    <row r="10" spans="2:5" ht="30" customHeight="1">
      <c r="B10" s="285"/>
      <c r="C10" s="286"/>
      <c r="D10" s="286"/>
      <c r="E10" s="287"/>
    </row>
    <row r="11" spans="2:5" ht="30" customHeight="1">
      <c r="B11" s="285"/>
      <c r="C11" s="286"/>
      <c r="D11" s="286"/>
      <c r="E11" s="287"/>
    </row>
    <row r="12" spans="2:5" ht="30" customHeight="1">
      <c r="B12" s="285"/>
      <c r="C12" s="286"/>
      <c r="D12" s="286"/>
      <c r="E12" s="287"/>
    </row>
    <row r="13" spans="2:5" ht="30" customHeight="1">
      <c r="B13" s="285"/>
      <c r="C13" s="286"/>
      <c r="D13" s="286"/>
      <c r="E13" s="287"/>
    </row>
    <row r="14" spans="2:5" ht="30" customHeight="1">
      <c r="B14" s="285"/>
      <c r="C14" s="286"/>
      <c r="D14" s="286"/>
      <c r="E14" s="287"/>
    </row>
    <row r="15" spans="2:5" ht="30" customHeight="1">
      <c r="B15" s="285"/>
      <c r="C15" s="286"/>
      <c r="D15" s="286"/>
      <c r="E15" s="287"/>
    </row>
    <row r="16" spans="2:5" ht="30" customHeight="1">
      <c r="B16" s="285"/>
      <c r="C16" s="286"/>
      <c r="D16" s="286"/>
      <c r="E16" s="287"/>
    </row>
    <row r="17" spans="2:5" ht="30" customHeight="1">
      <c r="B17" s="285"/>
      <c r="C17" s="286"/>
      <c r="D17" s="286"/>
      <c r="E17" s="287"/>
    </row>
    <row r="18" spans="2:5" ht="30" customHeight="1">
      <c r="B18" s="285"/>
      <c r="C18" s="286"/>
      <c r="D18" s="286"/>
      <c r="E18" s="287"/>
    </row>
    <row r="19" spans="2:5" ht="30" customHeight="1">
      <c r="B19" s="285"/>
      <c r="C19" s="286"/>
      <c r="D19" s="286"/>
      <c r="E19" s="287"/>
    </row>
    <row r="20" spans="2:5" ht="30" customHeight="1">
      <c r="B20" s="285"/>
      <c r="C20" s="286"/>
      <c r="D20" s="286"/>
      <c r="E20" s="287"/>
    </row>
    <row r="21" spans="2:5" ht="30" customHeight="1">
      <c r="B21" s="285"/>
      <c r="C21" s="286"/>
      <c r="D21" s="286"/>
      <c r="E21" s="287"/>
    </row>
    <row r="22" spans="2:5" ht="30" customHeight="1">
      <c r="B22" s="285"/>
      <c r="C22" s="286"/>
      <c r="D22" s="286"/>
      <c r="E22" s="287"/>
    </row>
    <row r="23" spans="2:5" ht="30" customHeight="1">
      <c r="B23" s="285"/>
      <c r="C23" s="286"/>
      <c r="D23" s="286"/>
      <c r="E23" s="287"/>
    </row>
    <row r="24" spans="2:5" ht="30" customHeight="1">
      <c r="B24" s="285"/>
      <c r="C24" s="286"/>
      <c r="D24" s="286"/>
      <c r="E24" s="287"/>
    </row>
    <row r="25" spans="2:5" ht="30" customHeight="1">
      <c r="B25" s="285"/>
      <c r="C25" s="286"/>
      <c r="D25" s="286"/>
      <c r="E25" s="287"/>
    </row>
    <row r="26" spans="2:5" ht="30" customHeight="1">
      <c r="B26" s="285"/>
      <c r="C26" s="286"/>
      <c r="D26" s="286"/>
      <c r="E26" s="287"/>
    </row>
    <row r="27" spans="2:5" ht="30" customHeight="1">
      <c r="B27" s="285"/>
      <c r="C27" s="286"/>
      <c r="D27" s="286"/>
      <c r="E27" s="287"/>
    </row>
    <row r="28" spans="2:5" ht="30" customHeight="1">
      <c r="B28" s="285"/>
      <c r="C28" s="286"/>
      <c r="D28" s="286"/>
      <c r="E28" s="287"/>
    </row>
    <row r="29" spans="2:5" ht="30" customHeight="1">
      <c r="B29" s="285"/>
      <c r="C29" s="286"/>
      <c r="D29" s="286"/>
      <c r="E29" s="287"/>
    </row>
    <row r="30" spans="2:5" ht="30" customHeight="1">
      <c r="B30" s="285"/>
      <c r="C30" s="286"/>
      <c r="D30" s="286"/>
      <c r="E30" s="287"/>
    </row>
    <row r="31" spans="2:5" ht="30" customHeight="1">
      <c r="B31" s="285"/>
      <c r="C31" s="286"/>
      <c r="D31" s="286"/>
      <c r="E31" s="287"/>
    </row>
    <row r="32" spans="2:5" ht="30" customHeight="1">
      <c r="B32" s="285"/>
      <c r="C32" s="286"/>
      <c r="D32" s="286"/>
      <c r="E32" s="287"/>
    </row>
    <row r="33" spans="2:5" ht="30" customHeight="1">
      <c r="B33" s="285"/>
      <c r="C33" s="286"/>
      <c r="D33" s="286"/>
      <c r="E33" s="287"/>
    </row>
    <row r="34" spans="2:5" ht="30" customHeight="1">
      <c r="B34" s="285"/>
      <c r="C34" s="286"/>
      <c r="D34" s="286"/>
      <c r="E34" s="287"/>
    </row>
    <row r="35" spans="2:5" ht="30" customHeight="1">
      <c r="B35" s="285"/>
      <c r="C35" s="286"/>
      <c r="D35" s="286"/>
      <c r="E35" s="287"/>
    </row>
    <row r="36" spans="2:5" ht="30" customHeight="1">
      <c r="B36" s="285"/>
      <c r="C36" s="286"/>
      <c r="D36" s="286"/>
      <c r="E36" s="287"/>
    </row>
    <row r="37" spans="2:5" ht="30" customHeight="1">
      <c r="B37" s="285"/>
      <c r="C37" s="286"/>
      <c r="D37" s="286"/>
      <c r="E37" s="287"/>
    </row>
    <row r="38" spans="2:5" ht="30" customHeight="1">
      <c r="B38" s="285"/>
      <c r="C38" s="286"/>
      <c r="D38" s="286"/>
      <c r="E38" s="287"/>
    </row>
    <row r="39" spans="2:5" ht="30" customHeight="1">
      <c r="B39" s="285"/>
      <c r="C39" s="286"/>
      <c r="D39" s="286"/>
      <c r="E39" s="287"/>
    </row>
    <row r="40" spans="2:5" ht="30" customHeight="1">
      <c r="B40" s="285"/>
      <c r="C40" s="286"/>
      <c r="D40" s="286"/>
      <c r="E40" s="287"/>
    </row>
    <row r="41" spans="2:5" ht="30" customHeight="1">
      <c r="B41" s="285"/>
      <c r="C41" s="286"/>
      <c r="D41" s="286"/>
      <c r="E41" s="287"/>
    </row>
    <row r="42" spans="2:5" ht="30" customHeight="1">
      <c r="B42" s="285"/>
      <c r="C42" s="286"/>
      <c r="D42" s="286"/>
      <c r="E42" s="287"/>
    </row>
    <row r="43" spans="2:5" ht="30" customHeight="1">
      <c r="B43" s="285"/>
      <c r="C43" s="286"/>
      <c r="D43" s="286"/>
      <c r="E43" s="287"/>
    </row>
    <row r="44" spans="2:5" ht="30" customHeight="1">
      <c r="B44" s="285"/>
      <c r="C44" s="286"/>
      <c r="D44" s="286"/>
      <c r="E44" s="287"/>
    </row>
    <row r="45" spans="2:5" ht="30" customHeight="1">
      <c r="B45" s="285"/>
      <c r="C45" s="286"/>
      <c r="D45" s="286"/>
      <c r="E45" s="287"/>
    </row>
    <row r="46" spans="2:5" ht="30" customHeight="1">
      <c r="B46" s="285"/>
      <c r="C46" s="286"/>
      <c r="D46" s="286"/>
      <c r="E46" s="287"/>
    </row>
    <row r="47" spans="2:5" ht="30" customHeight="1">
      <c r="B47" s="285"/>
      <c r="C47" s="286"/>
      <c r="D47" s="286"/>
      <c r="E47" s="287"/>
    </row>
    <row r="48" spans="2:5" ht="30" customHeight="1">
      <c r="B48" s="285"/>
      <c r="C48" s="286"/>
      <c r="D48" s="286"/>
      <c r="E48" s="287"/>
    </row>
    <row r="49" spans="2:5" ht="30" customHeight="1">
      <c r="B49" s="285"/>
      <c r="C49" s="286"/>
      <c r="D49" s="286"/>
      <c r="E49" s="287"/>
    </row>
    <row r="50" spans="2:5" ht="30" customHeight="1">
      <c r="B50" s="285"/>
      <c r="C50" s="286"/>
      <c r="D50" s="286"/>
      <c r="E50" s="287"/>
    </row>
    <row r="51" spans="2:5" ht="30" customHeight="1">
      <c r="B51" s="285"/>
      <c r="C51" s="286"/>
      <c r="D51" s="286"/>
      <c r="E51" s="287"/>
    </row>
    <row r="52" spans="2:5" ht="30" customHeight="1">
      <c r="B52" s="285"/>
      <c r="C52" s="286"/>
      <c r="D52" s="286"/>
      <c r="E52" s="287"/>
    </row>
    <row r="53" spans="2:5" ht="30" customHeight="1">
      <c r="B53" s="285"/>
      <c r="C53" s="286"/>
      <c r="D53" s="286"/>
      <c r="E53" s="287"/>
    </row>
    <row r="54" spans="2:5" ht="30" customHeight="1">
      <c r="B54" s="285"/>
      <c r="C54" s="286"/>
      <c r="D54" s="286"/>
      <c r="E54" s="287"/>
    </row>
    <row r="55" spans="2:5" ht="30" customHeight="1" thickBot="1">
      <c r="B55" s="288"/>
      <c r="C55" s="280"/>
      <c r="D55" s="280"/>
      <c r="E55" s="281"/>
    </row>
  </sheetData>
  <mergeCells count="4">
    <mergeCell ref="B1:E1"/>
    <mergeCell ref="B4:C4"/>
    <mergeCell ref="B5:C5"/>
    <mergeCell ref="B3:C3"/>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B1:M31"/>
  <sheetViews>
    <sheetView zoomScaleNormal="100" workbookViewId="0">
      <selection activeCell="C6" sqref="C6"/>
    </sheetView>
  </sheetViews>
  <sheetFormatPr defaultColWidth="8.85546875" defaultRowHeight="12.75"/>
  <cols>
    <col min="1" max="1" width="2.42578125" style="225" customWidth="1"/>
    <col min="2" max="2" width="44.42578125" style="249" customWidth="1"/>
    <col min="3" max="3" width="9.7109375" style="250" customWidth="1"/>
    <col min="4" max="4" width="29.28515625" style="250" customWidth="1"/>
    <col min="5" max="5" width="29.42578125" style="250" customWidth="1"/>
    <col min="6" max="6" width="2.42578125" style="225" customWidth="1"/>
    <col min="7" max="7" width="14.5703125" style="225" hidden="1" customWidth="1"/>
    <col min="8" max="9" width="0" style="225" hidden="1" customWidth="1"/>
    <col min="10" max="11" width="37" style="225" hidden="1" customWidth="1"/>
    <col min="12" max="13" width="16.28515625" style="225" hidden="1" customWidth="1"/>
    <col min="14" max="20" width="0" style="225" hidden="1" customWidth="1"/>
    <col min="21" max="16384" width="8.85546875" style="225"/>
  </cols>
  <sheetData>
    <row r="1" spans="2:13" ht="39" customHeight="1">
      <c r="B1" s="555" t="str">
        <f>Labels!C169</f>
        <v>Additional Inspection Notes (for all external and internal inspections)</v>
      </c>
      <c r="C1" s="555"/>
      <c r="D1" s="555"/>
      <c r="E1" s="555"/>
    </row>
    <row r="2" spans="2:13" ht="13.5" thickBot="1">
      <c r="B2" s="226"/>
      <c r="C2" s="226"/>
      <c r="D2" s="226"/>
      <c r="E2" s="226"/>
    </row>
    <row r="3" spans="2:13" ht="25.9" customHeight="1">
      <c r="B3" s="227" t="str">
        <f>Labels!C63</f>
        <v>Producer Name</v>
      </c>
      <c r="C3" s="556" t="str">
        <f>Client!D18&amp;""</f>
        <v>PPU Test 1</v>
      </c>
      <c r="D3" s="556"/>
      <c r="E3" s="557"/>
      <c r="H3" s="225" t="str">
        <f>Labels!G2</f>
        <v>Yes</v>
      </c>
      <c r="I3" s="225" t="str">
        <f>Labels!F2</f>
        <v>Yes</v>
      </c>
      <c r="J3" s="225" t="str">
        <f>Labels!C175</f>
        <v>Option 1</v>
      </c>
      <c r="K3" s="225" t="str">
        <f>Labels!B175</f>
        <v>Option 1</v>
      </c>
      <c r="L3" s="225" t="str">
        <f>Labels!C181</f>
        <v>Announced</v>
      </c>
      <c r="M3" s="225" t="str">
        <f>Labels!B181</f>
        <v>Announced</v>
      </c>
    </row>
    <row r="4" spans="2:13" ht="25.9" customHeight="1" thickBot="1">
      <c r="B4" s="228" t="str">
        <f>Labels!C219</f>
        <v>GGN</v>
      </c>
      <c r="C4" s="558" t="str">
        <f>Client!C11&amp;""</f>
        <v/>
      </c>
      <c r="D4" s="558"/>
      <c r="E4" s="559"/>
      <c r="H4" s="225" t="str">
        <f>Labels!G3</f>
        <v>No</v>
      </c>
      <c r="I4" s="225" t="str">
        <f>Labels!F3</f>
        <v>No</v>
      </c>
      <c r="J4" s="225" t="str">
        <f>Labels!C176</f>
        <v>Option 1 multisite without QMS</v>
      </c>
      <c r="K4" s="225" t="str">
        <f>Labels!B176</f>
        <v>Option 1 multisite without QMS</v>
      </c>
      <c r="L4" s="225" t="str">
        <f>Labels!C182</f>
        <v>Unannounced</v>
      </c>
      <c r="M4" s="225" t="str">
        <f>Labels!B182</f>
        <v>Unannounced</v>
      </c>
    </row>
    <row r="5" spans="2:13" ht="12.6" customHeight="1" thickBot="1">
      <c r="B5" s="560"/>
      <c r="C5" s="560"/>
      <c r="D5" s="560"/>
      <c r="E5" s="560"/>
      <c r="H5" s="225">
        <f>Labels!G4</f>
        <v>0</v>
      </c>
      <c r="I5" s="225">
        <f>Labels!F4</f>
        <v>0</v>
      </c>
      <c r="J5" s="225" t="str">
        <f>Labels!C177</f>
        <v>Option 1 multisite with QMS</v>
      </c>
      <c r="K5" s="225" t="str">
        <f>Labels!B177</f>
        <v>Option 1 multisite with QMS</v>
      </c>
      <c r="L5" s="225" t="str">
        <f>Labels!C183</f>
        <v>Other</v>
      </c>
      <c r="M5" s="225" t="str">
        <f>Labels!B183</f>
        <v>Other</v>
      </c>
    </row>
    <row r="6" spans="2:13" ht="59.45" customHeight="1">
      <c r="B6" s="229" t="str">
        <f>Labels!C170</f>
        <v>Did the producer show evidence during registration that he is an existing Tesco producer or a prospective producer directly linked to an approved primary supplier?</v>
      </c>
      <c r="C6" s="230"/>
      <c r="D6" s="561"/>
      <c r="E6" s="562"/>
      <c r="G6" s="225" t="e">
        <f>VLOOKUP(C6,H3:I4,2,FALSE)</f>
        <v>#N/A</v>
      </c>
      <c r="J6" s="225" t="str">
        <f>Labels!C178</f>
        <v>Option 2</v>
      </c>
      <c r="K6" s="225" t="str">
        <f>Labels!B178</f>
        <v>Option 2</v>
      </c>
    </row>
    <row r="7" spans="2:13" ht="25.9" customHeight="1">
      <c r="B7" s="231" t="str">
        <f>Labels!C171</f>
        <v>If yes, please enter the name of the primary supplier</v>
      </c>
      <c r="C7" s="563" t="str">
        <f>Labels!C172</f>
        <v>Please enter the o-key of the primary supplier</v>
      </c>
      <c r="D7" s="564"/>
      <c r="E7" s="565"/>
    </row>
    <row r="8" spans="2:13" ht="19.899999999999999" customHeight="1">
      <c r="B8" s="232"/>
      <c r="C8" s="552"/>
      <c r="D8" s="553"/>
      <c r="E8" s="554"/>
    </row>
    <row r="9" spans="2:13" ht="19.899999999999999" customHeight="1">
      <c r="B9" s="232"/>
      <c r="C9" s="552"/>
      <c r="D9" s="553"/>
      <c r="E9" s="554"/>
    </row>
    <row r="10" spans="2:13" ht="19.899999999999999" customHeight="1">
      <c r="B10" s="232"/>
      <c r="C10" s="552"/>
      <c r="D10" s="553"/>
      <c r="E10" s="554"/>
    </row>
    <row r="11" spans="2:13" ht="19.899999999999999" customHeight="1">
      <c r="B11" s="232"/>
      <c r="C11" s="552"/>
      <c r="D11" s="553"/>
      <c r="E11" s="554"/>
    </row>
    <row r="12" spans="2:13" ht="19.899999999999999" customHeight="1">
      <c r="B12" s="232"/>
      <c r="C12" s="552"/>
      <c r="D12" s="553"/>
      <c r="E12" s="554"/>
    </row>
    <row r="13" spans="2:13" ht="19.899999999999999" customHeight="1">
      <c r="B13" s="232"/>
      <c r="C13" s="552"/>
      <c r="D13" s="553"/>
      <c r="E13" s="554"/>
    </row>
    <row r="14" spans="2:13" ht="25.9" customHeight="1">
      <c r="B14" s="233" t="str">
        <f>Labels!C173</f>
        <v>Company type certificate holder:</v>
      </c>
      <c r="C14" s="569"/>
      <c r="D14" s="570"/>
      <c r="E14" s="571"/>
    </row>
    <row r="15" spans="2:13" ht="25.9" customHeight="1">
      <c r="B15" s="234" t="str">
        <f>Labels!C174</f>
        <v>Please choose:</v>
      </c>
      <c r="C15" s="572"/>
      <c r="D15" s="573"/>
      <c r="E15" s="235"/>
      <c r="G15" s="225" t="e">
        <f>VLOOKUP(C15,J3:K6,2,FALSE)</f>
        <v>#N/A</v>
      </c>
    </row>
    <row r="16" spans="2:13" ht="25.9" customHeight="1">
      <c r="B16" s="236" t="str">
        <f>Labels!C179</f>
        <v>GGN of the inspected producer:</v>
      </c>
      <c r="C16" s="574"/>
      <c r="D16" s="575"/>
      <c r="E16" s="571"/>
    </row>
    <row r="17" spans="2:7" ht="25.9" customHeight="1">
      <c r="B17" s="234" t="str">
        <f>Labels!C180</f>
        <v>Type of inspection:</v>
      </c>
      <c r="C17" s="572"/>
      <c r="D17" s="573"/>
      <c r="E17" s="237"/>
      <c r="G17" s="225" t="e">
        <f>VLOOKUP(C17,L3:M5,2,FALSE)</f>
        <v>#N/A</v>
      </c>
    </row>
    <row r="18" spans="2:7" ht="39" customHeight="1">
      <c r="B18" s="238" t="str">
        <f>Labels!C184</f>
        <v xml:space="preserve">Does the producer participate in the unannounced reward program? </v>
      </c>
      <c r="C18" s="239"/>
      <c r="D18" s="576"/>
      <c r="E18" s="577"/>
      <c r="G18" s="225">
        <f>VLOOKUP(C18,H3:I5,2,FALSE)</f>
        <v>0</v>
      </c>
    </row>
    <row r="19" spans="2:7" ht="39" customHeight="1">
      <c r="B19" s="234" t="str">
        <f>Labels!C185</f>
        <v xml:space="preserve">Does the producer make use of a consultant? </v>
      </c>
      <c r="C19" s="240"/>
      <c r="D19" s="578"/>
      <c r="E19" s="579"/>
      <c r="G19" s="225" t="e">
        <f>VLOOKUP(C19,H3:I4,2,FALSE)</f>
        <v>#N/A</v>
      </c>
    </row>
    <row r="20" spans="2:7" ht="39" customHeight="1">
      <c r="B20" s="241" t="str">
        <f>Labels!C186</f>
        <v>If yes, is the consultant a licensed GLOBALG.A.P. farm assurer?</v>
      </c>
      <c r="C20" s="240"/>
      <c r="D20" s="580"/>
      <c r="E20" s="581"/>
      <c r="G20" s="225" t="e">
        <f>VLOOKUP(C20,H3:I4,2,FALSE)</f>
        <v>#N/A</v>
      </c>
    </row>
    <row r="21" spans="2:7" ht="25.9" customHeight="1">
      <c r="B21" s="242" t="str">
        <f>Labels!C187</f>
        <v xml:space="preserve">If yes, what is the farm assurer's name? </v>
      </c>
      <c r="C21" s="582"/>
      <c r="D21" s="583"/>
      <c r="E21" s="584"/>
    </row>
    <row r="22" spans="2:7" ht="39" customHeight="1">
      <c r="B22" s="243" t="str">
        <f>Labels!C188</f>
        <v xml:space="preserve">Is the producer registered for parallel production? </v>
      </c>
      <c r="C22" s="244"/>
      <c r="D22" s="585"/>
      <c r="E22" s="586"/>
      <c r="G22" s="225" t="e">
        <f>VLOOKUP(C22,H3:I4,2,FALSE)</f>
        <v>#N/A</v>
      </c>
    </row>
    <row r="23" spans="2:7" ht="25.9" customHeight="1">
      <c r="B23" s="242" t="str">
        <f>Labels!C189</f>
        <v>If yes, for which products?</v>
      </c>
      <c r="C23" s="566"/>
      <c r="D23" s="567"/>
      <c r="E23" s="568"/>
    </row>
    <row r="24" spans="2:7" ht="39" customHeight="1">
      <c r="B24" s="243" t="str">
        <f>Labels!C190</f>
        <v xml:space="preserve">Is the producer registered for parallel ownership? </v>
      </c>
      <c r="C24" s="245"/>
      <c r="D24" s="587"/>
      <c r="E24" s="588"/>
      <c r="G24" s="225" t="e">
        <f>VLOOKUP(C24,H3:I4,2,FALSE)</f>
        <v>#N/A</v>
      </c>
    </row>
    <row r="25" spans="2:7" ht="25.9" customHeight="1">
      <c r="B25" s="242" t="str">
        <f>Labels!C189</f>
        <v>If yes, for which products?</v>
      </c>
      <c r="C25" s="566"/>
      <c r="D25" s="567"/>
      <c r="E25" s="568"/>
    </row>
    <row r="26" spans="2:7" ht="39" customHeight="1">
      <c r="B26" s="243" t="str">
        <f>Labels!C191</f>
        <v>Does the producer buy certified product from external sources?</v>
      </c>
      <c r="C26" s="245"/>
      <c r="D26" s="587"/>
      <c r="E26" s="588"/>
      <c r="G26" s="225" t="e">
        <f>VLOOKUP(C26,H3:I4,2,FALSE)</f>
        <v>#N/A</v>
      </c>
    </row>
    <row r="27" spans="2:7" ht="25.9" customHeight="1">
      <c r="B27" s="242" t="str">
        <f>Labels!C192</f>
        <v xml:space="preserve">If yes, which products? </v>
      </c>
      <c r="C27" s="566"/>
      <c r="D27" s="567"/>
      <c r="E27" s="568"/>
    </row>
    <row r="28" spans="2:7" ht="39" customHeight="1">
      <c r="B28" s="243" t="str">
        <f>Labels!C193</f>
        <v xml:space="preserve">Does the inspection take place in combination with any other standard or add-on? </v>
      </c>
      <c r="C28" s="245"/>
      <c r="D28" s="587"/>
      <c r="E28" s="588"/>
      <c r="G28" s="225" t="e">
        <f>VLOOKUP(C28,H3:I4,2,FALSE)</f>
        <v>#N/A</v>
      </c>
    </row>
    <row r="29" spans="2:7" ht="25.9" customHeight="1">
      <c r="B29" s="242" t="str">
        <f>Labels!C194</f>
        <v xml:space="preserve">If yes, which standard or add-on? </v>
      </c>
      <c r="C29" s="566"/>
      <c r="D29" s="567"/>
      <c r="E29" s="568"/>
    </row>
    <row r="30" spans="2:7" ht="25.9" customHeight="1" thickBot="1">
      <c r="B30" s="246" t="str">
        <f>Labels!C198</f>
        <v xml:space="preserve">Location(s) visited: </v>
      </c>
      <c r="C30" s="589"/>
      <c r="D30" s="590"/>
      <c r="E30" s="591"/>
    </row>
    <row r="31" spans="2:7" ht="12.6" customHeight="1">
      <c r="B31" s="247"/>
      <c r="C31" s="248"/>
      <c r="D31" s="248"/>
      <c r="E31" s="248"/>
    </row>
  </sheetData>
  <sheetProtection password="8653" sheet="1" scenarios="1" selectLockedCells="1"/>
  <mergeCells count="29">
    <mergeCell ref="D26:E26"/>
    <mergeCell ref="C27:E27"/>
    <mergeCell ref="D28:E28"/>
    <mergeCell ref="C29:E29"/>
    <mergeCell ref="C30:E30"/>
    <mergeCell ref="C25:E25"/>
    <mergeCell ref="C14:E14"/>
    <mergeCell ref="C15:D15"/>
    <mergeCell ref="C16:E16"/>
    <mergeCell ref="C17:D17"/>
    <mergeCell ref="D18:E18"/>
    <mergeCell ref="D19:E19"/>
    <mergeCell ref="D20:E20"/>
    <mergeCell ref="C21:E21"/>
    <mergeCell ref="D22:E22"/>
    <mergeCell ref="C23:E23"/>
    <mergeCell ref="D24:E24"/>
    <mergeCell ref="C13:E13"/>
    <mergeCell ref="B1:E1"/>
    <mergeCell ref="C3:E3"/>
    <mergeCell ref="C4:E4"/>
    <mergeCell ref="B5:E5"/>
    <mergeCell ref="D6:E6"/>
    <mergeCell ref="C7:E7"/>
    <mergeCell ref="C8:E8"/>
    <mergeCell ref="C9:E9"/>
    <mergeCell ref="C10:E10"/>
    <mergeCell ref="C11:E11"/>
    <mergeCell ref="C12:E12"/>
  </mergeCells>
  <dataValidations count="4">
    <dataValidation type="list" allowBlank="1" showInputMessage="1" showErrorMessage="1" sqref="C17:D17" xr:uid="{00000000-0002-0000-0400-000000000000}">
      <formula1>$L$3:$L$5</formula1>
    </dataValidation>
    <dataValidation type="list" allowBlank="1" showInputMessage="1" showErrorMessage="1" sqref="C15:D15" xr:uid="{00000000-0002-0000-0400-000001000000}">
      <formula1>$J$3:$J$6</formula1>
    </dataValidation>
    <dataValidation type="list" allowBlank="1" showInputMessage="1" showErrorMessage="1" sqref="C18" xr:uid="{00000000-0002-0000-0400-000002000000}">
      <formula1>$H$3:$H$5</formula1>
    </dataValidation>
    <dataValidation type="list" allowBlank="1" showInputMessage="1" showErrorMessage="1" sqref="C19:C20 C28 C26 C24 C22 C6" xr:uid="{00000000-0002-0000-0400-000003000000}">
      <formula1>$H$3:$H$4</formula1>
    </dataValidation>
  </dataValidations>
  <pageMargins left="0.7" right="0.7" top="0.75" bottom="0.75" header="0.3" footer="0.3"/>
  <pageSetup paperSize="9" scale="75" orientation="portrait" horizontalDpi="300" verticalDpi="300" r:id="rId1"/>
  <colBreaks count="1" manualBreakCount="1">
    <brk id="6" max="1048575" man="1"/>
  </col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pageSetUpPr fitToPage="1"/>
  </sheetPr>
  <dimension ref="A1:IV65536"/>
  <sheetViews>
    <sheetView showGridLines="0" workbookViewId="0">
      <pane xSplit="1" ySplit="6" topLeftCell="B7" activePane="bottomRight" state="frozen"/>
      <selection pane="topRight" activeCell="B1" sqref="B1"/>
      <selection pane="bottomLeft" activeCell="A7" sqref="A7"/>
      <selection pane="bottomRight" activeCell="G8" sqref="G8"/>
    </sheetView>
  </sheetViews>
  <sheetFormatPr defaultColWidth="9.140625" defaultRowHeight="12.75"/>
  <cols>
    <col min="1" max="1" width="2.42578125" style="42" customWidth="1"/>
    <col min="2" max="2" width="12.85546875" style="5" customWidth="1"/>
    <col min="3" max="3" width="16.140625" style="5" customWidth="1"/>
    <col min="4" max="4" width="11.5703125" style="5" customWidth="1"/>
    <col min="5" max="5" width="19.5703125" style="5" customWidth="1"/>
    <col min="6" max="7" width="55.7109375" style="8" customWidth="1"/>
    <col min="8" max="8" width="7" style="7" customWidth="1"/>
    <col min="9" max="9" width="6.7109375" style="7" customWidth="1"/>
    <col min="10" max="11" width="5.7109375" style="7" bestFit="1" customWidth="1"/>
    <col min="12" max="12" width="5.85546875" style="8" bestFit="1" customWidth="1"/>
    <col min="13" max="13" width="3.28515625" style="5" customWidth="1"/>
    <col min="14" max="17" width="5.140625" style="9" hidden="1" customWidth="1"/>
    <col min="18" max="18" width="14.7109375" style="9" hidden="1" customWidth="1"/>
    <col min="19" max="19" width="5.140625" style="9" hidden="1" customWidth="1"/>
    <col min="20" max="20" width="9.5703125" style="9" hidden="1" customWidth="1"/>
    <col min="21" max="21" width="5.140625" style="9" hidden="1" customWidth="1"/>
    <col min="22" max="22" width="5.42578125" style="9" hidden="1" customWidth="1"/>
    <col min="23" max="23" width="5.140625" style="9" hidden="1" customWidth="1"/>
    <col min="24" max="24" width="11.7109375" style="9" hidden="1" customWidth="1"/>
    <col min="25" max="28" width="0" style="9" hidden="1" customWidth="1"/>
    <col min="29" max="29" width="18.7109375" style="9" hidden="1" customWidth="1"/>
    <col min="30" max="31" width="0" style="9" hidden="1" customWidth="1"/>
    <col min="32" max="32" width="15.42578125" style="9" hidden="1" customWidth="1"/>
    <col min="33" max="33" width="22.85546875" style="9" hidden="1" customWidth="1"/>
    <col min="34" max="34" width="21.28515625" style="9" hidden="1" customWidth="1"/>
    <col min="35" max="35" width="60.7109375" style="351" hidden="1" customWidth="1"/>
    <col min="36" max="36" width="17" style="351" hidden="1" customWidth="1"/>
    <col min="37" max="37" width="18.28515625" style="351" hidden="1" customWidth="1"/>
    <col min="38" max="38" width="14.28515625" style="351" hidden="1" customWidth="1"/>
    <col min="39" max="39" width="16.28515625" style="352" hidden="1" customWidth="1"/>
    <col min="40" max="40" width="9.5703125" style="351" hidden="1" customWidth="1"/>
    <col min="41" max="256" width="0" style="9" hidden="1" customWidth="1"/>
    <col min="257" max="16384" width="9.140625" style="5"/>
  </cols>
  <sheetData>
    <row r="1" spans="1:256" ht="22.5">
      <c r="A1" s="212"/>
      <c r="B1" s="54"/>
      <c r="C1" s="213"/>
      <c r="D1" s="214"/>
      <c r="E1" s="214"/>
      <c r="F1" s="63" t="str">
        <f>Labels!C52</f>
        <v>Audit Report</v>
      </c>
      <c r="G1" s="6"/>
      <c r="L1" s="209"/>
      <c r="AB1" s="333"/>
      <c r="AC1" s="334" t="s">
        <v>41</v>
      </c>
      <c r="AD1" s="334"/>
      <c r="AE1" s="335"/>
      <c r="AF1" s="9" t="str">
        <f>Labels!C92</f>
        <v>Input Accepted</v>
      </c>
      <c r="AH1" s="9" t="s">
        <v>49</v>
      </c>
      <c r="AI1" s="336" t="s">
        <v>432</v>
      </c>
      <c r="AJ1" s="336" t="s">
        <v>434</v>
      </c>
      <c r="AK1" s="336" t="s">
        <v>431</v>
      </c>
      <c r="AL1" s="336" t="s">
        <v>401</v>
      </c>
      <c r="AM1" s="337" t="s">
        <v>402</v>
      </c>
      <c r="AN1" s="336" t="s">
        <v>403</v>
      </c>
      <c r="AO1" s="9" t="s">
        <v>4</v>
      </c>
      <c r="AU1" s="9" t="s">
        <v>13</v>
      </c>
      <c r="AV1" s="9" t="s">
        <v>23</v>
      </c>
      <c r="AW1" s="9" t="s">
        <v>23</v>
      </c>
    </row>
    <row r="2" spans="1:256" ht="24.75">
      <c r="A2" s="212">
        <f>Z2</f>
        <v>0</v>
      </c>
      <c r="B2" s="215"/>
      <c r="C2" s="216"/>
      <c r="D2" s="56"/>
      <c r="E2" s="56"/>
      <c r="F2" s="64" t="str">
        <f>""&amp;Client!D18</f>
        <v>PPU Test 1</v>
      </c>
      <c r="G2" s="10"/>
      <c r="L2" s="209"/>
      <c r="AB2" s="338" t="e">
        <f>VLOOKUP("X",L7:L5000,1,FALSE)</f>
        <v>#N/A</v>
      </c>
      <c r="AC2" s="339">
        <f>IF(ISNA(AB2),1,AB2)</f>
        <v>1</v>
      </c>
      <c r="AD2" s="340"/>
      <c r="AE2" s="341"/>
      <c r="AI2" s="328" t="s">
        <v>1747</v>
      </c>
      <c r="AJ2" s="328">
        <v>1353910</v>
      </c>
      <c r="AK2" s="328">
        <v>4147833</v>
      </c>
      <c r="AL2" s="328">
        <v>0</v>
      </c>
      <c r="AM2" s="328">
        <v>5</v>
      </c>
      <c r="AN2" s="328">
        <v>21</v>
      </c>
      <c r="AO2" s="328">
        <v>0</v>
      </c>
      <c r="AP2" s="328">
        <v>1</v>
      </c>
      <c r="AQ2" s="328">
        <v>0</v>
      </c>
      <c r="AR2" s="328">
        <v>0</v>
      </c>
      <c r="AS2" s="328"/>
    </row>
    <row r="3" spans="1:256" hidden="1">
      <c r="A3" s="212"/>
      <c r="C3" s="209"/>
      <c r="F3" s="209"/>
      <c r="G3" s="209"/>
      <c r="L3" s="209"/>
      <c r="AG3" s="342">
        <f>SUM($AG$7:$AG$4300)</f>
        <v>0</v>
      </c>
      <c r="AI3" s="328" t="s">
        <v>1748</v>
      </c>
      <c r="AJ3" s="328">
        <v>1353910</v>
      </c>
      <c r="AK3" s="328">
        <v>4147832</v>
      </c>
      <c r="AL3" s="328">
        <v>2</v>
      </c>
      <c r="AM3" s="328">
        <v>2</v>
      </c>
      <c r="AN3" s="328">
        <v>21</v>
      </c>
      <c r="AO3" s="328">
        <v>1</v>
      </c>
      <c r="AP3" s="328">
        <v>0</v>
      </c>
      <c r="AQ3" s="328">
        <v>0</v>
      </c>
      <c r="AR3" s="328">
        <v>0</v>
      </c>
      <c r="AS3" s="328"/>
      <c r="AU3" s="9">
        <v>8</v>
      </c>
    </row>
    <row r="4" spans="1:256" hidden="1">
      <c r="A4" s="212"/>
      <c r="C4" s="209"/>
      <c r="F4" s="209"/>
      <c r="G4" s="209"/>
      <c r="L4" s="209"/>
      <c r="AI4" s="328" t="s">
        <v>1749</v>
      </c>
      <c r="AJ4" s="328">
        <v>1353911</v>
      </c>
      <c r="AK4" s="328">
        <v>4147835</v>
      </c>
      <c r="AL4" s="328">
        <v>0</v>
      </c>
      <c r="AM4" s="328">
        <v>5</v>
      </c>
      <c r="AN4" s="328">
        <v>21</v>
      </c>
      <c r="AO4" s="328">
        <v>0</v>
      </c>
      <c r="AP4" s="328">
        <v>1</v>
      </c>
      <c r="AQ4" s="328">
        <v>0</v>
      </c>
      <c r="AR4" s="328">
        <v>0</v>
      </c>
      <c r="AS4" s="328"/>
    </row>
    <row r="5" spans="1:256" ht="13.5" thickBot="1">
      <c r="A5" s="212">
        <f t="shared" ref="A5:A9" si="0">Z5</f>
        <v>0</v>
      </c>
      <c r="B5" s="21">
        <f>B4</f>
        <v>0</v>
      </c>
      <c r="C5" s="217">
        <f>C4</f>
        <v>0</v>
      </c>
      <c r="F5" s="209"/>
      <c r="G5" s="209"/>
      <c r="L5" s="209"/>
      <c r="AH5" s="9" t="s">
        <v>50</v>
      </c>
      <c r="AI5" s="328" t="s">
        <v>1750</v>
      </c>
      <c r="AJ5" s="328">
        <v>1353911</v>
      </c>
      <c r="AK5" s="328">
        <v>4147834</v>
      </c>
      <c r="AL5" s="328">
        <v>2</v>
      </c>
      <c r="AM5" s="328">
        <v>2</v>
      </c>
      <c r="AN5" s="328">
        <v>21</v>
      </c>
      <c r="AO5" s="328">
        <v>1</v>
      </c>
      <c r="AP5" s="328">
        <v>0</v>
      </c>
      <c r="AQ5" s="328">
        <v>0</v>
      </c>
      <c r="AR5" s="328">
        <v>0</v>
      </c>
      <c r="AS5" s="328"/>
    </row>
    <row r="6" spans="1:256" s="11" customFormat="1" ht="81.75" customHeight="1" thickTop="1" thickBot="1">
      <c r="A6" s="212">
        <f t="shared" si="0"/>
        <v>0</v>
      </c>
      <c r="B6" s="12" t="str">
        <f>Labels!C43</f>
        <v>Protocol</v>
      </c>
      <c r="C6" s="210" t="str">
        <f>Labels!C91</f>
        <v>Level</v>
      </c>
      <c r="D6" s="211" t="str">
        <f>Labels!C56</f>
        <v>Ref</v>
      </c>
      <c r="E6" s="592" t="str">
        <f>Labels!C85</f>
        <v>Details</v>
      </c>
      <c r="F6" s="593"/>
      <c r="G6" s="593"/>
      <c r="H6" s="29" t="str">
        <f>Labels!C86</f>
        <v>Non-Compliance</v>
      </c>
      <c r="I6" s="29" t="str">
        <f>Labels!C87</f>
        <v>Not Applicable</v>
      </c>
      <c r="J6" s="29" t="str">
        <f>Labels!C88</f>
        <v>Evidence</v>
      </c>
      <c r="K6" s="29" t="str">
        <f>Labels!C89</f>
        <v>Comment</v>
      </c>
      <c r="L6" s="29" t="str">
        <f>Labels!C90</f>
        <v>Validation</v>
      </c>
      <c r="M6" s="13"/>
      <c r="N6" s="14"/>
      <c r="O6" s="14"/>
      <c r="P6" s="14"/>
      <c r="Q6" s="14"/>
      <c r="R6" s="14"/>
      <c r="S6" s="343"/>
      <c r="T6" s="343"/>
      <c r="U6" s="343" t="s">
        <v>14</v>
      </c>
      <c r="V6" s="343" t="s">
        <v>15</v>
      </c>
      <c r="W6" s="343" t="s">
        <v>13</v>
      </c>
      <c r="X6" s="343"/>
      <c r="Y6" s="343"/>
      <c r="Z6" s="343"/>
      <c r="AA6" s="343"/>
      <c r="AB6" s="343" t="s">
        <v>5</v>
      </c>
      <c r="AC6" s="343" t="s">
        <v>6</v>
      </c>
      <c r="AD6" s="343" t="s">
        <v>1</v>
      </c>
      <c r="AE6" s="343" t="s">
        <v>48</v>
      </c>
      <c r="AF6" s="343" t="s">
        <v>2</v>
      </c>
      <c r="AG6" s="343" t="s">
        <v>3</v>
      </c>
      <c r="AH6" s="343" t="s">
        <v>51</v>
      </c>
      <c r="AI6" s="328" t="s">
        <v>1751</v>
      </c>
      <c r="AJ6" s="328">
        <v>1353912</v>
      </c>
      <c r="AK6" s="328">
        <v>4147838</v>
      </c>
      <c r="AL6" s="328">
        <v>0</v>
      </c>
      <c r="AM6" s="328">
        <v>6</v>
      </c>
      <c r="AN6" s="328">
        <v>21</v>
      </c>
      <c r="AO6" s="328">
        <v>1</v>
      </c>
      <c r="AP6" s="328">
        <v>0</v>
      </c>
      <c r="AQ6" s="328">
        <v>1</v>
      </c>
      <c r="AR6" s="328">
        <v>0</v>
      </c>
      <c r="AS6" s="328"/>
      <c r="AT6" s="343"/>
      <c r="AU6" s="344" t="s">
        <v>52</v>
      </c>
      <c r="AV6" s="343" t="s">
        <v>58</v>
      </c>
      <c r="AW6" s="343"/>
      <c r="AX6" s="345" t="s">
        <v>1037</v>
      </c>
      <c r="AY6" s="343"/>
      <c r="AZ6" s="343"/>
      <c r="BA6" s="343"/>
      <c r="BB6" s="343"/>
      <c r="BC6" s="343"/>
      <c r="BD6" s="343"/>
      <c r="BE6" s="343"/>
      <c r="BF6" s="343"/>
      <c r="BG6" s="343"/>
      <c r="BH6" s="343"/>
      <c r="BI6" s="343"/>
      <c r="BJ6" s="343"/>
      <c r="BK6" s="343"/>
      <c r="BL6" s="343"/>
      <c r="BM6" s="343"/>
      <c r="BN6" s="343"/>
      <c r="BO6" s="343"/>
      <c r="BP6" s="343"/>
      <c r="BQ6" s="343"/>
      <c r="BR6" s="343"/>
      <c r="BS6" s="343"/>
      <c r="BT6" s="343"/>
      <c r="BU6" s="343"/>
      <c r="BV6" s="343"/>
      <c r="BW6" s="343"/>
      <c r="BX6" s="343"/>
      <c r="BY6" s="343"/>
      <c r="BZ6" s="343"/>
      <c r="CA6" s="343"/>
      <c r="CB6" s="343"/>
      <c r="CC6" s="343"/>
      <c r="CD6" s="343"/>
      <c r="CE6" s="343"/>
      <c r="CF6" s="343"/>
      <c r="CG6" s="343"/>
      <c r="CH6" s="343"/>
      <c r="CI6" s="343"/>
      <c r="CJ6" s="343"/>
      <c r="CK6" s="343"/>
      <c r="CL6" s="343"/>
      <c r="CM6" s="343"/>
      <c r="CN6" s="343"/>
      <c r="CO6" s="343"/>
      <c r="CP6" s="343"/>
      <c r="CQ6" s="343"/>
      <c r="CR6" s="343"/>
      <c r="CS6" s="343"/>
      <c r="CT6" s="343"/>
      <c r="CU6" s="343"/>
      <c r="CV6" s="343"/>
      <c r="CW6" s="343"/>
      <c r="CX6" s="343"/>
      <c r="CY6" s="343"/>
      <c r="CZ6" s="343"/>
      <c r="DA6" s="343"/>
      <c r="DB6" s="343"/>
      <c r="DC6" s="343"/>
      <c r="DD6" s="343"/>
      <c r="DE6" s="343"/>
      <c r="DF6" s="343"/>
      <c r="DG6" s="343"/>
      <c r="DH6" s="343"/>
      <c r="DI6" s="343"/>
      <c r="DJ6" s="343"/>
      <c r="DK6" s="343"/>
      <c r="DL6" s="343"/>
      <c r="DM6" s="343"/>
      <c r="DN6" s="343"/>
      <c r="DO6" s="343"/>
      <c r="DP6" s="343"/>
      <c r="DQ6" s="343"/>
      <c r="DR6" s="343"/>
      <c r="DS6" s="343"/>
      <c r="DT6" s="343"/>
      <c r="DU6" s="343"/>
      <c r="DV6" s="343"/>
      <c r="DW6" s="343"/>
      <c r="DX6" s="343"/>
      <c r="DY6" s="343"/>
      <c r="DZ6" s="343"/>
      <c r="EA6" s="343"/>
      <c r="EB6" s="343"/>
      <c r="EC6" s="343"/>
      <c r="ED6" s="343"/>
      <c r="EE6" s="343"/>
      <c r="EF6" s="343"/>
      <c r="EG6" s="343"/>
      <c r="EH6" s="343"/>
      <c r="EI6" s="343"/>
      <c r="EJ6" s="343"/>
      <c r="EK6" s="343"/>
      <c r="EL6" s="343"/>
      <c r="EM6" s="343"/>
      <c r="EN6" s="343"/>
      <c r="EO6" s="343"/>
      <c r="EP6" s="343"/>
      <c r="EQ6" s="343"/>
      <c r="ER6" s="343"/>
      <c r="ES6" s="343"/>
      <c r="ET6" s="343"/>
      <c r="EU6" s="343"/>
      <c r="EV6" s="343"/>
      <c r="EW6" s="343"/>
      <c r="EX6" s="343"/>
      <c r="EY6" s="343"/>
      <c r="EZ6" s="343"/>
      <c r="FA6" s="343"/>
      <c r="FB6" s="343"/>
      <c r="FC6" s="343"/>
      <c r="FD6" s="343"/>
      <c r="FE6" s="343"/>
      <c r="FF6" s="343"/>
      <c r="FG6" s="343"/>
      <c r="FH6" s="343"/>
      <c r="FI6" s="343"/>
      <c r="FJ6" s="343"/>
      <c r="FK6" s="343"/>
      <c r="FL6" s="343"/>
      <c r="FM6" s="343"/>
      <c r="FN6" s="343"/>
      <c r="FO6" s="343"/>
      <c r="FP6" s="343"/>
      <c r="FQ6" s="343"/>
      <c r="FR6" s="343"/>
      <c r="FS6" s="343"/>
      <c r="FT6" s="343"/>
      <c r="FU6" s="343"/>
      <c r="FV6" s="343"/>
      <c r="FW6" s="343"/>
      <c r="FX6" s="343"/>
      <c r="FY6" s="343"/>
      <c r="FZ6" s="343"/>
      <c r="GA6" s="343"/>
      <c r="GB6" s="343"/>
      <c r="GC6" s="343"/>
      <c r="GD6" s="343"/>
      <c r="GE6" s="343"/>
      <c r="GF6" s="343"/>
      <c r="GG6" s="343"/>
      <c r="GH6" s="343"/>
      <c r="GI6" s="343"/>
      <c r="GJ6" s="343"/>
      <c r="GK6" s="343"/>
      <c r="GL6" s="343"/>
      <c r="GM6" s="343"/>
      <c r="GN6" s="343"/>
      <c r="GO6" s="343"/>
      <c r="GP6" s="343"/>
      <c r="GQ6" s="343"/>
      <c r="GR6" s="343"/>
      <c r="GS6" s="343"/>
      <c r="GT6" s="343"/>
      <c r="GU6" s="343"/>
      <c r="GV6" s="343"/>
      <c r="GW6" s="343"/>
      <c r="GX6" s="343"/>
      <c r="GY6" s="343"/>
      <c r="GZ6" s="343"/>
      <c r="HA6" s="343"/>
      <c r="HB6" s="343"/>
      <c r="HC6" s="343"/>
      <c r="HD6" s="343"/>
      <c r="HE6" s="343"/>
      <c r="HF6" s="343"/>
      <c r="HG6" s="343"/>
      <c r="HH6" s="343"/>
      <c r="HI6" s="343"/>
      <c r="HJ6" s="343"/>
      <c r="HK6" s="343"/>
      <c r="HL6" s="343"/>
      <c r="HM6" s="343"/>
      <c r="HN6" s="343"/>
      <c r="HO6" s="343"/>
      <c r="HP6" s="343"/>
      <c r="HQ6" s="343"/>
      <c r="HR6" s="343"/>
      <c r="HS6" s="343"/>
      <c r="HT6" s="343"/>
      <c r="HU6" s="343"/>
      <c r="HV6" s="343"/>
      <c r="HW6" s="343"/>
      <c r="HX6" s="343"/>
      <c r="HY6" s="343"/>
      <c r="HZ6" s="343"/>
      <c r="IA6" s="343"/>
      <c r="IB6" s="343"/>
      <c r="IC6" s="343"/>
      <c r="ID6" s="343"/>
      <c r="IE6" s="343"/>
      <c r="IF6" s="343"/>
      <c r="IG6" s="343"/>
      <c r="IH6" s="343"/>
      <c r="II6" s="343"/>
      <c r="IJ6" s="343"/>
      <c r="IK6" s="343"/>
      <c r="IL6" s="343"/>
      <c r="IM6" s="343"/>
      <c r="IN6" s="343"/>
      <c r="IO6" s="343"/>
      <c r="IP6" s="343"/>
      <c r="IQ6" s="343"/>
      <c r="IR6" s="343"/>
      <c r="IS6" s="343"/>
      <c r="IT6" s="343"/>
      <c r="IU6" s="343"/>
      <c r="IV6" s="343"/>
    </row>
    <row r="7" spans="1:256" ht="38.25">
      <c r="A7" s="212">
        <f t="shared" si="0"/>
        <v>0</v>
      </c>
      <c r="B7" s="67" t="s">
        <v>1157</v>
      </c>
      <c r="C7" s="143" t="s">
        <v>1096</v>
      </c>
      <c r="D7" s="43" t="s">
        <v>2344</v>
      </c>
      <c r="E7" s="218" t="str">
        <f>Labels!$C$54</f>
        <v>Control Point</v>
      </c>
      <c r="F7" s="26" t="s">
        <v>2345</v>
      </c>
      <c r="G7" s="30" t="str">
        <f>IF(OR(ISERR(P8),ISERR(P9),ISERR(Q8),ISERR(Q9)),Labels!$C$94,Q7)</f>
        <v>Input Accepted</v>
      </c>
      <c r="H7" s="15" t="str">
        <f>IF(F8&lt;&gt;"",IF(TRIM(VLOOKUP(F8,$AI$2:$AR$5000,8,FALSE))="1","X",""),"")</f>
        <v/>
      </c>
      <c r="I7" s="15" t="str">
        <f>IF(F8&lt;&gt;"",IF(TRIM(VLOOKUP(F8,$AI$2:$AR$5000,9,FALSE))="1","X",""),"")</f>
        <v/>
      </c>
      <c r="J7" s="15" t="str">
        <f>IF(TRIM(""&amp;G9)&lt;&gt;"","X","")</f>
        <v/>
      </c>
      <c r="K7" s="15" t="str">
        <f>IF(TRIM(""&amp;G8)&lt;&gt;"","X","")</f>
        <v>X</v>
      </c>
      <c r="L7" s="31" t="str">
        <f>IF(G7&lt;&gt;Labels!$C$92,"X","")</f>
        <v/>
      </c>
      <c r="M7" s="16"/>
      <c r="N7" s="17">
        <v>1353910</v>
      </c>
      <c r="O7" s="17">
        <v>13125</v>
      </c>
      <c r="P7" s="17"/>
      <c r="Q7" s="22" t="str">
        <f>IF(F8="",Labels!$C$93,R7)</f>
        <v>Input Accepted</v>
      </c>
      <c r="R7" s="9" t="str">
        <f>IF(OR(O8&amp;""&lt;&gt;D7&amp;"",O9&amp;""&lt;&gt;D7&amp;""),"You are not allowed to copy cells in the answer column. Press Ctrl-z immediately to attempt to fix this error.",S7)</f>
        <v>Input Accepted</v>
      </c>
      <c r="S7" s="9" t="str">
        <f>IF(AND(OR(H7="X",S8=6,C7=Labels!$C$49,C7=Labels!$C$46,AX7="Y"),Q8=""),Labels!$C$95,T7)</f>
        <v>Input Accepted</v>
      </c>
      <c r="T7" s="346" t="str">
        <f>IF(OR(S9=6,AND(S9&gt;0,S8=6)),Labels!$C$96,IF(S9=1,Labels!$C$143,U7))</f>
        <v>Input Accepted</v>
      </c>
      <c r="U7" s="9" t="str">
        <f>IF(AND(S9&gt;0,U9&lt;=U8),Labels!C$97,V7)</f>
        <v>Input Accepted</v>
      </c>
      <c r="V7" s="9" t="str">
        <f>IF(AND(S9&gt;0,Q9=""),Labels!$C$98,W7)</f>
        <v>Input Accepted</v>
      </c>
      <c r="W7" s="9" t="str">
        <f>IF(AND(S9=0,Q9&lt;&gt;""),Labels!$C$99,Labels!$C$92)</f>
        <v>Input Accepted</v>
      </c>
      <c r="Y7" s="9">
        <f>IF(H7="X",1,0)</f>
        <v>0</v>
      </c>
      <c r="Z7" s="9">
        <f>SUM(Y$7:Y7)</f>
        <v>0</v>
      </c>
      <c r="AA7" s="9" t="str">
        <f>Q8</f>
        <v>Y</v>
      </c>
      <c r="AB7" s="9">
        <f>VLOOKUP(P8,$AI$2:$AN$5000,6,FALSE)</f>
        <v>21</v>
      </c>
      <c r="AC7" s="9" t="str">
        <f>Q9</f>
        <v/>
      </c>
      <c r="AD7" s="9">
        <f>IF(TRIM(F8)="",1,0)</f>
        <v>0</v>
      </c>
      <c r="AF7" s="347">
        <f>SUM($AD$7:$AD$5000)</f>
        <v>0</v>
      </c>
      <c r="AG7" s="9">
        <f>IF(AND(H7="X",C7=Labels!C49),1,0)</f>
        <v>0</v>
      </c>
      <c r="AH7" s="348"/>
      <c r="AI7" s="328" t="s">
        <v>1752</v>
      </c>
      <c r="AJ7" s="328">
        <v>1353912</v>
      </c>
      <c r="AK7" s="328">
        <v>4147837</v>
      </c>
      <c r="AL7" s="328">
        <v>0</v>
      </c>
      <c r="AM7" s="328">
        <v>5</v>
      </c>
      <c r="AN7" s="328">
        <v>21</v>
      </c>
      <c r="AO7" s="328">
        <v>0</v>
      </c>
      <c r="AP7" s="328">
        <v>1</v>
      </c>
      <c r="AQ7" s="328">
        <v>0</v>
      </c>
      <c r="AR7" s="328">
        <v>0</v>
      </c>
      <c r="AS7" s="328"/>
      <c r="AX7" s="9" t="s">
        <v>663</v>
      </c>
    </row>
    <row r="8" spans="1:256" ht="25.5">
      <c r="A8" s="212">
        <f t="shared" si="0"/>
        <v>0</v>
      </c>
      <c r="B8" s="18" t="s">
        <v>1157</v>
      </c>
      <c r="C8" s="219" t="str">
        <f>C7</f>
        <v>Major Must</v>
      </c>
      <c r="D8" s="44" t="str">
        <f>D7</f>
        <v>AF. 1.1.1</v>
      </c>
      <c r="E8" s="19" t="str">
        <f>Labels!$C$103</f>
        <v>Answer 1 / Comment</v>
      </c>
      <c r="F8" s="62" t="str">
        <f>$AI$3</f>
        <v>AF. 1.1.1 -Yes</v>
      </c>
      <c r="G8" s="46" t="s">
        <v>664</v>
      </c>
      <c r="H8" s="20" t="str">
        <f>H7</f>
        <v/>
      </c>
      <c r="I8" s="20" t="str">
        <f>I7</f>
        <v/>
      </c>
      <c r="J8" s="20" t="str">
        <f>J7</f>
        <v/>
      </c>
      <c r="K8" s="20" t="str">
        <f>K7</f>
        <v>X</v>
      </c>
      <c r="L8" s="28" t="str">
        <f>L7</f>
        <v/>
      </c>
      <c r="M8" s="21"/>
      <c r="N8" s="22" t="str">
        <f>LEFT(F8,FIND(" -",F8)-1)</f>
        <v>AF. 1.1.1</v>
      </c>
      <c r="O8" s="22" t="str">
        <f>IF(ISERR(N8),D7,N8)</f>
        <v>AF. 1.1.1</v>
      </c>
      <c r="P8" s="22" t="str">
        <f>TRIM(F8&amp;"")</f>
        <v>AF. 1.1.1 -Yes</v>
      </c>
      <c r="Q8" s="22" t="str">
        <f>TRIM(G8&amp;"")</f>
        <v>Y</v>
      </c>
      <c r="R8" s="9">
        <f>VLOOKUP(F8,$AI$2:$AM$5000,5,FALSE)</f>
        <v>2</v>
      </c>
      <c r="S8" s="9">
        <f>IF(ISNA(R8),0,R8)</f>
        <v>2</v>
      </c>
      <c r="T8" s="9">
        <f>VLOOKUP(F8,$AI$2:$AL$5000,4,FALSE)</f>
        <v>2</v>
      </c>
      <c r="U8" s="9">
        <f>IF(ISNA(T8),0,T8)</f>
        <v>2</v>
      </c>
      <c r="X8" s="9">
        <f>VLOOKUP(F8,$AI$2:$AL$5000,3,FALSE)</f>
        <v>4147832</v>
      </c>
      <c r="Y8" s="349"/>
      <c r="Z8" s="9">
        <f>SUM(Y$7:Y8)</f>
        <v>0</v>
      </c>
      <c r="AC8" s="350">
        <f>IF(ISNA(VLOOKUP(F8,$AI$2:$AS$5000,11,FALSE)),"", VLOOKUP(F8,$AI$2:$AS$5000,11,FALSE))</f>
        <v>0</v>
      </c>
      <c r="AI8" s="328" t="s">
        <v>1753</v>
      </c>
      <c r="AJ8" s="328">
        <v>1353912</v>
      </c>
      <c r="AK8" s="328">
        <v>4147836</v>
      </c>
      <c r="AL8" s="328">
        <v>2</v>
      </c>
      <c r="AM8" s="328">
        <v>2</v>
      </c>
      <c r="AN8" s="328">
        <v>21</v>
      </c>
      <c r="AO8" s="328">
        <v>1</v>
      </c>
      <c r="AP8" s="328">
        <v>0</v>
      </c>
      <c r="AQ8" s="328">
        <v>0</v>
      </c>
      <c r="AR8" s="328">
        <v>0</v>
      </c>
      <c r="AS8" s="328"/>
    </row>
    <row r="9" spans="1:256" ht="26.25" thickBot="1">
      <c r="A9" s="212">
        <f t="shared" si="0"/>
        <v>0</v>
      </c>
      <c r="B9" s="23" t="str">
        <f>B7</f>
        <v>GGFV51FA</v>
      </c>
      <c r="C9" s="220" t="str">
        <f>C7</f>
        <v>Major Must</v>
      </c>
      <c r="D9" s="45" t="str">
        <f>D7</f>
        <v>AF. 1.1.1</v>
      </c>
      <c r="E9" s="24" t="str">
        <f>Labels!$C$104</f>
        <v>Answer 2 / Evidence</v>
      </c>
      <c r="F9" s="222"/>
      <c r="G9" s="223"/>
      <c r="H9" s="25" t="str">
        <f>H8</f>
        <v/>
      </c>
      <c r="I9" s="25" t="str">
        <f>I8</f>
        <v/>
      </c>
      <c r="J9" s="25" t="str">
        <f>J8</f>
        <v/>
      </c>
      <c r="K9" s="25" t="str">
        <f>K8</f>
        <v>X</v>
      </c>
      <c r="L9" s="27" t="str">
        <f>L7</f>
        <v/>
      </c>
      <c r="M9" s="21"/>
      <c r="N9" s="22" t="e">
        <f>LEFT(F9,FIND(" -",F9)-1)</f>
        <v>#VALUE!</v>
      </c>
      <c r="O9" s="22" t="str">
        <f>IF(ISERR(N9),D7,N9)</f>
        <v>AF. 1.1.1</v>
      </c>
      <c r="P9" s="22" t="str">
        <f>TRIM(F9&amp;"")</f>
        <v/>
      </c>
      <c r="Q9" s="22" t="str">
        <f>TRIM(G9&amp;"")</f>
        <v/>
      </c>
      <c r="R9" s="9" t="e">
        <f>VLOOKUP(F9,$AI$2:$AM$5000,5,FALSE)</f>
        <v>#N/A</v>
      </c>
      <c r="S9" s="9">
        <f>IF(ISNA(R9),0,R9)</f>
        <v>0</v>
      </c>
      <c r="T9" s="9" t="e">
        <f>VLOOKUP(F9,$AI$2:$AL$5000,4,FALSE)</f>
        <v>#N/A</v>
      </c>
      <c r="U9" s="9">
        <f>IF(ISNA(T9),0,T9)</f>
        <v>0</v>
      </c>
      <c r="V9" s="9">
        <f>IF(U9=0,U8,U9)</f>
        <v>2</v>
      </c>
      <c r="W9" s="347">
        <v>2</v>
      </c>
      <c r="X9" s="9" t="e">
        <f>VLOOKUP(F9,$AI$2:$AL$5000,3,FALSE)</f>
        <v>#N/A</v>
      </c>
      <c r="Y9" s="349"/>
      <c r="Z9" s="9">
        <f>SUM(Y$7:Y9)</f>
        <v>0</v>
      </c>
      <c r="AE9" s="9">
        <f>MIN(AH9,V9)</f>
        <v>2</v>
      </c>
      <c r="AH9" s="347">
        <v>2</v>
      </c>
      <c r="AI9" s="328" t="s">
        <v>1754</v>
      </c>
      <c r="AJ9" s="328">
        <v>1353913</v>
      </c>
      <c r="AK9" s="328">
        <v>4147841</v>
      </c>
      <c r="AL9" s="328">
        <v>0</v>
      </c>
      <c r="AM9" s="328">
        <v>6</v>
      </c>
      <c r="AN9" s="328">
        <v>21</v>
      </c>
      <c r="AO9" s="328">
        <v>1</v>
      </c>
      <c r="AP9" s="328">
        <v>0</v>
      </c>
      <c r="AQ9" s="328">
        <v>1</v>
      </c>
      <c r="AR9" s="328">
        <v>0</v>
      </c>
      <c r="AS9" s="328"/>
      <c r="AU9" s="9">
        <v>0</v>
      </c>
      <c r="AV9" s="9">
        <f>U8</f>
        <v>2</v>
      </c>
    </row>
    <row r="10" spans="1:256" ht="63.75">
      <c r="A10" s="212">
        <f t="shared" ref="A10:A73" si="1">Z10</f>
        <v>0</v>
      </c>
      <c r="B10" s="67" t="s">
        <v>1157</v>
      </c>
      <c r="C10" s="143" t="s">
        <v>1096</v>
      </c>
      <c r="D10" s="43" t="s">
        <v>2346</v>
      </c>
      <c r="E10" s="218" t="str">
        <f>Labels!$C$54</f>
        <v>Control Point</v>
      </c>
      <c r="F10" s="26" t="s">
        <v>2347</v>
      </c>
      <c r="G10" s="30" t="str">
        <f>IF(OR(ISERR(P11),ISERR(P12),ISERR(Q11),ISERR(Q12)),Labels!$C$94,Q10)</f>
        <v>Input Accepted</v>
      </c>
      <c r="H10" s="15" t="str">
        <f t="shared" ref="H10" si="2">IF(F11&lt;&gt;"",IF(TRIM(VLOOKUP(F11,$AI$2:$AR$5000,8,FALSE))="1","X",""),"")</f>
        <v/>
      </c>
      <c r="I10" s="15" t="str">
        <f t="shared" ref="I10" si="3">IF(F11&lt;&gt;"",IF(TRIM(VLOOKUP(F11,$AI$2:$AR$5000,9,FALSE))="1","X",""),"")</f>
        <v/>
      </c>
      <c r="J10" s="15" t="str">
        <f t="shared" ref="J10" si="4">IF(TRIM(""&amp;G12)&lt;&gt;"","X","")</f>
        <v/>
      </c>
      <c r="K10" s="15" t="str">
        <f t="shared" ref="K10" si="5">IF(TRIM(""&amp;G11)&lt;&gt;"","X","")</f>
        <v>X</v>
      </c>
      <c r="L10" s="31" t="str">
        <f>IF(G10&lt;&gt;Labels!$C$92,"X","")</f>
        <v/>
      </c>
      <c r="M10" s="16"/>
      <c r="N10" s="17">
        <v>1353911</v>
      </c>
      <c r="O10" s="17">
        <v>13125</v>
      </c>
      <c r="P10" s="17"/>
      <c r="Q10" s="22" t="str">
        <f>IF(F11="",Labels!$C$93,R10)</f>
        <v>Input Accepted</v>
      </c>
      <c r="R10" s="9" t="str">
        <f t="shared" ref="R10" si="6">IF(OR(O11&amp;""&lt;&gt;D10&amp;"",O12&amp;""&lt;&gt;D10&amp;""),"You are not allowed to copy cells in the answer column. Press Ctrl-z immediately to attempt to fix this error.",S10)</f>
        <v>Input Accepted</v>
      </c>
      <c r="S10" s="9" t="str">
        <f>IF(AND(OR(H10="X",S11=6,C10=Labels!$C$49,C10=Labels!$C$46,AX10="Y"),Q11=""),Labels!$C$95,T10)</f>
        <v>Input Accepted</v>
      </c>
      <c r="T10" s="346" t="str">
        <f>IF(OR(S12=6,AND(S12&gt;0,S11=6)),Labels!$C$96,IF(S12=1,Labels!$C$143,U10))</f>
        <v>Input Accepted</v>
      </c>
      <c r="U10" s="9" t="str">
        <f>IF(AND(S12&gt;0,U12&lt;=U11),Labels!C$97,V10)</f>
        <v>Input Accepted</v>
      </c>
      <c r="V10" s="9" t="str">
        <f>IF(AND(S12&gt;0,Q12=""),Labels!$C$98,W10)</f>
        <v>Input Accepted</v>
      </c>
      <c r="W10" s="9" t="str">
        <f>IF(AND(S12=0,Q12&lt;&gt;""),Labels!$C$99,Labels!$C$92)</f>
        <v>Input Accepted</v>
      </c>
      <c r="Y10" s="9">
        <f t="shared" ref="Y10" si="7">IF(H10="X",1,0)</f>
        <v>0</v>
      </c>
      <c r="Z10" s="9">
        <f>SUM(Y$7:Y10)</f>
        <v>0</v>
      </c>
      <c r="AA10" s="9" t="str">
        <f t="shared" ref="AA10" si="8">Q11</f>
        <v>Y</v>
      </c>
      <c r="AB10" s="9">
        <f t="shared" ref="AB10" si="9">VLOOKUP(P11,$AI$2:$AN$5000,6,FALSE)</f>
        <v>21</v>
      </c>
      <c r="AC10" s="9" t="str">
        <f t="shared" ref="AC10" si="10">Q12</f>
        <v/>
      </c>
      <c r="AD10" s="9">
        <f t="shared" ref="AD10" si="11">IF(TRIM(F11)="",1,0)</f>
        <v>0</v>
      </c>
      <c r="AF10" s="347">
        <f t="shared" ref="AF10" si="12">SUM($AD$7:$AD$5000)</f>
        <v>0</v>
      </c>
      <c r="AG10" s="9">
        <f>IF(AND(H10="X",C10=Labels!C52),1,0)</f>
        <v>0</v>
      </c>
      <c r="AI10" s="328" t="s">
        <v>1755</v>
      </c>
      <c r="AJ10" s="328">
        <v>1353913</v>
      </c>
      <c r="AK10" s="328">
        <v>4147840</v>
      </c>
      <c r="AL10" s="328">
        <v>0</v>
      </c>
      <c r="AM10" s="328">
        <v>5</v>
      </c>
      <c r="AN10" s="328">
        <v>21</v>
      </c>
      <c r="AO10" s="328">
        <v>0</v>
      </c>
      <c r="AP10" s="328">
        <v>1</v>
      </c>
      <c r="AQ10" s="328">
        <v>0</v>
      </c>
      <c r="AR10" s="328">
        <v>0</v>
      </c>
      <c r="AS10" s="328"/>
      <c r="AX10" s="9" t="s">
        <v>663</v>
      </c>
    </row>
    <row r="11" spans="1:256" ht="25.5">
      <c r="A11" s="212">
        <f t="shared" si="1"/>
        <v>0</v>
      </c>
      <c r="B11" s="18" t="s">
        <v>1157</v>
      </c>
      <c r="C11" s="219" t="str">
        <f t="shared" ref="C11" si="13">C10</f>
        <v>Major Must</v>
      </c>
      <c r="D11" s="44" t="str">
        <f t="shared" ref="D11" si="14">D10</f>
        <v>AF. 1.1.2</v>
      </c>
      <c r="E11" s="19" t="str">
        <f>Labels!$C$103</f>
        <v>Answer 1 / Comment</v>
      </c>
      <c r="F11" s="62" t="str">
        <f>$AI$5</f>
        <v>AF. 1.1.2 -Yes</v>
      </c>
      <c r="G11" s="46" t="s">
        <v>664</v>
      </c>
      <c r="H11" s="20" t="str">
        <f t="shared" ref="H11:H12" si="15">H10</f>
        <v/>
      </c>
      <c r="I11" s="20" t="str">
        <f t="shared" ref="I11:I12" si="16">I10</f>
        <v/>
      </c>
      <c r="J11" s="20" t="str">
        <f t="shared" ref="J11:J12" si="17">J10</f>
        <v/>
      </c>
      <c r="K11" s="20" t="str">
        <f t="shared" ref="K11:K12" si="18">K10</f>
        <v>X</v>
      </c>
      <c r="L11" s="28" t="str">
        <f t="shared" ref="L11" si="19">L10</f>
        <v/>
      </c>
      <c r="M11" s="21"/>
      <c r="N11" s="22" t="str">
        <f t="shared" ref="N11:N12" si="20">LEFT(F11,FIND(" -",F11)-1)</f>
        <v>AF. 1.1.2</v>
      </c>
      <c r="O11" s="22" t="str">
        <f t="shared" ref="O11" si="21">IF(ISERR(N11),D10,N11)</f>
        <v>AF. 1.1.2</v>
      </c>
      <c r="P11" s="22" t="str">
        <f t="shared" ref="P11:P12" si="22">TRIM(F11&amp;"")</f>
        <v>AF. 1.1.2 -Yes</v>
      </c>
      <c r="Q11" s="22" t="str">
        <f t="shared" ref="Q11:Q12" si="23">TRIM(G11&amp;"")</f>
        <v>Y</v>
      </c>
      <c r="R11" s="9">
        <f t="shared" ref="R11:R12" si="24">VLOOKUP(F11,$AI$2:$AM$5000,5,FALSE)</f>
        <v>2</v>
      </c>
      <c r="S11" s="9">
        <f t="shared" ref="S11:S12" si="25">IF(ISNA(R11),0,R11)</f>
        <v>2</v>
      </c>
      <c r="T11" s="9">
        <f t="shared" ref="T11:T12" si="26">VLOOKUP(F11,$AI$2:$AL$5000,4,FALSE)</f>
        <v>2</v>
      </c>
      <c r="U11" s="9">
        <f t="shared" ref="U11:U12" si="27">IF(ISNA(T11),0,T11)</f>
        <v>2</v>
      </c>
      <c r="X11" s="9">
        <f t="shared" ref="X11:X12" si="28">VLOOKUP(F11,$AI$2:$AL$5000,3,FALSE)</f>
        <v>4147834</v>
      </c>
      <c r="Y11" s="349"/>
      <c r="Z11" s="9">
        <f>SUM(Y$7:Y11)</f>
        <v>0</v>
      </c>
      <c r="AC11" s="350">
        <f t="shared" ref="AC11" si="29">IF(ISNA(VLOOKUP(F11,$AI$2:$AS$5000,11,FALSE)),"", VLOOKUP(F11,$AI$2:$AS$5000,11,FALSE))</f>
        <v>0</v>
      </c>
      <c r="AI11" s="328" t="s">
        <v>1756</v>
      </c>
      <c r="AJ11" s="328">
        <v>1353913</v>
      </c>
      <c r="AK11" s="328">
        <v>4147839</v>
      </c>
      <c r="AL11" s="328">
        <v>2</v>
      </c>
      <c r="AM11" s="328">
        <v>2</v>
      </c>
      <c r="AN11" s="328">
        <v>21</v>
      </c>
      <c r="AO11" s="328">
        <v>1</v>
      </c>
      <c r="AP11" s="328">
        <v>0</v>
      </c>
      <c r="AQ11" s="328">
        <v>0</v>
      </c>
      <c r="AR11" s="328">
        <v>0</v>
      </c>
      <c r="AS11" s="328"/>
    </row>
    <row r="12" spans="1:256" ht="26.25" thickBot="1">
      <c r="A12" s="212">
        <f t="shared" si="1"/>
        <v>0</v>
      </c>
      <c r="B12" s="23" t="str">
        <f t="shared" ref="B12:D12" si="30">B10</f>
        <v>GGFV51FA</v>
      </c>
      <c r="C12" s="220" t="str">
        <f t="shared" si="30"/>
        <v>Major Must</v>
      </c>
      <c r="D12" s="45" t="str">
        <f t="shared" si="30"/>
        <v>AF. 1.1.2</v>
      </c>
      <c r="E12" s="24" t="str">
        <f>Labels!$C$104</f>
        <v>Answer 2 / Evidence</v>
      </c>
      <c r="F12" s="222"/>
      <c r="G12" s="223"/>
      <c r="H12" s="25" t="str">
        <f t="shared" si="15"/>
        <v/>
      </c>
      <c r="I12" s="25" t="str">
        <f t="shared" si="16"/>
        <v/>
      </c>
      <c r="J12" s="25" t="str">
        <f t="shared" si="17"/>
        <v/>
      </c>
      <c r="K12" s="25" t="str">
        <f t="shared" si="18"/>
        <v>X</v>
      </c>
      <c r="L12" s="27" t="str">
        <f t="shared" ref="L12" si="31">L10</f>
        <v/>
      </c>
      <c r="M12" s="21"/>
      <c r="N12" s="22" t="e">
        <f t="shared" si="20"/>
        <v>#VALUE!</v>
      </c>
      <c r="O12" s="22" t="str">
        <f t="shared" ref="O12" si="32">IF(ISERR(N12),D10,N12)</f>
        <v>AF. 1.1.2</v>
      </c>
      <c r="P12" s="22" t="str">
        <f t="shared" si="22"/>
        <v/>
      </c>
      <c r="Q12" s="22" t="str">
        <f t="shared" si="23"/>
        <v/>
      </c>
      <c r="R12" s="9" t="e">
        <f t="shared" si="24"/>
        <v>#N/A</v>
      </c>
      <c r="S12" s="9">
        <f t="shared" si="25"/>
        <v>0</v>
      </c>
      <c r="T12" s="9" t="e">
        <f t="shared" si="26"/>
        <v>#N/A</v>
      </c>
      <c r="U12" s="9">
        <f t="shared" si="27"/>
        <v>0</v>
      </c>
      <c r="V12" s="9">
        <f t="shared" ref="V12" si="33">IF(U12=0,U11,U12)</f>
        <v>2</v>
      </c>
      <c r="W12" s="347">
        <v>2</v>
      </c>
      <c r="X12" s="9" t="e">
        <f t="shared" si="28"/>
        <v>#N/A</v>
      </c>
      <c r="Y12" s="349"/>
      <c r="Z12" s="9">
        <f>SUM(Y$7:Y12)</f>
        <v>0</v>
      </c>
      <c r="AE12" s="9">
        <f t="shared" ref="AE12" si="34">MIN(AH12,V12)</f>
        <v>2</v>
      </c>
      <c r="AH12" s="9">
        <v>2</v>
      </c>
      <c r="AI12" s="328" t="s">
        <v>1757</v>
      </c>
      <c r="AJ12" s="328">
        <v>1353914</v>
      </c>
      <c r="AK12" s="328">
        <v>4147843</v>
      </c>
      <c r="AL12" s="328">
        <v>0</v>
      </c>
      <c r="AM12" s="328">
        <v>5</v>
      </c>
      <c r="AN12" s="328">
        <v>21</v>
      </c>
      <c r="AO12" s="328">
        <v>0</v>
      </c>
      <c r="AP12" s="328">
        <v>1</v>
      </c>
      <c r="AQ12" s="328">
        <v>0</v>
      </c>
      <c r="AR12" s="328">
        <v>0</v>
      </c>
      <c r="AS12" s="328"/>
      <c r="AU12" s="9">
        <v>0</v>
      </c>
      <c r="AV12" s="9">
        <f>U11</f>
        <v>2</v>
      </c>
    </row>
    <row r="13" spans="1:256" ht="102">
      <c r="A13" s="212">
        <f t="shared" si="1"/>
        <v>0</v>
      </c>
      <c r="B13" s="67" t="s">
        <v>1157</v>
      </c>
      <c r="C13" s="143" t="s">
        <v>1096</v>
      </c>
      <c r="D13" s="43" t="s">
        <v>2348</v>
      </c>
      <c r="E13" s="218" t="str">
        <f>Labels!$C$54</f>
        <v>Control Point</v>
      </c>
      <c r="F13" s="26" t="s">
        <v>2349</v>
      </c>
      <c r="G13" s="30" t="str">
        <f>IF(OR(ISERR(P14),ISERR(P15),ISERR(Q14),ISERR(Q15)),Labels!$C$94,Q13)</f>
        <v>Input Accepted</v>
      </c>
      <c r="H13" s="15" t="str">
        <f t="shared" ref="H13" si="35">IF(F14&lt;&gt;"",IF(TRIM(VLOOKUP(F14,$AI$2:$AR$5000,8,FALSE))="1","X",""),"")</f>
        <v/>
      </c>
      <c r="I13" s="15" t="str">
        <f t="shared" ref="I13" si="36">IF(F14&lt;&gt;"",IF(TRIM(VLOOKUP(F14,$AI$2:$AR$5000,9,FALSE))="1","X",""),"")</f>
        <v/>
      </c>
      <c r="J13" s="15" t="str">
        <f t="shared" ref="J13" si="37">IF(TRIM(""&amp;G15)&lt;&gt;"","X","")</f>
        <v/>
      </c>
      <c r="K13" s="15" t="str">
        <f t="shared" ref="K13" si="38">IF(TRIM(""&amp;G14)&lt;&gt;"","X","")</f>
        <v>X</v>
      </c>
      <c r="L13" s="31" t="str">
        <f>IF(G13&lt;&gt;Labels!$C$92,"X","")</f>
        <v/>
      </c>
      <c r="M13" s="16"/>
      <c r="N13" s="17">
        <v>1353912</v>
      </c>
      <c r="O13" s="17">
        <v>13125</v>
      </c>
      <c r="P13" s="17"/>
      <c r="Q13" s="22" t="str">
        <f>IF(F14="",Labels!$C$93,R13)</f>
        <v>Input Accepted</v>
      </c>
      <c r="R13" s="9" t="str">
        <f t="shared" ref="R13" si="39">IF(OR(O14&amp;""&lt;&gt;D13&amp;"",O15&amp;""&lt;&gt;D13&amp;""),"You are not allowed to copy cells in the answer column. Press Ctrl-z immediately to attempt to fix this error.",S13)</f>
        <v>Input Accepted</v>
      </c>
      <c r="S13" s="9" t="str">
        <f>IF(AND(OR(H13="X",S14=6,C13=Labels!$C$49,C13=Labels!$C$46,AX13="Y"),Q14=""),Labels!$C$95,T13)</f>
        <v>Input Accepted</v>
      </c>
      <c r="T13" s="346" t="str">
        <f>IF(OR(S15=6,AND(S15&gt;0,S14=6)),Labels!$C$96,IF(S15=1,Labels!$C$143,U13))</f>
        <v>Input Accepted</v>
      </c>
      <c r="U13" s="9" t="str">
        <f>IF(AND(S15&gt;0,U15&lt;=U14),Labels!C$97,V13)</f>
        <v>Input Accepted</v>
      </c>
      <c r="V13" s="9" t="str">
        <f>IF(AND(S15&gt;0,Q15=""),Labels!$C$98,W13)</f>
        <v>Input Accepted</v>
      </c>
      <c r="W13" s="9" t="str">
        <f>IF(AND(S15=0,Q15&lt;&gt;""),Labels!$C$99,Labels!$C$92)</f>
        <v>Input Accepted</v>
      </c>
      <c r="Y13" s="9">
        <f t="shared" ref="Y13" si="40">IF(H13="X",1,0)</f>
        <v>0</v>
      </c>
      <c r="Z13" s="9">
        <f>SUM(Y$7:Y13)</f>
        <v>0</v>
      </c>
      <c r="AA13" s="9" t="str">
        <f t="shared" ref="AA13" si="41">Q14</f>
        <v>Y</v>
      </c>
      <c r="AB13" s="9">
        <f t="shared" ref="AB13" si="42">VLOOKUP(P14,$AI$2:$AN$5000,6,FALSE)</f>
        <v>21</v>
      </c>
      <c r="AC13" s="9" t="str">
        <f t="shared" ref="AC13" si="43">Q15</f>
        <v/>
      </c>
      <c r="AD13" s="9">
        <f t="shared" ref="AD13" si="44">IF(TRIM(F14)="",1,0)</f>
        <v>0</v>
      </c>
      <c r="AF13" s="347">
        <f t="shared" ref="AF13" si="45">SUM($AD$7:$AD$5000)</f>
        <v>0</v>
      </c>
      <c r="AG13" s="9">
        <f>IF(AND(H13="X",C13=Labels!C55),1,0)</f>
        <v>0</v>
      </c>
      <c r="AI13" s="328" t="s">
        <v>1758</v>
      </c>
      <c r="AJ13" s="328">
        <v>1353914</v>
      </c>
      <c r="AK13" s="328">
        <v>4147842</v>
      </c>
      <c r="AL13" s="328">
        <v>2</v>
      </c>
      <c r="AM13" s="328">
        <v>2</v>
      </c>
      <c r="AN13" s="328">
        <v>21</v>
      </c>
      <c r="AO13" s="328">
        <v>1</v>
      </c>
      <c r="AP13" s="328">
        <v>0</v>
      </c>
      <c r="AQ13" s="328">
        <v>0</v>
      </c>
      <c r="AR13" s="328">
        <v>0</v>
      </c>
      <c r="AS13" s="328"/>
      <c r="AX13" s="9" t="s">
        <v>663</v>
      </c>
    </row>
    <row r="14" spans="1:256" ht="25.5">
      <c r="A14" s="212">
        <f t="shared" si="1"/>
        <v>0</v>
      </c>
      <c r="B14" s="18" t="s">
        <v>1157</v>
      </c>
      <c r="C14" s="219" t="str">
        <f t="shared" ref="C14" si="46">C13</f>
        <v>Major Must</v>
      </c>
      <c r="D14" s="44" t="str">
        <f t="shared" ref="D14" si="47">D13</f>
        <v>AF. 1.2.1</v>
      </c>
      <c r="E14" s="19" t="str">
        <f>Labels!$C$103</f>
        <v>Answer 1 / Comment</v>
      </c>
      <c r="F14" s="62" t="str">
        <f>$AI$8</f>
        <v>AF. 1.2.1 -Yes</v>
      </c>
      <c r="G14" s="46" t="s">
        <v>664</v>
      </c>
      <c r="H14" s="20" t="str">
        <f t="shared" ref="H14:H15" si="48">H13</f>
        <v/>
      </c>
      <c r="I14" s="20" t="str">
        <f t="shared" ref="I14:I15" si="49">I13</f>
        <v/>
      </c>
      <c r="J14" s="20" t="str">
        <f t="shared" ref="J14:J15" si="50">J13</f>
        <v/>
      </c>
      <c r="K14" s="20" t="str">
        <f t="shared" ref="K14:K15" si="51">K13</f>
        <v>X</v>
      </c>
      <c r="L14" s="28" t="str">
        <f t="shared" ref="L14" si="52">L13</f>
        <v/>
      </c>
      <c r="M14" s="21"/>
      <c r="N14" s="22" t="str">
        <f t="shared" ref="N14:N15" si="53">LEFT(F14,FIND(" -",F14)-1)</f>
        <v>AF. 1.2.1</v>
      </c>
      <c r="O14" s="22" t="str">
        <f t="shared" ref="O14" si="54">IF(ISERR(N14),D13,N14)</f>
        <v>AF. 1.2.1</v>
      </c>
      <c r="P14" s="22" t="str">
        <f t="shared" ref="P14:P15" si="55">TRIM(F14&amp;"")</f>
        <v>AF. 1.2.1 -Yes</v>
      </c>
      <c r="Q14" s="22" t="str">
        <f t="shared" ref="Q14:Q15" si="56">TRIM(G14&amp;"")</f>
        <v>Y</v>
      </c>
      <c r="R14" s="9">
        <f t="shared" ref="R14:R15" si="57">VLOOKUP(F14,$AI$2:$AM$5000,5,FALSE)</f>
        <v>2</v>
      </c>
      <c r="S14" s="9">
        <f t="shared" ref="S14:S15" si="58">IF(ISNA(R14),0,R14)</f>
        <v>2</v>
      </c>
      <c r="T14" s="9">
        <f t="shared" ref="T14:T15" si="59">VLOOKUP(F14,$AI$2:$AL$5000,4,FALSE)</f>
        <v>2</v>
      </c>
      <c r="U14" s="9">
        <f t="shared" ref="U14:U15" si="60">IF(ISNA(T14),0,T14)</f>
        <v>2</v>
      </c>
      <c r="X14" s="9">
        <f t="shared" ref="X14:X15" si="61">VLOOKUP(F14,$AI$2:$AL$5000,3,FALSE)</f>
        <v>4147836</v>
      </c>
      <c r="Y14" s="349"/>
      <c r="Z14" s="9">
        <f>SUM(Y$7:Y14)</f>
        <v>0</v>
      </c>
      <c r="AC14" s="350">
        <f t="shared" ref="AC14" si="62">IF(ISNA(VLOOKUP(F14,$AI$2:$AS$5000,11,FALSE)),"", VLOOKUP(F14,$AI$2:$AS$5000,11,FALSE))</f>
        <v>0</v>
      </c>
      <c r="AI14" s="328" t="s">
        <v>1759</v>
      </c>
      <c r="AJ14" s="328">
        <v>1353915</v>
      </c>
      <c r="AK14" s="328">
        <v>4147846</v>
      </c>
      <c r="AL14" s="328">
        <v>0</v>
      </c>
      <c r="AM14" s="328">
        <v>6</v>
      </c>
      <c r="AN14" s="328">
        <v>21</v>
      </c>
      <c r="AO14" s="328">
        <v>1</v>
      </c>
      <c r="AP14" s="328">
        <v>0</v>
      </c>
      <c r="AQ14" s="328">
        <v>1</v>
      </c>
      <c r="AR14" s="328">
        <v>0</v>
      </c>
      <c r="AS14" s="328"/>
    </row>
    <row r="15" spans="1:256" ht="26.25" thickBot="1">
      <c r="A15" s="212">
        <f t="shared" si="1"/>
        <v>0</v>
      </c>
      <c r="B15" s="23" t="str">
        <f t="shared" ref="B15:D15" si="63">B13</f>
        <v>GGFV51FA</v>
      </c>
      <c r="C15" s="220" t="str">
        <f t="shared" si="63"/>
        <v>Major Must</v>
      </c>
      <c r="D15" s="45" t="str">
        <f t="shared" si="63"/>
        <v>AF. 1.2.1</v>
      </c>
      <c r="E15" s="24" t="str">
        <f>Labels!$C$104</f>
        <v>Answer 2 / Evidence</v>
      </c>
      <c r="F15" s="222"/>
      <c r="G15" s="223"/>
      <c r="H15" s="25" t="str">
        <f t="shared" si="48"/>
        <v/>
      </c>
      <c r="I15" s="25" t="str">
        <f t="shared" si="49"/>
        <v/>
      </c>
      <c r="J15" s="25" t="str">
        <f t="shared" si="50"/>
        <v/>
      </c>
      <c r="K15" s="25" t="str">
        <f t="shared" si="51"/>
        <v>X</v>
      </c>
      <c r="L15" s="27" t="str">
        <f t="shared" ref="L15" si="64">L13</f>
        <v/>
      </c>
      <c r="M15" s="21"/>
      <c r="N15" s="22" t="e">
        <f t="shared" si="53"/>
        <v>#VALUE!</v>
      </c>
      <c r="O15" s="22" t="str">
        <f t="shared" ref="O15" si="65">IF(ISERR(N15),D13,N15)</f>
        <v>AF. 1.2.1</v>
      </c>
      <c r="P15" s="22" t="str">
        <f t="shared" si="55"/>
        <v/>
      </c>
      <c r="Q15" s="22" t="str">
        <f t="shared" si="56"/>
        <v/>
      </c>
      <c r="R15" s="9" t="e">
        <f t="shared" si="57"/>
        <v>#N/A</v>
      </c>
      <c r="S15" s="9">
        <f t="shared" si="58"/>
        <v>0</v>
      </c>
      <c r="T15" s="9" t="e">
        <f t="shared" si="59"/>
        <v>#N/A</v>
      </c>
      <c r="U15" s="9">
        <f t="shared" si="60"/>
        <v>0</v>
      </c>
      <c r="V15" s="9">
        <f t="shared" ref="V15" si="66">IF(U15=0,U14,U15)</f>
        <v>2</v>
      </c>
      <c r="W15" s="347">
        <v>2</v>
      </c>
      <c r="X15" s="9" t="e">
        <f t="shared" si="61"/>
        <v>#N/A</v>
      </c>
      <c r="Y15" s="349"/>
      <c r="Z15" s="9">
        <f>SUM(Y$7:Y15)</f>
        <v>0</v>
      </c>
      <c r="AE15" s="9">
        <f t="shared" ref="AE15" si="67">MIN(AH15,V15)</f>
        <v>2</v>
      </c>
      <c r="AH15" s="9">
        <v>2</v>
      </c>
      <c r="AI15" s="328" t="s">
        <v>1760</v>
      </c>
      <c r="AJ15" s="328">
        <v>1353915</v>
      </c>
      <c r="AK15" s="328">
        <v>4147845</v>
      </c>
      <c r="AL15" s="328">
        <v>0</v>
      </c>
      <c r="AM15" s="328">
        <v>5</v>
      </c>
      <c r="AN15" s="328">
        <v>21</v>
      </c>
      <c r="AO15" s="328">
        <v>0</v>
      </c>
      <c r="AP15" s="328">
        <v>1</v>
      </c>
      <c r="AQ15" s="328">
        <v>0</v>
      </c>
      <c r="AR15" s="328">
        <v>0</v>
      </c>
      <c r="AS15" s="328"/>
      <c r="AU15" s="9">
        <v>0</v>
      </c>
      <c r="AV15" s="9">
        <f>U14</f>
        <v>2</v>
      </c>
    </row>
    <row r="16" spans="1:256" ht="51">
      <c r="A16" s="212">
        <f t="shared" si="1"/>
        <v>0</v>
      </c>
      <c r="B16" s="67" t="s">
        <v>1157</v>
      </c>
      <c r="C16" s="143" t="s">
        <v>1096</v>
      </c>
      <c r="D16" s="43" t="s">
        <v>2350</v>
      </c>
      <c r="E16" s="218" t="str">
        <f>Labels!$C$54</f>
        <v>Control Point</v>
      </c>
      <c r="F16" s="26" t="s">
        <v>2351</v>
      </c>
      <c r="G16" s="30" t="str">
        <f>IF(OR(ISERR(P17),ISERR(P18),ISERR(Q17),ISERR(Q18)),Labels!$C$94,Q16)</f>
        <v>Input Accepted</v>
      </c>
      <c r="H16" s="15" t="str">
        <f t="shared" ref="H16" si="68">IF(F17&lt;&gt;"",IF(TRIM(VLOOKUP(F17,$AI$2:$AR$5000,8,FALSE))="1","X",""),"")</f>
        <v/>
      </c>
      <c r="I16" s="15" t="str">
        <f t="shared" ref="I16" si="69">IF(F17&lt;&gt;"",IF(TRIM(VLOOKUP(F17,$AI$2:$AR$5000,9,FALSE))="1","X",""),"")</f>
        <v/>
      </c>
      <c r="J16" s="15" t="str">
        <f t="shared" ref="J16" si="70">IF(TRIM(""&amp;G18)&lt;&gt;"","X","")</f>
        <v/>
      </c>
      <c r="K16" s="15" t="str">
        <f t="shared" ref="K16" si="71">IF(TRIM(""&amp;G17)&lt;&gt;"","X","")</f>
        <v>X</v>
      </c>
      <c r="L16" s="31" t="str">
        <f>IF(G16&lt;&gt;Labels!$C$92,"X","")</f>
        <v/>
      </c>
      <c r="M16" s="16"/>
      <c r="N16" s="17">
        <v>1353913</v>
      </c>
      <c r="O16" s="17">
        <v>13125</v>
      </c>
      <c r="P16" s="17"/>
      <c r="Q16" s="22" t="str">
        <f>IF(F17="",Labels!$C$93,R16)</f>
        <v>Input Accepted</v>
      </c>
      <c r="R16" s="9" t="str">
        <f t="shared" ref="R16" si="72">IF(OR(O17&amp;""&lt;&gt;D16&amp;"",O18&amp;""&lt;&gt;D16&amp;""),"You are not allowed to copy cells in the answer column. Press Ctrl-z immediately to attempt to fix this error.",S16)</f>
        <v>Input Accepted</v>
      </c>
      <c r="S16" s="9" t="str">
        <f>IF(AND(OR(H16="X",S17=6,C16=Labels!$C$49,C16=Labels!$C$46,AX16="Y"),Q17=""),Labels!$C$95,T16)</f>
        <v>Input Accepted</v>
      </c>
      <c r="T16" s="346" t="str">
        <f>IF(OR(S18=6,AND(S18&gt;0,S17=6)),Labels!$C$96,IF(S18=1,Labels!$C$143,U16))</f>
        <v>Input Accepted</v>
      </c>
      <c r="U16" s="9" t="str">
        <f>IF(AND(S18&gt;0,U18&lt;=U17),Labels!C$97,V16)</f>
        <v>Input Accepted</v>
      </c>
      <c r="V16" s="9" t="str">
        <f>IF(AND(S18&gt;0,Q18=""),Labels!$C$98,W16)</f>
        <v>Input Accepted</v>
      </c>
      <c r="W16" s="9" t="str">
        <f>IF(AND(S18=0,Q18&lt;&gt;""),Labels!$C$99,Labels!$C$92)</f>
        <v>Input Accepted</v>
      </c>
      <c r="Y16" s="9">
        <f t="shared" ref="Y16" si="73">IF(H16="X",1,0)</f>
        <v>0</v>
      </c>
      <c r="Z16" s="9">
        <f>SUM(Y$7:Y16)</f>
        <v>0</v>
      </c>
      <c r="AA16" s="9" t="str">
        <f t="shared" ref="AA16" si="74">Q17</f>
        <v>Y</v>
      </c>
      <c r="AB16" s="9">
        <f t="shared" ref="AB16" si="75">VLOOKUP(P17,$AI$2:$AN$5000,6,FALSE)</f>
        <v>21</v>
      </c>
      <c r="AC16" s="9" t="str">
        <f t="shared" ref="AC16" si="76">Q18</f>
        <v/>
      </c>
      <c r="AD16" s="9">
        <f t="shared" ref="AD16" si="77">IF(TRIM(F17)="",1,0)</f>
        <v>0</v>
      </c>
      <c r="AF16" s="347">
        <f t="shared" ref="AF16" si="78">SUM($AD$7:$AD$5000)</f>
        <v>0</v>
      </c>
      <c r="AG16" s="9">
        <f>IF(AND(H16="X",C16=Labels!C58),1,0)</f>
        <v>0</v>
      </c>
      <c r="AI16" s="328" t="s">
        <v>1761</v>
      </c>
      <c r="AJ16" s="328">
        <v>1353915</v>
      </c>
      <c r="AK16" s="328">
        <v>4147844</v>
      </c>
      <c r="AL16" s="328">
        <v>2</v>
      </c>
      <c r="AM16" s="328">
        <v>2</v>
      </c>
      <c r="AN16" s="328">
        <v>21</v>
      </c>
      <c r="AO16" s="328">
        <v>1</v>
      </c>
      <c r="AP16" s="328">
        <v>0</v>
      </c>
      <c r="AQ16" s="328">
        <v>0</v>
      </c>
      <c r="AR16" s="328">
        <v>0</v>
      </c>
      <c r="AS16" s="328"/>
      <c r="AX16" s="9" t="s">
        <v>663</v>
      </c>
    </row>
    <row r="17" spans="1:50" ht="25.5">
      <c r="A17" s="212">
        <f t="shared" si="1"/>
        <v>0</v>
      </c>
      <c r="B17" s="18" t="s">
        <v>1157</v>
      </c>
      <c r="C17" s="219" t="str">
        <f t="shared" ref="C17" si="79">C16</f>
        <v>Major Must</v>
      </c>
      <c r="D17" s="44" t="str">
        <f t="shared" ref="D17" si="80">D16</f>
        <v>AF. 1.2.2</v>
      </c>
      <c r="E17" s="19" t="str">
        <f>Labels!$C$103</f>
        <v>Answer 1 / Comment</v>
      </c>
      <c r="F17" s="62" t="str">
        <f>$AI$11</f>
        <v>AF. 1.2.2 -Yes</v>
      </c>
      <c r="G17" s="46" t="s">
        <v>664</v>
      </c>
      <c r="H17" s="20" t="str">
        <f t="shared" ref="H17:H18" si="81">H16</f>
        <v/>
      </c>
      <c r="I17" s="20" t="str">
        <f t="shared" ref="I17:I18" si="82">I16</f>
        <v/>
      </c>
      <c r="J17" s="20" t="str">
        <f t="shared" ref="J17:J18" si="83">J16</f>
        <v/>
      </c>
      <c r="K17" s="20" t="str">
        <f t="shared" ref="K17:K18" si="84">K16</f>
        <v>X</v>
      </c>
      <c r="L17" s="28" t="str">
        <f t="shared" ref="L17" si="85">L16</f>
        <v/>
      </c>
      <c r="M17" s="21"/>
      <c r="N17" s="22" t="str">
        <f t="shared" ref="N17:N18" si="86">LEFT(F17,FIND(" -",F17)-1)</f>
        <v>AF. 1.2.2</v>
      </c>
      <c r="O17" s="22" t="str">
        <f t="shared" ref="O17" si="87">IF(ISERR(N17),D16,N17)</f>
        <v>AF. 1.2.2</v>
      </c>
      <c r="P17" s="22" t="str">
        <f t="shared" ref="P17:P18" si="88">TRIM(F17&amp;"")</f>
        <v>AF. 1.2.2 -Yes</v>
      </c>
      <c r="Q17" s="22" t="str">
        <f t="shared" ref="Q17:Q18" si="89">TRIM(G17&amp;"")</f>
        <v>Y</v>
      </c>
      <c r="R17" s="9">
        <f t="shared" ref="R17:R18" si="90">VLOOKUP(F17,$AI$2:$AM$5000,5,FALSE)</f>
        <v>2</v>
      </c>
      <c r="S17" s="9">
        <f t="shared" ref="S17:S18" si="91">IF(ISNA(R17),0,R17)</f>
        <v>2</v>
      </c>
      <c r="T17" s="9">
        <f t="shared" ref="T17:T18" si="92">VLOOKUP(F17,$AI$2:$AL$5000,4,FALSE)</f>
        <v>2</v>
      </c>
      <c r="U17" s="9">
        <f t="shared" ref="U17:U18" si="93">IF(ISNA(T17),0,T17)</f>
        <v>2</v>
      </c>
      <c r="X17" s="9">
        <f t="shared" ref="X17:X18" si="94">VLOOKUP(F17,$AI$2:$AL$5000,3,FALSE)</f>
        <v>4147839</v>
      </c>
      <c r="Y17" s="349"/>
      <c r="Z17" s="9">
        <f>SUM(Y$7:Y17)</f>
        <v>0</v>
      </c>
      <c r="AC17" s="350">
        <f t="shared" ref="AC17" si="95">IF(ISNA(VLOOKUP(F17,$AI$2:$AS$5000,11,FALSE)),"", VLOOKUP(F17,$AI$2:$AS$5000,11,FALSE))</f>
        <v>0</v>
      </c>
      <c r="AI17" s="328" t="s">
        <v>1762</v>
      </c>
      <c r="AJ17" s="328">
        <v>1353916</v>
      </c>
      <c r="AK17" s="328">
        <v>4147849</v>
      </c>
      <c r="AL17" s="328">
        <v>0</v>
      </c>
      <c r="AM17" s="328">
        <v>6</v>
      </c>
      <c r="AN17" s="328">
        <v>21</v>
      </c>
      <c r="AO17" s="328">
        <v>1</v>
      </c>
      <c r="AP17" s="328">
        <v>0</v>
      </c>
      <c r="AQ17" s="328">
        <v>1</v>
      </c>
      <c r="AR17" s="328">
        <v>0</v>
      </c>
      <c r="AS17" s="328"/>
    </row>
    <row r="18" spans="1:50" ht="26.25" thickBot="1">
      <c r="A18" s="212">
        <f t="shared" si="1"/>
        <v>0</v>
      </c>
      <c r="B18" s="23" t="str">
        <f t="shared" ref="B18:D18" si="96">B16</f>
        <v>GGFV51FA</v>
      </c>
      <c r="C18" s="220" t="str">
        <f t="shared" si="96"/>
        <v>Major Must</v>
      </c>
      <c r="D18" s="45" t="str">
        <f t="shared" si="96"/>
        <v>AF. 1.2.2</v>
      </c>
      <c r="E18" s="24" t="str">
        <f>Labels!$C$104</f>
        <v>Answer 2 / Evidence</v>
      </c>
      <c r="F18" s="222"/>
      <c r="G18" s="223"/>
      <c r="H18" s="25" t="str">
        <f t="shared" si="81"/>
        <v/>
      </c>
      <c r="I18" s="25" t="str">
        <f t="shared" si="82"/>
        <v/>
      </c>
      <c r="J18" s="25" t="str">
        <f t="shared" si="83"/>
        <v/>
      </c>
      <c r="K18" s="25" t="str">
        <f t="shared" si="84"/>
        <v>X</v>
      </c>
      <c r="L18" s="27" t="str">
        <f t="shared" ref="L18" si="97">L16</f>
        <v/>
      </c>
      <c r="M18" s="21"/>
      <c r="N18" s="22" t="e">
        <f t="shared" si="86"/>
        <v>#VALUE!</v>
      </c>
      <c r="O18" s="22" t="str">
        <f t="shared" ref="O18" si="98">IF(ISERR(N18),D16,N18)</f>
        <v>AF. 1.2.2</v>
      </c>
      <c r="P18" s="22" t="str">
        <f t="shared" si="88"/>
        <v/>
      </c>
      <c r="Q18" s="22" t="str">
        <f t="shared" si="89"/>
        <v/>
      </c>
      <c r="R18" s="9" t="e">
        <f t="shared" si="90"/>
        <v>#N/A</v>
      </c>
      <c r="S18" s="9">
        <f t="shared" si="91"/>
        <v>0</v>
      </c>
      <c r="T18" s="9" t="e">
        <f t="shared" si="92"/>
        <v>#N/A</v>
      </c>
      <c r="U18" s="9">
        <f t="shared" si="93"/>
        <v>0</v>
      </c>
      <c r="V18" s="9">
        <f t="shared" ref="V18" si="99">IF(U18=0,U17,U18)</f>
        <v>2</v>
      </c>
      <c r="W18" s="347">
        <v>2</v>
      </c>
      <c r="X18" s="9" t="e">
        <f t="shared" si="94"/>
        <v>#N/A</v>
      </c>
      <c r="Y18" s="349"/>
      <c r="Z18" s="9">
        <f>SUM(Y$7:Y18)</f>
        <v>0</v>
      </c>
      <c r="AE18" s="9">
        <f t="shared" ref="AE18" si="100">MIN(AH18,V18)</f>
        <v>2</v>
      </c>
      <c r="AH18" s="9">
        <v>2</v>
      </c>
      <c r="AI18" s="328" t="s">
        <v>1763</v>
      </c>
      <c r="AJ18" s="328">
        <v>1353916</v>
      </c>
      <c r="AK18" s="328">
        <v>4147848</v>
      </c>
      <c r="AL18" s="328">
        <v>0</v>
      </c>
      <c r="AM18" s="328">
        <v>5</v>
      </c>
      <c r="AN18" s="328">
        <v>21</v>
      </c>
      <c r="AO18" s="328">
        <v>0</v>
      </c>
      <c r="AP18" s="328">
        <v>1</v>
      </c>
      <c r="AQ18" s="328">
        <v>0</v>
      </c>
      <c r="AR18" s="328">
        <v>0</v>
      </c>
      <c r="AS18" s="328"/>
      <c r="AU18" s="9">
        <v>0</v>
      </c>
      <c r="AV18" s="9">
        <f>U17</f>
        <v>2</v>
      </c>
    </row>
    <row r="19" spans="1:50" ht="51">
      <c r="A19" s="212">
        <f t="shared" si="1"/>
        <v>0</v>
      </c>
      <c r="B19" s="67" t="s">
        <v>1157</v>
      </c>
      <c r="C19" s="143" t="s">
        <v>1096</v>
      </c>
      <c r="D19" s="43" t="s">
        <v>2352</v>
      </c>
      <c r="E19" s="218" t="str">
        <f>Labels!$C$54</f>
        <v>Control Point</v>
      </c>
      <c r="F19" s="26" t="s">
        <v>2353</v>
      </c>
      <c r="G19" s="30" t="str">
        <f>IF(OR(ISERR(P20),ISERR(P21),ISERR(Q20),ISERR(Q21)),Labels!$C$94,Q19)</f>
        <v>Input Accepted</v>
      </c>
      <c r="H19" s="15" t="str">
        <f t="shared" ref="H19" si="101">IF(F20&lt;&gt;"",IF(TRIM(VLOOKUP(F20,$AI$2:$AR$5000,8,FALSE))="1","X",""),"")</f>
        <v/>
      </c>
      <c r="I19" s="15" t="str">
        <f t="shared" ref="I19" si="102">IF(F20&lt;&gt;"",IF(TRIM(VLOOKUP(F20,$AI$2:$AR$5000,9,FALSE))="1","X",""),"")</f>
        <v/>
      </c>
      <c r="J19" s="15" t="str">
        <f t="shared" ref="J19" si="103">IF(TRIM(""&amp;G21)&lt;&gt;"","X","")</f>
        <v/>
      </c>
      <c r="K19" s="15" t="str">
        <f t="shared" ref="K19" si="104">IF(TRIM(""&amp;G20)&lt;&gt;"","X","")</f>
        <v>X</v>
      </c>
      <c r="L19" s="31" t="str">
        <f>IF(G19&lt;&gt;Labels!$C$92,"X","")</f>
        <v/>
      </c>
      <c r="M19" s="16"/>
      <c r="N19" s="17">
        <v>1353914</v>
      </c>
      <c r="O19" s="17">
        <v>13125</v>
      </c>
      <c r="P19" s="17"/>
      <c r="Q19" s="22" t="str">
        <f>IF(F20="",Labels!$C$93,R19)</f>
        <v>Input Accepted</v>
      </c>
      <c r="R19" s="9" t="str">
        <f t="shared" ref="R19" si="105">IF(OR(O20&amp;""&lt;&gt;D19&amp;"",O21&amp;""&lt;&gt;D19&amp;""),"You are not allowed to copy cells in the answer column. Press Ctrl-z immediately to attempt to fix this error.",S19)</f>
        <v>Input Accepted</v>
      </c>
      <c r="S19" s="9" t="str">
        <f>IF(AND(OR(H19="X",S20=6,C19=Labels!$C$49,C19=Labels!$C$46,AX19="Y"),Q20=""),Labels!$C$95,T19)</f>
        <v>Input Accepted</v>
      </c>
      <c r="T19" s="346" t="str">
        <f>IF(OR(S21=6,AND(S21&gt;0,S20=6)),Labels!$C$96,IF(S21=1,Labels!$C$143,U19))</f>
        <v>Input Accepted</v>
      </c>
      <c r="U19" s="9" t="str">
        <f>IF(AND(S21&gt;0,U21&lt;=U20),Labels!C$97,V19)</f>
        <v>Input Accepted</v>
      </c>
      <c r="V19" s="9" t="str">
        <f>IF(AND(S21&gt;0,Q21=""),Labels!$C$98,W19)</f>
        <v>Input Accepted</v>
      </c>
      <c r="W19" s="9" t="str">
        <f>IF(AND(S21=0,Q21&lt;&gt;""),Labels!$C$99,Labels!$C$92)</f>
        <v>Input Accepted</v>
      </c>
      <c r="Y19" s="9">
        <f t="shared" ref="Y19" si="106">IF(H19="X",1,0)</f>
        <v>0</v>
      </c>
      <c r="Z19" s="9">
        <f>SUM(Y$7:Y19)</f>
        <v>0</v>
      </c>
      <c r="AA19" s="9" t="str">
        <f t="shared" ref="AA19" si="107">Q20</f>
        <v>Y</v>
      </c>
      <c r="AB19" s="9">
        <f t="shared" ref="AB19" si="108">VLOOKUP(P20,$AI$2:$AN$5000,6,FALSE)</f>
        <v>21</v>
      </c>
      <c r="AC19" s="9" t="str">
        <f t="shared" ref="AC19" si="109">Q21</f>
        <v/>
      </c>
      <c r="AD19" s="9">
        <f t="shared" ref="AD19" si="110">IF(TRIM(F20)="",1,0)</f>
        <v>0</v>
      </c>
      <c r="AF19" s="347">
        <f t="shared" ref="AF19" si="111">SUM($AD$7:$AD$5000)</f>
        <v>0</v>
      </c>
      <c r="AG19" s="9">
        <f>IF(AND(H19="X",C19=Labels!C61),1,0)</f>
        <v>0</v>
      </c>
      <c r="AI19" s="328" t="s">
        <v>1764</v>
      </c>
      <c r="AJ19" s="328">
        <v>1353916</v>
      </c>
      <c r="AK19" s="328">
        <v>4147847</v>
      </c>
      <c r="AL19" s="328">
        <v>2</v>
      </c>
      <c r="AM19" s="328">
        <v>2</v>
      </c>
      <c r="AN19" s="328">
        <v>21</v>
      </c>
      <c r="AO19" s="328">
        <v>1</v>
      </c>
      <c r="AP19" s="328">
        <v>0</v>
      </c>
      <c r="AQ19" s="328">
        <v>0</v>
      </c>
      <c r="AR19" s="328">
        <v>0</v>
      </c>
      <c r="AS19" s="328"/>
      <c r="AX19" s="9" t="s">
        <v>663</v>
      </c>
    </row>
    <row r="20" spans="1:50" ht="25.5">
      <c r="A20" s="212">
        <f t="shared" si="1"/>
        <v>0</v>
      </c>
      <c r="B20" s="18" t="s">
        <v>1157</v>
      </c>
      <c r="C20" s="219" t="str">
        <f t="shared" ref="C20" si="112">C19</f>
        <v>Major Must</v>
      </c>
      <c r="D20" s="44" t="str">
        <f t="shared" ref="D20" si="113">D19</f>
        <v>AF. 2.1</v>
      </c>
      <c r="E20" s="19" t="str">
        <f>Labels!$C$103</f>
        <v>Answer 1 / Comment</v>
      </c>
      <c r="F20" s="62" t="str">
        <f>$AI$13</f>
        <v>AF. 2.1 -Yes</v>
      </c>
      <c r="G20" s="46" t="s">
        <v>664</v>
      </c>
      <c r="H20" s="20" t="str">
        <f t="shared" ref="H20:H21" si="114">H19</f>
        <v/>
      </c>
      <c r="I20" s="20" t="str">
        <f t="shared" ref="I20:I21" si="115">I19</f>
        <v/>
      </c>
      <c r="J20" s="20" t="str">
        <f t="shared" ref="J20:J21" si="116">J19</f>
        <v/>
      </c>
      <c r="K20" s="20" t="str">
        <f t="shared" ref="K20:K21" si="117">K19</f>
        <v>X</v>
      </c>
      <c r="L20" s="28" t="str">
        <f t="shared" ref="L20" si="118">L19</f>
        <v/>
      </c>
      <c r="M20" s="21"/>
      <c r="N20" s="22" t="str">
        <f t="shared" ref="N20:N21" si="119">LEFT(F20,FIND(" -",F20)-1)</f>
        <v>AF. 2.1</v>
      </c>
      <c r="O20" s="22" t="str">
        <f t="shared" ref="O20" si="120">IF(ISERR(N20),D19,N20)</f>
        <v>AF. 2.1</v>
      </c>
      <c r="P20" s="22" t="str">
        <f t="shared" ref="P20:P21" si="121">TRIM(F20&amp;"")</f>
        <v>AF. 2.1 -Yes</v>
      </c>
      <c r="Q20" s="22" t="str">
        <f t="shared" ref="Q20:Q21" si="122">TRIM(G20&amp;"")</f>
        <v>Y</v>
      </c>
      <c r="R20" s="9">
        <f t="shared" ref="R20:R21" si="123">VLOOKUP(F20,$AI$2:$AM$5000,5,FALSE)</f>
        <v>2</v>
      </c>
      <c r="S20" s="9">
        <f t="shared" ref="S20:S21" si="124">IF(ISNA(R20),0,R20)</f>
        <v>2</v>
      </c>
      <c r="T20" s="9">
        <f t="shared" ref="T20:T21" si="125">VLOOKUP(F20,$AI$2:$AL$5000,4,FALSE)</f>
        <v>2</v>
      </c>
      <c r="U20" s="9">
        <f t="shared" ref="U20:U21" si="126">IF(ISNA(T20),0,T20)</f>
        <v>2</v>
      </c>
      <c r="X20" s="9">
        <f t="shared" ref="X20:X21" si="127">VLOOKUP(F20,$AI$2:$AL$5000,3,FALSE)</f>
        <v>4147842</v>
      </c>
      <c r="Y20" s="349"/>
      <c r="Z20" s="9">
        <f>SUM(Y$7:Y20)</f>
        <v>0</v>
      </c>
      <c r="AC20" s="350">
        <f t="shared" ref="AC20" si="128">IF(ISNA(VLOOKUP(F20,$AI$2:$AS$5000,11,FALSE)),"", VLOOKUP(F20,$AI$2:$AS$5000,11,FALSE))</f>
        <v>0</v>
      </c>
      <c r="AI20" s="328" t="s">
        <v>1765</v>
      </c>
      <c r="AJ20" s="328">
        <v>1353917</v>
      </c>
      <c r="AK20" s="328">
        <v>4147851</v>
      </c>
      <c r="AL20" s="328">
        <v>0</v>
      </c>
      <c r="AM20" s="328">
        <v>5</v>
      </c>
      <c r="AN20" s="328">
        <v>21</v>
      </c>
      <c r="AO20" s="328">
        <v>0</v>
      </c>
      <c r="AP20" s="328">
        <v>1</v>
      </c>
      <c r="AQ20" s="328">
        <v>0</v>
      </c>
      <c r="AR20" s="328">
        <v>0</v>
      </c>
      <c r="AS20" s="328"/>
    </row>
    <row r="21" spans="1:50" ht="26.25" thickBot="1">
      <c r="A21" s="212">
        <f t="shared" si="1"/>
        <v>0</v>
      </c>
      <c r="B21" s="23" t="str">
        <f t="shared" ref="B21:D21" si="129">B19</f>
        <v>GGFV51FA</v>
      </c>
      <c r="C21" s="220" t="str">
        <f t="shared" si="129"/>
        <v>Major Must</v>
      </c>
      <c r="D21" s="45" t="str">
        <f t="shared" si="129"/>
        <v>AF. 2.1</v>
      </c>
      <c r="E21" s="24" t="str">
        <f>Labels!$C$104</f>
        <v>Answer 2 / Evidence</v>
      </c>
      <c r="F21" s="222"/>
      <c r="G21" s="223"/>
      <c r="H21" s="25" t="str">
        <f t="shared" si="114"/>
        <v/>
      </c>
      <c r="I21" s="25" t="str">
        <f t="shared" si="115"/>
        <v/>
      </c>
      <c r="J21" s="25" t="str">
        <f t="shared" si="116"/>
        <v/>
      </c>
      <c r="K21" s="25" t="str">
        <f t="shared" si="117"/>
        <v>X</v>
      </c>
      <c r="L21" s="27" t="str">
        <f t="shared" ref="L21" si="130">L19</f>
        <v/>
      </c>
      <c r="M21" s="21"/>
      <c r="N21" s="22" t="e">
        <f t="shared" si="119"/>
        <v>#VALUE!</v>
      </c>
      <c r="O21" s="22" t="str">
        <f t="shared" ref="O21" si="131">IF(ISERR(N21),D19,N21)</f>
        <v>AF. 2.1</v>
      </c>
      <c r="P21" s="22" t="str">
        <f t="shared" si="121"/>
        <v/>
      </c>
      <c r="Q21" s="22" t="str">
        <f t="shared" si="122"/>
        <v/>
      </c>
      <c r="R21" s="9" t="e">
        <f t="shared" si="123"/>
        <v>#N/A</v>
      </c>
      <c r="S21" s="9">
        <f t="shared" si="124"/>
        <v>0</v>
      </c>
      <c r="T21" s="9" t="e">
        <f t="shared" si="125"/>
        <v>#N/A</v>
      </c>
      <c r="U21" s="9">
        <f t="shared" si="126"/>
        <v>0</v>
      </c>
      <c r="V21" s="9">
        <f t="shared" ref="V21" si="132">IF(U21=0,U20,U21)</f>
        <v>2</v>
      </c>
      <c r="W21" s="347">
        <v>2</v>
      </c>
      <c r="X21" s="9" t="e">
        <f t="shared" si="127"/>
        <v>#N/A</v>
      </c>
      <c r="Y21" s="349"/>
      <c r="Z21" s="9">
        <f>SUM(Y$7:Y21)</f>
        <v>0</v>
      </c>
      <c r="AE21" s="9">
        <f t="shared" ref="AE21" si="133">MIN(AH21,V21)</f>
        <v>2</v>
      </c>
      <c r="AH21" s="9">
        <v>2</v>
      </c>
      <c r="AI21" s="328" t="s">
        <v>1766</v>
      </c>
      <c r="AJ21" s="328">
        <v>1353917</v>
      </c>
      <c r="AK21" s="328">
        <v>4147850</v>
      </c>
      <c r="AL21" s="328">
        <v>2</v>
      </c>
      <c r="AM21" s="328">
        <v>2</v>
      </c>
      <c r="AN21" s="328">
        <v>21</v>
      </c>
      <c r="AO21" s="328">
        <v>1</v>
      </c>
      <c r="AP21" s="328">
        <v>0</v>
      </c>
      <c r="AQ21" s="328">
        <v>0</v>
      </c>
      <c r="AR21" s="328">
        <v>0</v>
      </c>
      <c r="AS21" s="328"/>
      <c r="AU21" s="9">
        <v>0</v>
      </c>
      <c r="AV21" s="9">
        <f>U20</f>
        <v>2</v>
      </c>
    </row>
    <row r="22" spans="1:50" ht="38.25">
      <c r="A22" s="212">
        <f t="shared" si="1"/>
        <v>0</v>
      </c>
      <c r="B22" s="67" t="s">
        <v>1157</v>
      </c>
      <c r="C22" s="143" t="s">
        <v>1096</v>
      </c>
      <c r="D22" s="43" t="s">
        <v>2354</v>
      </c>
      <c r="E22" s="218" t="str">
        <f>Labels!$C$54</f>
        <v>Control Point</v>
      </c>
      <c r="F22" s="26" t="s">
        <v>2355</v>
      </c>
      <c r="G22" s="30" t="str">
        <f>IF(OR(ISERR(P23),ISERR(P24),ISERR(Q23),ISERR(Q24)),Labels!$C$94,Q22)</f>
        <v>Input Accepted</v>
      </c>
      <c r="H22" s="15" t="str">
        <f t="shared" ref="H22" si="134">IF(F23&lt;&gt;"",IF(TRIM(VLOOKUP(F23,$AI$2:$AR$5000,8,FALSE))="1","X",""),"")</f>
        <v/>
      </c>
      <c r="I22" s="15" t="str">
        <f t="shared" ref="I22" si="135">IF(F23&lt;&gt;"",IF(TRIM(VLOOKUP(F23,$AI$2:$AR$5000,9,FALSE))="1","X",""),"")</f>
        <v/>
      </c>
      <c r="J22" s="15" t="str">
        <f t="shared" ref="J22" si="136">IF(TRIM(""&amp;G24)&lt;&gt;"","X","")</f>
        <v/>
      </c>
      <c r="K22" s="15" t="str">
        <f t="shared" ref="K22" si="137">IF(TRIM(""&amp;G23)&lt;&gt;"","X","")</f>
        <v>X</v>
      </c>
      <c r="L22" s="31" t="str">
        <f>IF(G22&lt;&gt;Labels!$C$92,"X","")</f>
        <v/>
      </c>
      <c r="M22" s="16"/>
      <c r="N22" s="17">
        <v>1353915</v>
      </c>
      <c r="O22" s="17">
        <v>13125</v>
      </c>
      <c r="P22" s="17"/>
      <c r="Q22" s="22" t="str">
        <f>IF(F23="",Labels!$C$93,R22)</f>
        <v>Input Accepted</v>
      </c>
      <c r="R22" s="9" t="str">
        <f t="shared" ref="R22" si="138">IF(OR(O23&amp;""&lt;&gt;D22&amp;"",O24&amp;""&lt;&gt;D22&amp;""),"You are not allowed to copy cells in the answer column. Press Ctrl-z immediately to attempt to fix this error.",S22)</f>
        <v>Input Accepted</v>
      </c>
      <c r="S22" s="9" t="str">
        <f>IF(AND(OR(H22="X",S23=6,C22=Labels!$C$49,C22=Labels!$C$46,AX22="Y"),Q23=""),Labels!$C$95,T22)</f>
        <v>Input Accepted</v>
      </c>
      <c r="T22" s="346" t="str">
        <f>IF(OR(S24=6,AND(S24&gt;0,S23=6)),Labels!$C$96,IF(S24=1,Labels!$C$143,U22))</f>
        <v>Input Accepted</v>
      </c>
      <c r="U22" s="9" t="str">
        <f>IF(AND(S24&gt;0,U24&lt;=U23),Labels!C$97,V22)</f>
        <v>Input Accepted</v>
      </c>
      <c r="V22" s="9" t="str">
        <f>IF(AND(S24&gt;0,Q24=""),Labels!$C$98,W22)</f>
        <v>Input Accepted</v>
      </c>
      <c r="W22" s="9" t="str">
        <f>IF(AND(S24=0,Q24&lt;&gt;""),Labels!$C$99,Labels!$C$92)</f>
        <v>Input Accepted</v>
      </c>
      <c r="Y22" s="9">
        <f t="shared" ref="Y22" si="139">IF(H22="X",1,0)</f>
        <v>0</v>
      </c>
      <c r="Z22" s="9">
        <f>SUM(Y$7:Y22)</f>
        <v>0</v>
      </c>
      <c r="AA22" s="9" t="str">
        <f t="shared" ref="AA22" si="140">Q23</f>
        <v>Y</v>
      </c>
      <c r="AB22" s="9">
        <f t="shared" ref="AB22" si="141">VLOOKUP(P23,$AI$2:$AN$5000,6,FALSE)</f>
        <v>21</v>
      </c>
      <c r="AC22" s="9" t="str">
        <f t="shared" ref="AC22" si="142">Q24</f>
        <v/>
      </c>
      <c r="AD22" s="9">
        <f t="shared" ref="AD22" si="143">IF(TRIM(F23)="",1,0)</f>
        <v>0</v>
      </c>
      <c r="AF22" s="347">
        <f t="shared" ref="AF22" si="144">SUM($AD$7:$AD$5000)</f>
        <v>0</v>
      </c>
      <c r="AG22" s="9">
        <f>IF(AND(H22="X",C22=Labels!C64),1,0)</f>
        <v>0</v>
      </c>
      <c r="AI22" s="328" t="s">
        <v>1767</v>
      </c>
      <c r="AJ22" s="328">
        <v>1353918</v>
      </c>
      <c r="AK22" s="328">
        <v>4147854</v>
      </c>
      <c r="AL22" s="328">
        <v>0</v>
      </c>
      <c r="AM22" s="328">
        <v>6</v>
      </c>
      <c r="AN22" s="328">
        <v>21</v>
      </c>
      <c r="AO22" s="328">
        <v>1</v>
      </c>
      <c r="AP22" s="328">
        <v>0</v>
      </c>
      <c r="AQ22" s="328">
        <v>1</v>
      </c>
      <c r="AR22" s="328">
        <v>0</v>
      </c>
      <c r="AS22" s="328"/>
      <c r="AX22" s="9" t="s">
        <v>663</v>
      </c>
    </row>
    <row r="23" spans="1:50" ht="25.5">
      <c r="A23" s="212">
        <f t="shared" si="1"/>
        <v>0</v>
      </c>
      <c r="B23" s="18" t="s">
        <v>1157</v>
      </c>
      <c r="C23" s="219" t="str">
        <f t="shared" ref="C23" si="145">C22</f>
        <v>Major Must</v>
      </c>
      <c r="D23" s="44" t="str">
        <f t="shared" ref="D23" si="146">D22</f>
        <v>AF. 2.2</v>
      </c>
      <c r="E23" s="19" t="str">
        <f>Labels!$C$103</f>
        <v>Answer 1 / Comment</v>
      </c>
      <c r="F23" s="62" t="str">
        <f>$AI$16</f>
        <v>AF. 2.2 -Yes</v>
      </c>
      <c r="G23" s="46" t="s">
        <v>664</v>
      </c>
      <c r="H23" s="20" t="str">
        <f t="shared" ref="H23:H24" si="147">H22</f>
        <v/>
      </c>
      <c r="I23" s="20" t="str">
        <f t="shared" ref="I23:I24" si="148">I22</f>
        <v/>
      </c>
      <c r="J23" s="20" t="str">
        <f t="shared" ref="J23:J24" si="149">J22</f>
        <v/>
      </c>
      <c r="K23" s="20" t="str">
        <f t="shared" ref="K23:K24" si="150">K22</f>
        <v>X</v>
      </c>
      <c r="L23" s="28" t="str">
        <f t="shared" ref="L23" si="151">L22</f>
        <v/>
      </c>
      <c r="M23" s="21"/>
      <c r="N23" s="22" t="str">
        <f t="shared" ref="N23:N24" si="152">LEFT(F23,FIND(" -",F23)-1)</f>
        <v>AF. 2.2</v>
      </c>
      <c r="O23" s="22" t="str">
        <f t="shared" ref="O23" si="153">IF(ISERR(N23),D22,N23)</f>
        <v>AF. 2.2</v>
      </c>
      <c r="P23" s="22" t="str">
        <f t="shared" ref="P23:P24" si="154">TRIM(F23&amp;"")</f>
        <v>AF. 2.2 -Yes</v>
      </c>
      <c r="Q23" s="22" t="str">
        <f t="shared" ref="Q23:Q24" si="155">TRIM(G23&amp;"")</f>
        <v>Y</v>
      </c>
      <c r="R23" s="9">
        <f t="shared" ref="R23:R24" si="156">VLOOKUP(F23,$AI$2:$AM$5000,5,FALSE)</f>
        <v>2</v>
      </c>
      <c r="S23" s="9">
        <f t="shared" ref="S23:S24" si="157">IF(ISNA(R23),0,R23)</f>
        <v>2</v>
      </c>
      <c r="T23" s="9">
        <f t="shared" ref="T23:T24" si="158">VLOOKUP(F23,$AI$2:$AL$5000,4,FALSE)</f>
        <v>2</v>
      </c>
      <c r="U23" s="9">
        <f t="shared" ref="U23:U24" si="159">IF(ISNA(T23),0,T23)</f>
        <v>2</v>
      </c>
      <c r="X23" s="9">
        <f t="shared" ref="X23:X24" si="160">VLOOKUP(F23,$AI$2:$AL$5000,3,FALSE)</f>
        <v>4147844</v>
      </c>
      <c r="Y23" s="349"/>
      <c r="Z23" s="9">
        <f>SUM(Y$7:Y23)</f>
        <v>0</v>
      </c>
      <c r="AC23" s="350">
        <f t="shared" ref="AC23" si="161">IF(ISNA(VLOOKUP(F23,$AI$2:$AS$5000,11,FALSE)),"", VLOOKUP(F23,$AI$2:$AS$5000,11,FALSE))</f>
        <v>0</v>
      </c>
      <c r="AI23" s="328" t="s">
        <v>1768</v>
      </c>
      <c r="AJ23" s="328">
        <v>1353918</v>
      </c>
      <c r="AK23" s="328">
        <v>4147853</v>
      </c>
      <c r="AL23" s="328">
        <v>0</v>
      </c>
      <c r="AM23" s="328">
        <v>5</v>
      </c>
      <c r="AN23" s="328">
        <v>21</v>
      </c>
      <c r="AO23" s="328">
        <v>0</v>
      </c>
      <c r="AP23" s="328">
        <v>1</v>
      </c>
      <c r="AQ23" s="328">
        <v>0</v>
      </c>
      <c r="AR23" s="328">
        <v>0</v>
      </c>
      <c r="AS23" s="328"/>
    </row>
    <row r="24" spans="1:50" ht="26.25" thickBot="1">
      <c r="A24" s="212">
        <f t="shared" si="1"/>
        <v>0</v>
      </c>
      <c r="B24" s="23" t="str">
        <f t="shared" ref="B24:D24" si="162">B22</f>
        <v>GGFV51FA</v>
      </c>
      <c r="C24" s="220" t="str">
        <f t="shared" si="162"/>
        <v>Major Must</v>
      </c>
      <c r="D24" s="45" t="str">
        <f t="shared" si="162"/>
        <v>AF. 2.2</v>
      </c>
      <c r="E24" s="24" t="str">
        <f>Labels!$C$104</f>
        <v>Answer 2 / Evidence</v>
      </c>
      <c r="F24" s="222"/>
      <c r="G24" s="223"/>
      <c r="H24" s="25" t="str">
        <f t="shared" si="147"/>
        <v/>
      </c>
      <c r="I24" s="25" t="str">
        <f t="shared" si="148"/>
        <v/>
      </c>
      <c r="J24" s="25" t="str">
        <f t="shared" si="149"/>
        <v/>
      </c>
      <c r="K24" s="25" t="str">
        <f t="shared" si="150"/>
        <v>X</v>
      </c>
      <c r="L24" s="27" t="str">
        <f t="shared" ref="L24" si="163">L22</f>
        <v/>
      </c>
      <c r="M24" s="21"/>
      <c r="N24" s="22" t="e">
        <f t="shared" si="152"/>
        <v>#VALUE!</v>
      </c>
      <c r="O24" s="22" t="str">
        <f t="shared" ref="O24" si="164">IF(ISERR(N24),D22,N24)</f>
        <v>AF. 2.2</v>
      </c>
      <c r="P24" s="22" t="str">
        <f t="shared" si="154"/>
        <v/>
      </c>
      <c r="Q24" s="22" t="str">
        <f t="shared" si="155"/>
        <v/>
      </c>
      <c r="R24" s="9" t="e">
        <f t="shared" si="156"/>
        <v>#N/A</v>
      </c>
      <c r="S24" s="9">
        <f t="shared" si="157"/>
        <v>0</v>
      </c>
      <c r="T24" s="9" t="e">
        <f t="shared" si="158"/>
        <v>#N/A</v>
      </c>
      <c r="U24" s="9">
        <f t="shared" si="159"/>
        <v>0</v>
      </c>
      <c r="V24" s="9">
        <f t="shared" ref="V24" si="165">IF(U24=0,U23,U24)</f>
        <v>2</v>
      </c>
      <c r="W24" s="347">
        <v>2</v>
      </c>
      <c r="X24" s="9" t="e">
        <f t="shared" si="160"/>
        <v>#N/A</v>
      </c>
      <c r="Y24" s="349"/>
      <c r="Z24" s="9">
        <f>SUM(Y$7:Y24)</f>
        <v>0</v>
      </c>
      <c r="AE24" s="9">
        <f t="shared" ref="AE24" si="166">MIN(AH24,V24)</f>
        <v>2</v>
      </c>
      <c r="AH24" s="9">
        <v>2</v>
      </c>
      <c r="AI24" s="328" t="s">
        <v>1769</v>
      </c>
      <c r="AJ24" s="328">
        <v>1353918</v>
      </c>
      <c r="AK24" s="328">
        <v>4147852</v>
      </c>
      <c r="AL24" s="328">
        <v>2</v>
      </c>
      <c r="AM24" s="328">
        <v>2</v>
      </c>
      <c r="AN24" s="328">
        <v>21</v>
      </c>
      <c r="AO24" s="328">
        <v>1</v>
      </c>
      <c r="AP24" s="328">
        <v>0</v>
      </c>
      <c r="AQ24" s="328">
        <v>0</v>
      </c>
      <c r="AR24" s="328">
        <v>0</v>
      </c>
      <c r="AS24" s="328"/>
      <c r="AU24" s="9">
        <v>0</v>
      </c>
      <c r="AV24" s="9">
        <f>U23</f>
        <v>2</v>
      </c>
    </row>
    <row r="25" spans="1:50" ht="51">
      <c r="A25" s="212">
        <f t="shared" si="1"/>
        <v>0</v>
      </c>
      <c r="B25" s="67" t="s">
        <v>1157</v>
      </c>
      <c r="C25" s="143" t="s">
        <v>1096</v>
      </c>
      <c r="D25" s="43" t="s">
        <v>2356</v>
      </c>
      <c r="E25" s="218" t="str">
        <f>Labels!$C$54</f>
        <v>Control Point</v>
      </c>
      <c r="F25" s="26" t="s">
        <v>2357</v>
      </c>
      <c r="G25" s="30" t="str">
        <f>IF(OR(ISERR(P26),ISERR(P27),ISERR(Q26),ISERR(Q27)),Labels!$C$94,Q25)</f>
        <v>Input Accepted</v>
      </c>
      <c r="H25" s="15" t="str">
        <f t="shared" ref="H25" si="167">IF(F26&lt;&gt;"",IF(TRIM(VLOOKUP(F26,$AI$2:$AR$5000,8,FALSE))="1","X",""),"")</f>
        <v/>
      </c>
      <c r="I25" s="15" t="str">
        <f t="shared" ref="I25" si="168">IF(F26&lt;&gt;"",IF(TRIM(VLOOKUP(F26,$AI$2:$AR$5000,9,FALSE))="1","X",""),"")</f>
        <v/>
      </c>
      <c r="J25" s="15" t="str">
        <f t="shared" ref="J25" si="169">IF(TRIM(""&amp;G27)&lt;&gt;"","X","")</f>
        <v/>
      </c>
      <c r="K25" s="15" t="str">
        <f t="shared" ref="K25" si="170">IF(TRIM(""&amp;G26)&lt;&gt;"","X","")</f>
        <v>X</v>
      </c>
      <c r="L25" s="31" t="str">
        <f>IF(G25&lt;&gt;Labels!$C$92,"X","")</f>
        <v/>
      </c>
      <c r="M25" s="16"/>
      <c r="N25" s="17">
        <v>1353916</v>
      </c>
      <c r="O25" s="17">
        <v>13125</v>
      </c>
      <c r="P25" s="17"/>
      <c r="Q25" s="22" t="str">
        <f>IF(F26="",Labels!$C$93,R25)</f>
        <v>Input Accepted</v>
      </c>
      <c r="R25" s="9" t="str">
        <f t="shared" ref="R25" si="171">IF(OR(O26&amp;""&lt;&gt;D25&amp;"",O27&amp;""&lt;&gt;D25&amp;""),"You are not allowed to copy cells in the answer column. Press Ctrl-z immediately to attempt to fix this error.",S25)</f>
        <v>Input Accepted</v>
      </c>
      <c r="S25" s="9" t="str">
        <f>IF(AND(OR(H25="X",S26=6,C25=Labels!$C$49,C25=Labels!$C$46,AX25="Y"),Q26=""),Labels!$C$95,T25)</f>
        <v>Input Accepted</v>
      </c>
      <c r="T25" s="346" t="str">
        <f>IF(OR(S27=6,AND(S27&gt;0,S26=6)),Labels!$C$96,IF(S27=1,Labels!$C$143,U25))</f>
        <v>Input Accepted</v>
      </c>
      <c r="U25" s="9" t="str">
        <f>IF(AND(S27&gt;0,U27&lt;=U26),Labels!C$97,V25)</f>
        <v>Input Accepted</v>
      </c>
      <c r="V25" s="9" t="str">
        <f>IF(AND(S27&gt;0,Q27=""),Labels!$C$98,W25)</f>
        <v>Input Accepted</v>
      </c>
      <c r="W25" s="9" t="str">
        <f>IF(AND(S27=0,Q27&lt;&gt;""),Labels!$C$99,Labels!$C$92)</f>
        <v>Input Accepted</v>
      </c>
      <c r="Y25" s="9">
        <f t="shared" ref="Y25" si="172">IF(H25="X",1,0)</f>
        <v>0</v>
      </c>
      <c r="Z25" s="9">
        <f>SUM(Y$7:Y25)</f>
        <v>0</v>
      </c>
      <c r="AA25" s="9" t="str">
        <f t="shared" ref="AA25" si="173">Q26</f>
        <v>Y</v>
      </c>
      <c r="AB25" s="9">
        <f t="shared" ref="AB25" si="174">VLOOKUP(P26,$AI$2:$AN$5000,6,FALSE)</f>
        <v>21</v>
      </c>
      <c r="AC25" s="9" t="str">
        <f t="shared" ref="AC25" si="175">Q27</f>
        <v/>
      </c>
      <c r="AD25" s="9">
        <f t="shared" ref="AD25" si="176">IF(TRIM(F26)="",1,0)</f>
        <v>0</v>
      </c>
      <c r="AF25" s="347">
        <f t="shared" ref="AF25" si="177">SUM($AD$7:$AD$5000)</f>
        <v>0</v>
      </c>
      <c r="AG25" s="9">
        <f>IF(AND(H25="X",C25=Labels!C67),1,0)</f>
        <v>0</v>
      </c>
      <c r="AI25" s="328" t="s">
        <v>1770</v>
      </c>
      <c r="AJ25" s="328">
        <v>1353919</v>
      </c>
      <c r="AK25" s="328">
        <v>4147857</v>
      </c>
      <c r="AL25" s="328">
        <v>0</v>
      </c>
      <c r="AM25" s="328">
        <v>6</v>
      </c>
      <c r="AN25" s="328">
        <v>21</v>
      </c>
      <c r="AO25" s="328">
        <v>1</v>
      </c>
      <c r="AP25" s="328">
        <v>0</v>
      </c>
      <c r="AQ25" s="328">
        <v>1</v>
      </c>
      <c r="AR25" s="328">
        <v>0</v>
      </c>
      <c r="AS25" s="328"/>
      <c r="AX25" s="9" t="s">
        <v>663</v>
      </c>
    </row>
    <row r="26" spans="1:50" ht="25.5">
      <c r="A26" s="212">
        <f t="shared" si="1"/>
        <v>0</v>
      </c>
      <c r="B26" s="18" t="s">
        <v>1157</v>
      </c>
      <c r="C26" s="219" t="str">
        <f t="shared" ref="C26" si="178">C25</f>
        <v>Major Must</v>
      </c>
      <c r="D26" s="44" t="str">
        <f t="shared" ref="D26" si="179">D25</f>
        <v>AF. 2.3</v>
      </c>
      <c r="E26" s="19" t="str">
        <f>Labels!$C$103</f>
        <v>Answer 1 / Comment</v>
      </c>
      <c r="F26" s="62" t="str">
        <f>$AI$19</f>
        <v>AF. 2.3 -Yes</v>
      </c>
      <c r="G26" s="46" t="s">
        <v>664</v>
      </c>
      <c r="H26" s="20" t="str">
        <f t="shared" ref="H26:H27" si="180">H25</f>
        <v/>
      </c>
      <c r="I26" s="20" t="str">
        <f t="shared" ref="I26:I27" si="181">I25</f>
        <v/>
      </c>
      <c r="J26" s="20" t="str">
        <f t="shared" ref="J26:J27" si="182">J25</f>
        <v/>
      </c>
      <c r="K26" s="20" t="str">
        <f t="shared" ref="K26:K27" si="183">K25</f>
        <v>X</v>
      </c>
      <c r="L26" s="28" t="str">
        <f t="shared" ref="L26" si="184">L25</f>
        <v/>
      </c>
      <c r="M26" s="21"/>
      <c r="N26" s="22" t="str">
        <f t="shared" ref="N26:N27" si="185">LEFT(F26,FIND(" -",F26)-1)</f>
        <v>AF. 2.3</v>
      </c>
      <c r="O26" s="22" t="str">
        <f t="shared" ref="O26" si="186">IF(ISERR(N26),D25,N26)</f>
        <v>AF. 2.3</v>
      </c>
      <c r="P26" s="22" t="str">
        <f t="shared" ref="P26:P27" si="187">TRIM(F26&amp;"")</f>
        <v>AF. 2.3 -Yes</v>
      </c>
      <c r="Q26" s="22" t="str">
        <f t="shared" ref="Q26:Q27" si="188">TRIM(G26&amp;"")</f>
        <v>Y</v>
      </c>
      <c r="R26" s="9">
        <f t="shared" ref="R26:R27" si="189">VLOOKUP(F26,$AI$2:$AM$5000,5,FALSE)</f>
        <v>2</v>
      </c>
      <c r="S26" s="9">
        <f t="shared" ref="S26:S27" si="190">IF(ISNA(R26),0,R26)</f>
        <v>2</v>
      </c>
      <c r="T26" s="9">
        <f t="shared" ref="T26:T27" si="191">VLOOKUP(F26,$AI$2:$AL$5000,4,FALSE)</f>
        <v>2</v>
      </c>
      <c r="U26" s="9">
        <f t="shared" ref="U26:U27" si="192">IF(ISNA(T26),0,T26)</f>
        <v>2</v>
      </c>
      <c r="X26" s="9">
        <f t="shared" ref="X26:X27" si="193">VLOOKUP(F26,$AI$2:$AL$5000,3,FALSE)</f>
        <v>4147847</v>
      </c>
      <c r="Y26" s="349"/>
      <c r="Z26" s="9">
        <f>SUM(Y$7:Y26)</f>
        <v>0</v>
      </c>
      <c r="AC26" s="350">
        <f t="shared" ref="AC26" si="194">IF(ISNA(VLOOKUP(F26,$AI$2:$AS$5000,11,FALSE)),"", VLOOKUP(F26,$AI$2:$AS$5000,11,FALSE))</f>
        <v>0</v>
      </c>
      <c r="AI26" s="328" t="s">
        <v>1771</v>
      </c>
      <c r="AJ26" s="328">
        <v>1353919</v>
      </c>
      <c r="AK26" s="328">
        <v>4147856</v>
      </c>
      <c r="AL26" s="328">
        <v>0</v>
      </c>
      <c r="AM26" s="328">
        <v>5</v>
      </c>
      <c r="AN26" s="328">
        <v>21</v>
      </c>
      <c r="AO26" s="328">
        <v>0</v>
      </c>
      <c r="AP26" s="328">
        <v>1</v>
      </c>
      <c r="AQ26" s="328">
        <v>0</v>
      </c>
      <c r="AR26" s="328">
        <v>0</v>
      </c>
      <c r="AS26" s="328"/>
    </row>
    <row r="27" spans="1:50" ht="26.25" thickBot="1">
      <c r="A27" s="212">
        <f t="shared" si="1"/>
        <v>0</v>
      </c>
      <c r="B27" s="23" t="str">
        <f t="shared" ref="B27:D27" si="195">B25</f>
        <v>GGFV51FA</v>
      </c>
      <c r="C27" s="220" t="str">
        <f t="shared" si="195"/>
        <v>Major Must</v>
      </c>
      <c r="D27" s="45" t="str">
        <f t="shared" si="195"/>
        <v>AF. 2.3</v>
      </c>
      <c r="E27" s="24" t="str">
        <f>Labels!$C$104</f>
        <v>Answer 2 / Evidence</v>
      </c>
      <c r="F27" s="222"/>
      <c r="G27" s="223"/>
      <c r="H27" s="25" t="str">
        <f t="shared" si="180"/>
        <v/>
      </c>
      <c r="I27" s="25" t="str">
        <f t="shared" si="181"/>
        <v/>
      </c>
      <c r="J27" s="25" t="str">
        <f t="shared" si="182"/>
        <v/>
      </c>
      <c r="K27" s="25" t="str">
        <f t="shared" si="183"/>
        <v>X</v>
      </c>
      <c r="L27" s="27" t="str">
        <f t="shared" ref="L27" si="196">L25</f>
        <v/>
      </c>
      <c r="M27" s="21"/>
      <c r="N27" s="22" t="e">
        <f t="shared" si="185"/>
        <v>#VALUE!</v>
      </c>
      <c r="O27" s="22" t="str">
        <f t="shared" ref="O27" si="197">IF(ISERR(N27),D25,N27)</f>
        <v>AF. 2.3</v>
      </c>
      <c r="P27" s="22" t="str">
        <f t="shared" si="187"/>
        <v/>
      </c>
      <c r="Q27" s="22" t="str">
        <f t="shared" si="188"/>
        <v/>
      </c>
      <c r="R27" s="9" t="e">
        <f t="shared" si="189"/>
        <v>#N/A</v>
      </c>
      <c r="S27" s="9">
        <f t="shared" si="190"/>
        <v>0</v>
      </c>
      <c r="T27" s="9" t="e">
        <f t="shared" si="191"/>
        <v>#N/A</v>
      </c>
      <c r="U27" s="9">
        <f t="shared" si="192"/>
        <v>0</v>
      </c>
      <c r="V27" s="9">
        <f t="shared" ref="V27" si="198">IF(U27=0,U26,U27)</f>
        <v>2</v>
      </c>
      <c r="W27" s="347">
        <v>2</v>
      </c>
      <c r="X27" s="9" t="e">
        <f t="shared" si="193"/>
        <v>#N/A</v>
      </c>
      <c r="Y27" s="349"/>
      <c r="Z27" s="9">
        <f>SUM(Y$7:Y27)</f>
        <v>0</v>
      </c>
      <c r="AE27" s="9">
        <f t="shared" ref="AE27" si="199">MIN(AH27,V27)</f>
        <v>2</v>
      </c>
      <c r="AH27" s="9">
        <v>2</v>
      </c>
      <c r="AI27" s="328" t="s">
        <v>1772</v>
      </c>
      <c r="AJ27" s="328">
        <v>1353919</v>
      </c>
      <c r="AK27" s="328">
        <v>4147855</v>
      </c>
      <c r="AL27" s="328">
        <v>2</v>
      </c>
      <c r="AM27" s="328">
        <v>2</v>
      </c>
      <c r="AN27" s="328">
        <v>21</v>
      </c>
      <c r="AO27" s="328">
        <v>1</v>
      </c>
      <c r="AP27" s="328">
        <v>0</v>
      </c>
      <c r="AQ27" s="328">
        <v>0</v>
      </c>
      <c r="AR27" s="328">
        <v>0</v>
      </c>
      <c r="AS27" s="328"/>
      <c r="AU27" s="9">
        <v>0</v>
      </c>
      <c r="AV27" s="9">
        <f>U26</f>
        <v>2</v>
      </c>
    </row>
    <row r="28" spans="1:50" ht="25.5">
      <c r="A28" s="212">
        <f t="shared" si="1"/>
        <v>0</v>
      </c>
      <c r="B28" s="67" t="s">
        <v>1157</v>
      </c>
      <c r="C28" s="143" t="s">
        <v>1097</v>
      </c>
      <c r="D28" s="43" t="s">
        <v>2358</v>
      </c>
      <c r="E28" s="218" t="str">
        <f>Labels!$C$54</f>
        <v>Control Point</v>
      </c>
      <c r="F28" s="26" t="s">
        <v>2359</v>
      </c>
      <c r="G28" s="30" t="str">
        <f>IF(OR(ISERR(P29),ISERR(P30),ISERR(Q29),ISERR(Q30)),Labels!$C$94,Q28)</f>
        <v>Input Accepted</v>
      </c>
      <c r="H28" s="15" t="str">
        <f t="shared" ref="H28" si="200">IF(F29&lt;&gt;"",IF(TRIM(VLOOKUP(F29,$AI$2:$AR$5000,8,FALSE))="1","X",""),"")</f>
        <v/>
      </c>
      <c r="I28" s="15" t="str">
        <f t="shared" ref="I28" si="201">IF(F29&lt;&gt;"",IF(TRIM(VLOOKUP(F29,$AI$2:$AR$5000,9,FALSE))="1","X",""),"")</f>
        <v/>
      </c>
      <c r="J28" s="15" t="str">
        <f t="shared" ref="J28" si="202">IF(TRIM(""&amp;G30)&lt;&gt;"","X","")</f>
        <v/>
      </c>
      <c r="K28" s="15" t="str">
        <f t="shared" ref="K28" si="203">IF(TRIM(""&amp;G29)&lt;&gt;"","X","")</f>
        <v>X</v>
      </c>
      <c r="L28" s="31" t="str">
        <f>IF(G28&lt;&gt;Labels!$C$92,"X","")</f>
        <v/>
      </c>
      <c r="M28" s="16"/>
      <c r="N28" s="17">
        <v>1353917</v>
      </c>
      <c r="O28" s="17">
        <v>13125</v>
      </c>
      <c r="P28" s="17"/>
      <c r="Q28" s="22" t="str">
        <f>IF(F29="",Labels!$C$93,R28)</f>
        <v>Input Accepted</v>
      </c>
      <c r="R28" s="9" t="str">
        <f t="shared" ref="R28" si="204">IF(OR(O29&amp;""&lt;&gt;D28&amp;"",O30&amp;""&lt;&gt;D28&amp;""),"You are not allowed to copy cells in the answer column. Press Ctrl-z immediately to attempt to fix this error.",S28)</f>
        <v>Input Accepted</v>
      </c>
      <c r="S28" s="9" t="str">
        <f>IF(AND(OR(H28="X",S29=6,C28=Labels!$C$49,C28=Labels!$C$46,AX28="Y"),Q29=""),Labels!$C$95,T28)</f>
        <v>Input Accepted</v>
      </c>
      <c r="T28" s="346" t="str">
        <f>IF(OR(S30=6,AND(S30&gt;0,S29=6)),Labels!$C$96,IF(S30=1,Labels!$C$143,U28))</f>
        <v>Input Accepted</v>
      </c>
      <c r="U28" s="9" t="str">
        <f>IF(AND(S30&gt;0,U30&lt;=U29),Labels!C$97,V28)</f>
        <v>Input Accepted</v>
      </c>
      <c r="V28" s="9" t="str">
        <f>IF(AND(S30&gt;0,Q30=""),Labels!$C$98,W28)</f>
        <v>Input Accepted</v>
      </c>
      <c r="W28" s="9" t="str">
        <f>IF(AND(S30=0,Q30&lt;&gt;""),Labels!$C$99,Labels!$C$92)</f>
        <v>Input Accepted</v>
      </c>
      <c r="Y28" s="9">
        <f t="shared" ref="Y28" si="205">IF(H28="X",1,0)</f>
        <v>0</v>
      </c>
      <c r="Z28" s="9">
        <f>SUM(Y$7:Y28)</f>
        <v>0</v>
      </c>
      <c r="AA28" s="9" t="str">
        <f t="shared" ref="AA28" si="206">Q29</f>
        <v>Y</v>
      </c>
      <c r="AB28" s="9">
        <f t="shared" ref="AB28" si="207">VLOOKUP(P29,$AI$2:$AN$5000,6,FALSE)</f>
        <v>21</v>
      </c>
      <c r="AC28" s="9" t="str">
        <f t="shared" ref="AC28" si="208">Q30</f>
        <v/>
      </c>
      <c r="AD28" s="9">
        <f t="shared" ref="AD28" si="209">IF(TRIM(F29)="",1,0)</f>
        <v>0</v>
      </c>
      <c r="AF28" s="347">
        <f t="shared" ref="AF28" si="210">SUM($AD$7:$AD$5000)</f>
        <v>0</v>
      </c>
      <c r="AG28" s="9">
        <f>IF(AND(H28="X",C28=Labels!C70),1,0)</f>
        <v>0</v>
      </c>
      <c r="AI28" s="328" t="s">
        <v>1773</v>
      </c>
      <c r="AJ28" s="328">
        <v>1353920</v>
      </c>
      <c r="AK28" s="328">
        <v>4147859</v>
      </c>
      <c r="AL28" s="328">
        <v>0</v>
      </c>
      <c r="AM28" s="328">
        <v>5</v>
      </c>
      <c r="AN28" s="328">
        <v>21</v>
      </c>
      <c r="AO28" s="328">
        <v>0</v>
      </c>
      <c r="AP28" s="328">
        <v>1</v>
      </c>
      <c r="AQ28" s="328">
        <v>0</v>
      </c>
      <c r="AR28" s="328">
        <v>0</v>
      </c>
      <c r="AS28" s="328"/>
      <c r="AX28" s="9" t="s">
        <v>664</v>
      </c>
    </row>
    <row r="29" spans="1:50" ht="25.5">
      <c r="A29" s="212">
        <f t="shared" si="1"/>
        <v>0</v>
      </c>
      <c r="B29" s="18" t="s">
        <v>1157</v>
      </c>
      <c r="C29" s="219" t="str">
        <f t="shared" ref="C29" si="211">C28</f>
        <v>Minor Must</v>
      </c>
      <c r="D29" s="44" t="str">
        <f t="shared" ref="D29" si="212">D28</f>
        <v>AF. 3.1</v>
      </c>
      <c r="E29" s="19" t="str">
        <f>Labels!$C$103</f>
        <v>Answer 1 / Comment</v>
      </c>
      <c r="F29" s="62" t="str">
        <f>$AI$21</f>
        <v>AF. 3.1 -Yes</v>
      </c>
      <c r="G29" s="46" t="s">
        <v>664</v>
      </c>
      <c r="H29" s="20" t="str">
        <f t="shared" ref="H29:H30" si="213">H28</f>
        <v/>
      </c>
      <c r="I29" s="20" t="str">
        <f t="shared" ref="I29:I30" si="214">I28</f>
        <v/>
      </c>
      <c r="J29" s="20" t="str">
        <f t="shared" ref="J29:J30" si="215">J28</f>
        <v/>
      </c>
      <c r="K29" s="20" t="str">
        <f t="shared" ref="K29:K30" si="216">K28</f>
        <v>X</v>
      </c>
      <c r="L29" s="28" t="str">
        <f t="shared" ref="L29" si="217">L28</f>
        <v/>
      </c>
      <c r="M29" s="21"/>
      <c r="N29" s="22" t="str">
        <f t="shared" ref="N29:N30" si="218">LEFT(F29,FIND(" -",F29)-1)</f>
        <v>AF. 3.1</v>
      </c>
      <c r="O29" s="22" t="str">
        <f t="shared" ref="O29" si="219">IF(ISERR(N29),D28,N29)</f>
        <v>AF. 3.1</v>
      </c>
      <c r="P29" s="22" t="str">
        <f t="shared" ref="P29:P30" si="220">TRIM(F29&amp;"")</f>
        <v>AF. 3.1 -Yes</v>
      </c>
      <c r="Q29" s="22" t="str">
        <f t="shared" ref="Q29:Q30" si="221">TRIM(G29&amp;"")</f>
        <v>Y</v>
      </c>
      <c r="R29" s="9">
        <f t="shared" ref="R29:R30" si="222">VLOOKUP(F29,$AI$2:$AM$5000,5,FALSE)</f>
        <v>2</v>
      </c>
      <c r="S29" s="9">
        <f t="shared" ref="S29:S30" si="223">IF(ISNA(R29),0,R29)</f>
        <v>2</v>
      </c>
      <c r="T29" s="9">
        <f t="shared" ref="T29:T30" si="224">VLOOKUP(F29,$AI$2:$AL$5000,4,FALSE)</f>
        <v>2</v>
      </c>
      <c r="U29" s="9">
        <f t="shared" ref="U29:U30" si="225">IF(ISNA(T29),0,T29)</f>
        <v>2</v>
      </c>
      <c r="X29" s="9">
        <f t="shared" ref="X29:X30" si="226">VLOOKUP(F29,$AI$2:$AL$5000,3,FALSE)</f>
        <v>4147850</v>
      </c>
      <c r="Y29" s="349"/>
      <c r="Z29" s="9">
        <f>SUM(Y$7:Y29)</f>
        <v>0</v>
      </c>
      <c r="AC29" s="350">
        <f t="shared" ref="AC29" si="227">IF(ISNA(VLOOKUP(F29,$AI$2:$AS$5000,11,FALSE)),"", VLOOKUP(F29,$AI$2:$AS$5000,11,FALSE))</f>
        <v>0</v>
      </c>
      <c r="AI29" s="328" t="s">
        <v>1774</v>
      </c>
      <c r="AJ29" s="328">
        <v>1353920</v>
      </c>
      <c r="AK29" s="328">
        <v>4147858</v>
      </c>
      <c r="AL29" s="328">
        <v>2</v>
      </c>
      <c r="AM29" s="328">
        <v>2</v>
      </c>
      <c r="AN29" s="328">
        <v>21</v>
      </c>
      <c r="AO29" s="328">
        <v>1</v>
      </c>
      <c r="AP29" s="328">
        <v>0</v>
      </c>
      <c r="AQ29" s="328">
        <v>0</v>
      </c>
      <c r="AR29" s="328">
        <v>0</v>
      </c>
      <c r="AS29" s="328"/>
    </row>
    <row r="30" spans="1:50" ht="26.25" thickBot="1">
      <c r="A30" s="212">
        <f t="shared" si="1"/>
        <v>0</v>
      </c>
      <c r="B30" s="23" t="str">
        <f t="shared" ref="B30:D30" si="228">B28</f>
        <v>GGFV51FA</v>
      </c>
      <c r="C30" s="220" t="str">
        <f t="shared" si="228"/>
        <v>Minor Must</v>
      </c>
      <c r="D30" s="45" t="str">
        <f t="shared" si="228"/>
        <v>AF. 3.1</v>
      </c>
      <c r="E30" s="24" t="str">
        <f>Labels!$C$104</f>
        <v>Answer 2 / Evidence</v>
      </c>
      <c r="F30" s="222"/>
      <c r="G30" s="223"/>
      <c r="H30" s="25" t="str">
        <f t="shared" si="213"/>
        <v/>
      </c>
      <c r="I30" s="25" t="str">
        <f t="shared" si="214"/>
        <v/>
      </c>
      <c r="J30" s="25" t="str">
        <f t="shared" si="215"/>
        <v/>
      </c>
      <c r="K30" s="25" t="str">
        <f t="shared" si="216"/>
        <v>X</v>
      </c>
      <c r="L30" s="27" t="str">
        <f t="shared" ref="L30" si="229">L28</f>
        <v/>
      </c>
      <c r="M30" s="21"/>
      <c r="N30" s="22" t="e">
        <f t="shared" si="218"/>
        <v>#VALUE!</v>
      </c>
      <c r="O30" s="22" t="str">
        <f t="shared" ref="O30" si="230">IF(ISERR(N30),D28,N30)</f>
        <v>AF. 3.1</v>
      </c>
      <c r="P30" s="22" t="str">
        <f t="shared" si="220"/>
        <v/>
      </c>
      <c r="Q30" s="22" t="str">
        <f t="shared" si="221"/>
        <v/>
      </c>
      <c r="R30" s="9" t="e">
        <f t="shared" si="222"/>
        <v>#N/A</v>
      </c>
      <c r="S30" s="9">
        <f t="shared" si="223"/>
        <v>0</v>
      </c>
      <c r="T30" s="9" t="e">
        <f t="shared" si="224"/>
        <v>#N/A</v>
      </c>
      <c r="U30" s="9">
        <f t="shared" si="225"/>
        <v>0</v>
      </c>
      <c r="V30" s="9">
        <f t="shared" ref="V30" si="231">IF(U30=0,U29,U30)</f>
        <v>2</v>
      </c>
      <c r="W30" s="347">
        <v>2</v>
      </c>
      <c r="X30" s="9" t="e">
        <f t="shared" si="226"/>
        <v>#N/A</v>
      </c>
      <c r="Y30" s="349"/>
      <c r="Z30" s="9">
        <f>SUM(Y$7:Y30)</f>
        <v>0</v>
      </c>
      <c r="AE30" s="9">
        <f t="shared" ref="AE30" si="232">MIN(AH30,V30)</f>
        <v>2</v>
      </c>
      <c r="AH30" s="9">
        <v>2</v>
      </c>
      <c r="AI30" s="328" t="s">
        <v>1775</v>
      </c>
      <c r="AJ30" s="328">
        <v>1353921</v>
      </c>
      <c r="AK30" s="328">
        <v>4147861</v>
      </c>
      <c r="AL30" s="328">
        <v>0</v>
      </c>
      <c r="AM30" s="328">
        <v>5</v>
      </c>
      <c r="AN30" s="328">
        <v>21</v>
      </c>
      <c r="AO30" s="328">
        <v>0</v>
      </c>
      <c r="AP30" s="328">
        <v>1</v>
      </c>
      <c r="AQ30" s="328">
        <v>0</v>
      </c>
      <c r="AR30" s="328">
        <v>0</v>
      </c>
      <c r="AS30" s="328"/>
      <c r="AU30" s="9">
        <v>0</v>
      </c>
      <c r="AV30" s="9">
        <f>U29</f>
        <v>2</v>
      </c>
    </row>
    <row r="31" spans="1:50" ht="51">
      <c r="A31" s="212">
        <f t="shared" si="1"/>
        <v>0</v>
      </c>
      <c r="B31" s="67" t="s">
        <v>1157</v>
      </c>
      <c r="C31" s="143" t="s">
        <v>1097</v>
      </c>
      <c r="D31" s="43" t="s">
        <v>2360</v>
      </c>
      <c r="E31" s="218" t="str">
        <f>Labels!$C$54</f>
        <v>Control Point</v>
      </c>
      <c r="F31" s="26" t="s">
        <v>2361</v>
      </c>
      <c r="G31" s="30" t="str">
        <f>IF(OR(ISERR(P32),ISERR(P33),ISERR(Q32),ISERR(Q33)),Labels!$C$94,Q31)</f>
        <v>Input Accepted</v>
      </c>
      <c r="H31" s="15" t="str">
        <f t="shared" ref="H31" si="233">IF(F32&lt;&gt;"",IF(TRIM(VLOOKUP(F32,$AI$2:$AR$5000,8,FALSE))="1","X",""),"")</f>
        <v/>
      </c>
      <c r="I31" s="15" t="str">
        <f t="shared" ref="I31" si="234">IF(F32&lt;&gt;"",IF(TRIM(VLOOKUP(F32,$AI$2:$AR$5000,9,FALSE))="1","X",""),"")</f>
        <v/>
      </c>
      <c r="J31" s="15" t="str">
        <f t="shared" ref="J31" si="235">IF(TRIM(""&amp;G33)&lt;&gt;"","X","")</f>
        <v/>
      </c>
      <c r="K31" s="15" t="str">
        <f t="shared" ref="K31" si="236">IF(TRIM(""&amp;G32)&lt;&gt;"","X","")</f>
        <v>X</v>
      </c>
      <c r="L31" s="31" t="str">
        <f>IF(G31&lt;&gt;Labels!$C$92,"X","")</f>
        <v/>
      </c>
      <c r="M31" s="16"/>
      <c r="N31" s="17">
        <v>1353918</v>
      </c>
      <c r="O31" s="17">
        <v>13125</v>
      </c>
      <c r="P31" s="17"/>
      <c r="Q31" s="22" t="str">
        <f>IF(F32="",Labels!$C$93,R31)</f>
        <v>Input Accepted</v>
      </c>
      <c r="R31" s="9" t="str">
        <f t="shared" ref="R31" si="237">IF(OR(O32&amp;""&lt;&gt;D31&amp;"",O33&amp;""&lt;&gt;D31&amp;""),"You are not allowed to copy cells in the answer column. Press Ctrl-z immediately to attempt to fix this error.",S31)</f>
        <v>Input Accepted</v>
      </c>
      <c r="S31" s="9" t="str">
        <f>IF(AND(OR(H31="X",S32=6,C31=Labels!$C$49,C31=Labels!$C$46,AX31="Y"),Q32=""),Labels!$C$95,T31)</f>
        <v>Input Accepted</v>
      </c>
      <c r="T31" s="346" t="str">
        <f>IF(OR(S33=6,AND(S33&gt;0,S32=6)),Labels!$C$96,IF(S33=1,Labels!$C$143,U31))</f>
        <v>Input Accepted</v>
      </c>
      <c r="U31" s="9" t="str">
        <f>IF(AND(S33&gt;0,U33&lt;=U32),Labels!C$97,V31)</f>
        <v>Input Accepted</v>
      </c>
      <c r="V31" s="9" t="str">
        <f>IF(AND(S33&gt;0,Q33=""),Labels!$C$98,W31)</f>
        <v>Input Accepted</v>
      </c>
      <c r="W31" s="9" t="str">
        <f>IF(AND(S33=0,Q33&lt;&gt;""),Labels!$C$99,Labels!$C$92)</f>
        <v>Input Accepted</v>
      </c>
      <c r="Y31" s="9">
        <f t="shared" ref="Y31" si="238">IF(H31="X",1,0)</f>
        <v>0</v>
      </c>
      <c r="Z31" s="9">
        <f>SUM(Y$7:Y31)</f>
        <v>0</v>
      </c>
      <c r="AA31" s="9" t="str">
        <f t="shared" ref="AA31" si="239">Q32</f>
        <v>Y</v>
      </c>
      <c r="AB31" s="9">
        <f t="shared" ref="AB31" si="240">VLOOKUP(P32,$AI$2:$AN$5000,6,FALSE)</f>
        <v>21</v>
      </c>
      <c r="AC31" s="9" t="str">
        <f t="shared" ref="AC31" si="241">Q33</f>
        <v/>
      </c>
      <c r="AD31" s="9">
        <f t="shared" ref="AD31" si="242">IF(TRIM(F32)="",1,0)</f>
        <v>0</v>
      </c>
      <c r="AF31" s="347">
        <f t="shared" ref="AF31" si="243">SUM($AD$7:$AD$5000)</f>
        <v>0</v>
      </c>
      <c r="AG31" s="9">
        <f>IF(AND(H31="X",C31=Labels!C73),1,0)</f>
        <v>0</v>
      </c>
      <c r="AI31" s="328" t="s">
        <v>1776</v>
      </c>
      <c r="AJ31" s="328">
        <v>1353921</v>
      </c>
      <c r="AK31" s="328">
        <v>4147860</v>
      </c>
      <c r="AL31" s="328">
        <v>2</v>
      </c>
      <c r="AM31" s="328">
        <v>2</v>
      </c>
      <c r="AN31" s="328">
        <v>21</v>
      </c>
      <c r="AO31" s="328">
        <v>1</v>
      </c>
      <c r="AP31" s="328">
        <v>0</v>
      </c>
      <c r="AQ31" s="328">
        <v>0</v>
      </c>
      <c r="AR31" s="328">
        <v>0</v>
      </c>
      <c r="AS31" s="328"/>
      <c r="AX31" s="9" t="s">
        <v>664</v>
      </c>
    </row>
    <row r="32" spans="1:50" ht="25.5">
      <c r="A32" s="212">
        <f t="shared" si="1"/>
        <v>0</v>
      </c>
      <c r="B32" s="18" t="s">
        <v>1157</v>
      </c>
      <c r="C32" s="219" t="str">
        <f t="shared" ref="C32" si="244">C31</f>
        <v>Minor Must</v>
      </c>
      <c r="D32" s="44" t="str">
        <f t="shared" ref="D32" si="245">D31</f>
        <v>AF. 3.2</v>
      </c>
      <c r="E32" s="19" t="str">
        <f>Labels!$C$103</f>
        <v>Answer 1 / Comment</v>
      </c>
      <c r="F32" s="62" t="str">
        <f>$AI$24</f>
        <v>AF. 3.2 -Yes</v>
      </c>
      <c r="G32" s="46" t="s">
        <v>664</v>
      </c>
      <c r="H32" s="20" t="str">
        <f t="shared" ref="H32:H33" si="246">H31</f>
        <v/>
      </c>
      <c r="I32" s="20" t="str">
        <f t="shared" ref="I32:I33" si="247">I31</f>
        <v/>
      </c>
      <c r="J32" s="20" t="str">
        <f t="shared" ref="J32:J33" si="248">J31</f>
        <v/>
      </c>
      <c r="K32" s="20" t="str">
        <f t="shared" ref="K32:K33" si="249">K31</f>
        <v>X</v>
      </c>
      <c r="L32" s="28" t="str">
        <f t="shared" ref="L32" si="250">L31</f>
        <v/>
      </c>
      <c r="M32" s="21"/>
      <c r="N32" s="22" t="str">
        <f t="shared" ref="N32:N33" si="251">LEFT(F32,FIND(" -",F32)-1)</f>
        <v>AF. 3.2</v>
      </c>
      <c r="O32" s="22" t="str">
        <f t="shared" ref="O32" si="252">IF(ISERR(N32),D31,N32)</f>
        <v>AF. 3.2</v>
      </c>
      <c r="P32" s="22" t="str">
        <f t="shared" ref="P32:P33" si="253">TRIM(F32&amp;"")</f>
        <v>AF. 3.2 -Yes</v>
      </c>
      <c r="Q32" s="22" t="str">
        <f t="shared" ref="Q32:Q33" si="254">TRIM(G32&amp;"")</f>
        <v>Y</v>
      </c>
      <c r="R32" s="9">
        <f t="shared" ref="R32:R33" si="255">VLOOKUP(F32,$AI$2:$AM$5000,5,FALSE)</f>
        <v>2</v>
      </c>
      <c r="S32" s="9">
        <f t="shared" ref="S32:S33" si="256">IF(ISNA(R32),0,R32)</f>
        <v>2</v>
      </c>
      <c r="T32" s="9">
        <f t="shared" ref="T32:T33" si="257">VLOOKUP(F32,$AI$2:$AL$5000,4,FALSE)</f>
        <v>2</v>
      </c>
      <c r="U32" s="9">
        <f t="shared" ref="U32:U33" si="258">IF(ISNA(T32),0,T32)</f>
        <v>2</v>
      </c>
      <c r="X32" s="9">
        <f t="shared" ref="X32:X33" si="259">VLOOKUP(F32,$AI$2:$AL$5000,3,FALSE)</f>
        <v>4147852</v>
      </c>
      <c r="Y32" s="349"/>
      <c r="Z32" s="9">
        <f>SUM(Y$7:Y32)</f>
        <v>0</v>
      </c>
      <c r="AC32" s="350">
        <f t="shared" ref="AC32" si="260">IF(ISNA(VLOOKUP(F32,$AI$2:$AS$5000,11,FALSE)),"", VLOOKUP(F32,$AI$2:$AS$5000,11,FALSE))</f>
        <v>0</v>
      </c>
      <c r="AI32" s="328" t="s">
        <v>1777</v>
      </c>
      <c r="AJ32" s="328">
        <v>1353922</v>
      </c>
      <c r="AK32" s="328">
        <v>4147864</v>
      </c>
      <c r="AL32" s="328">
        <v>0</v>
      </c>
      <c r="AM32" s="328">
        <v>6</v>
      </c>
      <c r="AN32" s="328">
        <v>21</v>
      </c>
      <c r="AO32" s="328">
        <v>1</v>
      </c>
      <c r="AP32" s="328">
        <v>0</v>
      </c>
      <c r="AQ32" s="328">
        <v>1</v>
      </c>
      <c r="AR32" s="328">
        <v>0</v>
      </c>
      <c r="AS32" s="328"/>
    </row>
    <row r="33" spans="1:50" ht="26.25" thickBot="1">
      <c r="A33" s="212">
        <f t="shared" si="1"/>
        <v>0</v>
      </c>
      <c r="B33" s="23" t="str">
        <f t="shared" ref="B33:D33" si="261">B31</f>
        <v>GGFV51FA</v>
      </c>
      <c r="C33" s="220" t="str">
        <f t="shared" si="261"/>
        <v>Minor Must</v>
      </c>
      <c r="D33" s="45" t="str">
        <f t="shared" si="261"/>
        <v>AF. 3.2</v>
      </c>
      <c r="E33" s="24" t="str">
        <f>Labels!$C$104</f>
        <v>Answer 2 / Evidence</v>
      </c>
      <c r="F33" s="222"/>
      <c r="G33" s="223"/>
      <c r="H33" s="25" t="str">
        <f t="shared" si="246"/>
        <v/>
      </c>
      <c r="I33" s="25" t="str">
        <f t="shared" si="247"/>
        <v/>
      </c>
      <c r="J33" s="25" t="str">
        <f t="shared" si="248"/>
        <v/>
      </c>
      <c r="K33" s="25" t="str">
        <f t="shared" si="249"/>
        <v>X</v>
      </c>
      <c r="L33" s="27" t="str">
        <f t="shared" ref="L33" si="262">L31</f>
        <v/>
      </c>
      <c r="M33" s="21"/>
      <c r="N33" s="22" t="e">
        <f t="shared" si="251"/>
        <v>#VALUE!</v>
      </c>
      <c r="O33" s="22" t="str">
        <f t="shared" ref="O33" si="263">IF(ISERR(N33),D31,N33)</f>
        <v>AF. 3.2</v>
      </c>
      <c r="P33" s="22" t="str">
        <f t="shared" si="253"/>
        <v/>
      </c>
      <c r="Q33" s="22" t="str">
        <f t="shared" si="254"/>
        <v/>
      </c>
      <c r="R33" s="9" t="e">
        <f t="shared" si="255"/>
        <v>#N/A</v>
      </c>
      <c r="S33" s="9">
        <f t="shared" si="256"/>
        <v>0</v>
      </c>
      <c r="T33" s="9" t="e">
        <f t="shared" si="257"/>
        <v>#N/A</v>
      </c>
      <c r="U33" s="9">
        <f t="shared" si="258"/>
        <v>0</v>
      </c>
      <c r="V33" s="9">
        <f t="shared" ref="V33" si="264">IF(U33=0,U32,U33)</f>
        <v>2</v>
      </c>
      <c r="W33" s="347">
        <v>2</v>
      </c>
      <c r="X33" s="9" t="e">
        <f t="shared" si="259"/>
        <v>#N/A</v>
      </c>
      <c r="Y33" s="349"/>
      <c r="Z33" s="9">
        <f>SUM(Y$7:Y33)</f>
        <v>0</v>
      </c>
      <c r="AE33" s="9">
        <f t="shared" ref="AE33" si="265">MIN(AH33,V33)</f>
        <v>2</v>
      </c>
      <c r="AH33" s="9">
        <v>2</v>
      </c>
      <c r="AI33" s="328" t="s">
        <v>1778</v>
      </c>
      <c r="AJ33" s="328">
        <v>1353922</v>
      </c>
      <c r="AK33" s="328">
        <v>4147863</v>
      </c>
      <c r="AL33" s="328">
        <v>0</v>
      </c>
      <c r="AM33" s="328">
        <v>5</v>
      </c>
      <c r="AN33" s="328">
        <v>21</v>
      </c>
      <c r="AO33" s="328">
        <v>0</v>
      </c>
      <c r="AP33" s="328">
        <v>1</v>
      </c>
      <c r="AQ33" s="328">
        <v>0</v>
      </c>
      <c r="AR33" s="328">
        <v>0</v>
      </c>
      <c r="AS33" s="328"/>
      <c r="AU33" s="9">
        <v>0</v>
      </c>
      <c r="AV33" s="9">
        <f>U32</f>
        <v>2</v>
      </c>
    </row>
    <row r="34" spans="1:50" ht="51">
      <c r="A34" s="212">
        <f t="shared" si="1"/>
        <v>0</v>
      </c>
      <c r="B34" s="67" t="s">
        <v>1157</v>
      </c>
      <c r="C34" s="143" t="s">
        <v>1097</v>
      </c>
      <c r="D34" s="43" t="s">
        <v>2362</v>
      </c>
      <c r="E34" s="218" t="str">
        <f>Labels!$C$54</f>
        <v>Control Point</v>
      </c>
      <c r="F34" s="26" t="s">
        <v>2363</v>
      </c>
      <c r="G34" s="30" t="str">
        <f>IF(OR(ISERR(P35),ISERR(P36),ISERR(Q35),ISERR(Q36)),Labels!$C$94,Q34)</f>
        <v>Input Accepted</v>
      </c>
      <c r="H34" s="15" t="str">
        <f t="shared" ref="H34" si="266">IF(F35&lt;&gt;"",IF(TRIM(VLOOKUP(F35,$AI$2:$AR$5000,8,FALSE))="1","X",""),"")</f>
        <v/>
      </c>
      <c r="I34" s="15" t="str">
        <f t="shared" ref="I34" si="267">IF(F35&lt;&gt;"",IF(TRIM(VLOOKUP(F35,$AI$2:$AR$5000,9,FALSE))="1","X",""),"")</f>
        <v/>
      </c>
      <c r="J34" s="15" t="str">
        <f t="shared" ref="J34" si="268">IF(TRIM(""&amp;G36)&lt;&gt;"","X","")</f>
        <v/>
      </c>
      <c r="K34" s="15" t="str">
        <f t="shared" ref="K34" si="269">IF(TRIM(""&amp;G35)&lt;&gt;"","X","")</f>
        <v>X</v>
      </c>
      <c r="L34" s="31" t="str">
        <f>IF(G34&lt;&gt;Labels!$C$92,"X","")</f>
        <v/>
      </c>
      <c r="M34" s="16"/>
      <c r="N34" s="17">
        <v>1353919</v>
      </c>
      <c r="O34" s="17">
        <v>13125</v>
      </c>
      <c r="P34" s="17"/>
      <c r="Q34" s="22" t="str">
        <f>IF(F35="",Labels!$C$93,R34)</f>
        <v>Input Accepted</v>
      </c>
      <c r="R34" s="9" t="str">
        <f t="shared" ref="R34" si="270">IF(OR(O35&amp;""&lt;&gt;D34&amp;"",O36&amp;""&lt;&gt;D34&amp;""),"You are not allowed to copy cells in the answer column. Press Ctrl-z immediately to attempt to fix this error.",S34)</f>
        <v>Input Accepted</v>
      </c>
      <c r="S34" s="9" t="str">
        <f>IF(AND(OR(H34="X",S35=6,C34=Labels!$C$49,C34=Labels!$C$46,AX34="Y"),Q35=""),Labels!$C$95,T34)</f>
        <v>Input Accepted</v>
      </c>
      <c r="T34" s="346" t="str">
        <f>IF(OR(S36=6,AND(S36&gt;0,S35=6)),Labels!$C$96,IF(S36=1,Labels!$C$143,U34))</f>
        <v>Input Accepted</v>
      </c>
      <c r="U34" s="9" t="str">
        <f>IF(AND(S36&gt;0,U36&lt;=U35),Labels!C$97,V34)</f>
        <v>Input Accepted</v>
      </c>
      <c r="V34" s="9" t="str">
        <f>IF(AND(S36&gt;0,Q36=""),Labels!$C$98,W34)</f>
        <v>Input Accepted</v>
      </c>
      <c r="W34" s="9" t="str">
        <f>IF(AND(S36=0,Q36&lt;&gt;""),Labels!$C$99,Labels!$C$92)</f>
        <v>Input Accepted</v>
      </c>
      <c r="Y34" s="9">
        <f t="shared" ref="Y34" si="271">IF(H34="X",1,0)</f>
        <v>0</v>
      </c>
      <c r="Z34" s="9">
        <f>SUM(Y$7:Y34)</f>
        <v>0</v>
      </c>
      <c r="AA34" s="9" t="str">
        <f t="shared" ref="AA34" si="272">Q35</f>
        <v>Y</v>
      </c>
      <c r="AB34" s="9">
        <f t="shared" ref="AB34" si="273">VLOOKUP(P35,$AI$2:$AN$5000,6,FALSE)</f>
        <v>21</v>
      </c>
      <c r="AC34" s="9" t="str">
        <f t="shared" ref="AC34" si="274">Q36</f>
        <v/>
      </c>
      <c r="AD34" s="9">
        <f t="shared" ref="AD34" si="275">IF(TRIM(F35)="",1,0)</f>
        <v>0</v>
      </c>
      <c r="AF34" s="347">
        <f t="shared" ref="AF34" si="276">SUM($AD$7:$AD$5000)</f>
        <v>0</v>
      </c>
      <c r="AG34" s="9">
        <f>IF(AND(H34="X",C34=Labels!C76),1,0)</f>
        <v>0</v>
      </c>
      <c r="AI34" s="328" t="s">
        <v>1779</v>
      </c>
      <c r="AJ34" s="328">
        <v>1353922</v>
      </c>
      <c r="AK34" s="328">
        <v>4147862</v>
      </c>
      <c r="AL34" s="328">
        <v>2</v>
      </c>
      <c r="AM34" s="328">
        <v>2</v>
      </c>
      <c r="AN34" s="328">
        <v>21</v>
      </c>
      <c r="AO34" s="328">
        <v>1</v>
      </c>
      <c r="AP34" s="328">
        <v>0</v>
      </c>
      <c r="AQ34" s="328">
        <v>0</v>
      </c>
      <c r="AR34" s="328">
        <v>0</v>
      </c>
      <c r="AS34" s="328"/>
      <c r="AX34" s="9" t="s">
        <v>664</v>
      </c>
    </row>
    <row r="35" spans="1:50" ht="25.5">
      <c r="A35" s="212">
        <f t="shared" si="1"/>
        <v>0</v>
      </c>
      <c r="B35" s="18" t="s">
        <v>1157</v>
      </c>
      <c r="C35" s="219" t="str">
        <f t="shared" ref="C35" si="277">C34</f>
        <v>Minor Must</v>
      </c>
      <c r="D35" s="44" t="str">
        <f t="shared" ref="D35" si="278">D34</f>
        <v>AF. 3.3</v>
      </c>
      <c r="E35" s="19" t="str">
        <f>Labels!$C$103</f>
        <v>Answer 1 / Comment</v>
      </c>
      <c r="F35" s="62" t="str">
        <f>$AI$27</f>
        <v>AF. 3.3 -Yes</v>
      </c>
      <c r="G35" s="46" t="s">
        <v>664</v>
      </c>
      <c r="H35" s="20" t="str">
        <f t="shared" ref="H35:H36" si="279">H34</f>
        <v/>
      </c>
      <c r="I35" s="20" t="str">
        <f t="shared" ref="I35:I36" si="280">I34</f>
        <v/>
      </c>
      <c r="J35" s="20" t="str">
        <f t="shared" ref="J35:J36" si="281">J34</f>
        <v/>
      </c>
      <c r="K35" s="20" t="str">
        <f t="shared" ref="K35:K36" si="282">K34</f>
        <v>X</v>
      </c>
      <c r="L35" s="28" t="str">
        <f t="shared" ref="L35" si="283">L34</f>
        <v/>
      </c>
      <c r="M35" s="21"/>
      <c r="N35" s="22" t="str">
        <f t="shared" ref="N35:N36" si="284">LEFT(F35,FIND(" -",F35)-1)</f>
        <v>AF. 3.3</v>
      </c>
      <c r="O35" s="22" t="str">
        <f t="shared" ref="O35" si="285">IF(ISERR(N35),D34,N35)</f>
        <v>AF. 3.3</v>
      </c>
      <c r="P35" s="22" t="str">
        <f t="shared" ref="P35:P36" si="286">TRIM(F35&amp;"")</f>
        <v>AF. 3.3 -Yes</v>
      </c>
      <c r="Q35" s="22" t="str">
        <f t="shared" ref="Q35:Q36" si="287">TRIM(G35&amp;"")</f>
        <v>Y</v>
      </c>
      <c r="R35" s="9">
        <f t="shared" ref="R35:R36" si="288">VLOOKUP(F35,$AI$2:$AM$5000,5,FALSE)</f>
        <v>2</v>
      </c>
      <c r="S35" s="9">
        <f t="shared" ref="S35:S36" si="289">IF(ISNA(R35),0,R35)</f>
        <v>2</v>
      </c>
      <c r="T35" s="9">
        <f t="shared" ref="T35:T36" si="290">VLOOKUP(F35,$AI$2:$AL$5000,4,FALSE)</f>
        <v>2</v>
      </c>
      <c r="U35" s="9">
        <f t="shared" ref="U35:U36" si="291">IF(ISNA(T35),0,T35)</f>
        <v>2</v>
      </c>
      <c r="X35" s="9">
        <f t="shared" ref="X35:X36" si="292">VLOOKUP(F35,$AI$2:$AL$5000,3,FALSE)</f>
        <v>4147855</v>
      </c>
      <c r="Y35" s="349"/>
      <c r="Z35" s="9">
        <f>SUM(Y$7:Y35)</f>
        <v>0</v>
      </c>
      <c r="AC35" s="350">
        <f t="shared" ref="AC35" si="293">IF(ISNA(VLOOKUP(F35,$AI$2:$AS$5000,11,FALSE)),"", VLOOKUP(F35,$AI$2:$AS$5000,11,FALSE))</f>
        <v>0</v>
      </c>
      <c r="AI35" s="328" t="s">
        <v>1780</v>
      </c>
      <c r="AJ35" s="328">
        <v>1353923</v>
      </c>
      <c r="AK35" s="328">
        <v>4147867</v>
      </c>
      <c r="AL35" s="328">
        <v>0</v>
      </c>
      <c r="AM35" s="328">
        <v>6</v>
      </c>
      <c r="AN35" s="328">
        <v>21</v>
      </c>
      <c r="AO35" s="328">
        <v>1</v>
      </c>
      <c r="AP35" s="328">
        <v>0</v>
      </c>
      <c r="AQ35" s="328">
        <v>1</v>
      </c>
      <c r="AR35" s="328">
        <v>0</v>
      </c>
      <c r="AS35" s="328"/>
    </row>
    <row r="36" spans="1:50" ht="26.25" thickBot="1">
      <c r="A36" s="212">
        <f t="shared" si="1"/>
        <v>0</v>
      </c>
      <c r="B36" s="23" t="str">
        <f t="shared" ref="B36:D36" si="294">B34</f>
        <v>GGFV51FA</v>
      </c>
      <c r="C36" s="220" t="str">
        <f t="shared" si="294"/>
        <v>Minor Must</v>
      </c>
      <c r="D36" s="45" t="str">
        <f t="shared" si="294"/>
        <v>AF. 3.3</v>
      </c>
      <c r="E36" s="24" t="str">
        <f>Labels!$C$104</f>
        <v>Answer 2 / Evidence</v>
      </c>
      <c r="F36" s="222"/>
      <c r="G36" s="223"/>
      <c r="H36" s="25" t="str">
        <f t="shared" si="279"/>
        <v/>
      </c>
      <c r="I36" s="25" t="str">
        <f t="shared" si="280"/>
        <v/>
      </c>
      <c r="J36" s="25" t="str">
        <f t="shared" si="281"/>
        <v/>
      </c>
      <c r="K36" s="25" t="str">
        <f t="shared" si="282"/>
        <v>X</v>
      </c>
      <c r="L36" s="27" t="str">
        <f t="shared" ref="L36" si="295">L34</f>
        <v/>
      </c>
      <c r="M36" s="21"/>
      <c r="N36" s="22" t="e">
        <f t="shared" si="284"/>
        <v>#VALUE!</v>
      </c>
      <c r="O36" s="22" t="str">
        <f t="shared" ref="O36" si="296">IF(ISERR(N36),D34,N36)</f>
        <v>AF. 3.3</v>
      </c>
      <c r="P36" s="22" t="str">
        <f t="shared" si="286"/>
        <v/>
      </c>
      <c r="Q36" s="22" t="str">
        <f t="shared" si="287"/>
        <v/>
      </c>
      <c r="R36" s="9" t="e">
        <f t="shared" si="288"/>
        <v>#N/A</v>
      </c>
      <c r="S36" s="9">
        <f t="shared" si="289"/>
        <v>0</v>
      </c>
      <c r="T36" s="9" t="e">
        <f t="shared" si="290"/>
        <v>#N/A</v>
      </c>
      <c r="U36" s="9">
        <f t="shared" si="291"/>
        <v>0</v>
      </c>
      <c r="V36" s="9">
        <f t="shared" ref="V36" si="297">IF(U36=0,U35,U36)</f>
        <v>2</v>
      </c>
      <c r="W36" s="347">
        <v>2</v>
      </c>
      <c r="X36" s="9" t="e">
        <f t="shared" si="292"/>
        <v>#N/A</v>
      </c>
      <c r="Y36" s="349"/>
      <c r="Z36" s="9">
        <f>SUM(Y$7:Y36)</f>
        <v>0</v>
      </c>
      <c r="AE36" s="9">
        <f t="shared" ref="AE36" si="298">MIN(AH36,V36)</f>
        <v>2</v>
      </c>
      <c r="AH36" s="9">
        <v>2</v>
      </c>
      <c r="AI36" s="328" t="s">
        <v>1781</v>
      </c>
      <c r="AJ36" s="328">
        <v>1353923</v>
      </c>
      <c r="AK36" s="328">
        <v>4147866</v>
      </c>
      <c r="AL36" s="328">
        <v>0</v>
      </c>
      <c r="AM36" s="328">
        <v>5</v>
      </c>
      <c r="AN36" s="328">
        <v>21</v>
      </c>
      <c r="AO36" s="328">
        <v>0</v>
      </c>
      <c r="AP36" s="328">
        <v>1</v>
      </c>
      <c r="AQ36" s="328">
        <v>0</v>
      </c>
      <c r="AR36" s="328">
        <v>0</v>
      </c>
      <c r="AS36" s="328"/>
      <c r="AU36" s="9">
        <v>0</v>
      </c>
      <c r="AV36" s="9">
        <f>U35</f>
        <v>2</v>
      </c>
    </row>
    <row r="37" spans="1:50">
      <c r="A37" s="212">
        <f t="shared" si="1"/>
        <v>0</v>
      </c>
      <c r="B37" s="67" t="s">
        <v>1157</v>
      </c>
      <c r="C37" s="143" t="s">
        <v>1096</v>
      </c>
      <c r="D37" s="43" t="s">
        <v>2364</v>
      </c>
      <c r="E37" s="218" t="str">
        <f>Labels!$C$54</f>
        <v>Control Point</v>
      </c>
      <c r="F37" s="26" t="s">
        <v>2365</v>
      </c>
      <c r="G37" s="30" t="str">
        <f>IF(OR(ISERR(P38),ISERR(P39),ISERR(Q38),ISERR(Q39)),Labels!$C$94,Q37)</f>
        <v>Input Accepted</v>
      </c>
      <c r="H37" s="15" t="str">
        <f t="shared" ref="H37" si="299">IF(F38&lt;&gt;"",IF(TRIM(VLOOKUP(F38,$AI$2:$AR$5000,8,FALSE))="1","X",""),"")</f>
        <v/>
      </c>
      <c r="I37" s="15" t="str">
        <f t="shared" ref="I37" si="300">IF(F38&lt;&gt;"",IF(TRIM(VLOOKUP(F38,$AI$2:$AR$5000,9,FALSE))="1","X",""),"")</f>
        <v/>
      </c>
      <c r="J37" s="15" t="str">
        <f t="shared" ref="J37" si="301">IF(TRIM(""&amp;G39)&lt;&gt;"","X","")</f>
        <v/>
      </c>
      <c r="K37" s="15" t="str">
        <f t="shared" ref="K37" si="302">IF(TRIM(""&amp;G38)&lt;&gt;"","X","")</f>
        <v>X</v>
      </c>
      <c r="L37" s="31" t="str">
        <f>IF(G37&lt;&gt;Labels!$C$92,"X","")</f>
        <v/>
      </c>
      <c r="M37" s="16"/>
      <c r="N37" s="17">
        <v>1353920</v>
      </c>
      <c r="O37" s="17">
        <v>13125</v>
      </c>
      <c r="P37" s="17"/>
      <c r="Q37" s="22" t="str">
        <f>IF(F38="",Labels!$C$93,R37)</f>
        <v>Input Accepted</v>
      </c>
      <c r="R37" s="9" t="str">
        <f t="shared" ref="R37" si="303">IF(OR(O38&amp;""&lt;&gt;D37&amp;"",O39&amp;""&lt;&gt;D37&amp;""),"You are not allowed to copy cells in the answer column. Press Ctrl-z immediately to attempt to fix this error.",S37)</f>
        <v>Input Accepted</v>
      </c>
      <c r="S37" s="9" t="str">
        <f>IF(AND(OR(H37="X",S38=6,C37=Labels!$C$49,C37=Labels!$C$46,AX37="Y"),Q38=""),Labels!$C$95,T37)</f>
        <v>Input Accepted</v>
      </c>
      <c r="T37" s="346" t="str">
        <f>IF(OR(S39=6,AND(S39&gt;0,S38=6)),Labels!$C$96,IF(S39=1,Labels!$C$143,U37))</f>
        <v>Input Accepted</v>
      </c>
      <c r="U37" s="9" t="str">
        <f>IF(AND(S39&gt;0,U39&lt;=U38),Labels!C$97,V37)</f>
        <v>Input Accepted</v>
      </c>
      <c r="V37" s="9" t="str">
        <f>IF(AND(S39&gt;0,Q39=""),Labels!$C$98,W37)</f>
        <v>Input Accepted</v>
      </c>
      <c r="W37" s="9" t="str">
        <f>IF(AND(S39=0,Q39&lt;&gt;""),Labels!$C$99,Labels!$C$92)</f>
        <v>Input Accepted</v>
      </c>
      <c r="Y37" s="9">
        <f t="shared" ref="Y37" si="304">IF(H37="X",1,0)</f>
        <v>0</v>
      </c>
      <c r="Z37" s="9">
        <f>SUM(Y$7:Y37)</f>
        <v>0</v>
      </c>
      <c r="AA37" s="9" t="str">
        <f t="shared" ref="AA37" si="305">Q38</f>
        <v>Y</v>
      </c>
      <c r="AB37" s="9">
        <f t="shared" ref="AB37" si="306">VLOOKUP(P38,$AI$2:$AN$5000,6,FALSE)</f>
        <v>21</v>
      </c>
      <c r="AC37" s="9" t="str">
        <f t="shared" ref="AC37" si="307">Q39</f>
        <v/>
      </c>
      <c r="AD37" s="9">
        <f t="shared" ref="AD37" si="308">IF(TRIM(F38)="",1,0)</f>
        <v>0</v>
      </c>
      <c r="AF37" s="347">
        <f t="shared" ref="AF37" si="309">SUM($AD$7:$AD$5000)</f>
        <v>0</v>
      </c>
      <c r="AG37" s="9">
        <f>IF(AND(H37="X",C37=Labels!C79),1,0)</f>
        <v>0</v>
      </c>
      <c r="AI37" s="328" t="s">
        <v>1782</v>
      </c>
      <c r="AJ37" s="328">
        <v>1353923</v>
      </c>
      <c r="AK37" s="328">
        <v>4147865</v>
      </c>
      <c r="AL37" s="328">
        <v>2</v>
      </c>
      <c r="AM37" s="328">
        <v>2</v>
      </c>
      <c r="AN37" s="328">
        <v>21</v>
      </c>
      <c r="AO37" s="328">
        <v>1</v>
      </c>
      <c r="AP37" s="328">
        <v>0</v>
      </c>
      <c r="AQ37" s="328">
        <v>0</v>
      </c>
      <c r="AR37" s="328">
        <v>0</v>
      </c>
      <c r="AS37" s="328"/>
      <c r="AX37" s="9" t="s">
        <v>663</v>
      </c>
    </row>
    <row r="38" spans="1:50" ht="25.5">
      <c r="A38" s="212">
        <f t="shared" si="1"/>
        <v>0</v>
      </c>
      <c r="B38" s="18" t="s">
        <v>1157</v>
      </c>
      <c r="C38" s="219" t="str">
        <f t="shared" ref="C38" si="310">C37</f>
        <v>Major Must</v>
      </c>
      <c r="D38" s="44" t="str">
        <f t="shared" ref="D38" si="311">D37</f>
        <v>AF. 3.4</v>
      </c>
      <c r="E38" s="19" t="str">
        <f>Labels!$C$103</f>
        <v>Answer 1 / Comment</v>
      </c>
      <c r="F38" s="62" t="str">
        <f>$AI$29</f>
        <v>AF. 3.4 -Yes</v>
      </c>
      <c r="G38" s="46" t="s">
        <v>664</v>
      </c>
      <c r="H38" s="20" t="str">
        <f t="shared" ref="H38:H39" si="312">H37</f>
        <v/>
      </c>
      <c r="I38" s="20" t="str">
        <f t="shared" ref="I38:I39" si="313">I37</f>
        <v/>
      </c>
      <c r="J38" s="20" t="str">
        <f t="shared" ref="J38:J39" si="314">J37</f>
        <v/>
      </c>
      <c r="K38" s="20" t="str">
        <f t="shared" ref="K38:K39" si="315">K37</f>
        <v>X</v>
      </c>
      <c r="L38" s="28" t="str">
        <f t="shared" ref="L38" si="316">L37</f>
        <v/>
      </c>
      <c r="M38" s="21"/>
      <c r="N38" s="22" t="str">
        <f t="shared" ref="N38:N39" si="317">LEFT(F38,FIND(" -",F38)-1)</f>
        <v>AF. 3.4</v>
      </c>
      <c r="O38" s="22" t="str">
        <f t="shared" ref="O38" si="318">IF(ISERR(N38),D37,N38)</f>
        <v>AF. 3.4</v>
      </c>
      <c r="P38" s="22" t="str">
        <f t="shared" ref="P38:P39" si="319">TRIM(F38&amp;"")</f>
        <v>AF. 3.4 -Yes</v>
      </c>
      <c r="Q38" s="22" t="str">
        <f t="shared" ref="Q38:Q39" si="320">TRIM(G38&amp;"")</f>
        <v>Y</v>
      </c>
      <c r="R38" s="9">
        <f t="shared" ref="R38:R39" si="321">VLOOKUP(F38,$AI$2:$AM$5000,5,FALSE)</f>
        <v>2</v>
      </c>
      <c r="S38" s="9">
        <f t="shared" ref="S38:S39" si="322">IF(ISNA(R38),0,R38)</f>
        <v>2</v>
      </c>
      <c r="T38" s="9">
        <f t="shared" ref="T38:T39" si="323">VLOOKUP(F38,$AI$2:$AL$5000,4,FALSE)</f>
        <v>2</v>
      </c>
      <c r="U38" s="9">
        <f t="shared" ref="U38:U39" si="324">IF(ISNA(T38),0,T38)</f>
        <v>2</v>
      </c>
      <c r="X38" s="9">
        <f t="shared" ref="X38:X39" si="325">VLOOKUP(F38,$AI$2:$AL$5000,3,FALSE)</f>
        <v>4147858</v>
      </c>
      <c r="Y38" s="349"/>
      <c r="Z38" s="9">
        <f>SUM(Y$7:Y38)</f>
        <v>0</v>
      </c>
      <c r="AC38" s="350">
        <f t="shared" ref="AC38" si="326">IF(ISNA(VLOOKUP(F38,$AI$2:$AS$5000,11,FALSE)),"", VLOOKUP(F38,$AI$2:$AS$5000,11,FALSE))</f>
        <v>0</v>
      </c>
      <c r="AI38" s="328" t="s">
        <v>1783</v>
      </c>
      <c r="AJ38" s="328">
        <v>1353924</v>
      </c>
      <c r="AK38" s="328">
        <v>4147870</v>
      </c>
      <c r="AL38" s="328">
        <v>0</v>
      </c>
      <c r="AM38" s="328">
        <v>6</v>
      </c>
      <c r="AN38" s="328">
        <v>21</v>
      </c>
      <c r="AO38" s="328">
        <v>1</v>
      </c>
      <c r="AP38" s="328">
        <v>0</v>
      </c>
      <c r="AQ38" s="328">
        <v>1</v>
      </c>
      <c r="AR38" s="328">
        <v>0</v>
      </c>
      <c r="AS38" s="328"/>
    </row>
    <row r="39" spans="1:50" ht="26.25" thickBot="1">
      <c r="A39" s="212">
        <f t="shared" si="1"/>
        <v>0</v>
      </c>
      <c r="B39" s="23" t="str">
        <f t="shared" ref="B39:D39" si="327">B37</f>
        <v>GGFV51FA</v>
      </c>
      <c r="C39" s="220" t="str">
        <f t="shared" si="327"/>
        <v>Major Must</v>
      </c>
      <c r="D39" s="45" t="str">
        <f t="shared" si="327"/>
        <v>AF. 3.4</v>
      </c>
      <c r="E39" s="24" t="str">
        <f>Labels!$C$104</f>
        <v>Answer 2 / Evidence</v>
      </c>
      <c r="F39" s="222"/>
      <c r="G39" s="223"/>
      <c r="H39" s="25" t="str">
        <f t="shared" si="312"/>
        <v/>
      </c>
      <c r="I39" s="25" t="str">
        <f t="shared" si="313"/>
        <v/>
      </c>
      <c r="J39" s="25" t="str">
        <f t="shared" si="314"/>
        <v/>
      </c>
      <c r="K39" s="25" t="str">
        <f t="shared" si="315"/>
        <v>X</v>
      </c>
      <c r="L39" s="27" t="str">
        <f t="shared" ref="L39" si="328">L37</f>
        <v/>
      </c>
      <c r="M39" s="21"/>
      <c r="N39" s="22" t="e">
        <f t="shared" si="317"/>
        <v>#VALUE!</v>
      </c>
      <c r="O39" s="22" t="str">
        <f t="shared" ref="O39" si="329">IF(ISERR(N39),D37,N39)</f>
        <v>AF. 3.4</v>
      </c>
      <c r="P39" s="22" t="str">
        <f t="shared" si="319"/>
        <v/>
      </c>
      <c r="Q39" s="22" t="str">
        <f t="shared" si="320"/>
        <v/>
      </c>
      <c r="R39" s="9" t="e">
        <f t="shared" si="321"/>
        <v>#N/A</v>
      </c>
      <c r="S39" s="9">
        <f t="shared" si="322"/>
        <v>0</v>
      </c>
      <c r="T39" s="9" t="e">
        <f t="shared" si="323"/>
        <v>#N/A</v>
      </c>
      <c r="U39" s="9">
        <f t="shared" si="324"/>
        <v>0</v>
      </c>
      <c r="V39" s="9">
        <f t="shared" ref="V39" si="330">IF(U39=0,U38,U39)</f>
        <v>2</v>
      </c>
      <c r="W39" s="347">
        <v>2</v>
      </c>
      <c r="X39" s="9" t="e">
        <f t="shared" si="325"/>
        <v>#N/A</v>
      </c>
      <c r="Y39" s="349"/>
      <c r="Z39" s="9">
        <f>SUM(Y$7:Y39)</f>
        <v>0</v>
      </c>
      <c r="AE39" s="9">
        <f t="shared" ref="AE39" si="331">MIN(AH39,V39)</f>
        <v>2</v>
      </c>
      <c r="AH39" s="9">
        <v>2</v>
      </c>
      <c r="AI39" s="328" t="s">
        <v>1784</v>
      </c>
      <c r="AJ39" s="328">
        <v>1353924</v>
      </c>
      <c r="AK39" s="328">
        <v>4147869</v>
      </c>
      <c r="AL39" s="328">
        <v>0</v>
      </c>
      <c r="AM39" s="328">
        <v>5</v>
      </c>
      <c r="AN39" s="328">
        <v>21</v>
      </c>
      <c r="AO39" s="328">
        <v>0</v>
      </c>
      <c r="AP39" s="328">
        <v>1</v>
      </c>
      <c r="AQ39" s="328">
        <v>0</v>
      </c>
      <c r="AR39" s="328">
        <v>0</v>
      </c>
      <c r="AS39" s="328"/>
      <c r="AU39" s="9">
        <v>0</v>
      </c>
      <c r="AV39" s="9">
        <f>U38</f>
        <v>2</v>
      </c>
    </row>
    <row r="40" spans="1:50" ht="25.5">
      <c r="A40" s="212">
        <f t="shared" si="1"/>
        <v>0</v>
      </c>
      <c r="B40" s="67" t="s">
        <v>1157</v>
      </c>
      <c r="C40" s="143" t="s">
        <v>1097</v>
      </c>
      <c r="D40" s="43" t="s">
        <v>2366</v>
      </c>
      <c r="E40" s="218" t="str">
        <f>Labels!$C$54</f>
        <v>Control Point</v>
      </c>
      <c r="F40" s="26" t="s">
        <v>2367</v>
      </c>
      <c r="G40" s="30" t="str">
        <f>IF(OR(ISERR(P41),ISERR(P42),ISERR(Q41),ISERR(Q42)),Labels!$C$94,Q40)</f>
        <v>Input Accepted</v>
      </c>
      <c r="H40" s="15" t="str">
        <f t="shared" ref="H40" si="332">IF(F41&lt;&gt;"",IF(TRIM(VLOOKUP(F41,$AI$2:$AR$5000,8,FALSE))="1","X",""),"")</f>
        <v/>
      </c>
      <c r="I40" s="15" t="str">
        <f t="shared" ref="I40" si="333">IF(F41&lt;&gt;"",IF(TRIM(VLOOKUP(F41,$AI$2:$AR$5000,9,FALSE))="1","X",""),"")</f>
        <v/>
      </c>
      <c r="J40" s="15" t="str">
        <f t="shared" ref="J40" si="334">IF(TRIM(""&amp;G42)&lt;&gt;"","X","")</f>
        <v/>
      </c>
      <c r="K40" s="15" t="str">
        <f t="shared" ref="K40" si="335">IF(TRIM(""&amp;G41)&lt;&gt;"","X","")</f>
        <v>X</v>
      </c>
      <c r="L40" s="31" t="str">
        <f>IF(G40&lt;&gt;Labels!$C$92,"X","")</f>
        <v/>
      </c>
      <c r="M40" s="16"/>
      <c r="N40" s="17">
        <v>1353921</v>
      </c>
      <c r="O40" s="17">
        <v>13125</v>
      </c>
      <c r="P40" s="17"/>
      <c r="Q40" s="22" t="str">
        <f>IF(F41="",Labels!$C$93,R40)</f>
        <v>Input Accepted</v>
      </c>
      <c r="R40" s="9" t="str">
        <f t="shared" ref="R40" si="336">IF(OR(O41&amp;""&lt;&gt;D40&amp;"",O42&amp;""&lt;&gt;D40&amp;""),"You are not allowed to copy cells in the answer column. Press Ctrl-z immediately to attempt to fix this error.",S40)</f>
        <v>Input Accepted</v>
      </c>
      <c r="S40" s="9" t="str">
        <f>IF(AND(OR(H40="X",S41=6,C40=Labels!$C$49,C40=Labels!$C$46,AX40="Y"),Q41=""),Labels!$C$95,T40)</f>
        <v>Input Accepted</v>
      </c>
      <c r="T40" s="346" t="str">
        <f>IF(OR(S42=6,AND(S42&gt;0,S41=6)),Labels!$C$96,IF(S42=1,Labels!$C$143,U40))</f>
        <v>Input Accepted</v>
      </c>
      <c r="U40" s="9" t="str">
        <f>IF(AND(S42&gt;0,U42&lt;=U41),Labels!C$97,V40)</f>
        <v>Input Accepted</v>
      </c>
      <c r="V40" s="9" t="str">
        <f>IF(AND(S42&gt;0,Q42=""),Labels!$C$98,W40)</f>
        <v>Input Accepted</v>
      </c>
      <c r="W40" s="9" t="str">
        <f>IF(AND(S42=0,Q42&lt;&gt;""),Labels!$C$99,Labels!$C$92)</f>
        <v>Input Accepted</v>
      </c>
      <c r="Y40" s="9">
        <f t="shared" ref="Y40" si="337">IF(H40="X",1,0)</f>
        <v>0</v>
      </c>
      <c r="Z40" s="9">
        <f>SUM(Y$7:Y40)</f>
        <v>0</v>
      </c>
      <c r="AA40" s="9" t="str">
        <f t="shared" ref="AA40" si="338">Q41</f>
        <v>Y</v>
      </c>
      <c r="AB40" s="9">
        <f t="shared" ref="AB40" si="339">VLOOKUP(P41,$AI$2:$AN$5000,6,FALSE)</f>
        <v>21</v>
      </c>
      <c r="AC40" s="9" t="str">
        <f t="shared" ref="AC40" si="340">Q42</f>
        <v/>
      </c>
      <c r="AD40" s="9">
        <f t="shared" ref="AD40" si="341">IF(TRIM(F41)="",1,0)</f>
        <v>0</v>
      </c>
      <c r="AF40" s="347">
        <f t="shared" ref="AF40" si="342">SUM($AD$7:$AD$5000)</f>
        <v>0</v>
      </c>
      <c r="AG40" s="9">
        <f>IF(AND(H40="X",C40=Labels!C82),1,0)</f>
        <v>0</v>
      </c>
      <c r="AI40" s="328" t="s">
        <v>1785</v>
      </c>
      <c r="AJ40" s="328">
        <v>1353924</v>
      </c>
      <c r="AK40" s="328">
        <v>4147868</v>
      </c>
      <c r="AL40" s="328">
        <v>2</v>
      </c>
      <c r="AM40" s="328">
        <v>2</v>
      </c>
      <c r="AN40" s="328">
        <v>21</v>
      </c>
      <c r="AO40" s="328">
        <v>1</v>
      </c>
      <c r="AP40" s="328">
        <v>0</v>
      </c>
      <c r="AQ40" s="328">
        <v>0</v>
      </c>
      <c r="AR40" s="328">
        <v>0</v>
      </c>
      <c r="AS40" s="328"/>
      <c r="AX40" s="9" t="s">
        <v>664</v>
      </c>
    </row>
    <row r="41" spans="1:50" ht="25.5">
      <c r="A41" s="212">
        <f t="shared" si="1"/>
        <v>0</v>
      </c>
      <c r="B41" s="18" t="s">
        <v>1157</v>
      </c>
      <c r="C41" s="219" t="str">
        <f t="shared" ref="C41" si="343">C40</f>
        <v>Minor Must</v>
      </c>
      <c r="D41" s="44" t="str">
        <f t="shared" ref="D41" si="344">D40</f>
        <v>AF. 4.1.1</v>
      </c>
      <c r="E41" s="19" t="str">
        <f>Labels!$C$103</f>
        <v>Answer 1 / Comment</v>
      </c>
      <c r="F41" s="62" t="str">
        <f>$AI$31</f>
        <v>AF. 4.1.1 -Yes</v>
      </c>
      <c r="G41" s="46" t="s">
        <v>664</v>
      </c>
      <c r="H41" s="20" t="str">
        <f t="shared" ref="H41:H42" si="345">H40</f>
        <v/>
      </c>
      <c r="I41" s="20" t="str">
        <f t="shared" ref="I41:I42" si="346">I40</f>
        <v/>
      </c>
      <c r="J41" s="20" t="str">
        <f t="shared" ref="J41:J42" si="347">J40</f>
        <v/>
      </c>
      <c r="K41" s="20" t="str">
        <f t="shared" ref="K41:K42" si="348">K40</f>
        <v>X</v>
      </c>
      <c r="L41" s="28" t="str">
        <f t="shared" ref="L41" si="349">L40</f>
        <v/>
      </c>
      <c r="M41" s="21"/>
      <c r="N41" s="22" t="str">
        <f t="shared" ref="N41:N42" si="350">LEFT(F41,FIND(" -",F41)-1)</f>
        <v>AF. 4.1.1</v>
      </c>
      <c r="O41" s="22" t="str">
        <f t="shared" ref="O41" si="351">IF(ISERR(N41),D40,N41)</f>
        <v>AF. 4.1.1</v>
      </c>
      <c r="P41" s="22" t="str">
        <f t="shared" ref="P41:P42" si="352">TRIM(F41&amp;"")</f>
        <v>AF. 4.1.1 -Yes</v>
      </c>
      <c r="Q41" s="22" t="str">
        <f t="shared" ref="Q41:Q42" si="353">TRIM(G41&amp;"")</f>
        <v>Y</v>
      </c>
      <c r="R41" s="9">
        <f t="shared" ref="R41:R42" si="354">VLOOKUP(F41,$AI$2:$AM$5000,5,FALSE)</f>
        <v>2</v>
      </c>
      <c r="S41" s="9">
        <f t="shared" ref="S41:S42" si="355">IF(ISNA(R41),0,R41)</f>
        <v>2</v>
      </c>
      <c r="T41" s="9">
        <f t="shared" ref="T41:T42" si="356">VLOOKUP(F41,$AI$2:$AL$5000,4,FALSE)</f>
        <v>2</v>
      </c>
      <c r="U41" s="9">
        <f t="shared" ref="U41:U42" si="357">IF(ISNA(T41),0,T41)</f>
        <v>2</v>
      </c>
      <c r="X41" s="9">
        <f t="shared" ref="X41:X42" si="358">VLOOKUP(F41,$AI$2:$AL$5000,3,FALSE)</f>
        <v>4147860</v>
      </c>
      <c r="Y41" s="349"/>
      <c r="Z41" s="9">
        <f>SUM(Y$7:Y41)</f>
        <v>0</v>
      </c>
      <c r="AC41" s="350">
        <f t="shared" ref="AC41" si="359">IF(ISNA(VLOOKUP(F41,$AI$2:$AS$5000,11,FALSE)),"", VLOOKUP(F41,$AI$2:$AS$5000,11,FALSE))</f>
        <v>0</v>
      </c>
      <c r="AI41" s="328" t="s">
        <v>1786</v>
      </c>
      <c r="AJ41" s="328">
        <v>1353925</v>
      </c>
      <c r="AK41" s="328">
        <v>4147872</v>
      </c>
      <c r="AL41" s="328">
        <v>0</v>
      </c>
      <c r="AM41" s="328">
        <v>5</v>
      </c>
      <c r="AN41" s="328">
        <v>21</v>
      </c>
      <c r="AO41" s="328">
        <v>0</v>
      </c>
      <c r="AP41" s="328">
        <v>1</v>
      </c>
      <c r="AQ41" s="328">
        <v>0</v>
      </c>
      <c r="AR41" s="328">
        <v>0</v>
      </c>
      <c r="AS41" s="328"/>
    </row>
    <row r="42" spans="1:50" ht="26.25" thickBot="1">
      <c r="A42" s="212">
        <f t="shared" si="1"/>
        <v>0</v>
      </c>
      <c r="B42" s="23" t="str">
        <f t="shared" ref="B42:D42" si="360">B40</f>
        <v>GGFV51FA</v>
      </c>
      <c r="C42" s="220" t="str">
        <f t="shared" si="360"/>
        <v>Minor Must</v>
      </c>
      <c r="D42" s="45" t="str">
        <f t="shared" si="360"/>
        <v>AF. 4.1.1</v>
      </c>
      <c r="E42" s="24" t="str">
        <f>Labels!$C$104</f>
        <v>Answer 2 / Evidence</v>
      </c>
      <c r="F42" s="222"/>
      <c r="G42" s="223"/>
      <c r="H42" s="25" t="str">
        <f t="shared" si="345"/>
        <v/>
      </c>
      <c r="I42" s="25" t="str">
        <f t="shared" si="346"/>
        <v/>
      </c>
      <c r="J42" s="25" t="str">
        <f t="shared" si="347"/>
        <v/>
      </c>
      <c r="K42" s="25" t="str">
        <f t="shared" si="348"/>
        <v>X</v>
      </c>
      <c r="L42" s="27" t="str">
        <f t="shared" ref="L42" si="361">L40</f>
        <v/>
      </c>
      <c r="M42" s="21"/>
      <c r="N42" s="22" t="e">
        <f t="shared" si="350"/>
        <v>#VALUE!</v>
      </c>
      <c r="O42" s="22" t="str">
        <f t="shared" ref="O42" si="362">IF(ISERR(N42),D40,N42)</f>
        <v>AF. 4.1.1</v>
      </c>
      <c r="P42" s="22" t="str">
        <f t="shared" si="352"/>
        <v/>
      </c>
      <c r="Q42" s="22" t="str">
        <f t="shared" si="353"/>
        <v/>
      </c>
      <c r="R42" s="9" t="e">
        <f t="shared" si="354"/>
        <v>#N/A</v>
      </c>
      <c r="S42" s="9">
        <f t="shared" si="355"/>
        <v>0</v>
      </c>
      <c r="T42" s="9" t="e">
        <f t="shared" si="356"/>
        <v>#N/A</v>
      </c>
      <c r="U42" s="9">
        <f t="shared" si="357"/>
        <v>0</v>
      </c>
      <c r="V42" s="9">
        <f t="shared" ref="V42" si="363">IF(U42=0,U41,U42)</f>
        <v>2</v>
      </c>
      <c r="W42" s="347">
        <v>2</v>
      </c>
      <c r="X42" s="9" t="e">
        <f t="shared" si="358"/>
        <v>#N/A</v>
      </c>
      <c r="Y42" s="349"/>
      <c r="Z42" s="9">
        <f>SUM(Y$7:Y42)</f>
        <v>0</v>
      </c>
      <c r="AE42" s="9">
        <f t="shared" ref="AE42" si="364">MIN(AH42,V42)</f>
        <v>2</v>
      </c>
      <c r="AH42" s="9">
        <v>2</v>
      </c>
      <c r="AI42" s="328" t="s">
        <v>1787</v>
      </c>
      <c r="AJ42" s="328">
        <v>1353925</v>
      </c>
      <c r="AK42" s="328">
        <v>4147871</v>
      </c>
      <c r="AL42" s="328">
        <v>2</v>
      </c>
      <c r="AM42" s="328">
        <v>2</v>
      </c>
      <c r="AN42" s="328">
        <v>21</v>
      </c>
      <c r="AO42" s="328">
        <v>1</v>
      </c>
      <c r="AP42" s="328">
        <v>0</v>
      </c>
      <c r="AQ42" s="328">
        <v>0</v>
      </c>
      <c r="AR42" s="328">
        <v>0</v>
      </c>
      <c r="AS42" s="328"/>
      <c r="AU42" s="9">
        <v>0</v>
      </c>
      <c r="AV42" s="9">
        <f>U41</f>
        <v>2</v>
      </c>
    </row>
    <row r="43" spans="1:50" ht="38.25">
      <c r="A43" s="212">
        <f t="shared" si="1"/>
        <v>0</v>
      </c>
      <c r="B43" s="67" t="s">
        <v>1157</v>
      </c>
      <c r="C43" s="143" t="s">
        <v>1097</v>
      </c>
      <c r="D43" s="43" t="s">
        <v>2368</v>
      </c>
      <c r="E43" s="218" t="str">
        <f>Labels!$C$54</f>
        <v>Control Point</v>
      </c>
      <c r="F43" s="26" t="s">
        <v>2369</v>
      </c>
      <c r="G43" s="30" t="str">
        <f>IF(OR(ISERR(P44),ISERR(P45),ISERR(Q44),ISERR(Q45)),Labels!$C$94,Q43)</f>
        <v>Input Accepted</v>
      </c>
      <c r="H43" s="15" t="str">
        <f t="shared" ref="H43" si="365">IF(F44&lt;&gt;"",IF(TRIM(VLOOKUP(F44,$AI$2:$AR$5000,8,FALSE))="1","X",""),"")</f>
        <v/>
      </c>
      <c r="I43" s="15" t="str">
        <f t="shared" ref="I43" si="366">IF(F44&lt;&gt;"",IF(TRIM(VLOOKUP(F44,$AI$2:$AR$5000,9,FALSE))="1","X",""),"")</f>
        <v/>
      </c>
      <c r="J43" s="15" t="str">
        <f t="shared" ref="J43" si="367">IF(TRIM(""&amp;G45)&lt;&gt;"","X","")</f>
        <v/>
      </c>
      <c r="K43" s="15" t="str">
        <f t="shared" ref="K43" si="368">IF(TRIM(""&amp;G44)&lt;&gt;"","X","")</f>
        <v>X</v>
      </c>
      <c r="L43" s="31" t="str">
        <f>IF(G43&lt;&gt;Labels!$C$92,"X","")</f>
        <v/>
      </c>
      <c r="M43" s="16"/>
      <c r="N43" s="17">
        <v>1353922</v>
      </c>
      <c r="O43" s="17">
        <v>13125</v>
      </c>
      <c r="P43" s="17"/>
      <c r="Q43" s="22" t="str">
        <f>IF(F44="",Labels!$C$93,R43)</f>
        <v>Input Accepted</v>
      </c>
      <c r="R43" s="9" t="str">
        <f t="shared" ref="R43" si="369">IF(OR(O44&amp;""&lt;&gt;D43&amp;"",O45&amp;""&lt;&gt;D43&amp;""),"You are not allowed to copy cells in the answer column. Press Ctrl-z immediately to attempt to fix this error.",S43)</f>
        <v>Input Accepted</v>
      </c>
      <c r="S43" s="9" t="str">
        <f>IF(AND(OR(H43="X",S44=6,C43=Labels!$C$49,C43=Labels!$C$46,AX43="Y"),Q44=""),Labels!$C$95,T43)</f>
        <v>Input Accepted</v>
      </c>
      <c r="T43" s="346" t="str">
        <f>IF(OR(S45=6,AND(S45&gt;0,S44=6)),Labels!$C$96,IF(S45=1,Labels!$C$143,U43))</f>
        <v>Input Accepted</v>
      </c>
      <c r="U43" s="9" t="str">
        <f>IF(AND(S45&gt;0,U45&lt;=U44),Labels!C$97,V43)</f>
        <v>Input Accepted</v>
      </c>
      <c r="V43" s="9" t="str">
        <f>IF(AND(S45&gt;0,Q45=""),Labels!$C$98,W43)</f>
        <v>Input Accepted</v>
      </c>
      <c r="W43" s="9" t="str">
        <f>IF(AND(S45=0,Q45&lt;&gt;""),Labels!$C$99,Labels!$C$92)</f>
        <v>Input Accepted</v>
      </c>
      <c r="Y43" s="9">
        <f t="shared" ref="Y43" si="370">IF(H43="X",1,0)</f>
        <v>0</v>
      </c>
      <c r="Z43" s="9">
        <f>SUM(Y$7:Y43)</f>
        <v>0</v>
      </c>
      <c r="AA43" s="9" t="str">
        <f t="shared" ref="AA43" si="371">Q44</f>
        <v>Y</v>
      </c>
      <c r="AB43" s="9">
        <f t="shared" ref="AB43" si="372">VLOOKUP(P44,$AI$2:$AN$5000,6,FALSE)</f>
        <v>21</v>
      </c>
      <c r="AC43" s="9" t="str">
        <f t="shared" ref="AC43" si="373">Q45</f>
        <v/>
      </c>
      <c r="AD43" s="9">
        <f t="shared" ref="AD43" si="374">IF(TRIM(F44)="",1,0)</f>
        <v>0</v>
      </c>
      <c r="AF43" s="347">
        <f t="shared" ref="AF43" si="375">SUM($AD$7:$AD$5000)</f>
        <v>0</v>
      </c>
      <c r="AG43" s="9">
        <f>IF(AND(H43="X",C43=Labels!C85),1,0)</f>
        <v>0</v>
      </c>
      <c r="AI43" s="328" t="s">
        <v>1788</v>
      </c>
      <c r="AJ43" s="328">
        <v>1353926</v>
      </c>
      <c r="AK43" s="328">
        <v>4147875</v>
      </c>
      <c r="AL43" s="328">
        <v>0</v>
      </c>
      <c r="AM43" s="328">
        <v>6</v>
      </c>
      <c r="AN43" s="328">
        <v>21</v>
      </c>
      <c r="AO43" s="328">
        <v>1</v>
      </c>
      <c r="AP43" s="328">
        <v>0</v>
      </c>
      <c r="AQ43" s="328">
        <v>1</v>
      </c>
      <c r="AR43" s="328">
        <v>0</v>
      </c>
      <c r="AS43" s="328"/>
      <c r="AX43" s="9" t="s">
        <v>664</v>
      </c>
    </row>
    <row r="44" spans="1:50" ht="25.5">
      <c r="A44" s="212">
        <f t="shared" si="1"/>
        <v>0</v>
      </c>
      <c r="B44" s="18" t="s">
        <v>1157</v>
      </c>
      <c r="C44" s="219" t="str">
        <f t="shared" ref="C44" si="376">C43</f>
        <v>Minor Must</v>
      </c>
      <c r="D44" s="44" t="str">
        <f t="shared" ref="D44" si="377">D43</f>
        <v>AF. 4.1.2</v>
      </c>
      <c r="E44" s="19" t="str">
        <f>Labels!$C$103</f>
        <v>Answer 1 / Comment</v>
      </c>
      <c r="F44" s="62" t="str">
        <f>$AI$34</f>
        <v>AF. 4.1.2 -Yes</v>
      </c>
      <c r="G44" s="46" t="s">
        <v>664</v>
      </c>
      <c r="H44" s="20" t="str">
        <f t="shared" ref="H44:H45" si="378">H43</f>
        <v/>
      </c>
      <c r="I44" s="20" t="str">
        <f t="shared" ref="I44:I45" si="379">I43</f>
        <v/>
      </c>
      <c r="J44" s="20" t="str">
        <f t="shared" ref="J44:J45" si="380">J43</f>
        <v/>
      </c>
      <c r="K44" s="20" t="str">
        <f t="shared" ref="K44:K45" si="381">K43</f>
        <v>X</v>
      </c>
      <c r="L44" s="28" t="str">
        <f t="shared" ref="L44" si="382">L43</f>
        <v/>
      </c>
      <c r="M44" s="21"/>
      <c r="N44" s="22" t="str">
        <f t="shared" ref="N44:N45" si="383">LEFT(F44,FIND(" -",F44)-1)</f>
        <v>AF. 4.1.2</v>
      </c>
      <c r="O44" s="22" t="str">
        <f t="shared" ref="O44" si="384">IF(ISERR(N44),D43,N44)</f>
        <v>AF. 4.1.2</v>
      </c>
      <c r="P44" s="22" t="str">
        <f t="shared" ref="P44:P45" si="385">TRIM(F44&amp;"")</f>
        <v>AF. 4.1.2 -Yes</v>
      </c>
      <c r="Q44" s="22" t="str">
        <f t="shared" ref="Q44:Q45" si="386">TRIM(G44&amp;"")</f>
        <v>Y</v>
      </c>
      <c r="R44" s="9">
        <f t="shared" ref="R44:R45" si="387">VLOOKUP(F44,$AI$2:$AM$5000,5,FALSE)</f>
        <v>2</v>
      </c>
      <c r="S44" s="9">
        <f t="shared" ref="S44:S45" si="388">IF(ISNA(R44),0,R44)</f>
        <v>2</v>
      </c>
      <c r="T44" s="9">
        <f t="shared" ref="T44:T45" si="389">VLOOKUP(F44,$AI$2:$AL$5000,4,FALSE)</f>
        <v>2</v>
      </c>
      <c r="U44" s="9">
        <f t="shared" ref="U44:U45" si="390">IF(ISNA(T44),0,T44)</f>
        <v>2</v>
      </c>
      <c r="X44" s="9">
        <f t="shared" ref="X44:X45" si="391">VLOOKUP(F44,$AI$2:$AL$5000,3,FALSE)</f>
        <v>4147862</v>
      </c>
      <c r="Y44" s="349"/>
      <c r="Z44" s="9">
        <f>SUM(Y$7:Y44)</f>
        <v>0</v>
      </c>
      <c r="AC44" s="350">
        <f t="shared" ref="AC44" si="392">IF(ISNA(VLOOKUP(F44,$AI$2:$AS$5000,11,FALSE)),"", VLOOKUP(F44,$AI$2:$AS$5000,11,FALSE))</f>
        <v>0</v>
      </c>
      <c r="AI44" s="328" t="s">
        <v>1789</v>
      </c>
      <c r="AJ44" s="328">
        <v>1353926</v>
      </c>
      <c r="AK44" s="328">
        <v>4147874</v>
      </c>
      <c r="AL44" s="328">
        <v>0</v>
      </c>
      <c r="AM44" s="328">
        <v>5</v>
      </c>
      <c r="AN44" s="328">
        <v>21</v>
      </c>
      <c r="AO44" s="328">
        <v>0</v>
      </c>
      <c r="AP44" s="328">
        <v>1</v>
      </c>
      <c r="AQ44" s="328">
        <v>0</v>
      </c>
      <c r="AR44" s="328">
        <v>0</v>
      </c>
      <c r="AS44" s="328"/>
    </row>
    <row r="45" spans="1:50" ht="26.25" thickBot="1">
      <c r="A45" s="212">
        <f t="shared" si="1"/>
        <v>0</v>
      </c>
      <c r="B45" s="23" t="str">
        <f t="shared" ref="B45:D45" si="393">B43</f>
        <v>GGFV51FA</v>
      </c>
      <c r="C45" s="220" t="str">
        <f t="shared" si="393"/>
        <v>Minor Must</v>
      </c>
      <c r="D45" s="45" t="str">
        <f t="shared" si="393"/>
        <v>AF. 4.1.2</v>
      </c>
      <c r="E45" s="24" t="str">
        <f>Labels!$C$104</f>
        <v>Answer 2 / Evidence</v>
      </c>
      <c r="F45" s="222"/>
      <c r="G45" s="223"/>
      <c r="H45" s="25" t="str">
        <f t="shared" si="378"/>
        <v/>
      </c>
      <c r="I45" s="25" t="str">
        <f t="shared" si="379"/>
        <v/>
      </c>
      <c r="J45" s="25" t="str">
        <f t="shared" si="380"/>
        <v/>
      </c>
      <c r="K45" s="25" t="str">
        <f t="shared" si="381"/>
        <v>X</v>
      </c>
      <c r="L45" s="27" t="str">
        <f t="shared" ref="L45" si="394">L43</f>
        <v/>
      </c>
      <c r="M45" s="21"/>
      <c r="N45" s="22" t="e">
        <f t="shared" si="383"/>
        <v>#VALUE!</v>
      </c>
      <c r="O45" s="22" t="str">
        <f t="shared" ref="O45" si="395">IF(ISERR(N45),D43,N45)</f>
        <v>AF. 4.1.2</v>
      </c>
      <c r="P45" s="22" t="str">
        <f t="shared" si="385"/>
        <v/>
      </c>
      <c r="Q45" s="22" t="str">
        <f t="shared" si="386"/>
        <v/>
      </c>
      <c r="R45" s="9" t="e">
        <f t="shared" si="387"/>
        <v>#N/A</v>
      </c>
      <c r="S45" s="9">
        <f t="shared" si="388"/>
        <v>0</v>
      </c>
      <c r="T45" s="9" t="e">
        <f t="shared" si="389"/>
        <v>#N/A</v>
      </c>
      <c r="U45" s="9">
        <f t="shared" si="390"/>
        <v>0</v>
      </c>
      <c r="V45" s="9">
        <f t="shared" ref="V45" si="396">IF(U45=0,U44,U45)</f>
        <v>2</v>
      </c>
      <c r="W45" s="347">
        <v>2</v>
      </c>
      <c r="X45" s="9" t="e">
        <f t="shared" si="391"/>
        <v>#N/A</v>
      </c>
      <c r="Y45" s="349"/>
      <c r="Z45" s="9">
        <f>SUM(Y$7:Y45)</f>
        <v>0</v>
      </c>
      <c r="AE45" s="9">
        <f t="shared" ref="AE45" si="397">MIN(AH45,V45)</f>
        <v>2</v>
      </c>
      <c r="AH45" s="9">
        <v>2</v>
      </c>
      <c r="AI45" s="328" t="s">
        <v>1790</v>
      </c>
      <c r="AJ45" s="328">
        <v>1353926</v>
      </c>
      <c r="AK45" s="328">
        <v>4147873</v>
      </c>
      <c r="AL45" s="328">
        <v>2</v>
      </c>
      <c r="AM45" s="328">
        <v>2</v>
      </c>
      <c r="AN45" s="328">
        <v>21</v>
      </c>
      <c r="AO45" s="328">
        <v>1</v>
      </c>
      <c r="AP45" s="328">
        <v>0</v>
      </c>
      <c r="AQ45" s="328">
        <v>0</v>
      </c>
      <c r="AR45" s="328">
        <v>0</v>
      </c>
      <c r="AS45" s="328"/>
      <c r="AU45" s="9">
        <v>0</v>
      </c>
      <c r="AV45" s="9">
        <f>U44</f>
        <v>2</v>
      </c>
    </row>
    <row r="46" spans="1:50" ht="38.25">
      <c r="A46" s="212">
        <f t="shared" si="1"/>
        <v>0</v>
      </c>
      <c r="B46" s="67" t="s">
        <v>1157</v>
      </c>
      <c r="C46" s="143" t="s">
        <v>1097</v>
      </c>
      <c r="D46" s="43" t="s">
        <v>2370</v>
      </c>
      <c r="E46" s="218" t="str">
        <f>Labels!$C$54</f>
        <v>Control Point</v>
      </c>
      <c r="F46" s="26" t="s">
        <v>2371</v>
      </c>
      <c r="G46" s="30" t="str">
        <f>IF(OR(ISERR(P47),ISERR(P48),ISERR(Q47),ISERR(Q48)),Labels!$C$94,Q46)</f>
        <v>Input Accepted</v>
      </c>
      <c r="H46" s="15" t="str">
        <f t="shared" ref="H46" si="398">IF(F47&lt;&gt;"",IF(TRIM(VLOOKUP(F47,$AI$2:$AR$5000,8,FALSE))="1","X",""),"")</f>
        <v/>
      </c>
      <c r="I46" s="15" t="str">
        <f t="shared" ref="I46" si="399">IF(F47&lt;&gt;"",IF(TRIM(VLOOKUP(F47,$AI$2:$AR$5000,9,FALSE))="1","X",""),"")</f>
        <v/>
      </c>
      <c r="J46" s="15" t="str">
        <f t="shared" ref="J46" si="400">IF(TRIM(""&amp;G48)&lt;&gt;"","X","")</f>
        <v/>
      </c>
      <c r="K46" s="15" t="str">
        <f t="shared" ref="K46" si="401">IF(TRIM(""&amp;G47)&lt;&gt;"","X","")</f>
        <v>X</v>
      </c>
      <c r="L46" s="31" t="str">
        <f>IF(G46&lt;&gt;Labels!$C$92,"X","")</f>
        <v/>
      </c>
      <c r="M46" s="16"/>
      <c r="N46" s="17">
        <v>1353923</v>
      </c>
      <c r="O46" s="17">
        <v>13125</v>
      </c>
      <c r="P46" s="17"/>
      <c r="Q46" s="22" t="str">
        <f>IF(F47="",Labels!$C$93,R46)</f>
        <v>Input Accepted</v>
      </c>
      <c r="R46" s="9" t="str">
        <f t="shared" ref="R46" si="402">IF(OR(O47&amp;""&lt;&gt;D46&amp;"",O48&amp;""&lt;&gt;D46&amp;""),"You are not allowed to copy cells in the answer column. Press Ctrl-z immediately to attempt to fix this error.",S46)</f>
        <v>Input Accepted</v>
      </c>
      <c r="S46" s="9" t="str">
        <f>IF(AND(OR(H46="X",S47=6,C46=Labels!$C$49,C46=Labels!$C$46,AX46="Y"),Q47=""),Labels!$C$95,T46)</f>
        <v>Input Accepted</v>
      </c>
      <c r="T46" s="346" t="str">
        <f>IF(OR(S48=6,AND(S48&gt;0,S47=6)),Labels!$C$96,IF(S48=1,Labels!$C$143,U46))</f>
        <v>Input Accepted</v>
      </c>
      <c r="U46" s="9" t="str">
        <f>IF(AND(S48&gt;0,U48&lt;=U47),Labels!C$97,V46)</f>
        <v>Input Accepted</v>
      </c>
      <c r="V46" s="9" t="str">
        <f>IF(AND(S48&gt;0,Q48=""),Labels!$C$98,W46)</f>
        <v>Input Accepted</v>
      </c>
      <c r="W46" s="9" t="str">
        <f>IF(AND(S48=0,Q48&lt;&gt;""),Labels!$C$99,Labels!$C$92)</f>
        <v>Input Accepted</v>
      </c>
      <c r="Y46" s="9">
        <f t="shared" ref="Y46" si="403">IF(H46="X",1,0)</f>
        <v>0</v>
      </c>
      <c r="Z46" s="9">
        <f>SUM(Y$7:Y46)</f>
        <v>0</v>
      </c>
      <c r="AA46" s="9" t="str">
        <f t="shared" ref="AA46" si="404">Q47</f>
        <v>Y</v>
      </c>
      <c r="AB46" s="9">
        <f t="shared" ref="AB46" si="405">VLOOKUP(P47,$AI$2:$AN$5000,6,FALSE)</f>
        <v>21</v>
      </c>
      <c r="AC46" s="9" t="str">
        <f t="shared" ref="AC46" si="406">Q48</f>
        <v/>
      </c>
      <c r="AD46" s="9">
        <f t="shared" ref="AD46" si="407">IF(TRIM(F47)="",1,0)</f>
        <v>0</v>
      </c>
      <c r="AF46" s="347">
        <f t="shared" ref="AF46" si="408">SUM($AD$7:$AD$5000)</f>
        <v>0</v>
      </c>
      <c r="AG46" s="9">
        <f>IF(AND(H46="X",C46=Labels!C88),1,0)</f>
        <v>0</v>
      </c>
      <c r="AI46" s="328" t="s">
        <v>1791</v>
      </c>
      <c r="AJ46" s="328">
        <v>1353927</v>
      </c>
      <c r="AK46" s="328">
        <v>4147877</v>
      </c>
      <c r="AL46" s="328">
        <v>0</v>
      </c>
      <c r="AM46" s="328">
        <v>5</v>
      </c>
      <c r="AN46" s="328">
        <v>21</v>
      </c>
      <c r="AO46" s="328">
        <v>0</v>
      </c>
      <c r="AP46" s="328">
        <v>1</v>
      </c>
      <c r="AQ46" s="328">
        <v>0</v>
      </c>
      <c r="AR46" s="328">
        <v>0</v>
      </c>
      <c r="AS46" s="328"/>
      <c r="AX46" s="9" t="s">
        <v>664</v>
      </c>
    </row>
    <row r="47" spans="1:50" ht="25.5">
      <c r="A47" s="212">
        <f t="shared" si="1"/>
        <v>0</v>
      </c>
      <c r="B47" s="18" t="s">
        <v>1157</v>
      </c>
      <c r="C47" s="219" t="str">
        <f t="shared" ref="C47" si="409">C46</f>
        <v>Minor Must</v>
      </c>
      <c r="D47" s="44" t="str">
        <f t="shared" ref="D47" si="410">D46</f>
        <v>AF. 4.1.3</v>
      </c>
      <c r="E47" s="19" t="str">
        <f>Labels!$C$103</f>
        <v>Answer 1 / Comment</v>
      </c>
      <c r="F47" s="62" t="str">
        <f>$AI$37</f>
        <v>AF. 4.1.3 -Yes</v>
      </c>
      <c r="G47" s="46" t="s">
        <v>664</v>
      </c>
      <c r="H47" s="20" t="str">
        <f t="shared" ref="H47:H48" si="411">H46</f>
        <v/>
      </c>
      <c r="I47" s="20" t="str">
        <f t="shared" ref="I47:I48" si="412">I46</f>
        <v/>
      </c>
      <c r="J47" s="20" t="str">
        <f t="shared" ref="J47:J48" si="413">J46</f>
        <v/>
      </c>
      <c r="K47" s="20" t="str">
        <f t="shared" ref="K47:K48" si="414">K46</f>
        <v>X</v>
      </c>
      <c r="L47" s="28" t="str">
        <f t="shared" ref="L47" si="415">L46</f>
        <v/>
      </c>
      <c r="M47" s="21"/>
      <c r="N47" s="22" t="str">
        <f t="shared" ref="N47:N48" si="416">LEFT(F47,FIND(" -",F47)-1)</f>
        <v>AF. 4.1.3</v>
      </c>
      <c r="O47" s="22" t="str">
        <f t="shared" ref="O47" si="417">IF(ISERR(N47),D46,N47)</f>
        <v>AF. 4.1.3</v>
      </c>
      <c r="P47" s="22" t="str">
        <f t="shared" ref="P47:P48" si="418">TRIM(F47&amp;"")</f>
        <v>AF. 4.1.3 -Yes</v>
      </c>
      <c r="Q47" s="22" t="str">
        <f t="shared" ref="Q47:Q48" si="419">TRIM(G47&amp;"")</f>
        <v>Y</v>
      </c>
      <c r="R47" s="9">
        <f t="shared" ref="R47:R48" si="420">VLOOKUP(F47,$AI$2:$AM$5000,5,FALSE)</f>
        <v>2</v>
      </c>
      <c r="S47" s="9">
        <f t="shared" ref="S47:S48" si="421">IF(ISNA(R47),0,R47)</f>
        <v>2</v>
      </c>
      <c r="T47" s="9">
        <f t="shared" ref="T47:T48" si="422">VLOOKUP(F47,$AI$2:$AL$5000,4,FALSE)</f>
        <v>2</v>
      </c>
      <c r="U47" s="9">
        <f t="shared" ref="U47:U48" si="423">IF(ISNA(T47),0,T47)</f>
        <v>2</v>
      </c>
      <c r="X47" s="9">
        <f t="shared" ref="X47:X48" si="424">VLOOKUP(F47,$AI$2:$AL$5000,3,FALSE)</f>
        <v>4147865</v>
      </c>
      <c r="Y47" s="349"/>
      <c r="Z47" s="9">
        <f>SUM(Y$7:Y47)</f>
        <v>0</v>
      </c>
      <c r="AC47" s="350">
        <f t="shared" ref="AC47" si="425">IF(ISNA(VLOOKUP(F47,$AI$2:$AS$5000,11,FALSE)),"", VLOOKUP(F47,$AI$2:$AS$5000,11,FALSE))</f>
        <v>0</v>
      </c>
      <c r="AI47" s="328" t="s">
        <v>1792</v>
      </c>
      <c r="AJ47" s="328">
        <v>1353927</v>
      </c>
      <c r="AK47" s="328">
        <v>4147876</v>
      </c>
      <c r="AL47" s="328">
        <v>2</v>
      </c>
      <c r="AM47" s="328">
        <v>2</v>
      </c>
      <c r="AN47" s="328">
        <v>21</v>
      </c>
      <c r="AO47" s="328">
        <v>1</v>
      </c>
      <c r="AP47" s="328">
        <v>0</v>
      </c>
      <c r="AQ47" s="328">
        <v>0</v>
      </c>
      <c r="AR47" s="328">
        <v>0</v>
      </c>
      <c r="AS47" s="328"/>
    </row>
    <row r="48" spans="1:50" ht="26.25" thickBot="1">
      <c r="A48" s="212">
        <f t="shared" si="1"/>
        <v>0</v>
      </c>
      <c r="B48" s="23" t="str">
        <f t="shared" ref="B48:D48" si="426">B46</f>
        <v>GGFV51FA</v>
      </c>
      <c r="C48" s="220" t="str">
        <f t="shared" si="426"/>
        <v>Minor Must</v>
      </c>
      <c r="D48" s="45" t="str">
        <f t="shared" si="426"/>
        <v>AF. 4.1.3</v>
      </c>
      <c r="E48" s="24" t="str">
        <f>Labels!$C$104</f>
        <v>Answer 2 / Evidence</v>
      </c>
      <c r="F48" s="222"/>
      <c r="G48" s="223"/>
      <c r="H48" s="25" t="str">
        <f t="shared" si="411"/>
        <v/>
      </c>
      <c r="I48" s="25" t="str">
        <f t="shared" si="412"/>
        <v/>
      </c>
      <c r="J48" s="25" t="str">
        <f t="shared" si="413"/>
        <v/>
      </c>
      <c r="K48" s="25" t="str">
        <f t="shared" si="414"/>
        <v>X</v>
      </c>
      <c r="L48" s="27" t="str">
        <f t="shared" ref="L48" si="427">L46</f>
        <v/>
      </c>
      <c r="M48" s="21"/>
      <c r="N48" s="22" t="e">
        <f t="shared" si="416"/>
        <v>#VALUE!</v>
      </c>
      <c r="O48" s="22" t="str">
        <f t="shared" ref="O48" si="428">IF(ISERR(N48),D46,N48)</f>
        <v>AF. 4.1.3</v>
      </c>
      <c r="P48" s="22" t="str">
        <f t="shared" si="418"/>
        <v/>
      </c>
      <c r="Q48" s="22" t="str">
        <f t="shared" si="419"/>
        <v/>
      </c>
      <c r="R48" s="9" t="e">
        <f t="shared" si="420"/>
        <v>#N/A</v>
      </c>
      <c r="S48" s="9">
        <f t="shared" si="421"/>
        <v>0</v>
      </c>
      <c r="T48" s="9" t="e">
        <f t="shared" si="422"/>
        <v>#N/A</v>
      </c>
      <c r="U48" s="9">
        <f t="shared" si="423"/>
        <v>0</v>
      </c>
      <c r="V48" s="9">
        <f t="shared" ref="V48" si="429">IF(U48=0,U47,U48)</f>
        <v>2</v>
      </c>
      <c r="W48" s="347">
        <v>2</v>
      </c>
      <c r="X48" s="9" t="e">
        <f t="shared" si="424"/>
        <v>#N/A</v>
      </c>
      <c r="Y48" s="349"/>
      <c r="Z48" s="9">
        <f>SUM(Y$7:Y48)</f>
        <v>0</v>
      </c>
      <c r="AE48" s="9">
        <f t="shared" ref="AE48" si="430">MIN(AH48,V48)</f>
        <v>2</v>
      </c>
      <c r="AH48" s="9">
        <v>2</v>
      </c>
      <c r="AI48" s="328" t="s">
        <v>1793</v>
      </c>
      <c r="AJ48" s="328">
        <v>1353928</v>
      </c>
      <c r="AK48" s="328">
        <v>4147880</v>
      </c>
      <c r="AL48" s="328">
        <v>0</v>
      </c>
      <c r="AM48" s="328">
        <v>6</v>
      </c>
      <c r="AN48" s="328">
        <v>21</v>
      </c>
      <c r="AO48" s="328">
        <v>1</v>
      </c>
      <c r="AP48" s="328">
        <v>0</v>
      </c>
      <c r="AQ48" s="328">
        <v>1</v>
      </c>
      <c r="AR48" s="328">
        <v>0</v>
      </c>
      <c r="AS48" s="328"/>
      <c r="AU48" s="9">
        <v>0</v>
      </c>
      <c r="AV48" s="9">
        <f>U47</f>
        <v>2</v>
      </c>
    </row>
    <row r="49" spans="1:50" ht="25.5">
      <c r="A49" s="212">
        <f t="shared" si="1"/>
        <v>0</v>
      </c>
      <c r="B49" s="67" t="s">
        <v>1157</v>
      </c>
      <c r="C49" s="143" t="s">
        <v>1097</v>
      </c>
      <c r="D49" s="43" t="s">
        <v>2372</v>
      </c>
      <c r="E49" s="218" t="str">
        <f>Labels!$C$54</f>
        <v>Control Point</v>
      </c>
      <c r="F49" s="26" t="s">
        <v>2373</v>
      </c>
      <c r="G49" s="30" t="str">
        <f>IF(OR(ISERR(P50),ISERR(P51),ISERR(Q50),ISERR(Q51)),Labels!$C$94,Q49)</f>
        <v>Input Accepted</v>
      </c>
      <c r="H49" s="15" t="str">
        <f t="shared" ref="H49" si="431">IF(F50&lt;&gt;"",IF(TRIM(VLOOKUP(F50,$AI$2:$AR$5000,8,FALSE))="1","X",""),"")</f>
        <v/>
      </c>
      <c r="I49" s="15" t="str">
        <f t="shared" ref="I49" si="432">IF(F50&lt;&gt;"",IF(TRIM(VLOOKUP(F50,$AI$2:$AR$5000,9,FALSE))="1","X",""),"")</f>
        <v/>
      </c>
      <c r="J49" s="15" t="str">
        <f t="shared" ref="J49" si="433">IF(TRIM(""&amp;G51)&lt;&gt;"","X","")</f>
        <v/>
      </c>
      <c r="K49" s="15" t="str">
        <f t="shared" ref="K49" si="434">IF(TRIM(""&amp;G50)&lt;&gt;"","X","")</f>
        <v>X</v>
      </c>
      <c r="L49" s="31" t="str">
        <f>IF(G49&lt;&gt;Labels!$C$92,"X","")</f>
        <v/>
      </c>
      <c r="M49" s="16"/>
      <c r="N49" s="17">
        <v>1353924</v>
      </c>
      <c r="O49" s="17">
        <v>13125</v>
      </c>
      <c r="P49" s="17"/>
      <c r="Q49" s="22" t="str">
        <f>IF(F50="",Labels!$C$93,R49)</f>
        <v>Input Accepted</v>
      </c>
      <c r="R49" s="9" t="str">
        <f t="shared" ref="R49" si="435">IF(OR(O50&amp;""&lt;&gt;D49&amp;"",O51&amp;""&lt;&gt;D49&amp;""),"You are not allowed to copy cells in the answer column. Press Ctrl-z immediately to attempt to fix this error.",S49)</f>
        <v>Input Accepted</v>
      </c>
      <c r="S49" s="9" t="str">
        <f>IF(AND(OR(H49="X",S50=6,C49=Labels!$C$49,C49=Labels!$C$46,AX49="Y"),Q50=""),Labels!$C$95,T49)</f>
        <v>Input Accepted</v>
      </c>
      <c r="T49" s="346" t="str">
        <f>IF(OR(S51=6,AND(S51&gt;0,S50=6)),Labels!$C$96,IF(S51=1,Labels!$C$143,U49))</f>
        <v>Input Accepted</v>
      </c>
      <c r="U49" s="9" t="str">
        <f>IF(AND(S51&gt;0,U51&lt;=U50),Labels!C$97,V49)</f>
        <v>Input Accepted</v>
      </c>
      <c r="V49" s="9" t="str">
        <f>IF(AND(S51&gt;0,Q51=""),Labels!$C$98,W49)</f>
        <v>Input Accepted</v>
      </c>
      <c r="W49" s="9" t="str">
        <f>IF(AND(S51=0,Q51&lt;&gt;""),Labels!$C$99,Labels!$C$92)</f>
        <v>Input Accepted</v>
      </c>
      <c r="Y49" s="9">
        <f t="shared" ref="Y49" si="436">IF(H49="X",1,0)</f>
        <v>0</v>
      </c>
      <c r="Z49" s="9">
        <f>SUM(Y$7:Y49)</f>
        <v>0</v>
      </c>
      <c r="AA49" s="9" t="str">
        <f t="shared" ref="AA49" si="437">Q50</f>
        <v>Y</v>
      </c>
      <c r="AB49" s="9">
        <f t="shared" ref="AB49" si="438">VLOOKUP(P50,$AI$2:$AN$5000,6,FALSE)</f>
        <v>21</v>
      </c>
      <c r="AC49" s="9" t="str">
        <f t="shared" ref="AC49" si="439">Q51</f>
        <v/>
      </c>
      <c r="AD49" s="9">
        <f t="shared" ref="AD49" si="440">IF(TRIM(F50)="",1,0)</f>
        <v>0</v>
      </c>
      <c r="AF49" s="347">
        <f t="shared" ref="AF49" si="441">SUM($AD$7:$AD$5000)</f>
        <v>0</v>
      </c>
      <c r="AG49" s="9">
        <f>IF(AND(H49="X",C49=Labels!C91),1,0)</f>
        <v>0</v>
      </c>
      <c r="AI49" s="328" t="s">
        <v>1794</v>
      </c>
      <c r="AJ49" s="328">
        <v>1353928</v>
      </c>
      <c r="AK49" s="328">
        <v>4147879</v>
      </c>
      <c r="AL49" s="328">
        <v>0</v>
      </c>
      <c r="AM49" s="328">
        <v>5</v>
      </c>
      <c r="AN49" s="328">
        <v>21</v>
      </c>
      <c r="AO49" s="328">
        <v>0</v>
      </c>
      <c r="AP49" s="328">
        <v>1</v>
      </c>
      <c r="AQ49" s="328">
        <v>0</v>
      </c>
      <c r="AR49" s="328">
        <v>0</v>
      </c>
      <c r="AS49" s="328"/>
      <c r="AX49" s="9" t="s">
        <v>663</v>
      </c>
    </row>
    <row r="50" spans="1:50" ht="25.5">
      <c r="A50" s="212">
        <f t="shared" si="1"/>
        <v>0</v>
      </c>
      <c r="B50" s="18" t="s">
        <v>1157</v>
      </c>
      <c r="C50" s="219" t="str">
        <f t="shared" ref="C50" si="442">C49</f>
        <v>Minor Must</v>
      </c>
      <c r="D50" s="44" t="str">
        <f t="shared" ref="D50" si="443">D49</f>
        <v>AF. 4.2.1</v>
      </c>
      <c r="E50" s="19" t="str">
        <f>Labels!$C$103</f>
        <v>Answer 1 / Comment</v>
      </c>
      <c r="F50" s="62" t="str">
        <f>$AI$40</f>
        <v>AF. 4.2.1 -Yes</v>
      </c>
      <c r="G50" s="46" t="s">
        <v>664</v>
      </c>
      <c r="H50" s="20" t="str">
        <f t="shared" ref="H50:H51" si="444">H49</f>
        <v/>
      </c>
      <c r="I50" s="20" t="str">
        <f t="shared" ref="I50:I51" si="445">I49</f>
        <v/>
      </c>
      <c r="J50" s="20" t="str">
        <f t="shared" ref="J50:J51" si="446">J49</f>
        <v/>
      </c>
      <c r="K50" s="20" t="str">
        <f t="shared" ref="K50:K51" si="447">K49</f>
        <v>X</v>
      </c>
      <c r="L50" s="28" t="str">
        <f t="shared" ref="L50" si="448">L49</f>
        <v/>
      </c>
      <c r="M50" s="21"/>
      <c r="N50" s="22" t="str">
        <f t="shared" ref="N50:N51" si="449">LEFT(F50,FIND(" -",F50)-1)</f>
        <v>AF. 4.2.1</v>
      </c>
      <c r="O50" s="22" t="str">
        <f t="shared" ref="O50" si="450">IF(ISERR(N50),D49,N50)</f>
        <v>AF. 4.2.1</v>
      </c>
      <c r="P50" s="22" t="str">
        <f t="shared" ref="P50:P51" si="451">TRIM(F50&amp;"")</f>
        <v>AF. 4.2.1 -Yes</v>
      </c>
      <c r="Q50" s="22" t="str">
        <f t="shared" ref="Q50:Q51" si="452">TRIM(G50&amp;"")</f>
        <v>Y</v>
      </c>
      <c r="R50" s="9">
        <f t="shared" ref="R50:R51" si="453">VLOOKUP(F50,$AI$2:$AM$5000,5,FALSE)</f>
        <v>2</v>
      </c>
      <c r="S50" s="9">
        <f t="shared" ref="S50:S51" si="454">IF(ISNA(R50),0,R50)</f>
        <v>2</v>
      </c>
      <c r="T50" s="9">
        <f t="shared" ref="T50:T51" si="455">VLOOKUP(F50,$AI$2:$AL$5000,4,FALSE)</f>
        <v>2</v>
      </c>
      <c r="U50" s="9">
        <f t="shared" ref="U50:U51" si="456">IF(ISNA(T50),0,T50)</f>
        <v>2</v>
      </c>
      <c r="X50" s="9">
        <f t="shared" ref="X50:X51" si="457">VLOOKUP(F50,$AI$2:$AL$5000,3,FALSE)</f>
        <v>4147868</v>
      </c>
      <c r="Y50" s="349"/>
      <c r="Z50" s="9">
        <f>SUM(Y$7:Y50)</f>
        <v>0</v>
      </c>
      <c r="AC50" s="350">
        <f t="shared" ref="AC50" si="458">IF(ISNA(VLOOKUP(F50,$AI$2:$AS$5000,11,FALSE)),"", VLOOKUP(F50,$AI$2:$AS$5000,11,FALSE))</f>
        <v>0</v>
      </c>
      <c r="AI50" s="328" t="s">
        <v>1795</v>
      </c>
      <c r="AJ50" s="328">
        <v>1353928</v>
      </c>
      <c r="AK50" s="328">
        <v>4147878</v>
      </c>
      <c r="AL50" s="328">
        <v>2</v>
      </c>
      <c r="AM50" s="328">
        <v>2</v>
      </c>
      <c r="AN50" s="328">
        <v>21</v>
      </c>
      <c r="AO50" s="328">
        <v>1</v>
      </c>
      <c r="AP50" s="328">
        <v>0</v>
      </c>
      <c r="AQ50" s="328">
        <v>0</v>
      </c>
      <c r="AR50" s="328">
        <v>0</v>
      </c>
      <c r="AS50" s="328"/>
    </row>
    <row r="51" spans="1:50" ht="26.25" thickBot="1">
      <c r="A51" s="212">
        <f t="shared" si="1"/>
        <v>0</v>
      </c>
      <c r="B51" s="23" t="str">
        <f t="shared" ref="B51:D51" si="459">B49</f>
        <v>GGFV51FA</v>
      </c>
      <c r="C51" s="220" t="str">
        <f t="shared" si="459"/>
        <v>Minor Must</v>
      </c>
      <c r="D51" s="45" t="str">
        <f t="shared" si="459"/>
        <v>AF. 4.2.1</v>
      </c>
      <c r="E51" s="24" t="str">
        <f>Labels!$C$104</f>
        <v>Answer 2 / Evidence</v>
      </c>
      <c r="F51" s="222"/>
      <c r="G51" s="223"/>
      <c r="H51" s="25" t="str">
        <f t="shared" si="444"/>
        <v/>
      </c>
      <c r="I51" s="25" t="str">
        <f t="shared" si="445"/>
        <v/>
      </c>
      <c r="J51" s="25" t="str">
        <f t="shared" si="446"/>
        <v/>
      </c>
      <c r="K51" s="25" t="str">
        <f t="shared" si="447"/>
        <v>X</v>
      </c>
      <c r="L51" s="27" t="str">
        <f t="shared" ref="L51" si="460">L49</f>
        <v/>
      </c>
      <c r="M51" s="21"/>
      <c r="N51" s="22" t="e">
        <f t="shared" si="449"/>
        <v>#VALUE!</v>
      </c>
      <c r="O51" s="22" t="str">
        <f t="shared" ref="O51" si="461">IF(ISERR(N51),D49,N51)</f>
        <v>AF. 4.2.1</v>
      </c>
      <c r="P51" s="22" t="str">
        <f t="shared" si="451"/>
        <v/>
      </c>
      <c r="Q51" s="22" t="str">
        <f t="shared" si="452"/>
        <v/>
      </c>
      <c r="R51" s="9" t="e">
        <f t="shared" si="453"/>
        <v>#N/A</v>
      </c>
      <c r="S51" s="9">
        <f t="shared" si="454"/>
        <v>0</v>
      </c>
      <c r="T51" s="9" t="e">
        <f t="shared" si="455"/>
        <v>#N/A</v>
      </c>
      <c r="U51" s="9">
        <f t="shared" si="456"/>
        <v>0</v>
      </c>
      <c r="V51" s="9">
        <f t="shared" ref="V51" si="462">IF(U51=0,U50,U51)</f>
        <v>2</v>
      </c>
      <c r="W51" s="347">
        <v>2</v>
      </c>
      <c r="X51" s="9" t="e">
        <f t="shared" si="457"/>
        <v>#N/A</v>
      </c>
      <c r="Y51" s="349"/>
      <c r="Z51" s="9">
        <f>SUM(Y$7:Y51)</f>
        <v>0</v>
      </c>
      <c r="AE51" s="9">
        <f t="shared" ref="AE51" si="463">MIN(AH51,V51)</f>
        <v>2</v>
      </c>
      <c r="AH51" s="9">
        <v>2</v>
      </c>
      <c r="AI51" s="328" t="s">
        <v>1796</v>
      </c>
      <c r="AJ51" s="328">
        <v>1353929</v>
      </c>
      <c r="AK51" s="328">
        <v>4147883</v>
      </c>
      <c r="AL51" s="328">
        <v>0</v>
      </c>
      <c r="AM51" s="328">
        <v>6</v>
      </c>
      <c r="AN51" s="328">
        <v>21</v>
      </c>
      <c r="AO51" s="328">
        <v>1</v>
      </c>
      <c r="AP51" s="328">
        <v>0</v>
      </c>
      <c r="AQ51" s="328">
        <v>1</v>
      </c>
      <c r="AR51" s="328">
        <v>0</v>
      </c>
      <c r="AS51" s="328"/>
      <c r="AU51" s="9">
        <v>0</v>
      </c>
      <c r="AV51" s="9">
        <f>U50</f>
        <v>2</v>
      </c>
    </row>
    <row r="52" spans="1:50" ht="89.25">
      <c r="A52" s="212">
        <f t="shared" si="1"/>
        <v>0</v>
      </c>
      <c r="B52" s="67" t="s">
        <v>1157</v>
      </c>
      <c r="C52" s="143" t="s">
        <v>1096</v>
      </c>
      <c r="D52" s="43" t="s">
        <v>2374</v>
      </c>
      <c r="E52" s="218" t="str">
        <f>Labels!$C$54</f>
        <v>Control Point</v>
      </c>
      <c r="F52" s="26" t="s">
        <v>2375</v>
      </c>
      <c r="G52" s="30" t="str">
        <f>IF(OR(ISERR(P53),ISERR(P54),ISERR(Q53),ISERR(Q54)),Labels!$C$94,Q52)</f>
        <v>Input Accepted</v>
      </c>
      <c r="H52" s="15" t="str">
        <f t="shared" ref="H52" si="464">IF(F53&lt;&gt;"",IF(TRIM(VLOOKUP(F53,$AI$2:$AR$5000,8,FALSE))="1","X",""),"")</f>
        <v/>
      </c>
      <c r="I52" s="15" t="str">
        <f t="shared" ref="I52" si="465">IF(F53&lt;&gt;"",IF(TRIM(VLOOKUP(F53,$AI$2:$AR$5000,9,FALSE))="1","X",""),"")</f>
        <v/>
      </c>
      <c r="J52" s="15" t="str">
        <f t="shared" ref="J52" si="466">IF(TRIM(""&amp;G54)&lt;&gt;"","X","")</f>
        <v/>
      </c>
      <c r="K52" s="15" t="str">
        <f t="shared" ref="K52" si="467">IF(TRIM(""&amp;G53)&lt;&gt;"","X","")</f>
        <v>X</v>
      </c>
      <c r="L52" s="31" t="str">
        <f>IF(G52&lt;&gt;Labels!$C$92,"X","")</f>
        <v/>
      </c>
      <c r="M52" s="16"/>
      <c r="N52" s="17">
        <v>1353925</v>
      </c>
      <c r="O52" s="17">
        <v>13125</v>
      </c>
      <c r="P52" s="17"/>
      <c r="Q52" s="22" t="str">
        <f>IF(F53="",Labels!$C$93,R52)</f>
        <v>Input Accepted</v>
      </c>
      <c r="R52" s="9" t="str">
        <f t="shared" ref="R52" si="468">IF(OR(O53&amp;""&lt;&gt;D52&amp;"",O54&amp;""&lt;&gt;D52&amp;""),"You are not allowed to copy cells in the answer column. Press Ctrl-z immediately to attempt to fix this error.",S52)</f>
        <v>Input Accepted</v>
      </c>
      <c r="S52" s="9" t="str">
        <f>IF(AND(OR(H52="X",S53=6,C52=Labels!$C$49,C52=Labels!$C$46,AX52="Y"),Q53=""),Labels!$C$95,T52)</f>
        <v>Input Accepted</v>
      </c>
      <c r="T52" s="346" t="str">
        <f>IF(OR(S54=6,AND(S54&gt;0,S53=6)),Labels!$C$96,IF(S54=1,Labels!$C$143,U52))</f>
        <v>Input Accepted</v>
      </c>
      <c r="U52" s="9" t="str">
        <f>IF(AND(S54&gt;0,U54&lt;=U53),Labels!C$97,V52)</f>
        <v>Input Accepted</v>
      </c>
      <c r="V52" s="9" t="str">
        <f>IF(AND(S54&gt;0,Q54=""),Labels!$C$98,W52)</f>
        <v>Input Accepted</v>
      </c>
      <c r="W52" s="9" t="str">
        <f>IF(AND(S54=0,Q54&lt;&gt;""),Labels!$C$99,Labels!$C$92)</f>
        <v>Input Accepted</v>
      </c>
      <c r="Y52" s="9">
        <f t="shared" ref="Y52" si="469">IF(H52="X",1,0)</f>
        <v>0</v>
      </c>
      <c r="Z52" s="9">
        <f>SUM(Y$7:Y52)</f>
        <v>0</v>
      </c>
      <c r="AA52" s="9" t="str">
        <f t="shared" ref="AA52" si="470">Q53</f>
        <v>Y</v>
      </c>
      <c r="AB52" s="9">
        <f t="shared" ref="AB52" si="471">VLOOKUP(P53,$AI$2:$AN$5000,6,FALSE)</f>
        <v>21</v>
      </c>
      <c r="AC52" s="9" t="str">
        <f t="shared" ref="AC52" si="472">Q54</f>
        <v/>
      </c>
      <c r="AD52" s="9">
        <f t="shared" ref="AD52" si="473">IF(TRIM(F53)="",1,0)</f>
        <v>0</v>
      </c>
      <c r="AF52" s="347">
        <f t="shared" ref="AF52" si="474">SUM($AD$7:$AD$5000)</f>
        <v>0</v>
      </c>
      <c r="AG52" s="9">
        <f>IF(AND(H52="X",C52=Labels!C94),1,0)</f>
        <v>0</v>
      </c>
      <c r="AI52" s="328" t="s">
        <v>1797</v>
      </c>
      <c r="AJ52" s="328">
        <v>1353929</v>
      </c>
      <c r="AK52" s="328">
        <v>4147882</v>
      </c>
      <c r="AL52" s="328">
        <v>0</v>
      </c>
      <c r="AM52" s="328">
        <v>5</v>
      </c>
      <c r="AN52" s="328">
        <v>21</v>
      </c>
      <c r="AO52" s="328">
        <v>0</v>
      </c>
      <c r="AP52" s="328">
        <v>1</v>
      </c>
      <c r="AQ52" s="328">
        <v>0</v>
      </c>
      <c r="AR52" s="328">
        <v>0</v>
      </c>
      <c r="AS52" s="328"/>
      <c r="AX52" s="9" t="s">
        <v>663</v>
      </c>
    </row>
    <row r="53" spans="1:50" ht="25.5">
      <c r="A53" s="212">
        <f t="shared" si="1"/>
        <v>0</v>
      </c>
      <c r="B53" s="18" t="s">
        <v>1157</v>
      </c>
      <c r="C53" s="219" t="str">
        <f t="shared" ref="C53" si="475">C52</f>
        <v>Major Must</v>
      </c>
      <c r="D53" s="44" t="str">
        <f t="shared" ref="D53" si="476">D52</f>
        <v>AF. 4.2.2</v>
      </c>
      <c r="E53" s="19" t="str">
        <f>Labels!$C$103</f>
        <v>Answer 1 / Comment</v>
      </c>
      <c r="F53" s="62" t="str">
        <f>$AI$42</f>
        <v>AF. 4.2.2 -Yes</v>
      </c>
      <c r="G53" s="46" t="s">
        <v>664</v>
      </c>
      <c r="H53" s="20" t="str">
        <f t="shared" ref="H53:H54" si="477">H52</f>
        <v/>
      </c>
      <c r="I53" s="20" t="str">
        <f t="shared" ref="I53:I54" si="478">I52</f>
        <v/>
      </c>
      <c r="J53" s="20" t="str">
        <f t="shared" ref="J53:J54" si="479">J52</f>
        <v/>
      </c>
      <c r="K53" s="20" t="str">
        <f t="shared" ref="K53:K54" si="480">K52</f>
        <v>X</v>
      </c>
      <c r="L53" s="28" t="str">
        <f t="shared" ref="L53" si="481">L52</f>
        <v/>
      </c>
      <c r="M53" s="21"/>
      <c r="N53" s="22" t="str">
        <f t="shared" ref="N53:N54" si="482">LEFT(F53,FIND(" -",F53)-1)</f>
        <v>AF. 4.2.2</v>
      </c>
      <c r="O53" s="22" t="str">
        <f t="shared" ref="O53" si="483">IF(ISERR(N53),D52,N53)</f>
        <v>AF. 4.2.2</v>
      </c>
      <c r="P53" s="22" t="str">
        <f t="shared" ref="P53:P54" si="484">TRIM(F53&amp;"")</f>
        <v>AF. 4.2.2 -Yes</v>
      </c>
      <c r="Q53" s="22" t="str">
        <f t="shared" ref="Q53:Q54" si="485">TRIM(G53&amp;"")</f>
        <v>Y</v>
      </c>
      <c r="R53" s="9">
        <f t="shared" ref="R53:R54" si="486">VLOOKUP(F53,$AI$2:$AM$5000,5,FALSE)</f>
        <v>2</v>
      </c>
      <c r="S53" s="9">
        <f t="shared" ref="S53:S54" si="487">IF(ISNA(R53),0,R53)</f>
        <v>2</v>
      </c>
      <c r="T53" s="9">
        <f t="shared" ref="T53:T54" si="488">VLOOKUP(F53,$AI$2:$AL$5000,4,FALSE)</f>
        <v>2</v>
      </c>
      <c r="U53" s="9">
        <f t="shared" ref="U53:U54" si="489">IF(ISNA(T53),0,T53)</f>
        <v>2</v>
      </c>
      <c r="X53" s="9">
        <f t="shared" ref="X53:X54" si="490">VLOOKUP(F53,$AI$2:$AL$5000,3,FALSE)</f>
        <v>4147871</v>
      </c>
      <c r="Y53" s="349"/>
      <c r="Z53" s="9">
        <f>SUM(Y$7:Y53)</f>
        <v>0</v>
      </c>
      <c r="AC53" s="350">
        <f t="shared" ref="AC53" si="491">IF(ISNA(VLOOKUP(F53,$AI$2:$AS$5000,11,FALSE)),"", VLOOKUP(F53,$AI$2:$AS$5000,11,FALSE))</f>
        <v>0</v>
      </c>
      <c r="AI53" s="328" t="s">
        <v>1798</v>
      </c>
      <c r="AJ53" s="328">
        <v>1353929</v>
      </c>
      <c r="AK53" s="328">
        <v>4147881</v>
      </c>
      <c r="AL53" s="328">
        <v>2</v>
      </c>
      <c r="AM53" s="328">
        <v>2</v>
      </c>
      <c r="AN53" s="328">
        <v>21</v>
      </c>
      <c r="AO53" s="328">
        <v>1</v>
      </c>
      <c r="AP53" s="328">
        <v>0</v>
      </c>
      <c r="AQ53" s="328">
        <v>0</v>
      </c>
      <c r="AR53" s="328">
        <v>0</v>
      </c>
      <c r="AS53" s="328"/>
    </row>
    <row r="54" spans="1:50" ht="26.25" thickBot="1">
      <c r="A54" s="212">
        <f t="shared" si="1"/>
        <v>0</v>
      </c>
      <c r="B54" s="23" t="str">
        <f t="shared" ref="B54:D54" si="492">B52</f>
        <v>GGFV51FA</v>
      </c>
      <c r="C54" s="220" t="str">
        <f t="shared" si="492"/>
        <v>Major Must</v>
      </c>
      <c r="D54" s="45" t="str">
        <f t="shared" si="492"/>
        <v>AF. 4.2.2</v>
      </c>
      <c r="E54" s="24" t="str">
        <f>Labels!$C$104</f>
        <v>Answer 2 / Evidence</v>
      </c>
      <c r="F54" s="222"/>
      <c r="G54" s="223"/>
      <c r="H54" s="25" t="str">
        <f t="shared" si="477"/>
        <v/>
      </c>
      <c r="I54" s="25" t="str">
        <f t="shared" si="478"/>
        <v/>
      </c>
      <c r="J54" s="25" t="str">
        <f t="shared" si="479"/>
        <v/>
      </c>
      <c r="K54" s="25" t="str">
        <f t="shared" si="480"/>
        <v>X</v>
      </c>
      <c r="L54" s="27" t="str">
        <f t="shared" ref="L54" si="493">L52</f>
        <v/>
      </c>
      <c r="M54" s="21"/>
      <c r="N54" s="22" t="e">
        <f t="shared" si="482"/>
        <v>#VALUE!</v>
      </c>
      <c r="O54" s="22" t="str">
        <f t="shared" ref="O54" si="494">IF(ISERR(N54),D52,N54)</f>
        <v>AF. 4.2.2</v>
      </c>
      <c r="P54" s="22" t="str">
        <f t="shared" si="484"/>
        <v/>
      </c>
      <c r="Q54" s="22" t="str">
        <f t="shared" si="485"/>
        <v/>
      </c>
      <c r="R54" s="9" t="e">
        <f t="shared" si="486"/>
        <v>#N/A</v>
      </c>
      <c r="S54" s="9">
        <f t="shared" si="487"/>
        <v>0</v>
      </c>
      <c r="T54" s="9" t="e">
        <f t="shared" si="488"/>
        <v>#N/A</v>
      </c>
      <c r="U54" s="9">
        <f t="shared" si="489"/>
        <v>0</v>
      </c>
      <c r="V54" s="9">
        <f t="shared" ref="V54" si="495">IF(U54=0,U53,U54)</f>
        <v>2</v>
      </c>
      <c r="W54" s="347">
        <v>2</v>
      </c>
      <c r="X54" s="9" t="e">
        <f t="shared" si="490"/>
        <v>#N/A</v>
      </c>
      <c r="Y54" s="349"/>
      <c r="Z54" s="9">
        <f>SUM(Y$7:Y54)</f>
        <v>0</v>
      </c>
      <c r="AE54" s="9">
        <f t="shared" ref="AE54" si="496">MIN(AH54,V54)</f>
        <v>2</v>
      </c>
      <c r="AH54" s="9">
        <v>2</v>
      </c>
      <c r="AI54" s="328" t="s">
        <v>1799</v>
      </c>
      <c r="AJ54" s="328">
        <v>1353930</v>
      </c>
      <c r="AK54" s="328">
        <v>4147886</v>
      </c>
      <c r="AL54" s="328">
        <v>0</v>
      </c>
      <c r="AM54" s="328">
        <v>6</v>
      </c>
      <c r="AN54" s="328">
        <v>21</v>
      </c>
      <c r="AO54" s="328">
        <v>1</v>
      </c>
      <c r="AP54" s="328">
        <v>0</v>
      </c>
      <c r="AQ54" s="328">
        <v>1</v>
      </c>
      <c r="AR54" s="328">
        <v>0</v>
      </c>
      <c r="AS54" s="328"/>
      <c r="AU54" s="9">
        <v>0</v>
      </c>
      <c r="AV54" s="9">
        <f>U53</f>
        <v>2</v>
      </c>
    </row>
    <row r="55" spans="1:50" ht="63.75">
      <c r="A55" s="212">
        <f t="shared" si="1"/>
        <v>0</v>
      </c>
      <c r="B55" s="67" t="s">
        <v>1157</v>
      </c>
      <c r="C55" s="143" t="s">
        <v>1097</v>
      </c>
      <c r="D55" s="43" t="s">
        <v>2376</v>
      </c>
      <c r="E55" s="218" t="str">
        <f>Labels!$C$54</f>
        <v>Control Point</v>
      </c>
      <c r="F55" s="26" t="s">
        <v>2377</v>
      </c>
      <c r="G55" s="30" t="str">
        <f>IF(OR(ISERR(P56),ISERR(P57),ISERR(Q56),ISERR(Q57)),Labels!$C$94,Q55)</f>
        <v>Input Accepted</v>
      </c>
      <c r="H55" s="15" t="str">
        <f t="shared" ref="H55" si="497">IF(F56&lt;&gt;"",IF(TRIM(VLOOKUP(F56,$AI$2:$AR$5000,8,FALSE))="1","X",""),"")</f>
        <v/>
      </c>
      <c r="I55" s="15" t="str">
        <f t="shared" ref="I55" si="498">IF(F56&lt;&gt;"",IF(TRIM(VLOOKUP(F56,$AI$2:$AR$5000,9,FALSE))="1","X",""),"")</f>
        <v/>
      </c>
      <c r="J55" s="15" t="str">
        <f t="shared" ref="J55" si="499">IF(TRIM(""&amp;G57)&lt;&gt;"","X","")</f>
        <v/>
      </c>
      <c r="K55" s="15" t="str">
        <f t="shared" ref="K55" si="500">IF(TRIM(""&amp;G56)&lt;&gt;"","X","")</f>
        <v>X</v>
      </c>
      <c r="L55" s="31" t="str">
        <f>IF(G55&lt;&gt;Labels!$C$92,"X","")</f>
        <v/>
      </c>
      <c r="M55" s="16"/>
      <c r="N55" s="17">
        <v>1353926</v>
      </c>
      <c r="O55" s="17">
        <v>13125</v>
      </c>
      <c r="P55" s="17"/>
      <c r="Q55" s="22" t="str">
        <f>IF(F56="",Labels!$C$93,R55)</f>
        <v>Input Accepted</v>
      </c>
      <c r="R55" s="9" t="str">
        <f t="shared" ref="R55" si="501">IF(OR(O56&amp;""&lt;&gt;D55&amp;"",O57&amp;""&lt;&gt;D55&amp;""),"You are not allowed to copy cells in the answer column. Press Ctrl-z immediately to attempt to fix this error.",S55)</f>
        <v>Input Accepted</v>
      </c>
      <c r="S55" s="9" t="str">
        <f>IF(AND(OR(H55="X",S56=6,C55=Labels!$C$49,C55=Labels!$C$46,AX55="Y"),Q56=""),Labels!$C$95,T55)</f>
        <v>Input Accepted</v>
      </c>
      <c r="T55" s="346" t="str">
        <f>IF(OR(S57=6,AND(S57&gt;0,S56=6)),Labels!$C$96,IF(S57=1,Labels!$C$143,U55))</f>
        <v>Input Accepted</v>
      </c>
      <c r="U55" s="9" t="str">
        <f>IF(AND(S57&gt;0,U57&lt;=U56),Labels!C$97,V55)</f>
        <v>Input Accepted</v>
      </c>
      <c r="V55" s="9" t="str">
        <f>IF(AND(S57&gt;0,Q57=""),Labels!$C$98,W55)</f>
        <v>Input Accepted</v>
      </c>
      <c r="W55" s="9" t="str">
        <f>IF(AND(S57=0,Q57&lt;&gt;""),Labels!$C$99,Labels!$C$92)</f>
        <v>Input Accepted</v>
      </c>
      <c r="Y55" s="9">
        <f t="shared" ref="Y55" si="502">IF(H55="X",1,0)</f>
        <v>0</v>
      </c>
      <c r="Z55" s="9">
        <f>SUM(Y$7:Y55)</f>
        <v>0</v>
      </c>
      <c r="AA55" s="9" t="str">
        <f t="shared" ref="AA55" si="503">Q56</f>
        <v>Y</v>
      </c>
      <c r="AB55" s="9">
        <f t="shared" ref="AB55" si="504">VLOOKUP(P56,$AI$2:$AN$5000,6,FALSE)</f>
        <v>21</v>
      </c>
      <c r="AC55" s="9" t="str">
        <f t="shared" ref="AC55" si="505">Q57</f>
        <v/>
      </c>
      <c r="AD55" s="9">
        <f t="shared" ref="AD55" si="506">IF(TRIM(F56)="",1,0)</f>
        <v>0</v>
      </c>
      <c r="AF55" s="347">
        <f t="shared" ref="AF55" si="507">SUM($AD$7:$AD$5000)</f>
        <v>0</v>
      </c>
      <c r="AG55" s="9">
        <f>IF(AND(H55="X",C55=Labels!C97),1,0)</f>
        <v>0</v>
      </c>
      <c r="AI55" s="328" t="s">
        <v>1800</v>
      </c>
      <c r="AJ55" s="328">
        <v>1353930</v>
      </c>
      <c r="AK55" s="328">
        <v>4147885</v>
      </c>
      <c r="AL55" s="328">
        <v>0</v>
      </c>
      <c r="AM55" s="328">
        <v>5</v>
      </c>
      <c r="AN55" s="328">
        <v>21</v>
      </c>
      <c r="AO55" s="328">
        <v>0</v>
      </c>
      <c r="AP55" s="328">
        <v>1</v>
      </c>
      <c r="AQ55" s="328">
        <v>0</v>
      </c>
      <c r="AR55" s="328">
        <v>0</v>
      </c>
      <c r="AS55" s="328"/>
      <c r="AX55" s="9" t="s">
        <v>663</v>
      </c>
    </row>
    <row r="56" spans="1:50" ht="25.5">
      <c r="A56" s="212">
        <f t="shared" si="1"/>
        <v>0</v>
      </c>
      <c r="B56" s="18" t="s">
        <v>1157</v>
      </c>
      <c r="C56" s="219" t="str">
        <f t="shared" ref="C56" si="508">C55</f>
        <v>Minor Must</v>
      </c>
      <c r="D56" s="44" t="str">
        <f t="shared" ref="D56" si="509">D55</f>
        <v>AF. 4.3.1</v>
      </c>
      <c r="E56" s="19" t="str">
        <f>Labels!$C$103</f>
        <v>Answer 1 / Comment</v>
      </c>
      <c r="F56" s="62" t="str">
        <f>$AI$45</f>
        <v>AF. 4.3.1 -Yes</v>
      </c>
      <c r="G56" s="46" t="s">
        <v>664</v>
      </c>
      <c r="H56" s="20" t="str">
        <f t="shared" ref="H56:H57" si="510">H55</f>
        <v/>
      </c>
      <c r="I56" s="20" t="str">
        <f t="shared" ref="I56:I57" si="511">I55</f>
        <v/>
      </c>
      <c r="J56" s="20" t="str">
        <f t="shared" ref="J56:J57" si="512">J55</f>
        <v/>
      </c>
      <c r="K56" s="20" t="str">
        <f t="shared" ref="K56:K57" si="513">K55</f>
        <v>X</v>
      </c>
      <c r="L56" s="28" t="str">
        <f t="shared" ref="L56" si="514">L55</f>
        <v/>
      </c>
      <c r="M56" s="21"/>
      <c r="N56" s="22" t="str">
        <f t="shared" ref="N56:N57" si="515">LEFT(F56,FIND(" -",F56)-1)</f>
        <v>AF. 4.3.1</v>
      </c>
      <c r="O56" s="22" t="str">
        <f t="shared" ref="O56" si="516">IF(ISERR(N56),D55,N56)</f>
        <v>AF. 4.3.1</v>
      </c>
      <c r="P56" s="22" t="str">
        <f t="shared" ref="P56:P57" si="517">TRIM(F56&amp;"")</f>
        <v>AF. 4.3.1 -Yes</v>
      </c>
      <c r="Q56" s="22" t="str">
        <f t="shared" ref="Q56:Q57" si="518">TRIM(G56&amp;"")</f>
        <v>Y</v>
      </c>
      <c r="R56" s="9">
        <f t="shared" ref="R56:R57" si="519">VLOOKUP(F56,$AI$2:$AM$5000,5,FALSE)</f>
        <v>2</v>
      </c>
      <c r="S56" s="9">
        <f t="shared" ref="S56:S57" si="520">IF(ISNA(R56),0,R56)</f>
        <v>2</v>
      </c>
      <c r="T56" s="9">
        <f t="shared" ref="T56:T57" si="521">VLOOKUP(F56,$AI$2:$AL$5000,4,FALSE)</f>
        <v>2</v>
      </c>
      <c r="U56" s="9">
        <f t="shared" ref="U56:U57" si="522">IF(ISNA(T56),0,T56)</f>
        <v>2</v>
      </c>
      <c r="X56" s="9">
        <f t="shared" ref="X56:X57" si="523">VLOOKUP(F56,$AI$2:$AL$5000,3,FALSE)</f>
        <v>4147873</v>
      </c>
      <c r="Y56" s="349"/>
      <c r="Z56" s="9">
        <f>SUM(Y$7:Y56)</f>
        <v>0</v>
      </c>
      <c r="AC56" s="350">
        <f t="shared" ref="AC56" si="524">IF(ISNA(VLOOKUP(F56,$AI$2:$AS$5000,11,FALSE)),"", VLOOKUP(F56,$AI$2:$AS$5000,11,FALSE))</f>
        <v>0</v>
      </c>
      <c r="AI56" s="328" t="s">
        <v>1801</v>
      </c>
      <c r="AJ56" s="328">
        <v>1353930</v>
      </c>
      <c r="AK56" s="328">
        <v>4147884</v>
      </c>
      <c r="AL56" s="328">
        <v>2</v>
      </c>
      <c r="AM56" s="328">
        <v>2</v>
      </c>
      <c r="AN56" s="328">
        <v>21</v>
      </c>
      <c r="AO56" s="328">
        <v>1</v>
      </c>
      <c r="AP56" s="328">
        <v>0</v>
      </c>
      <c r="AQ56" s="328">
        <v>0</v>
      </c>
      <c r="AR56" s="328">
        <v>0</v>
      </c>
      <c r="AS56" s="328"/>
    </row>
    <row r="57" spans="1:50" ht="26.25" thickBot="1">
      <c r="A57" s="212">
        <f t="shared" si="1"/>
        <v>0</v>
      </c>
      <c r="B57" s="23" t="str">
        <f t="shared" ref="B57:D57" si="525">B55</f>
        <v>GGFV51FA</v>
      </c>
      <c r="C57" s="220" t="str">
        <f t="shared" si="525"/>
        <v>Minor Must</v>
      </c>
      <c r="D57" s="45" t="str">
        <f t="shared" si="525"/>
        <v>AF. 4.3.1</v>
      </c>
      <c r="E57" s="24" t="str">
        <f>Labels!$C$104</f>
        <v>Answer 2 / Evidence</v>
      </c>
      <c r="F57" s="222"/>
      <c r="G57" s="223"/>
      <c r="H57" s="25" t="str">
        <f t="shared" si="510"/>
        <v/>
      </c>
      <c r="I57" s="25" t="str">
        <f t="shared" si="511"/>
        <v/>
      </c>
      <c r="J57" s="25" t="str">
        <f t="shared" si="512"/>
        <v/>
      </c>
      <c r="K57" s="25" t="str">
        <f t="shared" si="513"/>
        <v>X</v>
      </c>
      <c r="L57" s="27" t="str">
        <f t="shared" ref="L57" si="526">L55</f>
        <v/>
      </c>
      <c r="M57" s="21"/>
      <c r="N57" s="22" t="e">
        <f t="shared" si="515"/>
        <v>#VALUE!</v>
      </c>
      <c r="O57" s="22" t="str">
        <f t="shared" ref="O57" si="527">IF(ISERR(N57),D55,N57)</f>
        <v>AF. 4.3.1</v>
      </c>
      <c r="P57" s="22" t="str">
        <f t="shared" si="517"/>
        <v/>
      </c>
      <c r="Q57" s="22" t="str">
        <f t="shared" si="518"/>
        <v/>
      </c>
      <c r="R57" s="9" t="e">
        <f t="shared" si="519"/>
        <v>#N/A</v>
      </c>
      <c r="S57" s="9">
        <f t="shared" si="520"/>
        <v>0</v>
      </c>
      <c r="T57" s="9" t="e">
        <f t="shared" si="521"/>
        <v>#N/A</v>
      </c>
      <c r="U57" s="9">
        <f t="shared" si="522"/>
        <v>0</v>
      </c>
      <c r="V57" s="9">
        <f t="shared" ref="V57" si="528">IF(U57=0,U56,U57)</f>
        <v>2</v>
      </c>
      <c r="W57" s="347">
        <v>2</v>
      </c>
      <c r="X57" s="9" t="e">
        <f t="shared" si="523"/>
        <v>#N/A</v>
      </c>
      <c r="Y57" s="349"/>
      <c r="Z57" s="9">
        <f>SUM(Y$7:Y57)</f>
        <v>0</v>
      </c>
      <c r="AE57" s="9">
        <f t="shared" ref="AE57" si="529">MIN(AH57,V57)</f>
        <v>2</v>
      </c>
      <c r="AH57" s="9">
        <v>2</v>
      </c>
      <c r="AI57" s="328" t="s">
        <v>1802</v>
      </c>
      <c r="AJ57" s="328">
        <v>1353931</v>
      </c>
      <c r="AK57" s="328">
        <v>4147889</v>
      </c>
      <c r="AL57" s="328">
        <v>0</v>
      </c>
      <c r="AM57" s="328">
        <v>6</v>
      </c>
      <c r="AN57" s="328">
        <v>21</v>
      </c>
      <c r="AO57" s="328">
        <v>1</v>
      </c>
      <c r="AP57" s="328">
        <v>0</v>
      </c>
      <c r="AQ57" s="328">
        <v>1</v>
      </c>
      <c r="AR57" s="328">
        <v>0</v>
      </c>
      <c r="AS57" s="328"/>
      <c r="AU57" s="9">
        <v>0</v>
      </c>
      <c r="AV57" s="9">
        <f>U56</f>
        <v>2</v>
      </c>
    </row>
    <row r="58" spans="1:50" ht="25.5">
      <c r="A58" s="212">
        <f t="shared" si="1"/>
        <v>0</v>
      </c>
      <c r="B58" s="67" t="s">
        <v>1157</v>
      </c>
      <c r="C58" s="143" t="s">
        <v>1097</v>
      </c>
      <c r="D58" s="43" t="s">
        <v>2378</v>
      </c>
      <c r="E58" s="218" t="str">
        <f>Labels!$C$54</f>
        <v>Control Point</v>
      </c>
      <c r="F58" s="26" t="s">
        <v>2379</v>
      </c>
      <c r="G58" s="30" t="str">
        <f>IF(OR(ISERR(P59),ISERR(P60),ISERR(Q59),ISERR(Q60)),Labels!$C$94,Q58)</f>
        <v>Input Accepted</v>
      </c>
      <c r="H58" s="15" t="str">
        <f t="shared" ref="H58" si="530">IF(F59&lt;&gt;"",IF(TRIM(VLOOKUP(F59,$AI$2:$AR$5000,8,FALSE))="1","X",""),"")</f>
        <v/>
      </c>
      <c r="I58" s="15" t="str">
        <f t="shared" ref="I58" si="531">IF(F59&lt;&gt;"",IF(TRIM(VLOOKUP(F59,$AI$2:$AR$5000,9,FALSE))="1","X",""),"")</f>
        <v/>
      </c>
      <c r="J58" s="15" t="str">
        <f t="shared" ref="J58" si="532">IF(TRIM(""&amp;G60)&lt;&gt;"","X","")</f>
        <v/>
      </c>
      <c r="K58" s="15" t="str">
        <f t="shared" ref="K58" si="533">IF(TRIM(""&amp;G59)&lt;&gt;"","X","")</f>
        <v/>
      </c>
      <c r="L58" s="31" t="str">
        <f>IF(G58&lt;&gt;Labels!$C$92,"X","")</f>
        <v/>
      </c>
      <c r="M58" s="16"/>
      <c r="N58" s="17">
        <v>1353927</v>
      </c>
      <c r="O58" s="17">
        <v>13125</v>
      </c>
      <c r="P58" s="17"/>
      <c r="Q58" s="22" t="str">
        <f>IF(F59="",Labels!$C$93,R58)</f>
        <v>Input Accepted</v>
      </c>
      <c r="R58" s="9" t="str">
        <f t="shared" ref="R58" si="534">IF(OR(O59&amp;""&lt;&gt;D58&amp;"",O60&amp;""&lt;&gt;D58&amp;""),"You are not allowed to copy cells in the answer column. Press Ctrl-z immediately to attempt to fix this error.",S58)</f>
        <v>Input Accepted</v>
      </c>
      <c r="S58" s="9" t="str">
        <f>IF(AND(OR(H58="X",S59=6,C58=Labels!$C$49,C58=Labels!$C$46,AX58="Y"),Q59=""),Labels!$C$95,T58)</f>
        <v>Input Accepted</v>
      </c>
      <c r="T58" s="346" t="str">
        <f>IF(OR(S60=6,AND(S60&gt;0,S59=6)),Labels!$C$96,IF(S60=1,Labels!$C$143,U58))</f>
        <v>Input Accepted</v>
      </c>
      <c r="U58" s="9" t="str">
        <f>IF(AND(S60&gt;0,U60&lt;=U59),Labels!C$97,V58)</f>
        <v>Input Accepted</v>
      </c>
      <c r="V58" s="9" t="str">
        <f>IF(AND(S60&gt;0,Q60=""),Labels!$C$98,W58)</f>
        <v>Input Accepted</v>
      </c>
      <c r="W58" s="9" t="str">
        <f>IF(AND(S60=0,Q60&lt;&gt;""),Labels!$C$99,Labels!$C$92)</f>
        <v>Input Accepted</v>
      </c>
      <c r="Y58" s="9">
        <f t="shared" ref="Y58" si="535">IF(H58="X",1,0)</f>
        <v>0</v>
      </c>
      <c r="Z58" s="9">
        <f>SUM(Y$7:Y58)</f>
        <v>0</v>
      </c>
      <c r="AA58" s="9" t="str">
        <f t="shared" ref="AA58" si="536">Q59</f>
        <v/>
      </c>
      <c r="AB58" s="9">
        <f t="shared" ref="AB58" si="537">VLOOKUP(P59,$AI$2:$AN$5000,6,FALSE)</f>
        <v>21</v>
      </c>
      <c r="AC58" s="9" t="str">
        <f t="shared" ref="AC58" si="538">Q60</f>
        <v/>
      </c>
      <c r="AD58" s="9">
        <f t="shared" ref="AD58" si="539">IF(TRIM(F59)="",1,0)</f>
        <v>0</v>
      </c>
      <c r="AF58" s="347">
        <f t="shared" ref="AF58" si="540">SUM($AD$7:$AD$5000)</f>
        <v>0</v>
      </c>
      <c r="AG58" s="9">
        <f>IF(AND(H58="X",C58=Labels!C100),1,0)</f>
        <v>0</v>
      </c>
      <c r="AI58" s="328" t="s">
        <v>1803</v>
      </c>
      <c r="AJ58" s="328">
        <v>1353931</v>
      </c>
      <c r="AK58" s="328">
        <v>4147888</v>
      </c>
      <c r="AL58" s="328">
        <v>0</v>
      </c>
      <c r="AM58" s="328">
        <v>5</v>
      </c>
      <c r="AN58" s="328">
        <v>21</v>
      </c>
      <c r="AO58" s="328">
        <v>0</v>
      </c>
      <c r="AP58" s="328">
        <v>1</v>
      </c>
      <c r="AQ58" s="328">
        <v>0</v>
      </c>
      <c r="AR58" s="328">
        <v>0</v>
      </c>
      <c r="AS58" s="328"/>
      <c r="AX58" s="9" t="s">
        <v>663</v>
      </c>
    </row>
    <row r="59" spans="1:50" ht="25.5">
      <c r="A59" s="212">
        <f t="shared" si="1"/>
        <v>0</v>
      </c>
      <c r="B59" s="18" t="s">
        <v>1157</v>
      </c>
      <c r="C59" s="219" t="str">
        <f t="shared" ref="C59" si="541">C58</f>
        <v>Minor Must</v>
      </c>
      <c r="D59" s="44" t="str">
        <f t="shared" ref="D59" si="542">D58</f>
        <v>AF. 4.3.2</v>
      </c>
      <c r="E59" s="19" t="str">
        <f>Labels!$C$103</f>
        <v>Answer 1 / Comment</v>
      </c>
      <c r="F59" s="62" t="str">
        <f>$AI$47</f>
        <v>AF. 4.3.2 -Yes</v>
      </c>
      <c r="G59" s="46"/>
      <c r="H59" s="20" t="str">
        <f t="shared" ref="H59:H60" si="543">H58</f>
        <v/>
      </c>
      <c r="I59" s="20" t="str">
        <f t="shared" ref="I59:I60" si="544">I58</f>
        <v/>
      </c>
      <c r="J59" s="20" t="str">
        <f t="shared" ref="J59:J60" si="545">J58</f>
        <v/>
      </c>
      <c r="K59" s="20" t="str">
        <f t="shared" ref="K59:K60" si="546">K58</f>
        <v/>
      </c>
      <c r="L59" s="28" t="str">
        <f t="shared" ref="L59" si="547">L58</f>
        <v/>
      </c>
      <c r="M59" s="21"/>
      <c r="N59" s="22" t="str">
        <f t="shared" ref="N59:N60" si="548">LEFT(F59,FIND(" -",F59)-1)</f>
        <v>AF. 4.3.2</v>
      </c>
      <c r="O59" s="22" t="str">
        <f t="shared" ref="O59" si="549">IF(ISERR(N59),D58,N59)</f>
        <v>AF. 4.3.2</v>
      </c>
      <c r="P59" s="22" t="str">
        <f t="shared" ref="P59:P60" si="550">TRIM(F59&amp;"")</f>
        <v>AF. 4.3.2 -Yes</v>
      </c>
      <c r="Q59" s="22" t="str">
        <f t="shared" ref="Q59:Q60" si="551">TRIM(G59&amp;"")</f>
        <v/>
      </c>
      <c r="R59" s="9">
        <f t="shared" ref="R59:R60" si="552">VLOOKUP(F59,$AI$2:$AM$5000,5,FALSE)</f>
        <v>2</v>
      </c>
      <c r="S59" s="9">
        <f t="shared" ref="S59:S60" si="553">IF(ISNA(R59),0,R59)</f>
        <v>2</v>
      </c>
      <c r="T59" s="9">
        <f t="shared" ref="T59:T60" si="554">VLOOKUP(F59,$AI$2:$AL$5000,4,FALSE)</f>
        <v>2</v>
      </c>
      <c r="U59" s="9">
        <f t="shared" ref="U59:U60" si="555">IF(ISNA(T59),0,T59)</f>
        <v>2</v>
      </c>
      <c r="X59" s="9">
        <f t="shared" ref="X59:X60" si="556">VLOOKUP(F59,$AI$2:$AL$5000,3,FALSE)</f>
        <v>4147876</v>
      </c>
      <c r="Y59" s="349"/>
      <c r="Z59" s="9">
        <f>SUM(Y$7:Y59)</f>
        <v>0</v>
      </c>
      <c r="AC59" s="350">
        <f t="shared" ref="AC59" si="557">IF(ISNA(VLOOKUP(F59,$AI$2:$AS$5000,11,FALSE)),"", VLOOKUP(F59,$AI$2:$AS$5000,11,FALSE))</f>
        <v>0</v>
      </c>
      <c r="AI59" s="328" t="s">
        <v>1804</v>
      </c>
      <c r="AJ59" s="328">
        <v>1353931</v>
      </c>
      <c r="AK59" s="328">
        <v>4147887</v>
      </c>
      <c r="AL59" s="328">
        <v>2</v>
      </c>
      <c r="AM59" s="328">
        <v>2</v>
      </c>
      <c r="AN59" s="328">
        <v>21</v>
      </c>
      <c r="AO59" s="328">
        <v>1</v>
      </c>
      <c r="AP59" s="328">
        <v>0</v>
      </c>
      <c r="AQ59" s="328">
        <v>0</v>
      </c>
      <c r="AR59" s="328">
        <v>0</v>
      </c>
      <c r="AS59" s="328"/>
    </row>
    <row r="60" spans="1:50" ht="26.25" thickBot="1">
      <c r="A60" s="212">
        <f t="shared" si="1"/>
        <v>0</v>
      </c>
      <c r="B60" s="23" t="str">
        <f t="shared" ref="B60:D60" si="558">B58</f>
        <v>GGFV51FA</v>
      </c>
      <c r="C60" s="220" t="str">
        <f t="shared" si="558"/>
        <v>Minor Must</v>
      </c>
      <c r="D60" s="45" t="str">
        <f t="shared" si="558"/>
        <v>AF. 4.3.2</v>
      </c>
      <c r="E60" s="24" t="str">
        <f>Labels!$C$104</f>
        <v>Answer 2 / Evidence</v>
      </c>
      <c r="F60" s="222"/>
      <c r="G60" s="223"/>
      <c r="H60" s="25" t="str">
        <f t="shared" si="543"/>
        <v/>
      </c>
      <c r="I60" s="25" t="str">
        <f t="shared" si="544"/>
        <v/>
      </c>
      <c r="J60" s="25" t="str">
        <f t="shared" si="545"/>
        <v/>
      </c>
      <c r="K60" s="25" t="str">
        <f t="shared" si="546"/>
        <v/>
      </c>
      <c r="L60" s="27" t="str">
        <f t="shared" ref="L60" si="559">L58</f>
        <v/>
      </c>
      <c r="M60" s="21"/>
      <c r="N60" s="22" t="e">
        <f t="shared" si="548"/>
        <v>#VALUE!</v>
      </c>
      <c r="O60" s="22" t="str">
        <f t="shared" ref="O60" si="560">IF(ISERR(N60),D58,N60)</f>
        <v>AF. 4.3.2</v>
      </c>
      <c r="P60" s="22" t="str">
        <f t="shared" si="550"/>
        <v/>
      </c>
      <c r="Q60" s="22" t="str">
        <f t="shared" si="551"/>
        <v/>
      </c>
      <c r="R60" s="9" t="e">
        <f t="shared" si="552"/>
        <v>#N/A</v>
      </c>
      <c r="S60" s="9">
        <f t="shared" si="553"/>
        <v>0</v>
      </c>
      <c r="T60" s="9" t="e">
        <f t="shared" si="554"/>
        <v>#N/A</v>
      </c>
      <c r="U60" s="9">
        <f t="shared" si="555"/>
        <v>0</v>
      </c>
      <c r="V60" s="9">
        <f t="shared" ref="V60" si="561">IF(U60=0,U59,U60)</f>
        <v>2</v>
      </c>
      <c r="W60" s="347">
        <v>2</v>
      </c>
      <c r="X60" s="9" t="e">
        <f t="shared" si="556"/>
        <v>#N/A</v>
      </c>
      <c r="Y60" s="349"/>
      <c r="Z60" s="9">
        <f>SUM(Y$7:Y60)</f>
        <v>0</v>
      </c>
      <c r="AE60" s="9">
        <f t="shared" ref="AE60" si="562">MIN(AH60,V60)</f>
        <v>2</v>
      </c>
      <c r="AH60" s="9">
        <v>2</v>
      </c>
      <c r="AI60" s="328" t="s">
        <v>1805</v>
      </c>
      <c r="AJ60" s="328">
        <v>1353932</v>
      </c>
      <c r="AK60" s="328">
        <v>4147891</v>
      </c>
      <c r="AL60" s="328">
        <v>0</v>
      </c>
      <c r="AM60" s="328">
        <v>5</v>
      </c>
      <c r="AN60" s="328">
        <v>21</v>
      </c>
      <c r="AO60" s="328">
        <v>0</v>
      </c>
      <c r="AP60" s="328">
        <v>1</v>
      </c>
      <c r="AQ60" s="328">
        <v>0</v>
      </c>
      <c r="AR60" s="328">
        <v>0</v>
      </c>
      <c r="AS60" s="328"/>
      <c r="AU60" s="9">
        <v>0</v>
      </c>
      <c r="AV60" s="9">
        <f>U59</f>
        <v>2</v>
      </c>
    </row>
    <row r="61" spans="1:50" ht="25.5">
      <c r="A61" s="212">
        <f t="shared" si="1"/>
        <v>0</v>
      </c>
      <c r="B61" s="67" t="s">
        <v>1157</v>
      </c>
      <c r="C61" s="143" t="s">
        <v>1097</v>
      </c>
      <c r="D61" s="43" t="s">
        <v>2380</v>
      </c>
      <c r="E61" s="218" t="str">
        <f>Labels!$C$54</f>
        <v>Control Point</v>
      </c>
      <c r="F61" s="26" t="s">
        <v>2381</v>
      </c>
      <c r="G61" s="30" t="str">
        <f>IF(OR(ISERR(P62),ISERR(P63),ISERR(Q62),ISERR(Q63)),Labels!$C$94,Q61)</f>
        <v>Input Accepted</v>
      </c>
      <c r="H61" s="15" t="str">
        <f t="shared" ref="H61" si="563">IF(F62&lt;&gt;"",IF(TRIM(VLOOKUP(F62,$AI$2:$AR$5000,8,FALSE))="1","X",""),"")</f>
        <v/>
      </c>
      <c r="I61" s="15" t="str">
        <f t="shared" ref="I61" si="564">IF(F62&lt;&gt;"",IF(TRIM(VLOOKUP(F62,$AI$2:$AR$5000,9,FALSE))="1","X",""),"")</f>
        <v/>
      </c>
      <c r="J61" s="15" t="str">
        <f t="shared" ref="J61" si="565">IF(TRIM(""&amp;G63)&lt;&gt;"","X","")</f>
        <v/>
      </c>
      <c r="K61" s="15" t="str">
        <f t="shared" ref="K61" si="566">IF(TRIM(""&amp;G62)&lt;&gt;"","X","")</f>
        <v/>
      </c>
      <c r="L61" s="31" t="str">
        <f>IF(G61&lt;&gt;Labels!$C$92,"X","")</f>
        <v/>
      </c>
      <c r="M61" s="16"/>
      <c r="N61" s="17">
        <v>1353928</v>
      </c>
      <c r="O61" s="17">
        <v>13125</v>
      </c>
      <c r="P61" s="17"/>
      <c r="Q61" s="22" t="str">
        <f>IF(F62="",Labels!$C$93,R61)</f>
        <v>Input Accepted</v>
      </c>
      <c r="R61" s="9" t="str">
        <f t="shared" ref="R61" si="567">IF(OR(O62&amp;""&lt;&gt;D61&amp;"",O63&amp;""&lt;&gt;D61&amp;""),"You are not allowed to copy cells in the answer column. Press Ctrl-z immediately to attempt to fix this error.",S61)</f>
        <v>Input Accepted</v>
      </c>
      <c r="S61" s="9" t="str">
        <f>IF(AND(OR(H61="X",S62=6,C61=Labels!$C$49,C61=Labels!$C$46,AX61="Y"),Q62=""),Labels!$C$95,T61)</f>
        <v>Input Accepted</v>
      </c>
      <c r="T61" s="346" t="str">
        <f>IF(OR(S63=6,AND(S63&gt;0,S62=6)),Labels!$C$96,IF(S63=1,Labels!$C$143,U61))</f>
        <v>Input Accepted</v>
      </c>
      <c r="U61" s="9" t="str">
        <f>IF(AND(S63&gt;0,U63&lt;=U62),Labels!C$97,V61)</f>
        <v>Input Accepted</v>
      </c>
      <c r="V61" s="9" t="str">
        <f>IF(AND(S63&gt;0,Q63=""),Labels!$C$98,W61)</f>
        <v>Input Accepted</v>
      </c>
      <c r="W61" s="9" t="str">
        <f>IF(AND(S63=0,Q63&lt;&gt;""),Labels!$C$99,Labels!$C$92)</f>
        <v>Input Accepted</v>
      </c>
      <c r="Y61" s="9">
        <f t="shared" ref="Y61" si="568">IF(H61="X",1,0)</f>
        <v>0</v>
      </c>
      <c r="Z61" s="9">
        <f>SUM(Y$7:Y61)</f>
        <v>0</v>
      </c>
      <c r="AA61" s="9" t="str">
        <f t="shared" ref="AA61" si="569">Q62</f>
        <v/>
      </c>
      <c r="AB61" s="9">
        <f t="shared" ref="AB61" si="570">VLOOKUP(P62,$AI$2:$AN$5000,6,FALSE)</f>
        <v>21</v>
      </c>
      <c r="AC61" s="9" t="str">
        <f t="shared" ref="AC61" si="571">Q63</f>
        <v/>
      </c>
      <c r="AD61" s="9">
        <f t="shared" ref="AD61" si="572">IF(TRIM(F62)="",1,0)</f>
        <v>0</v>
      </c>
      <c r="AF61" s="347">
        <f t="shared" ref="AF61" si="573">SUM($AD$7:$AD$5000)</f>
        <v>0</v>
      </c>
      <c r="AG61" s="9">
        <f>IF(AND(H61="X",C61=Labels!C103),1,0)</f>
        <v>0</v>
      </c>
      <c r="AI61" s="328" t="s">
        <v>1806</v>
      </c>
      <c r="AJ61" s="328">
        <v>1353932</v>
      </c>
      <c r="AK61" s="328">
        <v>4147890</v>
      </c>
      <c r="AL61" s="328">
        <v>2</v>
      </c>
      <c r="AM61" s="328">
        <v>2</v>
      </c>
      <c r="AN61" s="328">
        <v>21</v>
      </c>
      <c r="AO61" s="328">
        <v>1</v>
      </c>
      <c r="AP61" s="328">
        <v>0</v>
      </c>
      <c r="AQ61" s="328">
        <v>0</v>
      </c>
      <c r="AR61" s="328">
        <v>0</v>
      </c>
      <c r="AS61" s="328"/>
      <c r="AX61" s="9" t="s">
        <v>663</v>
      </c>
    </row>
    <row r="62" spans="1:50" ht="25.5">
      <c r="A62" s="212">
        <f t="shared" si="1"/>
        <v>0</v>
      </c>
      <c r="B62" s="18" t="s">
        <v>1157</v>
      </c>
      <c r="C62" s="219" t="str">
        <f t="shared" ref="C62" si="574">C61</f>
        <v>Minor Must</v>
      </c>
      <c r="D62" s="44" t="str">
        <f t="shared" ref="D62" si="575">D61</f>
        <v>AF. 4.3.3</v>
      </c>
      <c r="E62" s="19" t="str">
        <f>Labels!$C$103</f>
        <v>Answer 1 / Comment</v>
      </c>
      <c r="F62" s="62" t="str">
        <f>$AI$50</f>
        <v>AF. 4.3.3 -Yes</v>
      </c>
      <c r="G62" s="46"/>
      <c r="H62" s="20" t="str">
        <f t="shared" ref="H62:H63" si="576">H61</f>
        <v/>
      </c>
      <c r="I62" s="20" t="str">
        <f t="shared" ref="I62:I63" si="577">I61</f>
        <v/>
      </c>
      <c r="J62" s="20" t="str">
        <f t="shared" ref="J62:J63" si="578">J61</f>
        <v/>
      </c>
      <c r="K62" s="20" t="str">
        <f t="shared" ref="K62:K63" si="579">K61</f>
        <v/>
      </c>
      <c r="L62" s="28" t="str">
        <f t="shared" ref="L62" si="580">L61</f>
        <v/>
      </c>
      <c r="M62" s="21"/>
      <c r="N62" s="22" t="str">
        <f t="shared" ref="N62:N63" si="581">LEFT(F62,FIND(" -",F62)-1)</f>
        <v>AF. 4.3.3</v>
      </c>
      <c r="O62" s="22" t="str">
        <f t="shared" ref="O62" si="582">IF(ISERR(N62),D61,N62)</f>
        <v>AF. 4.3.3</v>
      </c>
      <c r="P62" s="22" t="str">
        <f t="shared" ref="P62:P63" si="583">TRIM(F62&amp;"")</f>
        <v>AF. 4.3.3 -Yes</v>
      </c>
      <c r="Q62" s="22" t="str">
        <f t="shared" ref="Q62:Q63" si="584">TRIM(G62&amp;"")</f>
        <v/>
      </c>
      <c r="R62" s="9">
        <f t="shared" ref="R62:R63" si="585">VLOOKUP(F62,$AI$2:$AM$5000,5,FALSE)</f>
        <v>2</v>
      </c>
      <c r="S62" s="9">
        <f t="shared" ref="S62:S63" si="586">IF(ISNA(R62),0,R62)</f>
        <v>2</v>
      </c>
      <c r="T62" s="9">
        <f t="shared" ref="T62:T63" si="587">VLOOKUP(F62,$AI$2:$AL$5000,4,FALSE)</f>
        <v>2</v>
      </c>
      <c r="U62" s="9">
        <f t="shared" ref="U62:U63" si="588">IF(ISNA(T62),0,T62)</f>
        <v>2</v>
      </c>
      <c r="X62" s="9">
        <f t="shared" ref="X62:X63" si="589">VLOOKUP(F62,$AI$2:$AL$5000,3,FALSE)</f>
        <v>4147878</v>
      </c>
      <c r="Y62" s="349"/>
      <c r="Z62" s="9">
        <f>SUM(Y$7:Y62)</f>
        <v>0</v>
      </c>
      <c r="AC62" s="350">
        <f t="shared" ref="AC62" si="590">IF(ISNA(VLOOKUP(F62,$AI$2:$AS$5000,11,FALSE)),"", VLOOKUP(F62,$AI$2:$AS$5000,11,FALSE))</f>
        <v>0</v>
      </c>
      <c r="AI62" s="328" t="s">
        <v>1807</v>
      </c>
      <c r="AJ62" s="328">
        <v>1353933</v>
      </c>
      <c r="AK62" s="328">
        <v>4147894</v>
      </c>
      <c r="AL62" s="328">
        <v>0</v>
      </c>
      <c r="AM62" s="328">
        <v>6</v>
      </c>
      <c r="AN62" s="328">
        <v>21</v>
      </c>
      <c r="AO62" s="328">
        <v>1</v>
      </c>
      <c r="AP62" s="328">
        <v>0</v>
      </c>
      <c r="AQ62" s="328">
        <v>1</v>
      </c>
      <c r="AR62" s="328">
        <v>0</v>
      </c>
      <c r="AS62" s="328"/>
    </row>
    <row r="63" spans="1:50" ht="26.25" thickBot="1">
      <c r="A63" s="212">
        <f t="shared" si="1"/>
        <v>0</v>
      </c>
      <c r="B63" s="23" t="str">
        <f t="shared" ref="B63:D63" si="591">B61</f>
        <v>GGFV51FA</v>
      </c>
      <c r="C63" s="220" t="str">
        <f t="shared" si="591"/>
        <v>Minor Must</v>
      </c>
      <c r="D63" s="45" t="str">
        <f t="shared" si="591"/>
        <v>AF. 4.3.3</v>
      </c>
      <c r="E63" s="24" t="str">
        <f>Labels!$C$104</f>
        <v>Answer 2 / Evidence</v>
      </c>
      <c r="F63" s="222"/>
      <c r="G63" s="223"/>
      <c r="H63" s="25" t="str">
        <f t="shared" si="576"/>
        <v/>
      </c>
      <c r="I63" s="25" t="str">
        <f t="shared" si="577"/>
        <v/>
      </c>
      <c r="J63" s="25" t="str">
        <f t="shared" si="578"/>
        <v/>
      </c>
      <c r="K63" s="25" t="str">
        <f t="shared" si="579"/>
        <v/>
      </c>
      <c r="L63" s="27" t="str">
        <f t="shared" ref="L63" si="592">L61</f>
        <v/>
      </c>
      <c r="M63" s="21"/>
      <c r="N63" s="22" t="e">
        <f t="shared" si="581"/>
        <v>#VALUE!</v>
      </c>
      <c r="O63" s="22" t="str">
        <f t="shared" ref="O63" si="593">IF(ISERR(N63),D61,N63)</f>
        <v>AF. 4.3.3</v>
      </c>
      <c r="P63" s="22" t="str">
        <f t="shared" si="583"/>
        <v/>
      </c>
      <c r="Q63" s="22" t="str">
        <f t="shared" si="584"/>
        <v/>
      </c>
      <c r="R63" s="9" t="e">
        <f t="shared" si="585"/>
        <v>#N/A</v>
      </c>
      <c r="S63" s="9">
        <f t="shared" si="586"/>
        <v>0</v>
      </c>
      <c r="T63" s="9" t="e">
        <f t="shared" si="587"/>
        <v>#N/A</v>
      </c>
      <c r="U63" s="9">
        <f t="shared" si="588"/>
        <v>0</v>
      </c>
      <c r="V63" s="9">
        <f t="shared" ref="V63" si="594">IF(U63=0,U62,U63)</f>
        <v>2</v>
      </c>
      <c r="W63" s="347">
        <v>2</v>
      </c>
      <c r="X63" s="9" t="e">
        <f t="shared" si="589"/>
        <v>#N/A</v>
      </c>
      <c r="Y63" s="349"/>
      <c r="Z63" s="9">
        <f>SUM(Y$7:Y63)</f>
        <v>0</v>
      </c>
      <c r="AE63" s="9">
        <f t="shared" ref="AE63" si="595">MIN(AH63,V63)</f>
        <v>2</v>
      </c>
      <c r="AH63" s="9">
        <v>2</v>
      </c>
      <c r="AI63" s="328" t="s">
        <v>1808</v>
      </c>
      <c r="AJ63" s="328">
        <v>1353933</v>
      </c>
      <c r="AK63" s="328">
        <v>4147893</v>
      </c>
      <c r="AL63" s="328">
        <v>0</v>
      </c>
      <c r="AM63" s="328">
        <v>5</v>
      </c>
      <c r="AN63" s="328">
        <v>21</v>
      </c>
      <c r="AO63" s="328">
        <v>0</v>
      </c>
      <c r="AP63" s="328">
        <v>1</v>
      </c>
      <c r="AQ63" s="328">
        <v>0</v>
      </c>
      <c r="AR63" s="328">
        <v>0</v>
      </c>
      <c r="AS63" s="328"/>
      <c r="AU63" s="9">
        <v>0</v>
      </c>
      <c r="AV63" s="9">
        <f>U62</f>
        <v>2</v>
      </c>
    </row>
    <row r="64" spans="1:50" ht="25.5">
      <c r="A64" s="212">
        <f t="shared" si="1"/>
        <v>0</v>
      </c>
      <c r="B64" s="67" t="s">
        <v>1157</v>
      </c>
      <c r="C64" s="143" t="s">
        <v>1097</v>
      </c>
      <c r="D64" s="43" t="s">
        <v>2382</v>
      </c>
      <c r="E64" s="218" t="str">
        <f>Labels!$C$54</f>
        <v>Control Point</v>
      </c>
      <c r="F64" s="26" t="s">
        <v>2383</v>
      </c>
      <c r="G64" s="30" t="str">
        <f>IF(OR(ISERR(P65),ISERR(P66),ISERR(Q65),ISERR(Q66)),Labels!$C$94,Q64)</f>
        <v>Input Accepted</v>
      </c>
      <c r="H64" s="15" t="str">
        <f t="shared" ref="H64" si="596">IF(F65&lt;&gt;"",IF(TRIM(VLOOKUP(F65,$AI$2:$AR$5000,8,FALSE))="1","X",""),"")</f>
        <v/>
      </c>
      <c r="I64" s="15" t="str">
        <f t="shared" ref="I64" si="597">IF(F65&lt;&gt;"",IF(TRIM(VLOOKUP(F65,$AI$2:$AR$5000,9,FALSE))="1","X",""),"")</f>
        <v/>
      </c>
      <c r="J64" s="15" t="str">
        <f t="shared" ref="J64" si="598">IF(TRIM(""&amp;G66)&lt;&gt;"","X","")</f>
        <v/>
      </c>
      <c r="K64" s="15" t="str">
        <f t="shared" ref="K64" si="599">IF(TRIM(""&amp;G65)&lt;&gt;"","X","")</f>
        <v>X</v>
      </c>
      <c r="L64" s="31" t="str">
        <f>IF(G64&lt;&gt;Labels!$C$92,"X","")</f>
        <v/>
      </c>
      <c r="M64" s="16"/>
      <c r="N64" s="17">
        <v>1353929</v>
      </c>
      <c r="O64" s="17">
        <v>13125</v>
      </c>
      <c r="P64" s="17"/>
      <c r="Q64" s="22" t="str">
        <f>IF(F65="",Labels!$C$93,R64)</f>
        <v>Input Accepted</v>
      </c>
      <c r="R64" s="9" t="str">
        <f t="shared" ref="R64" si="600">IF(OR(O65&amp;""&lt;&gt;D64&amp;"",O66&amp;""&lt;&gt;D64&amp;""),"You are not allowed to copy cells in the answer column. Press Ctrl-z immediately to attempt to fix this error.",S64)</f>
        <v>Input Accepted</v>
      </c>
      <c r="S64" s="9" t="str">
        <f>IF(AND(OR(H64="X",S65=6,C64=Labels!$C$49,C64=Labels!$C$46,AX64="Y"),Q65=""),Labels!$C$95,T64)</f>
        <v>Input Accepted</v>
      </c>
      <c r="T64" s="346" t="str">
        <f>IF(OR(S66=6,AND(S66&gt;0,S65=6)),Labels!$C$96,IF(S66=1,Labels!$C$143,U64))</f>
        <v>Input Accepted</v>
      </c>
      <c r="U64" s="9" t="str">
        <f>IF(AND(S66&gt;0,U66&lt;=U65),Labels!C$97,V64)</f>
        <v>Input Accepted</v>
      </c>
      <c r="V64" s="9" t="str">
        <f>IF(AND(S66&gt;0,Q66=""),Labels!$C$98,W64)</f>
        <v>Input Accepted</v>
      </c>
      <c r="W64" s="9" t="str">
        <f>IF(AND(S66=0,Q66&lt;&gt;""),Labels!$C$99,Labels!$C$92)</f>
        <v>Input Accepted</v>
      </c>
      <c r="Y64" s="9">
        <f t="shared" ref="Y64" si="601">IF(H64="X",1,0)</f>
        <v>0</v>
      </c>
      <c r="Z64" s="9">
        <f>SUM(Y$7:Y64)</f>
        <v>0</v>
      </c>
      <c r="AA64" s="9" t="str">
        <f t="shared" ref="AA64" si="602">Q65</f>
        <v>Y</v>
      </c>
      <c r="AB64" s="9">
        <f t="shared" ref="AB64" si="603">VLOOKUP(P65,$AI$2:$AN$5000,6,FALSE)</f>
        <v>21</v>
      </c>
      <c r="AC64" s="9" t="str">
        <f t="shared" ref="AC64" si="604">Q66</f>
        <v/>
      </c>
      <c r="AD64" s="9">
        <f t="shared" ref="AD64" si="605">IF(TRIM(F65)="",1,0)</f>
        <v>0</v>
      </c>
      <c r="AF64" s="347">
        <f t="shared" ref="AF64" si="606">SUM($AD$7:$AD$5000)</f>
        <v>0</v>
      </c>
      <c r="AG64" s="9">
        <f>IF(AND(H64="X",C64=Labels!C106),1,0)</f>
        <v>0</v>
      </c>
      <c r="AI64" s="328" t="s">
        <v>1809</v>
      </c>
      <c r="AJ64" s="328">
        <v>1353933</v>
      </c>
      <c r="AK64" s="328">
        <v>4147892</v>
      </c>
      <c r="AL64" s="328">
        <v>2</v>
      </c>
      <c r="AM64" s="328">
        <v>2</v>
      </c>
      <c r="AN64" s="328">
        <v>21</v>
      </c>
      <c r="AO64" s="328">
        <v>1</v>
      </c>
      <c r="AP64" s="328">
        <v>0</v>
      </c>
      <c r="AQ64" s="328">
        <v>0</v>
      </c>
      <c r="AR64" s="328">
        <v>0</v>
      </c>
      <c r="AS64" s="328"/>
      <c r="AX64" s="9" t="s">
        <v>664</v>
      </c>
    </row>
    <row r="65" spans="1:50" ht="25.5">
      <c r="A65" s="212">
        <f t="shared" si="1"/>
        <v>0</v>
      </c>
      <c r="B65" s="18" t="s">
        <v>1157</v>
      </c>
      <c r="C65" s="219" t="str">
        <f t="shared" ref="C65" si="607">C64</f>
        <v>Minor Must</v>
      </c>
      <c r="D65" s="44" t="str">
        <f t="shared" ref="D65" si="608">D64</f>
        <v>AF. 4.3.4</v>
      </c>
      <c r="E65" s="19" t="str">
        <f>Labels!$C$103</f>
        <v>Answer 1 / Comment</v>
      </c>
      <c r="F65" s="62" t="str">
        <f>$AI$53</f>
        <v>AF. 4.3.4 -Yes</v>
      </c>
      <c r="G65" s="46" t="s">
        <v>664</v>
      </c>
      <c r="H65" s="20" t="str">
        <f t="shared" ref="H65:H66" si="609">H64</f>
        <v/>
      </c>
      <c r="I65" s="20" t="str">
        <f t="shared" ref="I65:I66" si="610">I64</f>
        <v/>
      </c>
      <c r="J65" s="20" t="str">
        <f t="shared" ref="J65:J66" si="611">J64</f>
        <v/>
      </c>
      <c r="K65" s="20" t="str">
        <f t="shared" ref="K65:K66" si="612">K64</f>
        <v>X</v>
      </c>
      <c r="L65" s="28" t="str">
        <f t="shared" ref="L65" si="613">L64</f>
        <v/>
      </c>
      <c r="M65" s="21"/>
      <c r="N65" s="22" t="str">
        <f t="shared" ref="N65:N66" si="614">LEFT(F65,FIND(" -",F65)-1)</f>
        <v>AF. 4.3.4</v>
      </c>
      <c r="O65" s="22" t="str">
        <f t="shared" ref="O65" si="615">IF(ISERR(N65),D64,N65)</f>
        <v>AF. 4.3.4</v>
      </c>
      <c r="P65" s="22" t="str">
        <f t="shared" ref="P65:P66" si="616">TRIM(F65&amp;"")</f>
        <v>AF. 4.3.4 -Yes</v>
      </c>
      <c r="Q65" s="22" t="str">
        <f t="shared" ref="Q65:Q66" si="617">TRIM(G65&amp;"")</f>
        <v>Y</v>
      </c>
      <c r="R65" s="9">
        <f t="shared" ref="R65:R66" si="618">VLOOKUP(F65,$AI$2:$AM$5000,5,FALSE)</f>
        <v>2</v>
      </c>
      <c r="S65" s="9">
        <f t="shared" ref="S65:S66" si="619">IF(ISNA(R65),0,R65)</f>
        <v>2</v>
      </c>
      <c r="T65" s="9">
        <f t="shared" ref="T65:T66" si="620">VLOOKUP(F65,$AI$2:$AL$5000,4,FALSE)</f>
        <v>2</v>
      </c>
      <c r="U65" s="9">
        <f t="shared" ref="U65:U66" si="621">IF(ISNA(T65),0,T65)</f>
        <v>2</v>
      </c>
      <c r="X65" s="9">
        <f t="shared" ref="X65:X66" si="622">VLOOKUP(F65,$AI$2:$AL$5000,3,FALSE)</f>
        <v>4147881</v>
      </c>
      <c r="Y65" s="349"/>
      <c r="Z65" s="9">
        <f>SUM(Y$7:Y65)</f>
        <v>0</v>
      </c>
      <c r="AC65" s="350">
        <f t="shared" ref="AC65" si="623">IF(ISNA(VLOOKUP(F65,$AI$2:$AS$5000,11,FALSE)),"", VLOOKUP(F65,$AI$2:$AS$5000,11,FALSE))</f>
        <v>0</v>
      </c>
      <c r="AI65" s="328" t="s">
        <v>1810</v>
      </c>
      <c r="AJ65" s="328">
        <v>1353934</v>
      </c>
      <c r="AK65" s="328">
        <v>4147897</v>
      </c>
      <c r="AL65" s="328">
        <v>0</v>
      </c>
      <c r="AM65" s="328">
        <v>6</v>
      </c>
      <c r="AN65" s="328">
        <v>21</v>
      </c>
      <c r="AO65" s="328">
        <v>1</v>
      </c>
      <c r="AP65" s="328">
        <v>0</v>
      </c>
      <c r="AQ65" s="328">
        <v>1</v>
      </c>
      <c r="AR65" s="328">
        <v>0</v>
      </c>
      <c r="AS65" s="328"/>
    </row>
    <row r="66" spans="1:50" ht="26.25" thickBot="1">
      <c r="A66" s="212">
        <f t="shared" si="1"/>
        <v>0</v>
      </c>
      <c r="B66" s="23" t="str">
        <f t="shared" ref="B66:D66" si="624">B64</f>
        <v>GGFV51FA</v>
      </c>
      <c r="C66" s="220" t="str">
        <f t="shared" si="624"/>
        <v>Minor Must</v>
      </c>
      <c r="D66" s="45" t="str">
        <f t="shared" si="624"/>
        <v>AF. 4.3.4</v>
      </c>
      <c r="E66" s="24" t="str">
        <f>Labels!$C$104</f>
        <v>Answer 2 / Evidence</v>
      </c>
      <c r="F66" s="222"/>
      <c r="G66" s="223"/>
      <c r="H66" s="25" t="str">
        <f t="shared" si="609"/>
        <v/>
      </c>
      <c r="I66" s="25" t="str">
        <f t="shared" si="610"/>
        <v/>
      </c>
      <c r="J66" s="25" t="str">
        <f t="shared" si="611"/>
        <v/>
      </c>
      <c r="K66" s="25" t="str">
        <f t="shared" si="612"/>
        <v>X</v>
      </c>
      <c r="L66" s="27" t="str">
        <f t="shared" ref="L66" si="625">L64</f>
        <v/>
      </c>
      <c r="M66" s="21"/>
      <c r="N66" s="22" t="e">
        <f t="shared" si="614"/>
        <v>#VALUE!</v>
      </c>
      <c r="O66" s="22" t="str">
        <f t="shared" ref="O66" si="626">IF(ISERR(N66),D64,N66)</f>
        <v>AF. 4.3.4</v>
      </c>
      <c r="P66" s="22" t="str">
        <f t="shared" si="616"/>
        <v/>
      </c>
      <c r="Q66" s="22" t="str">
        <f t="shared" si="617"/>
        <v/>
      </c>
      <c r="R66" s="9" t="e">
        <f t="shared" si="618"/>
        <v>#N/A</v>
      </c>
      <c r="S66" s="9">
        <f t="shared" si="619"/>
        <v>0</v>
      </c>
      <c r="T66" s="9" t="e">
        <f t="shared" si="620"/>
        <v>#N/A</v>
      </c>
      <c r="U66" s="9">
        <f t="shared" si="621"/>
        <v>0</v>
      </c>
      <c r="V66" s="9">
        <f t="shared" ref="V66" si="627">IF(U66=0,U65,U66)</f>
        <v>2</v>
      </c>
      <c r="W66" s="347">
        <v>2</v>
      </c>
      <c r="X66" s="9" t="e">
        <f t="shared" si="622"/>
        <v>#N/A</v>
      </c>
      <c r="Y66" s="349"/>
      <c r="Z66" s="9">
        <f>SUM(Y$7:Y66)</f>
        <v>0</v>
      </c>
      <c r="AE66" s="9">
        <f t="shared" ref="AE66" si="628">MIN(AH66,V66)</f>
        <v>2</v>
      </c>
      <c r="AH66" s="9">
        <v>2</v>
      </c>
      <c r="AI66" s="328" t="s">
        <v>1811</v>
      </c>
      <c r="AJ66" s="328">
        <v>1353934</v>
      </c>
      <c r="AK66" s="328">
        <v>4147896</v>
      </c>
      <c r="AL66" s="328">
        <v>0</v>
      </c>
      <c r="AM66" s="328">
        <v>5</v>
      </c>
      <c r="AN66" s="328">
        <v>21</v>
      </c>
      <c r="AO66" s="328">
        <v>0</v>
      </c>
      <c r="AP66" s="328">
        <v>1</v>
      </c>
      <c r="AQ66" s="328">
        <v>0</v>
      </c>
      <c r="AR66" s="328">
        <v>0</v>
      </c>
      <c r="AS66" s="328"/>
      <c r="AU66" s="9">
        <v>0</v>
      </c>
      <c r="AV66" s="9">
        <f>U65</f>
        <v>2</v>
      </c>
    </row>
    <row r="67" spans="1:50" ht="51">
      <c r="A67" s="212">
        <f t="shared" si="1"/>
        <v>0</v>
      </c>
      <c r="B67" s="67" t="s">
        <v>1157</v>
      </c>
      <c r="C67" s="143" t="s">
        <v>1097</v>
      </c>
      <c r="D67" s="43" t="s">
        <v>2384</v>
      </c>
      <c r="E67" s="218" t="str">
        <f>Labels!$C$54</f>
        <v>Control Point</v>
      </c>
      <c r="F67" s="26" t="s">
        <v>2385</v>
      </c>
      <c r="G67" s="30" t="str">
        <f>IF(OR(ISERR(P68),ISERR(P69),ISERR(Q68),ISERR(Q69)),Labels!$C$94,Q67)</f>
        <v>Input Accepted</v>
      </c>
      <c r="H67" s="15" t="str">
        <f t="shared" ref="H67" si="629">IF(F68&lt;&gt;"",IF(TRIM(VLOOKUP(F68,$AI$2:$AR$5000,8,FALSE))="1","X",""),"")</f>
        <v/>
      </c>
      <c r="I67" s="15" t="str">
        <f t="shared" ref="I67" si="630">IF(F68&lt;&gt;"",IF(TRIM(VLOOKUP(F68,$AI$2:$AR$5000,9,FALSE))="1","X",""),"")</f>
        <v/>
      </c>
      <c r="J67" s="15" t="str">
        <f t="shared" ref="J67" si="631">IF(TRIM(""&amp;G69)&lt;&gt;"","X","")</f>
        <v/>
      </c>
      <c r="K67" s="15" t="str">
        <f t="shared" ref="K67" si="632">IF(TRIM(""&amp;G68)&lt;&gt;"","X","")</f>
        <v>X</v>
      </c>
      <c r="L67" s="31" t="str">
        <f>IF(G67&lt;&gt;Labels!$C$92,"X","")</f>
        <v/>
      </c>
      <c r="M67" s="16"/>
      <c r="N67" s="17">
        <v>1353930</v>
      </c>
      <c r="O67" s="17">
        <v>13125</v>
      </c>
      <c r="P67" s="17"/>
      <c r="Q67" s="22" t="str">
        <f>IF(F68="",Labels!$C$93,R67)</f>
        <v>Input Accepted</v>
      </c>
      <c r="R67" s="9" t="str">
        <f t="shared" ref="R67" si="633">IF(OR(O68&amp;""&lt;&gt;D67&amp;"",O69&amp;""&lt;&gt;D67&amp;""),"You are not allowed to copy cells in the answer column. Press Ctrl-z immediately to attempt to fix this error.",S67)</f>
        <v>Input Accepted</v>
      </c>
      <c r="S67" s="9" t="str">
        <f>IF(AND(OR(H67="X",S68=6,C67=Labels!$C$49,C67=Labels!$C$46,AX67="Y"),Q68=""),Labels!$C$95,T67)</f>
        <v>Input Accepted</v>
      </c>
      <c r="T67" s="346" t="str">
        <f>IF(OR(S69=6,AND(S69&gt;0,S68=6)),Labels!$C$96,IF(S69=1,Labels!$C$143,U67))</f>
        <v>Input Accepted</v>
      </c>
      <c r="U67" s="9" t="str">
        <f>IF(AND(S69&gt;0,U69&lt;=U68),Labels!C$97,V67)</f>
        <v>Input Accepted</v>
      </c>
      <c r="V67" s="9" t="str">
        <f>IF(AND(S69&gt;0,Q69=""),Labels!$C$98,W67)</f>
        <v>Input Accepted</v>
      </c>
      <c r="W67" s="9" t="str">
        <f>IF(AND(S69=0,Q69&lt;&gt;""),Labels!$C$99,Labels!$C$92)</f>
        <v>Input Accepted</v>
      </c>
      <c r="Y67" s="9">
        <f t="shared" ref="Y67" si="634">IF(H67="X",1,0)</f>
        <v>0</v>
      </c>
      <c r="Z67" s="9">
        <f>SUM(Y$7:Y67)</f>
        <v>0</v>
      </c>
      <c r="AA67" s="9" t="str">
        <f t="shared" ref="AA67" si="635">Q68</f>
        <v>Y</v>
      </c>
      <c r="AB67" s="9">
        <f t="shared" ref="AB67" si="636">VLOOKUP(P68,$AI$2:$AN$5000,6,FALSE)</f>
        <v>21</v>
      </c>
      <c r="AC67" s="9" t="str">
        <f t="shared" ref="AC67" si="637">Q69</f>
        <v/>
      </c>
      <c r="AD67" s="9">
        <f t="shared" ref="AD67" si="638">IF(TRIM(F68)="",1,0)</f>
        <v>0</v>
      </c>
      <c r="AF67" s="347">
        <f t="shared" ref="AF67" si="639">SUM($AD$7:$AD$5000)</f>
        <v>0</v>
      </c>
      <c r="AG67" s="9">
        <f>IF(AND(H67="X",C67=Labels!C109),1,0)</f>
        <v>0</v>
      </c>
      <c r="AI67" s="328" t="s">
        <v>1812</v>
      </c>
      <c r="AJ67" s="328">
        <v>1353934</v>
      </c>
      <c r="AK67" s="328">
        <v>4147895</v>
      </c>
      <c r="AL67" s="328">
        <v>2</v>
      </c>
      <c r="AM67" s="328">
        <v>2</v>
      </c>
      <c r="AN67" s="328">
        <v>21</v>
      </c>
      <c r="AO67" s="328">
        <v>1</v>
      </c>
      <c r="AP67" s="328">
        <v>0</v>
      </c>
      <c r="AQ67" s="328">
        <v>0</v>
      </c>
      <c r="AR67" s="328">
        <v>0</v>
      </c>
      <c r="AS67" s="328"/>
      <c r="AX67" s="9" t="s">
        <v>664</v>
      </c>
    </row>
    <row r="68" spans="1:50" ht="25.5">
      <c r="A68" s="212">
        <f t="shared" si="1"/>
        <v>0</v>
      </c>
      <c r="B68" s="18" t="s">
        <v>1157</v>
      </c>
      <c r="C68" s="219" t="str">
        <f t="shared" ref="C68" si="640">C67</f>
        <v>Minor Must</v>
      </c>
      <c r="D68" s="44" t="str">
        <f t="shared" ref="D68" si="641">D67</f>
        <v>AF. 4.3.5</v>
      </c>
      <c r="E68" s="19" t="str">
        <f>Labels!$C$103</f>
        <v>Answer 1 / Comment</v>
      </c>
      <c r="F68" s="62" t="str">
        <f>$AI$56</f>
        <v>AF. 4.3.5 -Yes</v>
      </c>
      <c r="G68" s="46" t="s">
        <v>664</v>
      </c>
      <c r="H68" s="20" t="str">
        <f t="shared" ref="H68:H69" si="642">H67</f>
        <v/>
      </c>
      <c r="I68" s="20" t="str">
        <f t="shared" ref="I68:I69" si="643">I67</f>
        <v/>
      </c>
      <c r="J68" s="20" t="str">
        <f t="shared" ref="J68:J69" si="644">J67</f>
        <v/>
      </c>
      <c r="K68" s="20" t="str">
        <f t="shared" ref="K68:K69" si="645">K67</f>
        <v>X</v>
      </c>
      <c r="L68" s="28" t="str">
        <f t="shared" ref="L68" si="646">L67</f>
        <v/>
      </c>
      <c r="M68" s="21"/>
      <c r="N68" s="22" t="str">
        <f t="shared" ref="N68:N69" si="647">LEFT(F68,FIND(" -",F68)-1)</f>
        <v>AF. 4.3.5</v>
      </c>
      <c r="O68" s="22" t="str">
        <f t="shared" ref="O68" si="648">IF(ISERR(N68),D67,N68)</f>
        <v>AF. 4.3.5</v>
      </c>
      <c r="P68" s="22" t="str">
        <f t="shared" ref="P68:P69" si="649">TRIM(F68&amp;"")</f>
        <v>AF. 4.3.5 -Yes</v>
      </c>
      <c r="Q68" s="22" t="str">
        <f t="shared" ref="Q68:Q69" si="650">TRIM(G68&amp;"")</f>
        <v>Y</v>
      </c>
      <c r="R68" s="9">
        <f t="shared" ref="R68:R69" si="651">VLOOKUP(F68,$AI$2:$AM$5000,5,FALSE)</f>
        <v>2</v>
      </c>
      <c r="S68" s="9">
        <f t="shared" ref="S68:S69" si="652">IF(ISNA(R68),0,R68)</f>
        <v>2</v>
      </c>
      <c r="T68" s="9">
        <f t="shared" ref="T68:T69" si="653">VLOOKUP(F68,$AI$2:$AL$5000,4,FALSE)</f>
        <v>2</v>
      </c>
      <c r="U68" s="9">
        <f t="shared" ref="U68:U69" si="654">IF(ISNA(T68),0,T68)</f>
        <v>2</v>
      </c>
      <c r="X68" s="9">
        <f t="shared" ref="X68:X69" si="655">VLOOKUP(F68,$AI$2:$AL$5000,3,FALSE)</f>
        <v>4147884</v>
      </c>
      <c r="Y68" s="349"/>
      <c r="Z68" s="9">
        <f>SUM(Y$7:Y68)</f>
        <v>0</v>
      </c>
      <c r="AC68" s="350">
        <f t="shared" ref="AC68" si="656">IF(ISNA(VLOOKUP(F68,$AI$2:$AS$5000,11,FALSE)),"", VLOOKUP(F68,$AI$2:$AS$5000,11,FALSE))</f>
        <v>0</v>
      </c>
      <c r="AI68" s="328" t="s">
        <v>1813</v>
      </c>
      <c r="AJ68" s="328">
        <v>1353935</v>
      </c>
      <c r="AK68" s="328">
        <v>4147900</v>
      </c>
      <c r="AL68" s="328">
        <v>0</v>
      </c>
      <c r="AM68" s="328">
        <v>6</v>
      </c>
      <c r="AN68" s="328">
        <v>21</v>
      </c>
      <c r="AO68" s="328">
        <v>1</v>
      </c>
      <c r="AP68" s="328">
        <v>0</v>
      </c>
      <c r="AQ68" s="328">
        <v>1</v>
      </c>
      <c r="AR68" s="328">
        <v>0</v>
      </c>
      <c r="AS68" s="328"/>
    </row>
    <row r="69" spans="1:50" ht="26.25" thickBot="1">
      <c r="A69" s="212">
        <f t="shared" si="1"/>
        <v>0</v>
      </c>
      <c r="B69" s="23" t="str">
        <f t="shared" ref="B69:D69" si="657">B67</f>
        <v>GGFV51FA</v>
      </c>
      <c r="C69" s="220" t="str">
        <f t="shared" si="657"/>
        <v>Minor Must</v>
      </c>
      <c r="D69" s="45" t="str">
        <f t="shared" si="657"/>
        <v>AF. 4.3.5</v>
      </c>
      <c r="E69" s="24" t="str">
        <f>Labels!$C$104</f>
        <v>Answer 2 / Evidence</v>
      </c>
      <c r="F69" s="222"/>
      <c r="G69" s="223"/>
      <c r="H69" s="25" t="str">
        <f t="shared" si="642"/>
        <v/>
      </c>
      <c r="I69" s="25" t="str">
        <f t="shared" si="643"/>
        <v/>
      </c>
      <c r="J69" s="25" t="str">
        <f t="shared" si="644"/>
        <v/>
      </c>
      <c r="K69" s="25" t="str">
        <f t="shared" si="645"/>
        <v>X</v>
      </c>
      <c r="L69" s="27" t="str">
        <f t="shared" ref="L69" si="658">L67</f>
        <v/>
      </c>
      <c r="M69" s="21"/>
      <c r="N69" s="22" t="e">
        <f t="shared" si="647"/>
        <v>#VALUE!</v>
      </c>
      <c r="O69" s="22" t="str">
        <f t="shared" ref="O69" si="659">IF(ISERR(N69),D67,N69)</f>
        <v>AF. 4.3.5</v>
      </c>
      <c r="P69" s="22" t="str">
        <f t="shared" si="649"/>
        <v/>
      </c>
      <c r="Q69" s="22" t="str">
        <f t="shared" si="650"/>
        <v/>
      </c>
      <c r="R69" s="9" t="e">
        <f t="shared" si="651"/>
        <v>#N/A</v>
      </c>
      <c r="S69" s="9">
        <f t="shared" si="652"/>
        <v>0</v>
      </c>
      <c r="T69" s="9" t="e">
        <f t="shared" si="653"/>
        <v>#N/A</v>
      </c>
      <c r="U69" s="9">
        <f t="shared" si="654"/>
        <v>0</v>
      </c>
      <c r="V69" s="9">
        <f t="shared" ref="V69" si="660">IF(U69=0,U68,U69)</f>
        <v>2</v>
      </c>
      <c r="W69" s="347">
        <v>2</v>
      </c>
      <c r="X69" s="9" t="e">
        <f t="shared" si="655"/>
        <v>#N/A</v>
      </c>
      <c r="Y69" s="349"/>
      <c r="Z69" s="9">
        <f>SUM(Y$7:Y69)</f>
        <v>0</v>
      </c>
      <c r="AE69" s="9">
        <f t="shared" ref="AE69" si="661">MIN(AH69,V69)</f>
        <v>2</v>
      </c>
      <c r="AH69" s="9">
        <v>2</v>
      </c>
      <c r="AI69" s="328" t="s">
        <v>1814</v>
      </c>
      <c r="AJ69" s="328">
        <v>1353935</v>
      </c>
      <c r="AK69" s="328">
        <v>4147899</v>
      </c>
      <c r="AL69" s="328">
        <v>0</v>
      </c>
      <c r="AM69" s="328">
        <v>5</v>
      </c>
      <c r="AN69" s="328">
        <v>21</v>
      </c>
      <c r="AO69" s="328">
        <v>0</v>
      </c>
      <c r="AP69" s="328">
        <v>1</v>
      </c>
      <c r="AQ69" s="328">
        <v>0</v>
      </c>
      <c r="AR69" s="328">
        <v>0</v>
      </c>
      <c r="AS69" s="328"/>
      <c r="AU69" s="9">
        <v>0</v>
      </c>
      <c r="AV69" s="9">
        <f>U68</f>
        <v>2</v>
      </c>
    </row>
    <row r="70" spans="1:50" ht="51">
      <c r="A70" s="212">
        <f t="shared" si="1"/>
        <v>0</v>
      </c>
      <c r="B70" s="67" t="s">
        <v>1157</v>
      </c>
      <c r="C70" s="143" t="s">
        <v>1096</v>
      </c>
      <c r="D70" s="43" t="s">
        <v>2386</v>
      </c>
      <c r="E70" s="218" t="str">
        <f>Labels!$C$54</f>
        <v>Control Point</v>
      </c>
      <c r="F70" s="26" t="s">
        <v>2387</v>
      </c>
      <c r="G70" s="30" t="str">
        <f>IF(OR(ISERR(P71),ISERR(P72),ISERR(Q71),ISERR(Q72)),Labels!$C$94,Q70)</f>
        <v>Input Accepted</v>
      </c>
      <c r="H70" s="15" t="str">
        <f t="shared" ref="H70" si="662">IF(F71&lt;&gt;"",IF(TRIM(VLOOKUP(F71,$AI$2:$AR$5000,8,FALSE))="1","X",""),"")</f>
        <v/>
      </c>
      <c r="I70" s="15" t="str">
        <f t="shared" ref="I70" si="663">IF(F71&lt;&gt;"",IF(TRIM(VLOOKUP(F71,$AI$2:$AR$5000,9,FALSE))="1","X",""),"")</f>
        <v/>
      </c>
      <c r="J70" s="15" t="str">
        <f t="shared" ref="J70" si="664">IF(TRIM(""&amp;G72)&lt;&gt;"","X","")</f>
        <v/>
      </c>
      <c r="K70" s="15" t="str">
        <f t="shared" ref="K70" si="665">IF(TRIM(""&amp;G71)&lt;&gt;"","X","")</f>
        <v>X</v>
      </c>
      <c r="L70" s="31" t="str">
        <f>IF(G70&lt;&gt;Labels!$C$92,"X","")</f>
        <v/>
      </c>
      <c r="M70" s="16"/>
      <c r="N70" s="17">
        <v>1353931</v>
      </c>
      <c r="O70" s="17">
        <v>13125</v>
      </c>
      <c r="P70" s="17"/>
      <c r="Q70" s="22" t="str">
        <f>IF(F71="",Labels!$C$93,R70)</f>
        <v>Input Accepted</v>
      </c>
      <c r="R70" s="9" t="str">
        <f t="shared" ref="R70" si="666">IF(OR(O71&amp;""&lt;&gt;D70&amp;"",O72&amp;""&lt;&gt;D70&amp;""),"You are not allowed to copy cells in the answer column. Press Ctrl-z immediately to attempt to fix this error.",S70)</f>
        <v>Input Accepted</v>
      </c>
      <c r="S70" s="9" t="str">
        <f>IF(AND(OR(H70="X",S71=6,C70=Labels!$C$49,C70=Labels!$C$46,AX70="Y"),Q71=""),Labels!$C$95,T70)</f>
        <v>Input Accepted</v>
      </c>
      <c r="T70" s="346" t="str">
        <f>IF(OR(S72=6,AND(S72&gt;0,S71=6)),Labels!$C$96,IF(S72=1,Labels!$C$143,U70))</f>
        <v>Input Accepted</v>
      </c>
      <c r="U70" s="9" t="str">
        <f>IF(AND(S72&gt;0,U72&lt;=U71),Labels!C$97,V70)</f>
        <v>Input Accepted</v>
      </c>
      <c r="V70" s="9" t="str">
        <f>IF(AND(S72&gt;0,Q72=""),Labels!$C$98,W70)</f>
        <v>Input Accepted</v>
      </c>
      <c r="W70" s="9" t="str">
        <f>IF(AND(S72=0,Q72&lt;&gt;""),Labels!$C$99,Labels!$C$92)</f>
        <v>Input Accepted</v>
      </c>
      <c r="Y70" s="9">
        <f t="shared" ref="Y70" si="667">IF(H70="X",1,0)</f>
        <v>0</v>
      </c>
      <c r="Z70" s="9">
        <f>SUM(Y$7:Y70)</f>
        <v>0</v>
      </c>
      <c r="AA70" s="9" t="str">
        <f t="shared" ref="AA70" si="668">Q71</f>
        <v>Y</v>
      </c>
      <c r="AB70" s="9">
        <f t="shared" ref="AB70" si="669">VLOOKUP(P71,$AI$2:$AN$5000,6,FALSE)</f>
        <v>21</v>
      </c>
      <c r="AC70" s="9" t="str">
        <f t="shared" ref="AC70" si="670">Q72</f>
        <v/>
      </c>
      <c r="AD70" s="9">
        <f t="shared" ref="AD70" si="671">IF(TRIM(F71)="",1,0)</f>
        <v>0</v>
      </c>
      <c r="AF70" s="347">
        <f t="shared" ref="AF70" si="672">SUM($AD$7:$AD$5000)</f>
        <v>0</v>
      </c>
      <c r="AG70" s="9">
        <f>IF(AND(H70="X",C70=Labels!C112),1,0)</f>
        <v>0</v>
      </c>
      <c r="AI70" s="328" t="s">
        <v>1815</v>
      </c>
      <c r="AJ70" s="328">
        <v>1353935</v>
      </c>
      <c r="AK70" s="328">
        <v>4147898</v>
      </c>
      <c r="AL70" s="328">
        <v>2</v>
      </c>
      <c r="AM70" s="328">
        <v>2</v>
      </c>
      <c r="AN70" s="328">
        <v>21</v>
      </c>
      <c r="AO70" s="328">
        <v>1</v>
      </c>
      <c r="AP70" s="328">
        <v>0</v>
      </c>
      <c r="AQ70" s="328">
        <v>0</v>
      </c>
      <c r="AR70" s="328">
        <v>0</v>
      </c>
      <c r="AS70" s="328"/>
      <c r="AX70" s="9" t="s">
        <v>663</v>
      </c>
    </row>
    <row r="71" spans="1:50" ht="25.5">
      <c r="A71" s="212">
        <f t="shared" si="1"/>
        <v>0</v>
      </c>
      <c r="B71" s="18" t="s">
        <v>1157</v>
      </c>
      <c r="C71" s="219" t="str">
        <f t="shared" ref="C71" si="673">C70</f>
        <v>Major Must</v>
      </c>
      <c r="D71" s="44" t="str">
        <f t="shared" ref="D71" si="674">D70</f>
        <v>AF. 4.4.1</v>
      </c>
      <c r="E71" s="19" t="str">
        <f>Labels!$C$103</f>
        <v>Answer 1 / Comment</v>
      </c>
      <c r="F71" s="62" t="str">
        <f>$AI$59</f>
        <v>AF. 4.4.1 -Yes</v>
      </c>
      <c r="G71" s="46" t="s">
        <v>664</v>
      </c>
      <c r="H71" s="20" t="str">
        <f t="shared" ref="H71:H72" si="675">H70</f>
        <v/>
      </c>
      <c r="I71" s="20" t="str">
        <f t="shared" ref="I71:I72" si="676">I70</f>
        <v/>
      </c>
      <c r="J71" s="20" t="str">
        <f t="shared" ref="J71:J72" si="677">J70</f>
        <v/>
      </c>
      <c r="K71" s="20" t="str">
        <f t="shared" ref="K71:K72" si="678">K70</f>
        <v>X</v>
      </c>
      <c r="L71" s="28" t="str">
        <f t="shared" ref="L71" si="679">L70</f>
        <v/>
      </c>
      <c r="M71" s="21"/>
      <c r="N71" s="22" t="str">
        <f t="shared" ref="N71:N72" si="680">LEFT(F71,FIND(" -",F71)-1)</f>
        <v>AF. 4.4.1</v>
      </c>
      <c r="O71" s="22" t="str">
        <f t="shared" ref="O71" si="681">IF(ISERR(N71),D70,N71)</f>
        <v>AF. 4.4.1</v>
      </c>
      <c r="P71" s="22" t="str">
        <f t="shared" ref="P71:P72" si="682">TRIM(F71&amp;"")</f>
        <v>AF. 4.4.1 -Yes</v>
      </c>
      <c r="Q71" s="22" t="str">
        <f t="shared" ref="Q71:Q72" si="683">TRIM(G71&amp;"")</f>
        <v>Y</v>
      </c>
      <c r="R71" s="9">
        <f t="shared" ref="R71:R72" si="684">VLOOKUP(F71,$AI$2:$AM$5000,5,FALSE)</f>
        <v>2</v>
      </c>
      <c r="S71" s="9">
        <f t="shared" ref="S71:S72" si="685">IF(ISNA(R71),0,R71)</f>
        <v>2</v>
      </c>
      <c r="T71" s="9">
        <f t="shared" ref="T71:T72" si="686">VLOOKUP(F71,$AI$2:$AL$5000,4,FALSE)</f>
        <v>2</v>
      </c>
      <c r="U71" s="9">
        <f t="shared" ref="U71:U72" si="687">IF(ISNA(T71),0,T71)</f>
        <v>2</v>
      </c>
      <c r="X71" s="9">
        <f t="shared" ref="X71:X72" si="688">VLOOKUP(F71,$AI$2:$AL$5000,3,FALSE)</f>
        <v>4147887</v>
      </c>
      <c r="Y71" s="349"/>
      <c r="Z71" s="9">
        <f>SUM(Y$7:Y71)</f>
        <v>0</v>
      </c>
      <c r="AC71" s="350">
        <f t="shared" ref="AC71" si="689">IF(ISNA(VLOOKUP(F71,$AI$2:$AS$5000,11,FALSE)),"", VLOOKUP(F71,$AI$2:$AS$5000,11,FALSE))</f>
        <v>0</v>
      </c>
      <c r="AI71" s="328" t="s">
        <v>1816</v>
      </c>
      <c r="AJ71" s="328">
        <v>1353936</v>
      </c>
      <c r="AK71" s="328">
        <v>4147903</v>
      </c>
      <c r="AL71" s="328">
        <v>0</v>
      </c>
      <c r="AM71" s="328">
        <v>6</v>
      </c>
      <c r="AN71" s="328">
        <v>21</v>
      </c>
      <c r="AO71" s="328">
        <v>1</v>
      </c>
      <c r="AP71" s="328">
        <v>0</v>
      </c>
      <c r="AQ71" s="328">
        <v>1</v>
      </c>
      <c r="AR71" s="328">
        <v>0</v>
      </c>
      <c r="AS71" s="328"/>
    </row>
    <row r="72" spans="1:50" ht="26.25" thickBot="1">
      <c r="A72" s="212">
        <f t="shared" si="1"/>
        <v>0</v>
      </c>
      <c r="B72" s="23" t="str">
        <f t="shared" ref="B72:D72" si="690">B70</f>
        <v>GGFV51FA</v>
      </c>
      <c r="C72" s="220" t="str">
        <f t="shared" si="690"/>
        <v>Major Must</v>
      </c>
      <c r="D72" s="45" t="str">
        <f t="shared" si="690"/>
        <v>AF. 4.4.1</v>
      </c>
      <c r="E72" s="24" t="str">
        <f>Labels!$C$104</f>
        <v>Answer 2 / Evidence</v>
      </c>
      <c r="F72" s="222"/>
      <c r="G72" s="223"/>
      <c r="H72" s="25" t="str">
        <f t="shared" si="675"/>
        <v/>
      </c>
      <c r="I72" s="25" t="str">
        <f t="shared" si="676"/>
        <v/>
      </c>
      <c r="J72" s="25" t="str">
        <f t="shared" si="677"/>
        <v/>
      </c>
      <c r="K72" s="25" t="str">
        <f t="shared" si="678"/>
        <v>X</v>
      </c>
      <c r="L72" s="27" t="str">
        <f t="shared" ref="L72" si="691">L70</f>
        <v/>
      </c>
      <c r="M72" s="21"/>
      <c r="N72" s="22" t="e">
        <f t="shared" si="680"/>
        <v>#VALUE!</v>
      </c>
      <c r="O72" s="22" t="str">
        <f t="shared" ref="O72" si="692">IF(ISERR(N72),D70,N72)</f>
        <v>AF. 4.4.1</v>
      </c>
      <c r="P72" s="22" t="str">
        <f t="shared" si="682"/>
        <v/>
      </c>
      <c r="Q72" s="22" t="str">
        <f t="shared" si="683"/>
        <v/>
      </c>
      <c r="R72" s="9" t="e">
        <f t="shared" si="684"/>
        <v>#N/A</v>
      </c>
      <c r="S72" s="9">
        <f t="shared" si="685"/>
        <v>0</v>
      </c>
      <c r="T72" s="9" t="e">
        <f t="shared" si="686"/>
        <v>#N/A</v>
      </c>
      <c r="U72" s="9">
        <f t="shared" si="687"/>
        <v>0</v>
      </c>
      <c r="V72" s="9">
        <f t="shared" ref="V72" si="693">IF(U72=0,U71,U72)</f>
        <v>2</v>
      </c>
      <c r="W72" s="347">
        <v>2</v>
      </c>
      <c r="X72" s="9" t="e">
        <f t="shared" si="688"/>
        <v>#N/A</v>
      </c>
      <c r="Y72" s="349"/>
      <c r="Z72" s="9">
        <f>SUM(Y$7:Y72)</f>
        <v>0</v>
      </c>
      <c r="AE72" s="9">
        <f t="shared" ref="AE72" si="694">MIN(AH72,V72)</f>
        <v>2</v>
      </c>
      <c r="AH72" s="9">
        <v>2</v>
      </c>
      <c r="AI72" s="328" t="s">
        <v>1817</v>
      </c>
      <c r="AJ72" s="328">
        <v>1353936</v>
      </c>
      <c r="AK72" s="328">
        <v>4147902</v>
      </c>
      <c r="AL72" s="328">
        <v>0</v>
      </c>
      <c r="AM72" s="328">
        <v>5</v>
      </c>
      <c r="AN72" s="328">
        <v>21</v>
      </c>
      <c r="AO72" s="328">
        <v>0</v>
      </c>
      <c r="AP72" s="328">
        <v>1</v>
      </c>
      <c r="AQ72" s="328">
        <v>0</v>
      </c>
      <c r="AR72" s="328">
        <v>0</v>
      </c>
      <c r="AS72" s="328"/>
      <c r="AU72" s="9">
        <v>0</v>
      </c>
      <c r="AV72" s="9">
        <f>U71</f>
        <v>2</v>
      </c>
    </row>
    <row r="73" spans="1:50" ht="38.25">
      <c r="A73" s="212">
        <f t="shared" si="1"/>
        <v>0</v>
      </c>
      <c r="B73" s="67" t="s">
        <v>1157</v>
      </c>
      <c r="C73" s="143" t="s">
        <v>1096</v>
      </c>
      <c r="D73" s="43" t="s">
        <v>2388</v>
      </c>
      <c r="E73" s="218" t="str">
        <f>Labels!$C$54</f>
        <v>Control Point</v>
      </c>
      <c r="F73" s="26" t="s">
        <v>2389</v>
      </c>
      <c r="G73" s="30" t="str">
        <f>IF(OR(ISERR(P74),ISERR(P75),ISERR(Q74),ISERR(Q75)),Labels!$C$94,Q73)</f>
        <v>Input Accepted</v>
      </c>
      <c r="H73" s="15" t="str">
        <f t="shared" ref="H73" si="695">IF(F74&lt;&gt;"",IF(TRIM(VLOOKUP(F74,$AI$2:$AR$5000,8,FALSE))="1","X",""),"")</f>
        <v/>
      </c>
      <c r="I73" s="15" t="str">
        <f t="shared" ref="I73" si="696">IF(F74&lt;&gt;"",IF(TRIM(VLOOKUP(F74,$AI$2:$AR$5000,9,FALSE))="1","X",""),"")</f>
        <v/>
      </c>
      <c r="J73" s="15" t="str">
        <f t="shared" ref="J73" si="697">IF(TRIM(""&amp;G75)&lt;&gt;"","X","")</f>
        <v/>
      </c>
      <c r="K73" s="15" t="str">
        <f t="shared" ref="K73" si="698">IF(TRIM(""&amp;G74)&lt;&gt;"","X","")</f>
        <v>X</v>
      </c>
      <c r="L73" s="31" t="str">
        <f>IF(G73&lt;&gt;Labels!$C$92,"X","")</f>
        <v/>
      </c>
      <c r="M73" s="16"/>
      <c r="N73" s="17">
        <v>1353932</v>
      </c>
      <c r="O73" s="17">
        <v>13125</v>
      </c>
      <c r="P73" s="17"/>
      <c r="Q73" s="22" t="str">
        <f>IF(F74="",Labels!$C$93,R73)</f>
        <v>Input Accepted</v>
      </c>
      <c r="R73" s="9" t="str">
        <f t="shared" ref="R73" si="699">IF(OR(O74&amp;""&lt;&gt;D73&amp;"",O75&amp;""&lt;&gt;D73&amp;""),"You are not allowed to copy cells in the answer column. Press Ctrl-z immediately to attempt to fix this error.",S73)</f>
        <v>Input Accepted</v>
      </c>
      <c r="S73" s="9" t="str">
        <f>IF(AND(OR(H73="X",S74=6,C73=Labels!$C$49,C73=Labels!$C$46,AX73="Y"),Q74=""),Labels!$C$95,T73)</f>
        <v>Input Accepted</v>
      </c>
      <c r="T73" s="346" t="str">
        <f>IF(OR(S75=6,AND(S75&gt;0,S74=6)),Labels!$C$96,IF(S75=1,Labels!$C$143,U73))</f>
        <v>Input Accepted</v>
      </c>
      <c r="U73" s="9" t="str">
        <f>IF(AND(S75&gt;0,U75&lt;=U74),Labels!C$97,V73)</f>
        <v>Input Accepted</v>
      </c>
      <c r="V73" s="9" t="str">
        <f>IF(AND(S75&gt;0,Q75=""),Labels!$C$98,W73)</f>
        <v>Input Accepted</v>
      </c>
      <c r="W73" s="9" t="str">
        <f>IF(AND(S75=0,Q75&lt;&gt;""),Labels!$C$99,Labels!$C$92)</f>
        <v>Input Accepted</v>
      </c>
      <c r="Y73" s="9">
        <f t="shared" ref="Y73" si="700">IF(H73="X",1,0)</f>
        <v>0</v>
      </c>
      <c r="Z73" s="9">
        <f>SUM(Y$7:Y73)</f>
        <v>0</v>
      </c>
      <c r="AA73" s="9" t="str">
        <f t="shared" ref="AA73" si="701">Q74</f>
        <v>Y</v>
      </c>
      <c r="AB73" s="9">
        <f t="shared" ref="AB73" si="702">VLOOKUP(P74,$AI$2:$AN$5000,6,FALSE)</f>
        <v>21</v>
      </c>
      <c r="AC73" s="9" t="str">
        <f t="shared" ref="AC73" si="703">Q75</f>
        <v/>
      </c>
      <c r="AD73" s="9">
        <f t="shared" ref="AD73" si="704">IF(TRIM(F74)="",1,0)</f>
        <v>0</v>
      </c>
      <c r="AF73" s="347">
        <f t="shared" ref="AF73" si="705">SUM($AD$7:$AD$5000)</f>
        <v>0</v>
      </c>
      <c r="AG73" s="9">
        <f>IF(AND(H73="X",C73=Labels!C115),1,0)</f>
        <v>0</v>
      </c>
      <c r="AI73" s="328" t="s">
        <v>1818</v>
      </c>
      <c r="AJ73" s="328">
        <v>1353936</v>
      </c>
      <c r="AK73" s="328">
        <v>4147901</v>
      </c>
      <c r="AL73" s="328">
        <v>2</v>
      </c>
      <c r="AM73" s="328">
        <v>2</v>
      </c>
      <c r="AN73" s="328">
        <v>21</v>
      </c>
      <c r="AO73" s="328">
        <v>1</v>
      </c>
      <c r="AP73" s="328">
        <v>0</v>
      </c>
      <c r="AQ73" s="328">
        <v>0</v>
      </c>
      <c r="AR73" s="328">
        <v>0</v>
      </c>
      <c r="AS73" s="328"/>
      <c r="AX73" s="9" t="s">
        <v>663</v>
      </c>
    </row>
    <row r="74" spans="1:50" ht="25.5">
      <c r="A74" s="212">
        <f t="shared" ref="A74:A137" si="706">Z74</f>
        <v>0</v>
      </c>
      <c r="B74" s="18" t="s">
        <v>1157</v>
      </c>
      <c r="C74" s="219" t="str">
        <f t="shared" ref="C74" si="707">C73</f>
        <v>Major Must</v>
      </c>
      <c r="D74" s="44" t="str">
        <f t="shared" ref="D74" si="708">D73</f>
        <v>AF. 4.4.2</v>
      </c>
      <c r="E74" s="19" t="str">
        <f>Labels!$C$103</f>
        <v>Answer 1 / Comment</v>
      </c>
      <c r="F74" s="62" t="str">
        <f>$AI$61</f>
        <v>AF. 4.4.2 -Yes</v>
      </c>
      <c r="G74" s="46" t="s">
        <v>664</v>
      </c>
      <c r="H74" s="20" t="str">
        <f t="shared" ref="H74:H75" si="709">H73</f>
        <v/>
      </c>
      <c r="I74" s="20" t="str">
        <f t="shared" ref="I74:I75" si="710">I73</f>
        <v/>
      </c>
      <c r="J74" s="20" t="str">
        <f t="shared" ref="J74:J75" si="711">J73</f>
        <v/>
      </c>
      <c r="K74" s="20" t="str">
        <f t="shared" ref="K74:K75" si="712">K73</f>
        <v>X</v>
      </c>
      <c r="L74" s="28" t="str">
        <f t="shared" ref="L74" si="713">L73</f>
        <v/>
      </c>
      <c r="M74" s="21"/>
      <c r="N74" s="22" t="str">
        <f t="shared" ref="N74:N75" si="714">LEFT(F74,FIND(" -",F74)-1)</f>
        <v>AF. 4.4.2</v>
      </c>
      <c r="O74" s="22" t="str">
        <f t="shared" ref="O74" si="715">IF(ISERR(N74),D73,N74)</f>
        <v>AF. 4.4.2</v>
      </c>
      <c r="P74" s="22" t="str">
        <f t="shared" ref="P74:P75" si="716">TRIM(F74&amp;"")</f>
        <v>AF. 4.4.2 -Yes</v>
      </c>
      <c r="Q74" s="22" t="str">
        <f t="shared" ref="Q74:Q75" si="717">TRIM(G74&amp;"")</f>
        <v>Y</v>
      </c>
      <c r="R74" s="9">
        <f t="shared" ref="R74:R75" si="718">VLOOKUP(F74,$AI$2:$AM$5000,5,FALSE)</f>
        <v>2</v>
      </c>
      <c r="S74" s="9">
        <f t="shared" ref="S74:S75" si="719">IF(ISNA(R74),0,R74)</f>
        <v>2</v>
      </c>
      <c r="T74" s="9">
        <f t="shared" ref="T74:T75" si="720">VLOOKUP(F74,$AI$2:$AL$5000,4,FALSE)</f>
        <v>2</v>
      </c>
      <c r="U74" s="9">
        <f t="shared" ref="U74:U75" si="721">IF(ISNA(T74),0,T74)</f>
        <v>2</v>
      </c>
      <c r="X74" s="9">
        <f t="shared" ref="X74:X75" si="722">VLOOKUP(F74,$AI$2:$AL$5000,3,FALSE)</f>
        <v>4147890</v>
      </c>
      <c r="Y74" s="349"/>
      <c r="Z74" s="9">
        <f>SUM(Y$7:Y74)</f>
        <v>0</v>
      </c>
      <c r="AC74" s="350">
        <f t="shared" ref="AC74" si="723">IF(ISNA(VLOOKUP(F74,$AI$2:$AS$5000,11,FALSE)),"", VLOOKUP(F74,$AI$2:$AS$5000,11,FALSE))</f>
        <v>0</v>
      </c>
      <c r="AI74" s="328" t="s">
        <v>1819</v>
      </c>
      <c r="AJ74" s="328">
        <v>1353937</v>
      </c>
      <c r="AK74" s="328">
        <v>4147906</v>
      </c>
      <c r="AL74" s="328">
        <v>0</v>
      </c>
      <c r="AM74" s="328">
        <v>6</v>
      </c>
      <c r="AN74" s="328">
        <v>21</v>
      </c>
      <c r="AO74" s="328">
        <v>1</v>
      </c>
      <c r="AP74" s="328">
        <v>0</v>
      </c>
      <c r="AQ74" s="328">
        <v>1</v>
      </c>
      <c r="AR74" s="328">
        <v>0</v>
      </c>
      <c r="AS74" s="328"/>
    </row>
    <row r="75" spans="1:50" ht="26.25" thickBot="1">
      <c r="A75" s="212">
        <f t="shared" si="706"/>
        <v>0</v>
      </c>
      <c r="B75" s="23" t="str">
        <f t="shared" ref="B75:D75" si="724">B73</f>
        <v>GGFV51FA</v>
      </c>
      <c r="C75" s="220" t="str">
        <f t="shared" si="724"/>
        <v>Major Must</v>
      </c>
      <c r="D75" s="45" t="str">
        <f t="shared" si="724"/>
        <v>AF. 4.4.2</v>
      </c>
      <c r="E75" s="24" t="str">
        <f>Labels!$C$104</f>
        <v>Answer 2 / Evidence</v>
      </c>
      <c r="F75" s="222"/>
      <c r="G75" s="223"/>
      <c r="H75" s="25" t="str">
        <f t="shared" si="709"/>
        <v/>
      </c>
      <c r="I75" s="25" t="str">
        <f t="shared" si="710"/>
        <v/>
      </c>
      <c r="J75" s="25" t="str">
        <f t="shared" si="711"/>
        <v/>
      </c>
      <c r="K75" s="25" t="str">
        <f t="shared" si="712"/>
        <v>X</v>
      </c>
      <c r="L75" s="27" t="str">
        <f t="shared" ref="L75" si="725">L73</f>
        <v/>
      </c>
      <c r="M75" s="21"/>
      <c r="N75" s="22" t="e">
        <f t="shared" si="714"/>
        <v>#VALUE!</v>
      </c>
      <c r="O75" s="22" t="str">
        <f t="shared" ref="O75" si="726">IF(ISERR(N75),D73,N75)</f>
        <v>AF. 4.4.2</v>
      </c>
      <c r="P75" s="22" t="str">
        <f t="shared" si="716"/>
        <v/>
      </c>
      <c r="Q75" s="22" t="str">
        <f t="shared" si="717"/>
        <v/>
      </c>
      <c r="R75" s="9" t="e">
        <f t="shared" si="718"/>
        <v>#N/A</v>
      </c>
      <c r="S75" s="9">
        <f t="shared" si="719"/>
        <v>0</v>
      </c>
      <c r="T75" s="9" t="e">
        <f t="shared" si="720"/>
        <v>#N/A</v>
      </c>
      <c r="U75" s="9">
        <f t="shared" si="721"/>
        <v>0</v>
      </c>
      <c r="V75" s="9">
        <f t="shared" ref="V75" si="727">IF(U75=0,U74,U75)</f>
        <v>2</v>
      </c>
      <c r="W75" s="347">
        <v>2</v>
      </c>
      <c r="X75" s="9" t="e">
        <f t="shared" si="722"/>
        <v>#N/A</v>
      </c>
      <c r="Y75" s="349"/>
      <c r="Z75" s="9">
        <f>SUM(Y$7:Y75)</f>
        <v>0</v>
      </c>
      <c r="AE75" s="9">
        <f t="shared" ref="AE75" si="728">MIN(AH75,V75)</f>
        <v>2</v>
      </c>
      <c r="AH75" s="9">
        <v>2</v>
      </c>
      <c r="AI75" s="328" t="s">
        <v>1820</v>
      </c>
      <c r="AJ75" s="328">
        <v>1353937</v>
      </c>
      <c r="AK75" s="328">
        <v>4147905</v>
      </c>
      <c r="AL75" s="328">
        <v>0</v>
      </c>
      <c r="AM75" s="328">
        <v>5</v>
      </c>
      <c r="AN75" s="328">
        <v>21</v>
      </c>
      <c r="AO75" s="328">
        <v>0</v>
      </c>
      <c r="AP75" s="328">
        <v>1</v>
      </c>
      <c r="AQ75" s="328">
        <v>0</v>
      </c>
      <c r="AR75" s="328">
        <v>0</v>
      </c>
      <c r="AS75" s="328"/>
      <c r="AU75" s="9">
        <v>0</v>
      </c>
      <c r="AV75" s="9">
        <f>U74</f>
        <v>2</v>
      </c>
    </row>
    <row r="76" spans="1:50" ht="38.25">
      <c r="A76" s="212">
        <f t="shared" si="706"/>
        <v>0</v>
      </c>
      <c r="B76" s="67" t="s">
        <v>1157</v>
      </c>
      <c r="C76" s="143" t="s">
        <v>1096</v>
      </c>
      <c r="D76" s="43" t="s">
        <v>2390</v>
      </c>
      <c r="E76" s="218" t="str">
        <f>Labels!$C$54</f>
        <v>Control Point</v>
      </c>
      <c r="F76" s="26" t="s">
        <v>2391</v>
      </c>
      <c r="G76" s="30" t="str">
        <f>IF(OR(ISERR(P77),ISERR(P78),ISERR(Q77),ISERR(Q78)),Labels!$C$94,Q76)</f>
        <v>Input Accepted</v>
      </c>
      <c r="H76" s="15" t="str">
        <f t="shared" ref="H76" si="729">IF(F77&lt;&gt;"",IF(TRIM(VLOOKUP(F77,$AI$2:$AR$5000,8,FALSE))="1","X",""),"")</f>
        <v/>
      </c>
      <c r="I76" s="15" t="str">
        <f t="shared" ref="I76" si="730">IF(F77&lt;&gt;"",IF(TRIM(VLOOKUP(F77,$AI$2:$AR$5000,9,FALSE))="1","X",""),"")</f>
        <v/>
      </c>
      <c r="J76" s="15" t="str">
        <f t="shared" ref="J76" si="731">IF(TRIM(""&amp;G78)&lt;&gt;"","X","")</f>
        <v/>
      </c>
      <c r="K76" s="15" t="str">
        <f t="shared" ref="K76" si="732">IF(TRIM(""&amp;G77)&lt;&gt;"","X","")</f>
        <v>X</v>
      </c>
      <c r="L76" s="31" t="str">
        <f>IF(G76&lt;&gt;Labels!$C$92,"X","")</f>
        <v/>
      </c>
      <c r="M76" s="16"/>
      <c r="N76" s="17">
        <v>1353933</v>
      </c>
      <c r="O76" s="17">
        <v>13125</v>
      </c>
      <c r="P76" s="17"/>
      <c r="Q76" s="22" t="str">
        <f>IF(F77="",Labels!$C$93,R76)</f>
        <v>Input Accepted</v>
      </c>
      <c r="R76" s="9" t="str">
        <f t="shared" ref="R76" si="733">IF(OR(O77&amp;""&lt;&gt;D76&amp;"",O78&amp;""&lt;&gt;D76&amp;""),"You are not allowed to copy cells in the answer column. Press Ctrl-z immediately to attempt to fix this error.",S76)</f>
        <v>Input Accepted</v>
      </c>
      <c r="S76" s="9" t="str">
        <f>IF(AND(OR(H76="X",S77=6,C76=Labels!$C$49,C76=Labels!$C$46,AX76="Y"),Q77=""),Labels!$C$95,T76)</f>
        <v>Input Accepted</v>
      </c>
      <c r="T76" s="346" t="str">
        <f>IF(OR(S78=6,AND(S78&gt;0,S77=6)),Labels!$C$96,IF(S78=1,Labels!$C$143,U76))</f>
        <v>Input Accepted</v>
      </c>
      <c r="U76" s="9" t="str">
        <f>IF(AND(S78&gt;0,U78&lt;=U77),Labels!C$97,V76)</f>
        <v>Input Accepted</v>
      </c>
      <c r="V76" s="9" t="str">
        <f>IF(AND(S78&gt;0,Q78=""),Labels!$C$98,W76)</f>
        <v>Input Accepted</v>
      </c>
      <c r="W76" s="9" t="str">
        <f>IF(AND(S78=0,Q78&lt;&gt;""),Labels!$C$99,Labels!$C$92)</f>
        <v>Input Accepted</v>
      </c>
      <c r="Y76" s="9">
        <f t="shared" ref="Y76" si="734">IF(H76="X",1,0)</f>
        <v>0</v>
      </c>
      <c r="Z76" s="9">
        <f>SUM(Y$7:Y76)</f>
        <v>0</v>
      </c>
      <c r="AA76" s="9" t="str">
        <f t="shared" ref="AA76" si="735">Q77</f>
        <v>Y</v>
      </c>
      <c r="AB76" s="9">
        <f t="shared" ref="AB76" si="736">VLOOKUP(P77,$AI$2:$AN$5000,6,FALSE)</f>
        <v>21</v>
      </c>
      <c r="AC76" s="9" t="str">
        <f t="shared" ref="AC76" si="737">Q78</f>
        <v/>
      </c>
      <c r="AD76" s="9">
        <f t="shared" ref="AD76" si="738">IF(TRIM(F77)="",1,0)</f>
        <v>0</v>
      </c>
      <c r="AF76" s="347">
        <f t="shared" ref="AF76" si="739">SUM($AD$7:$AD$5000)</f>
        <v>0</v>
      </c>
      <c r="AG76" s="9">
        <f>IF(AND(H76="X",C76=Labels!C118),1,0)</f>
        <v>0</v>
      </c>
      <c r="AI76" s="328" t="s">
        <v>1821</v>
      </c>
      <c r="AJ76" s="328">
        <v>1353937</v>
      </c>
      <c r="AK76" s="328">
        <v>4147904</v>
      </c>
      <c r="AL76" s="328">
        <v>2</v>
      </c>
      <c r="AM76" s="328">
        <v>2</v>
      </c>
      <c r="AN76" s="328">
        <v>21</v>
      </c>
      <c r="AO76" s="328">
        <v>1</v>
      </c>
      <c r="AP76" s="328">
        <v>0</v>
      </c>
      <c r="AQ76" s="328">
        <v>0</v>
      </c>
      <c r="AR76" s="328">
        <v>0</v>
      </c>
      <c r="AS76" s="328"/>
      <c r="AX76" s="9" t="s">
        <v>663</v>
      </c>
    </row>
    <row r="77" spans="1:50" ht="25.5">
      <c r="A77" s="212">
        <f t="shared" si="706"/>
        <v>0</v>
      </c>
      <c r="B77" s="18" t="s">
        <v>1157</v>
      </c>
      <c r="C77" s="219" t="str">
        <f t="shared" ref="C77" si="740">C76</f>
        <v>Major Must</v>
      </c>
      <c r="D77" s="44" t="str">
        <f t="shared" ref="D77" si="741">D76</f>
        <v>AF. 4.5.1</v>
      </c>
      <c r="E77" s="19" t="str">
        <f>Labels!$C$103</f>
        <v>Answer 1 / Comment</v>
      </c>
      <c r="F77" s="62" t="str">
        <f>$AI$64</f>
        <v>AF. 4.5.1 -Yes</v>
      </c>
      <c r="G77" s="46" t="s">
        <v>664</v>
      </c>
      <c r="H77" s="20" t="str">
        <f t="shared" ref="H77:H78" si="742">H76</f>
        <v/>
      </c>
      <c r="I77" s="20" t="str">
        <f t="shared" ref="I77:I78" si="743">I76</f>
        <v/>
      </c>
      <c r="J77" s="20" t="str">
        <f t="shared" ref="J77:J78" si="744">J76</f>
        <v/>
      </c>
      <c r="K77" s="20" t="str">
        <f t="shared" ref="K77:K78" si="745">K76</f>
        <v>X</v>
      </c>
      <c r="L77" s="28" t="str">
        <f t="shared" ref="L77" si="746">L76</f>
        <v/>
      </c>
      <c r="M77" s="21"/>
      <c r="N77" s="22" t="str">
        <f t="shared" ref="N77:N78" si="747">LEFT(F77,FIND(" -",F77)-1)</f>
        <v>AF. 4.5.1</v>
      </c>
      <c r="O77" s="22" t="str">
        <f t="shared" ref="O77" si="748">IF(ISERR(N77),D76,N77)</f>
        <v>AF. 4.5.1</v>
      </c>
      <c r="P77" s="22" t="str">
        <f t="shared" ref="P77:P78" si="749">TRIM(F77&amp;"")</f>
        <v>AF. 4.5.1 -Yes</v>
      </c>
      <c r="Q77" s="22" t="str">
        <f t="shared" ref="Q77:Q78" si="750">TRIM(G77&amp;"")</f>
        <v>Y</v>
      </c>
      <c r="R77" s="9">
        <f t="shared" ref="R77:R78" si="751">VLOOKUP(F77,$AI$2:$AM$5000,5,FALSE)</f>
        <v>2</v>
      </c>
      <c r="S77" s="9">
        <f t="shared" ref="S77:S78" si="752">IF(ISNA(R77),0,R77)</f>
        <v>2</v>
      </c>
      <c r="T77" s="9">
        <f t="shared" ref="T77:T78" si="753">VLOOKUP(F77,$AI$2:$AL$5000,4,FALSE)</f>
        <v>2</v>
      </c>
      <c r="U77" s="9">
        <f t="shared" ref="U77:U78" si="754">IF(ISNA(T77),0,T77)</f>
        <v>2</v>
      </c>
      <c r="X77" s="9">
        <f t="shared" ref="X77:X78" si="755">VLOOKUP(F77,$AI$2:$AL$5000,3,FALSE)</f>
        <v>4147892</v>
      </c>
      <c r="Y77" s="349"/>
      <c r="Z77" s="9">
        <f>SUM(Y$7:Y77)</f>
        <v>0</v>
      </c>
      <c r="AC77" s="350">
        <f t="shared" ref="AC77" si="756">IF(ISNA(VLOOKUP(F77,$AI$2:$AS$5000,11,FALSE)),"", VLOOKUP(F77,$AI$2:$AS$5000,11,FALSE))</f>
        <v>0</v>
      </c>
      <c r="AI77" s="328" t="s">
        <v>1822</v>
      </c>
      <c r="AJ77" s="328">
        <v>1353938</v>
      </c>
      <c r="AK77" s="328">
        <v>4147909</v>
      </c>
      <c r="AL77" s="328">
        <v>0</v>
      </c>
      <c r="AM77" s="328">
        <v>6</v>
      </c>
      <c r="AN77" s="328">
        <v>21</v>
      </c>
      <c r="AO77" s="328">
        <v>1</v>
      </c>
      <c r="AP77" s="328">
        <v>0</v>
      </c>
      <c r="AQ77" s="328">
        <v>1</v>
      </c>
      <c r="AR77" s="328">
        <v>0</v>
      </c>
      <c r="AS77" s="328"/>
    </row>
    <row r="78" spans="1:50" ht="26.25" thickBot="1">
      <c r="A78" s="212">
        <f t="shared" si="706"/>
        <v>0</v>
      </c>
      <c r="B78" s="23" t="str">
        <f t="shared" ref="B78:D78" si="757">B76</f>
        <v>GGFV51FA</v>
      </c>
      <c r="C78" s="220" t="str">
        <f t="shared" si="757"/>
        <v>Major Must</v>
      </c>
      <c r="D78" s="45" t="str">
        <f t="shared" si="757"/>
        <v>AF. 4.5.1</v>
      </c>
      <c r="E78" s="24" t="str">
        <f>Labels!$C$104</f>
        <v>Answer 2 / Evidence</v>
      </c>
      <c r="F78" s="222"/>
      <c r="G78" s="223"/>
      <c r="H78" s="25" t="str">
        <f t="shared" si="742"/>
        <v/>
      </c>
      <c r="I78" s="25" t="str">
        <f t="shared" si="743"/>
        <v/>
      </c>
      <c r="J78" s="25" t="str">
        <f t="shared" si="744"/>
        <v/>
      </c>
      <c r="K78" s="25" t="str">
        <f t="shared" si="745"/>
        <v>X</v>
      </c>
      <c r="L78" s="27" t="str">
        <f t="shared" ref="L78" si="758">L76</f>
        <v/>
      </c>
      <c r="M78" s="21"/>
      <c r="N78" s="22" t="e">
        <f t="shared" si="747"/>
        <v>#VALUE!</v>
      </c>
      <c r="O78" s="22" t="str">
        <f t="shared" ref="O78" si="759">IF(ISERR(N78),D76,N78)</f>
        <v>AF. 4.5.1</v>
      </c>
      <c r="P78" s="22" t="str">
        <f t="shared" si="749"/>
        <v/>
      </c>
      <c r="Q78" s="22" t="str">
        <f t="shared" si="750"/>
        <v/>
      </c>
      <c r="R78" s="9" t="e">
        <f t="shared" si="751"/>
        <v>#N/A</v>
      </c>
      <c r="S78" s="9">
        <f t="shared" si="752"/>
        <v>0</v>
      </c>
      <c r="T78" s="9" t="e">
        <f t="shared" si="753"/>
        <v>#N/A</v>
      </c>
      <c r="U78" s="9">
        <f t="shared" si="754"/>
        <v>0</v>
      </c>
      <c r="V78" s="9">
        <f t="shared" ref="V78" si="760">IF(U78=0,U77,U78)</f>
        <v>2</v>
      </c>
      <c r="W78" s="347">
        <v>2</v>
      </c>
      <c r="X78" s="9" t="e">
        <f t="shared" si="755"/>
        <v>#N/A</v>
      </c>
      <c r="Y78" s="349"/>
      <c r="Z78" s="9">
        <f>SUM(Y$7:Y78)</f>
        <v>0</v>
      </c>
      <c r="AE78" s="9">
        <f t="shared" ref="AE78" si="761">MIN(AH78,V78)</f>
        <v>2</v>
      </c>
      <c r="AH78" s="9">
        <v>2</v>
      </c>
      <c r="AI78" s="328" t="s">
        <v>1823</v>
      </c>
      <c r="AJ78" s="328">
        <v>1353938</v>
      </c>
      <c r="AK78" s="328">
        <v>4147908</v>
      </c>
      <c r="AL78" s="328">
        <v>0</v>
      </c>
      <c r="AM78" s="328">
        <v>5</v>
      </c>
      <c r="AN78" s="328">
        <v>21</v>
      </c>
      <c r="AO78" s="328">
        <v>0</v>
      </c>
      <c r="AP78" s="328">
        <v>1</v>
      </c>
      <c r="AQ78" s="328">
        <v>0</v>
      </c>
      <c r="AR78" s="328">
        <v>0</v>
      </c>
      <c r="AS78" s="328"/>
      <c r="AU78" s="9">
        <v>0</v>
      </c>
      <c r="AV78" s="9">
        <f>U77</f>
        <v>2</v>
      </c>
    </row>
    <row r="79" spans="1:50" ht="63.75">
      <c r="A79" s="212">
        <f t="shared" si="706"/>
        <v>0</v>
      </c>
      <c r="B79" s="67" t="s">
        <v>1157</v>
      </c>
      <c r="C79" s="143" t="s">
        <v>1097</v>
      </c>
      <c r="D79" s="43" t="s">
        <v>2392</v>
      </c>
      <c r="E79" s="218" t="str">
        <f>Labels!$C$54</f>
        <v>Control Point</v>
      </c>
      <c r="F79" s="26" t="s">
        <v>2393</v>
      </c>
      <c r="G79" s="30" t="str">
        <f>IF(OR(ISERR(P80),ISERR(P81),ISERR(Q80),ISERR(Q81)),Labels!$C$94,Q79)</f>
        <v>Input Accepted</v>
      </c>
      <c r="H79" s="15" t="str">
        <f t="shared" ref="H79" si="762">IF(F80&lt;&gt;"",IF(TRIM(VLOOKUP(F80,$AI$2:$AR$5000,8,FALSE))="1","X",""),"")</f>
        <v/>
      </c>
      <c r="I79" s="15" t="str">
        <f t="shared" ref="I79" si="763">IF(F80&lt;&gt;"",IF(TRIM(VLOOKUP(F80,$AI$2:$AR$5000,9,FALSE))="1","X",""),"")</f>
        <v/>
      </c>
      <c r="J79" s="15" t="str">
        <f t="shared" ref="J79" si="764">IF(TRIM(""&amp;G81)&lt;&gt;"","X","")</f>
        <v/>
      </c>
      <c r="K79" s="15" t="str">
        <f t="shared" ref="K79" si="765">IF(TRIM(""&amp;G80)&lt;&gt;"","X","")</f>
        <v/>
      </c>
      <c r="L79" s="31" t="str">
        <f>IF(G79&lt;&gt;Labels!$C$92,"X","")</f>
        <v/>
      </c>
      <c r="M79" s="16"/>
      <c r="N79" s="17">
        <v>1353934</v>
      </c>
      <c r="O79" s="17">
        <v>13125</v>
      </c>
      <c r="P79" s="17"/>
      <c r="Q79" s="22" t="str">
        <f>IF(F80="",Labels!$C$93,R79)</f>
        <v>Input Accepted</v>
      </c>
      <c r="R79" s="9" t="str">
        <f t="shared" ref="R79" si="766">IF(OR(O80&amp;""&lt;&gt;D79&amp;"",O81&amp;""&lt;&gt;D79&amp;""),"You are not allowed to copy cells in the answer column. Press Ctrl-z immediately to attempt to fix this error.",S79)</f>
        <v>Input Accepted</v>
      </c>
      <c r="S79" s="9" t="str">
        <f>IF(AND(OR(H79="X",S80=6,C79=Labels!$C$49,C79=Labels!$C$46,AX79="Y"),Q80=""),Labels!$C$95,T79)</f>
        <v>Input Accepted</v>
      </c>
      <c r="T79" s="346" t="str">
        <f>IF(OR(S81=6,AND(S81&gt;0,S80=6)),Labels!$C$96,IF(S81=1,Labels!$C$143,U79))</f>
        <v>Input Accepted</v>
      </c>
      <c r="U79" s="9" t="str">
        <f>IF(AND(S81&gt;0,U81&lt;=U80),Labels!C$97,V79)</f>
        <v>Input Accepted</v>
      </c>
      <c r="V79" s="9" t="str">
        <f>IF(AND(S81&gt;0,Q81=""),Labels!$C$98,W79)</f>
        <v>Input Accepted</v>
      </c>
      <c r="W79" s="9" t="str">
        <f>IF(AND(S81=0,Q81&lt;&gt;""),Labels!$C$99,Labels!$C$92)</f>
        <v>Input Accepted</v>
      </c>
      <c r="Y79" s="9">
        <f t="shared" ref="Y79" si="767">IF(H79="X",1,0)</f>
        <v>0</v>
      </c>
      <c r="Z79" s="9">
        <f>SUM(Y$7:Y79)</f>
        <v>0</v>
      </c>
      <c r="AA79" s="9" t="str">
        <f t="shared" ref="AA79" si="768">Q80</f>
        <v/>
      </c>
      <c r="AB79" s="9">
        <f t="shared" ref="AB79" si="769">VLOOKUP(P80,$AI$2:$AN$5000,6,FALSE)</f>
        <v>21</v>
      </c>
      <c r="AC79" s="9" t="str">
        <f t="shared" ref="AC79" si="770">Q81</f>
        <v/>
      </c>
      <c r="AD79" s="9">
        <f t="shared" ref="AD79" si="771">IF(TRIM(F80)="",1,0)</f>
        <v>0</v>
      </c>
      <c r="AF79" s="347">
        <f t="shared" ref="AF79" si="772">SUM($AD$7:$AD$5000)</f>
        <v>0</v>
      </c>
      <c r="AG79" s="9">
        <f>IF(AND(H79="X",C79=Labels!C121),1,0)</f>
        <v>0</v>
      </c>
      <c r="AI79" s="328" t="s">
        <v>1824</v>
      </c>
      <c r="AJ79" s="328">
        <v>1353938</v>
      </c>
      <c r="AK79" s="328">
        <v>4147907</v>
      </c>
      <c r="AL79" s="328">
        <v>2</v>
      </c>
      <c r="AM79" s="328">
        <v>2</v>
      </c>
      <c r="AN79" s="328">
        <v>21</v>
      </c>
      <c r="AO79" s="328">
        <v>1</v>
      </c>
      <c r="AP79" s="328">
        <v>0</v>
      </c>
      <c r="AQ79" s="328">
        <v>0</v>
      </c>
      <c r="AR79" s="328">
        <v>0</v>
      </c>
      <c r="AS79" s="328"/>
      <c r="AX79" s="9" t="s">
        <v>663</v>
      </c>
    </row>
    <row r="80" spans="1:50" ht="25.5">
      <c r="A80" s="212">
        <f t="shared" si="706"/>
        <v>0</v>
      </c>
      <c r="B80" s="18" t="s">
        <v>1157</v>
      </c>
      <c r="C80" s="219" t="str">
        <f t="shared" ref="C80" si="773">C79</f>
        <v>Minor Must</v>
      </c>
      <c r="D80" s="44" t="str">
        <f t="shared" ref="D80" si="774">D79</f>
        <v>AF. 4.5.2</v>
      </c>
      <c r="E80" s="19" t="str">
        <f>Labels!$C$103</f>
        <v>Answer 1 / Comment</v>
      </c>
      <c r="F80" s="62" t="str">
        <f>$AI$67</f>
        <v>AF. 4.5.2 -Yes</v>
      </c>
      <c r="G80" s="46"/>
      <c r="H80" s="20" t="str">
        <f t="shared" ref="H80:H81" si="775">H79</f>
        <v/>
      </c>
      <c r="I80" s="20" t="str">
        <f t="shared" ref="I80:I81" si="776">I79</f>
        <v/>
      </c>
      <c r="J80" s="20" t="str">
        <f t="shared" ref="J80:J81" si="777">J79</f>
        <v/>
      </c>
      <c r="K80" s="20" t="str">
        <f t="shared" ref="K80:K81" si="778">K79</f>
        <v/>
      </c>
      <c r="L80" s="28" t="str">
        <f t="shared" ref="L80" si="779">L79</f>
        <v/>
      </c>
      <c r="M80" s="21"/>
      <c r="N80" s="22" t="str">
        <f t="shared" ref="N80:N81" si="780">LEFT(F80,FIND(" -",F80)-1)</f>
        <v>AF. 4.5.2</v>
      </c>
      <c r="O80" s="22" t="str">
        <f t="shared" ref="O80" si="781">IF(ISERR(N80),D79,N80)</f>
        <v>AF. 4.5.2</v>
      </c>
      <c r="P80" s="22" t="str">
        <f t="shared" ref="P80:P81" si="782">TRIM(F80&amp;"")</f>
        <v>AF. 4.5.2 -Yes</v>
      </c>
      <c r="Q80" s="22" t="str">
        <f t="shared" ref="Q80:Q81" si="783">TRIM(G80&amp;"")</f>
        <v/>
      </c>
      <c r="R80" s="9">
        <f t="shared" ref="R80:R81" si="784">VLOOKUP(F80,$AI$2:$AM$5000,5,FALSE)</f>
        <v>2</v>
      </c>
      <c r="S80" s="9">
        <f t="shared" ref="S80:S81" si="785">IF(ISNA(R80),0,R80)</f>
        <v>2</v>
      </c>
      <c r="T80" s="9">
        <f t="shared" ref="T80:T81" si="786">VLOOKUP(F80,$AI$2:$AL$5000,4,FALSE)</f>
        <v>2</v>
      </c>
      <c r="U80" s="9">
        <f t="shared" ref="U80:U81" si="787">IF(ISNA(T80),0,T80)</f>
        <v>2</v>
      </c>
      <c r="X80" s="9">
        <f t="shared" ref="X80:X81" si="788">VLOOKUP(F80,$AI$2:$AL$5000,3,FALSE)</f>
        <v>4147895</v>
      </c>
      <c r="Y80" s="349"/>
      <c r="Z80" s="9">
        <f>SUM(Y$7:Y80)</f>
        <v>0</v>
      </c>
      <c r="AC80" s="350">
        <f t="shared" ref="AC80" si="789">IF(ISNA(VLOOKUP(F80,$AI$2:$AS$5000,11,FALSE)),"", VLOOKUP(F80,$AI$2:$AS$5000,11,FALSE))</f>
        <v>0</v>
      </c>
      <c r="AI80" s="328" t="s">
        <v>1825</v>
      </c>
      <c r="AJ80" s="328">
        <v>1353939</v>
      </c>
      <c r="AK80" s="328">
        <v>4147912</v>
      </c>
      <c r="AL80" s="328">
        <v>0</v>
      </c>
      <c r="AM80" s="328">
        <v>6</v>
      </c>
      <c r="AN80" s="328">
        <v>21</v>
      </c>
      <c r="AO80" s="328">
        <v>1</v>
      </c>
      <c r="AP80" s="328">
        <v>0</v>
      </c>
      <c r="AQ80" s="328">
        <v>1</v>
      </c>
      <c r="AR80" s="328">
        <v>0</v>
      </c>
      <c r="AS80" s="328"/>
    </row>
    <row r="81" spans="1:50" ht="26.25" thickBot="1">
      <c r="A81" s="212">
        <f t="shared" si="706"/>
        <v>0</v>
      </c>
      <c r="B81" s="23" t="str">
        <f t="shared" ref="B81:D81" si="790">B79</f>
        <v>GGFV51FA</v>
      </c>
      <c r="C81" s="220" t="str">
        <f t="shared" si="790"/>
        <v>Minor Must</v>
      </c>
      <c r="D81" s="45" t="str">
        <f t="shared" si="790"/>
        <v>AF. 4.5.2</v>
      </c>
      <c r="E81" s="24" t="str">
        <f>Labels!$C$104</f>
        <v>Answer 2 / Evidence</v>
      </c>
      <c r="F81" s="222"/>
      <c r="G81" s="223"/>
      <c r="H81" s="25" t="str">
        <f t="shared" si="775"/>
        <v/>
      </c>
      <c r="I81" s="25" t="str">
        <f t="shared" si="776"/>
        <v/>
      </c>
      <c r="J81" s="25" t="str">
        <f t="shared" si="777"/>
        <v/>
      </c>
      <c r="K81" s="25" t="str">
        <f t="shared" si="778"/>
        <v/>
      </c>
      <c r="L81" s="27" t="str">
        <f t="shared" ref="L81" si="791">L79</f>
        <v/>
      </c>
      <c r="M81" s="21"/>
      <c r="N81" s="22" t="e">
        <f t="shared" si="780"/>
        <v>#VALUE!</v>
      </c>
      <c r="O81" s="22" t="str">
        <f t="shared" ref="O81" si="792">IF(ISERR(N81),D79,N81)</f>
        <v>AF. 4.5.2</v>
      </c>
      <c r="P81" s="22" t="str">
        <f t="shared" si="782"/>
        <v/>
      </c>
      <c r="Q81" s="22" t="str">
        <f t="shared" si="783"/>
        <v/>
      </c>
      <c r="R81" s="9" t="e">
        <f t="shared" si="784"/>
        <v>#N/A</v>
      </c>
      <c r="S81" s="9">
        <f t="shared" si="785"/>
        <v>0</v>
      </c>
      <c r="T81" s="9" t="e">
        <f t="shared" si="786"/>
        <v>#N/A</v>
      </c>
      <c r="U81" s="9">
        <f t="shared" si="787"/>
        <v>0</v>
      </c>
      <c r="V81" s="9">
        <f t="shared" ref="V81" si="793">IF(U81=0,U80,U81)</f>
        <v>2</v>
      </c>
      <c r="W81" s="347">
        <v>2</v>
      </c>
      <c r="X81" s="9" t="e">
        <f t="shared" si="788"/>
        <v>#N/A</v>
      </c>
      <c r="Y81" s="349"/>
      <c r="Z81" s="9">
        <f>SUM(Y$7:Y81)</f>
        <v>0</v>
      </c>
      <c r="AE81" s="9">
        <f t="shared" ref="AE81" si="794">MIN(AH81,V81)</f>
        <v>2</v>
      </c>
      <c r="AH81" s="9">
        <v>2</v>
      </c>
      <c r="AI81" s="328" t="s">
        <v>1826</v>
      </c>
      <c r="AJ81" s="328">
        <v>1353939</v>
      </c>
      <c r="AK81" s="328">
        <v>4147911</v>
      </c>
      <c r="AL81" s="328">
        <v>0</v>
      </c>
      <c r="AM81" s="328">
        <v>5</v>
      </c>
      <c r="AN81" s="328">
        <v>21</v>
      </c>
      <c r="AO81" s="328">
        <v>0</v>
      </c>
      <c r="AP81" s="328">
        <v>1</v>
      </c>
      <c r="AQ81" s="328">
        <v>0</v>
      </c>
      <c r="AR81" s="328">
        <v>0</v>
      </c>
      <c r="AS81" s="328"/>
      <c r="AU81" s="9">
        <v>0</v>
      </c>
      <c r="AV81" s="9">
        <f>U80</f>
        <v>2</v>
      </c>
    </row>
    <row r="82" spans="1:50" ht="38.25">
      <c r="A82" s="212">
        <f t="shared" si="706"/>
        <v>0</v>
      </c>
      <c r="B82" s="67" t="s">
        <v>1157</v>
      </c>
      <c r="C82" s="143" t="s">
        <v>1096</v>
      </c>
      <c r="D82" s="43" t="s">
        <v>2394</v>
      </c>
      <c r="E82" s="218" t="str">
        <f>Labels!$C$54</f>
        <v>Control Point</v>
      </c>
      <c r="F82" s="26" t="s">
        <v>2395</v>
      </c>
      <c r="G82" s="30" t="str">
        <f>IF(OR(ISERR(P83),ISERR(P84),ISERR(Q83),ISERR(Q84)),Labels!$C$94,Q82)</f>
        <v>Input Accepted</v>
      </c>
      <c r="H82" s="15" t="str">
        <f t="shared" ref="H82" si="795">IF(F83&lt;&gt;"",IF(TRIM(VLOOKUP(F83,$AI$2:$AR$5000,8,FALSE))="1","X",""),"")</f>
        <v/>
      </c>
      <c r="I82" s="15" t="str">
        <f t="shared" ref="I82" si="796">IF(F83&lt;&gt;"",IF(TRIM(VLOOKUP(F83,$AI$2:$AR$5000,9,FALSE))="1","X",""),"")</f>
        <v/>
      </c>
      <c r="J82" s="15" t="str">
        <f t="shared" ref="J82" si="797">IF(TRIM(""&amp;G84)&lt;&gt;"","X","")</f>
        <v/>
      </c>
      <c r="K82" s="15" t="str">
        <f t="shared" ref="K82" si="798">IF(TRIM(""&amp;G83)&lt;&gt;"","X","")</f>
        <v>X</v>
      </c>
      <c r="L82" s="31" t="str">
        <f>IF(G82&lt;&gt;Labels!$C$92,"X","")</f>
        <v/>
      </c>
      <c r="M82" s="16"/>
      <c r="N82" s="17">
        <v>1353935</v>
      </c>
      <c r="O82" s="17">
        <v>13125</v>
      </c>
      <c r="P82" s="17"/>
      <c r="Q82" s="22" t="str">
        <f>IF(F83="",Labels!$C$93,R82)</f>
        <v>Input Accepted</v>
      </c>
      <c r="R82" s="9" t="str">
        <f t="shared" ref="R82" si="799">IF(OR(O83&amp;""&lt;&gt;D82&amp;"",O84&amp;""&lt;&gt;D82&amp;""),"You are not allowed to copy cells in the answer column. Press Ctrl-z immediately to attempt to fix this error.",S82)</f>
        <v>Input Accepted</v>
      </c>
      <c r="S82" s="9" t="str">
        <f>IF(AND(OR(H82="X",S83=6,C82=Labels!$C$49,C82=Labels!$C$46,AX82="Y"),Q83=""),Labels!$C$95,T82)</f>
        <v>Input Accepted</v>
      </c>
      <c r="T82" s="346" t="str">
        <f>IF(OR(S84=6,AND(S84&gt;0,S83=6)),Labels!$C$96,IF(S84=1,Labels!$C$143,U82))</f>
        <v>Input Accepted</v>
      </c>
      <c r="U82" s="9" t="str">
        <f>IF(AND(S84&gt;0,U84&lt;=U83),Labels!C$97,V82)</f>
        <v>Input Accepted</v>
      </c>
      <c r="V82" s="9" t="str">
        <f>IF(AND(S84&gt;0,Q84=""),Labels!$C$98,W82)</f>
        <v>Input Accepted</v>
      </c>
      <c r="W82" s="9" t="str">
        <f>IF(AND(S84=0,Q84&lt;&gt;""),Labels!$C$99,Labels!$C$92)</f>
        <v>Input Accepted</v>
      </c>
      <c r="Y82" s="9">
        <f t="shared" ref="Y82" si="800">IF(H82="X",1,0)</f>
        <v>0</v>
      </c>
      <c r="Z82" s="9">
        <f>SUM(Y$7:Y82)</f>
        <v>0</v>
      </c>
      <c r="AA82" s="9" t="str">
        <f t="shared" ref="AA82" si="801">Q83</f>
        <v>Y</v>
      </c>
      <c r="AB82" s="9">
        <f t="shared" ref="AB82" si="802">VLOOKUP(P83,$AI$2:$AN$5000,6,FALSE)</f>
        <v>21</v>
      </c>
      <c r="AC82" s="9" t="str">
        <f t="shared" ref="AC82" si="803">Q84</f>
        <v/>
      </c>
      <c r="AD82" s="9">
        <f t="shared" ref="AD82" si="804">IF(TRIM(F83)="",1,0)</f>
        <v>0</v>
      </c>
      <c r="AF82" s="347">
        <f t="shared" ref="AF82" si="805">SUM($AD$7:$AD$5000)</f>
        <v>0</v>
      </c>
      <c r="AG82" s="9">
        <f>IF(AND(H82="X",C82=Labels!C124),1,0)</f>
        <v>0</v>
      </c>
      <c r="AI82" s="328" t="s">
        <v>1827</v>
      </c>
      <c r="AJ82" s="328">
        <v>1353939</v>
      </c>
      <c r="AK82" s="328">
        <v>4147910</v>
      </c>
      <c r="AL82" s="328">
        <v>2</v>
      </c>
      <c r="AM82" s="328">
        <v>2</v>
      </c>
      <c r="AN82" s="328">
        <v>21</v>
      </c>
      <c r="AO82" s="328">
        <v>1</v>
      </c>
      <c r="AP82" s="328">
        <v>0</v>
      </c>
      <c r="AQ82" s="328">
        <v>0</v>
      </c>
      <c r="AR82" s="328">
        <v>0</v>
      </c>
      <c r="AS82" s="328"/>
      <c r="AX82" s="9" t="s">
        <v>663</v>
      </c>
    </row>
    <row r="83" spans="1:50" ht="25.5">
      <c r="A83" s="212">
        <f t="shared" si="706"/>
        <v>0</v>
      </c>
      <c r="B83" s="18" t="s">
        <v>1157</v>
      </c>
      <c r="C83" s="219" t="str">
        <f t="shared" ref="C83" si="806">C82</f>
        <v>Major Must</v>
      </c>
      <c r="D83" s="44" t="str">
        <f t="shared" ref="D83" si="807">D82</f>
        <v>AF. 4.5.3</v>
      </c>
      <c r="E83" s="19" t="str">
        <f>Labels!$C$103</f>
        <v>Answer 1 / Comment</v>
      </c>
      <c r="F83" s="62" t="str">
        <f>$AI$70</f>
        <v>AF. 4.5.3 -Yes</v>
      </c>
      <c r="G83" s="46" t="s">
        <v>664</v>
      </c>
      <c r="H83" s="20" t="str">
        <f t="shared" ref="H83:H84" si="808">H82</f>
        <v/>
      </c>
      <c r="I83" s="20" t="str">
        <f t="shared" ref="I83:I84" si="809">I82</f>
        <v/>
      </c>
      <c r="J83" s="20" t="str">
        <f t="shared" ref="J83:J84" si="810">J82</f>
        <v/>
      </c>
      <c r="K83" s="20" t="str">
        <f t="shared" ref="K83:K84" si="811">K82</f>
        <v>X</v>
      </c>
      <c r="L83" s="28" t="str">
        <f t="shared" ref="L83" si="812">L82</f>
        <v/>
      </c>
      <c r="M83" s="21"/>
      <c r="N83" s="22" t="str">
        <f t="shared" ref="N83:N84" si="813">LEFT(F83,FIND(" -",F83)-1)</f>
        <v>AF. 4.5.3</v>
      </c>
      <c r="O83" s="22" t="str">
        <f t="shared" ref="O83" si="814">IF(ISERR(N83),D82,N83)</f>
        <v>AF. 4.5.3</v>
      </c>
      <c r="P83" s="22" t="str">
        <f t="shared" ref="P83:P84" si="815">TRIM(F83&amp;"")</f>
        <v>AF. 4.5.3 -Yes</v>
      </c>
      <c r="Q83" s="22" t="str">
        <f t="shared" ref="Q83:Q84" si="816">TRIM(G83&amp;"")</f>
        <v>Y</v>
      </c>
      <c r="R83" s="9">
        <f t="shared" ref="R83:R84" si="817">VLOOKUP(F83,$AI$2:$AM$5000,5,FALSE)</f>
        <v>2</v>
      </c>
      <c r="S83" s="9">
        <f t="shared" ref="S83:S84" si="818">IF(ISNA(R83),0,R83)</f>
        <v>2</v>
      </c>
      <c r="T83" s="9">
        <f t="shared" ref="T83:T84" si="819">VLOOKUP(F83,$AI$2:$AL$5000,4,FALSE)</f>
        <v>2</v>
      </c>
      <c r="U83" s="9">
        <f t="shared" ref="U83:U84" si="820">IF(ISNA(T83),0,T83)</f>
        <v>2</v>
      </c>
      <c r="X83" s="9">
        <f t="shared" ref="X83:X84" si="821">VLOOKUP(F83,$AI$2:$AL$5000,3,FALSE)</f>
        <v>4147898</v>
      </c>
      <c r="Y83" s="349"/>
      <c r="Z83" s="9">
        <f>SUM(Y$7:Y83)</f>
        <v>0</v>
      </c>
      <c r="AC83" s="350">
        <f t="shared" ref="AC83" si="822">IF(ISNA(VLOOKUP(F83,$AI$2:$AS$5000,11,FALSE)),"", VLOOKUP(F83,$AI$2:$AS$5000,11,FALSE))</f>
        <v>0</v>
      </c>
      <c r="AI83" s="328" t="s">
        <v>1828</v>
      </c>
      <c r="AJ83" s="328">
        <v>1353940</v>
      </c>
      <c r="AK83" s="328">
        <v>4147915</v>
      </c>
      <c r="AL83" s="328">
        <v>0</v>
      </c>
      <c r="AM83" s="328">
        <v>6</v>
      </c>
      <c r="AN83" s="328">
        <v>21</v>
      </c>
      <c r="AO83" s="328">
        <v>1</v>
      </c>
      <c r="AP83" s="328">
        <v>0</v>
      </c>
      <c r="AQ83" s="328">
        <v>1</v>
      </c>
      <c r="AR83" s="328">
        <v>0</v>
      </c>
      <c r="AS83" s="328"/>
    </row>
    <row r="84" spans="1:50" ht="26.25" thickBot="1">
      <c r="A84" s="212">
        <f t="shared" si="706"/>
        <v>0</v>
      </c>
      <c r="B84" s="23" t="str">
        <f t="shared" ref="B84:D84" si="823">B82</f>
        <v>GGFV51FA</v>
      </c>
      <c r="C84" s="220" t="str">
        <f t="shared" si="823"/>
        <v>Major Must</v>
      </c>
      <c r="D84" s="45" t="str">
        <f t="shared" si="823"/>
        <v>AF. 4.5.3</v>
      </c>
      <c r="E84" s="24" t="str">
        <f>Labels!$C$104</f>
        <v>Answer 2 / Evidence</v>
      </c>
      <c r="F84" s="222"/>
      <c r="G84" s="223"/>
      <c r="H84" s="25" t="str">
        <f t="shared" si="808"/>
        <v/>
      </c>
      <c r="I84" s="25" t="str">
        <f t="shared" si="809"/>
        <v/>
      </c>
      <c r="J84" s="25" t="str">
        <f t="shared" si="810"/>
        <v/>
      </c>
      <c r="K84" s="25" t="str">
        <f t="shared" si="811"/>
        <v>X</v>
      </c>
      <c r="L84" s="27" t="str">
        <f t="shared" ref="L84" si="824">L82</f>
        <v/>
      </c>
      <c r="M84" s="21"/>
      <c r="N84" s="22" t="e">
        <f t="shared" si="813"/>
        <v>#VALUE!</v>
      </c>
      <c r="O84" s="22" t="str">
        <f t="shared" ref="O84" si="825">IF(ISERR(N84),D82,N84)</f>
        <v>AF. 4.5.3</v>
      </c>
      <c r="P84" s="22" t="str">
        <f t="shared" si="815"/>
        <v/>
      </c>
      <c r="Q84" s="22" t="str">
        <f t="shared" si="816"/>
        <v/>
      </c>
      <c r="R84" s="9" t="e">
        <f t="shared" si="817"/>
        <v>#N/A</v>
      </c>
      <c r="S84" s="9">
        <f t="shared" si="818"/>
        <v>0</v>
      </c>
      <c r="T84" s="9" t="e">
        <f t="shared" si="819"/>
        <v>#N/A</v>
      </c>
      <c r="U84" s="9">
        <f t="shared" si="820"/>
        <v>0</v>
      </c>
      <c r="V84" s="9">
        <f t="shared" ref="V84" si="826">IF(U84=0,U83,U84)</f>
        <v>2</v>
      </c>
      <c r="W84" s="347">
        <v>2</v>
      </c>
      <c r="X84" s="9" t="e">
        <f t="shared" si="821"/>
        <v>#N/A</v>
      </c>
      <c r="Y84" s="349"/>
      <c r="Z84" s="9">
        <f>SUM(Y$7:Y84)</f>
        <v>0</v>
      </c>
      <c r="AE84" s="9">
        <f t="shared" ref="AE84" si="827">MIN(AH84,V84)</f>
        <v>2</v>
      </c>
      <c r="AH84" s="9">
        <v>2</v>
      </c>
      <c r="AI84" s="328" t="s">
        <v>1829</v>
      </c>
      <c r="AJ84" s="328">
        <v>1353940</v>
      </c>
      <c r="AK84" s="328">
        <v>4147914</v>
      </c>
      <c r="AL84" s="328">
        <v>0</v>
      </c>
      <c r="AM84" s="328">
        <v>5</v>
      </c>
      <c r="AN84" s="328">
        <v>21</v>
      </c>
      <c r="AO84" s="328">
        <v>0</v>
      </c>
      <c r="AP84" s="328">
        <v>1</v>
      </c>
      <c r="AQ84" s="328">
        <v>0</v>
      </c>
      <c r="AR84" s="328">
        <v>0</v>
      </c>
      <c r="AS84" s="328"/>
      <c r="AU84" s="9">
        <v>0</v>
      </c>
      <c r="AV84" s="9">
        <f>U83</f>
        <v>2</v>
      </c>
    </row>
    <row r="85" spans="1:50" ht="25.5">
      <c r="A85" s="212">
        <f t="shared" si="706"/>
        <v>0</v>
      </c>
      <c r="B85" s="67" t="s">
        <v>1157</v>
      </c>
      <c r="C85" s="143" t="s">
        <v>1096</v>
      </c>
      <c r="D85" s="43" t="s">
        <v>2396</v>
      </c>
      <c r="E85" s="218" t="str">
        <f>Labels!$C$54</f>
        <v>Control Point</v>
      </c>
      <c r="F85" s="26" t="s">
        <v>2397</v>
      </c>
      <c r="G85" s="30" t="str">
        <f>IF(OR(ISERR(P86),ISERR(P87),ISERR(Q86),ISERR(Q87)),Labels!$C$94,Q85)</f>
        <v>Input Accepted</v>
      </c>
      <c r="H85" s="15" t="str">
        <f t="shared" ref="H85" si="828">IF(F86&lt;&gt;"",IF(TRIM(VLOOKUP(F86,$AI$2:$AR$5000,8,FALSE))="1","X",""),"")</f>
        <v/>
      </c>
      <c r="I85" s="15" t="str">
        <f t="shared" ref="I85" si="829">IF(F86&lt;&gt;"",IF(TRIM(VLOOKUP(F86,$AI$2:$AR$5000,9,FALSE))="1","X",""),"")</f>
        <v/>
      </c>
      <c r="J85" s="15" t="str">
        <f t="shared" ref="J85" si="830">IF(TRIM(""&amp;G87)&lt;&gt;"","X","")</f>
        <v/>
      </c>
      <c r="K85" s="15" t="str">
        <f t="shared" ref="K85" si="831">IF(TRIM(""&amp;G86)&lt;&gt;"","X","")</f>
        <v>X</v>
      </c>
      <c r="L85" s="31" t="str">
        <f>IF(G85&lt;&gt;Labels!$C$92,"X","")</f>
        <v/>
      </c>
      <c r="M85" s="16"/>
      <c r="N85" s="17">
        <v>1353936</v>
      </c>
      <c r="O85" s="17">
        <v>13125</v>
      </c>
      <c r="P85" s="17"/>
      <c r="Q85" s="22" t="str">
        <f>IF(F86="",Labels!$C$93,R85)</f>
        <v>Input Accepted</v>
      </c>
      <c r="R85" s="9" t="str">
        <f t="shared" ref="R85" si="832">IF(OR(O86&amp;""&lt;&gt;D85&amp;"",O87&amp;""&lt;&gt;D85&amp;""),"You are not allowed to copy cells in the answer column. Press Ctrl-z immediately to attempt to fix this error.",S85)</f>
        <v>Input Accepted</v>
      </c>
      <c r="S85" s="9" t="str">
        <f>IF(AND(OR(H85="X",S86=6,C85=Labels!$C$49,C85=Labels!$C$46,AX85="Y"),Q86=""),Labels!$C$95,T85)</f>
        <v>Input Accepted</v>
      </c>
      <c r="T85" s="346" t="str">
        <f>IF(OR(S87=6,AND(S87&gt;0,S86=6)),Labels!$C$96,IF(S87=1,Labels!$C$143,U85))</f>
        <v>Input Accepted</v>
      </c>
      <c r="U85" s="9" t="str">
        <f>IF(AND(S87&gt;0,U87&lt;=U86),Labels!C$97,V85)</f>
        <v>Input Accepted</v>
      </c>
      <c r="V85" s="9" t="str">
        <f>IF(AND(S87&gt;0,Q87=""),Labels!$C$98,W85)</f>
        <v>Input Accepted</v>
      </c>
      <c r="W85" s="9" t="str">
        <f>IF(AND(S87=0,Q87&lt;&gt;""),Labels!$C$99,Labels!$C$92)</f>
        <v>Input Accepted</v>
      </c>
      <c r="Y85" s="9">
        <f t="shared" ref="Y85" si="833">IF(H85="X",1,0)</f>
        <v>0</v>
      </c>
      <c r="Z85" s="9">
        <f>SUM(Y$7:Y85)</f>
        <v>0</v>
      </c>
      <c r="AA85" s="9" t="str">
        <f t="shared" ref="AA85" si="834">Q86</f>
        <v>Y</v>
      </c>
      <c r="AB85" s="9">
        <f t="shared" ref="AB85" si="835">VLOOKUP(P86,$AI$2:$AN$5000,6,FALSE)</f>
        <v>21</v>
      </c>
      <c r="AC85" s="9" t="str">
        <f t="shared" ref="AC85" si="836">Q87</f>
        <v/>
      </c>
      <c r="AD85" s="9">
        <f t="shared" ref="AD85" si="837">IF(TRIM(F86)="",1,0)</f>
        <v>0</v>
      </c>
      <c r="AF85" s="347">
        <f t="shared" ref="AF85" si="838">SUM($AD$7:$AD$5000)</f>
        <v>0</v>
      </c>
      <c r="AG85" s="9">
        <f>IF(AND(H85="X",C85=Labels!C127),1,0)</f>
        <v>0</v>
      </c>
      <c r="AI85" s="328" t="s">
        <v>1830</v>
      </c>
      <c r="AJ85" s="328">
        <v>1353940</v>
      </c>
      <c r="AK85" s="328">
        <v>4147913</v>
      </c>
      <c r="AL85" s="328">
        <v>2</v>
      </c>
      <c r="AM85" s="328">
        <v>2</v>
      </c>
      <c r="AN85" s="328">
        <v>21</v>
      </c>
      <c r="AO85" s="328">
        <v>1</v>
      </c>
      <c r="AP85" s="328">
        <v>0</v>
      </c>
      <c r="AQ85" s="328">
        <v>0</v>
      </c>
      <c r="AR85" s="328">
        <v>0</v>
      </c>
      <c r="AS85" s="328"/>
      <c r="AX85" s="9" t="s">
        <v>663</v>
      </c>
    </row>
    <row r="86" spans="1:50" ht="25.5">
      <c r="A86" s="212">
        <f t="shared" si="706"/>
        <v>0</v>
      </c>
      <c r="B86" s="18" t="s">
        <v>1157</v>
      </c>
      <c r="C86" s="219" t="str">
        <f t="shared" ref="C86" si="839">C85</f>
        <v>Major Must</v>
      </c>
      <c r="D86" s="44" t="str">
        <f t="shared" ref="D86" si="840">D85</f>
        <v>AF. 4.5.4</v>
      </c>
      <c r="E86" s="19" t="str">
        <f>Labels!$C$103</f>
        <v>Answer 1 / Comment</v>
      </c>
      <c r="F86" s="62" t="str">
        <f>$AI$73</f>
        <v>AF. 4.5.4 -Yes</v>
      </c>
      <c r="G86" s="46" t="s">
        <v>664</v>
      </c>
      <c r="H86" s="20" t="str">
        <f t="shared" ref="H86:H87" si="841">H85</f>
        <v/>
      </c>
      <c r="I86" s="20" t="str">
        <f t="shared" ref="I86:I87" si="842">I85</f>
        <v/>
      </c>
      <c r="J86" s="20" t="str">
        <f t="shared" ref="J86:J87" si="843">J85</f>
        <v/>
      </c>
      <c r="K86" s="20" t="str">
        <f t="shared" ref="K86:K87" si="844">K85</f>
        <v>X</v>
      </c>
      <c r="L86" s="28" t="str">
        <f t="shared" ref="L86" si="845">L85</f>
        <v/>
      </c>
      <c r="M86" s="21"/>
      <c r="N86" s="22" t="str">
        <f t="shared" ref="N86:N87" si="846">LEFT(F86,FIND(" -",F86)-1)</f>
        <v>AF. 4.5.4</v>
      </c>
      <c r="O86" s="22" t="str">
        <f t="shared" ref="O86" si="847">IF(ISERR(N86),D85,N86)</f>
        <v>AF. 4.5.4</v>
      </c>
      <c r="P86" s="22" t="str">
        <f t="shared" ref="P86:P87" si="848">TRIM(F86&amp;"")</f>
        <v>AF. 4.5.4 -Yes</v>
      </c>
      <c r="Q86" s="22" t="str">
        <f t="shared" ref="Q86:Q87" si="849">TRIM(G86&amp;"")</f>
        <v>Y</v>
      </c>
      <c r="R86" s="9">
        <f t="shared" ref="R86:R87" si="850">VLOOKUP(F86,$AI$2:$AM$5000,5,FALSE)</f>
        <v>2</v>
      </c>
      <c r="S86" s="9">
        <f t="shared" ref="S86:S87" si="851">IF(ISNA(R86),0,R86)</f>
        <v>2</v>
      </c>
      <c r="T86" s="9">
        <f t="shared" ref="T86:T87" si="852">VLOOKUP(F86,$AI$2:$AL$5000,4,FALSE)</f>
        <v>2</v>
      </c>
      <c r="U86" s="9">
        <f t="shared" ref="U86:U87" si="853">IF(ISNA(T86),0,T86)</f>
        <v>2</v>
      </c>
      <c r="X86" s="9">
        <f t="shared" ref="X86:X87" si="854">VLOOKUP(F86,$AI$2:$AL$5000,3,FALSE)</f>
        <v>4147901</v>
      </c>
      <c r="Y86" s="349"/>
      <c r="Z86" s="9">
        <f>SUM(Y$7:Y86)</f>
        <v>0</v>
      </c>
      <c r="AC86" s="350">
        <f t="shared" ref="AC86" si="855">IF(ISNA(VLOOKUP(F86,$AI$2:$AS$5000,11,FALSE)),"", VLOOKUP(F86,$AI$2:$AS$5000,11,FALSE))</f>
        <v>0</v>
      </c>
      <c r="AI86" s="328" t="s">
        <v>1831</v>
      </c>
      <c r="AJ86" s="328">
        <v>1353941</v>
      </c>
      <c r="AK86" s="328">
        <v>4147918</v>
      </c>
      <c r="AL86" s="328">
        <v>0</v>
      </c>
      <c r="AM86" s="328">
        <v>6</v>
      </c>
      <c r="AN86" s="328">
        <v>21</v>
      </c>
      <c r="AO86" s="328">
        <v>1</v>
      </c>
      <c r="AP86" s="328">
        <v>0</v>
      </c>
      <c r="AQ86" s="328">
        <v>1</v>
      </c>
      <c r="AR86" s="328">
        <v>0</v>
      </c>
      <c r="AS86" s="328"/>
    </row>
    <row r="87" spans="1:50" ht="26.25" thickBot="1">
      <c r="A87" s="212">
        <f t="shared" si="706"/>
        <v>0</v>
      </c>
      <c r="B87" s="23" t="str">
        <f t="shared" ref="B87:D87" si="856">B85</f>
        <v>GGFV51FA</v>
      </c>
      <c r="C87" s="220" t="str">
        <f t="shared" si="856"/>
        <v>Major Must</v>
      </c>
      <c r="D87" s="45" t="str">
        <f t="shared" si="856"/>
        <v>AF. 4.5.4</v>
      </c>
      <c r="E87" s="24" t="str">
        <f>Labels!$C$104</f>
        <v>Answer 2 / Evidence</v>
      </c>
      <c r="F87" s="222"/>
      <c r="G87" s="223"/>
      <c r="H87" s="25" t="str">
        <f t="shared" si="841"/>
        <v/>
      </c>
      <c r="I87" s="25" t="str">
        <f t="shared" si="842"/>
        <v/>
      </c>
      <c r="J87" s="25" t="str">
        <f t="shared" si="843"/>
        <v/>
      </c>
      <c r="K87" s="25" t="str">
        <f t="shared" si="844"/>
        <v>X</v>
      </c>
      <c r="L87" s="27" t="str">
        <f t="shared" ref="L87" si="857">L85</f>
        <v/>
      </c>
      <c r="M87" s="21"/>
      <c r="N87" s="22" t="e">
        <f t="shared" si="846"/>
        <v>#VALUE!</v>
      </c>
      <c r="O87" s="22" t="str">
        <f t="shared" ref="O87" si="858">IF(ISERR(N87),D85,N87)</f>
        <v>AF. 4.5.4</v>
      </c>
      <c r="P87" s="22" t="str">
        <f t="shared" si="848"/>
        <v/>
      </c>
      <c r="Q87" s="22" t="str">
        <f t="shared" si="849"/>
        <v/>
      </c>
      <c r="R87" s="9" t="e">
        <f t="shared" si="850"/>
        <v>#N/A</v>
      </c>
      <c r="S87" s="9">
        <f t="shared" si="851"/>
        <v>0</v>
      </c>
      <c r="T87" s="9" t="e">
        <f t="shared" si="852"/>
        <v>#N/A</v>
      </c>
      <c r="U87" s="9">
        <f t="shared" si="853"/>
        <v>0</v>
      </c>
      <c r="V87" s="9">
        <f t="shared" ref="V87" si="859">IF(U87=0,U86,U87)</f>
        <v>2</v>
      </c>
      <c r="W87" s="347">
        <v>2</v>
      </c>
      <c r="X87" s="9" t="e">
        <f t="shared" si="854"/>
        <v>#N/A</v>
      </c>
      <c r="Y87" s="349"/>
      <c r="Z87" s="9">
        <f>SUM(Y$7:Y87)</f>
        <v>0</v>
      </c>
      <c r="AE87" s="9">
        <f t="shared" ref="AE87" si="860">MIN(AH87,V87)</f>
        <v>2</v>
      </c>
      <c r="AH87" s="9">
        <v>2</v>
      </c>
      <c r="AI87" s="328" t="s">
        <v>1832</v>
      </c>
      <c r="AJ87" s="328">
        <v>1353941</v>
      </c>
      <c r="AK87" s="328">
        <v>4147917</v>
      </c>
      <c r="AL87" s="328">
        <v>0</v>
      </c>
      <c r="AM87" s="328">
        <v>5</v>
      </c>
      <c r="AN87" s="328">
        <v>21</v>
      </c>
      <c r="AO87" s="328">
        <v>0</v>
      </c>
      <c r="AP87" s="328">
        <v>1</v>
      </c>
      <c r="AQ87" s="328">
        <v>0</v>
      </c>
      <c r="AR87" s="328">
        <v>0</v>
      </c>
      <c r="AS87" s="328"/>
      <c r="AU87" s="9">
        <v>0</v>
      </c>
      <c r="AV87" s="9">
        <f>U86</f>
        <v>2</v>
      </c>
    </row>
    <row r="88" spans="1:50" ht="51">
      <c r="A88" s="212">
        <f t="shared" si="706"/>
        <v>0</v>
      </c>
      <c r="B88" s="67" t="s">
        <v>1157</v>
      </c>
      <c r="C88" s="143" t="s">
        <v>1097</v>
      </c>
      <c r="D88" s="43" t="s">
        <v>2398</v>
      </c>
      <c r="E88" s="218" t="str">
        <f>Labels!$C$54</f>
        <v>Control Point</v>
      </c>
      <c r="F88" s="26" t="s">
        <v>2399</v>
      </c>
      <c r="G88" s="30" t="str">
        <f>IF(OR(ISERR(P89),ISERR(P90),ISERR(Q89),ISERR(Q90)),Labels!$C$94,Q88)</f>
        <v>Input Accepted</v>
      </c>
      <c r="H88" s="15" t="str">
        <f t="shared" ref="H88" si="861">IF(F89&lt;&gt;"",IF(TRIM(VLOOKUP(F89,$AI$2:$AR$5000,8,FALSE))="1","X",""),"")</f>
        <v/>
      </c>
      <c r="I88" s="15" t="str">
        <f t="shared" ref="I88" si="862">IF(F89&lt;&gt;"",IF(TRIM(VLOOKUP(F89,$AI$2:$AR$5000,9,FALSE))="1","X",""),"")</f>
        <v/>
      </c>
      <c r="J88" s="15" t="str">
        <f t="shared" ref="J88" si="863">IF(TRIM(""&amp;G90)&lt;&gt;"","X","")</f>
        <v/>
      </c>
      <c r="K88" s="15" t="str">
        <f t="shared" ref="K88" si="864">IF(TRIM(""&amp;G89)&lt;&gt;"","X","")</f>
        <v/>
      </c>
      <c r="L88" s="31" t="str">
        <f>IF(G88&lt;&gt;Labels!$C$92,"X","")</f>
        <v/>
      </c>
      <c r="M88" s="16"/>
      <c r="N88" s="17">
        <v>1353937</v>
      </c>
      <c r="O88" s="17">
        <v>13125</v>
      </c>
      <c r="P88" s="17"/>
      <c r="Q88" s="22" t="str">
        <f>IF(F89="",Labels!$C$93,R88)</f>
        <v>Input Accepted</v>
      </c>
      <c r="R88" s="9" t="str">
        <f t="shared" ref="R88" si="865">IF(OR(O89&amp;""&lt;&gt;D88&amp;"",O90&amp;""&lt;&gt;D88&amp;""),"You are not allowed to copy cells in the answer column. Press Ctrl-z immediately to attempt to fix this error.",S88)</f>
        <v>Input Accepted</v>
      </c>
      <c r="S88" s="9" t="str">
        <f>IF(AND(OR(H88="X",S89=6,C88=Labels!$C$49,C88=Labels!$C$46,AX88="Y"),Q89=""),Labels!$C$95,T88)</f>
        <v>Input Accepted</v>
      </c>
      <c r="T88" s="346" t="str">
        <f>IF(OR(S90=6,AND(S90&gt;0,S89=6)),Labels!$C$96,IF(S90=1,Labels!$C$143,U88))</f>
        <v>Input Accepted</v>
      </c>
      <c r="U88" s="9" t="str">
        <f>IF(AND(S90&gt;0,U90&lt;=U89),Labels!C$97,V88)</f>
        <v>Input Accepted</v>
      </c>
      <c r="V88" s="9" t="str">
        <f>IF(AND(S90&gt;0,Q90=""),Labels!$C$98,W88)</f>
        <v>Input Accepted</v>
      </c>
      <c r="W88" s="9" t="str">
        <f>IF(AND(S90=0,Q90&lt;&gt;""),Labels!$C$99,Labels!$C$92)</f>
        <v>Input Accepted</v>
      </c>
      <c r="Y88" s="9">
        <f t="shared" ref="Y88" si="866">IF(H88="X",1,0)</f>
        <v>0</v>
      </c>
      <c r="Z88" s="9">
        <f>SUM(Y$7:Y88)</f>
        <v>0</v>
      </c>
      <c r="AA88" s="9" t="str">
        <f t="shared" ref="AA88" si="867">Q89</f>
        <v/>
      </c>
      <c r="AB88" s="9">
        <f t="shared" ref="AB88" si="868">VLOOKUP(P89,$AI$2:$AN$5000,6,FALSE)</f>
        <v>21</v>
      </c>
      <c r="AC88" s="9" t="str">
        <f t="shared" ref="AC88" si="869">Q90</f>
        <v/>
      </c>
      <c r="AD88" s="9">
        <f t="shared" ref="AD88" si="870">IF(TRIM(F89)="",1,0)</f>
        <v>0</v>
      </c>
      <c r="AF88" s="347">
        <f t="shared" ref="AF88" si="871">SUM($AD$7:$AD$5000)</f>
        <v>0</v>
      </c>
      <c r="AG88" s="9">
        <f>IF(AND(H88="X",C88=Labels!C130),1,0)</f>
        <v>0</v>
      </c>
      <c r="AI88" s="328" t="s">
        <v>1833</v>
      </c>
      <c r="AJ88" s="328">
        <v>1353941</v>
      </c>
      <c r="AK88" s="328">
        <v>4147916</v>
      </c>
      <c r="AL88" s="328">
        <v>2</v>
      </c>
      <c r="AM88" s="328">
        <v>2</v>
      </c>
      <c r="AN88" s="328">
        <v>21</v>
      </c>
      <c r="AO88" s="328">
        <v>1</v>
      </c>
      <c r="AP88" s="328">
        <v>0</v>
      </c>
      <c r="AQ88" s="328">
        <v>0</v>
      </c>
      <c r="AR88" s="328">
        <v>0</v>
      </c>
      <c r="AS88" s="328"/>
      <c r="AX88" s="9" t="s">
        <v>663</v>
      </c>
    </row>
    <row r="89" spans="1:50" ht="25.5">
      <c r="A89" s="212">
        <f t="shared" si="706"/>
        <v>0</v>
      </c>
      <c r="B89" s="18" t="s">
        <v>1157</v>
      </c>
      <c r="C89" s="219" t="str">
        <f t="shared" ref="C89" si="872">C88</f>
        <v>Minor Must</v>
      </c>
      <c r="D89" s="44" t="str">
        <f t="shared" ref="D89" si="873">D88</f>
        <v>AF. 4.5.5</v>
      </c>
      <c r="E89" s="19" t="str">
        <f>Labels!$C$103</f>
        <v>Answer 1 / Comment</v>
      </c>
      <c r="F89" s="62" t="str">
        <f>$AI$76</f>
        <v>AF. 4.5.5 -Yes</v>
      </c>
      <c r="G89" s="46"/>
      <c r="H89" s="20" t="str">
        <f t="shared" ref="H89:H90" si="874">H88</f>
        <v/>
      </c>
      <c r="I89" s="20" t="str">
        <f t="shared" ref="I89:I90" si="875">I88</f>
        <v/>
      </c>
      <c r="J89" s="20" t="str">
        <f t="shared" ref="J89:J90" si="876">J88</f>
        <v/>
      </c>
      <c r="K89" s="20" t="str">
        <f t="shared" ref="K89:K90" si="877">K88</f>
        <v/>
      </c>
      <c r="L89" s="28" t="str">
        <f t="shared" ref="L89" si="878">L88</f>
        <v/>
      </c>
      <c r="M89" s="21"/>
      <c r="N89" s="22" t="str">
        <f t="shared" ref="N89:N90" si="879">LEFT(F89,FIND(" -",F89)-1)</f>
        <v>AF. 4.5.5</v>
      </c>
      <c r="O89" s="22" t="str">
        <f t="shared" ref="O89" si="880">IF(ISERR(N89),D88,N89)</f>
        <v>AF. 4.5.5</v>
      </c>
      <c r="P89" s="22" t="str">
        <f t="shared" ref="P89:P90" si="881">TRIM(F89&amp;"")</f>
        <v>AF. 4.5.5 -Yes</v>
      </c>
      <c r="Q89" s="22" t="str">
        <f t="shared" ref="Q89:Q90" si="882">TRIM(G89&amp;"")</f>
        <v/>
      </c>
      <c r="R89" s="9">
        <f t="shared" ref="R89:R90" si="883">VLOOKUP(F89,$AI$2:$AM$5000,5,FALSE)</f>
        <v>2</v>
      </c>
      <c r="S89" s="9">
        <f t="shared" ref="S89:S90" si="884">IF(ISNA(R89),0,R89)</f>
        <v>2</v>
      </c>
      <c r="T89" s="9">
        <f t="shared" ref="T89:T90" si="885">VLOOKUP(F89,$AI$2:$AL$5000,4,FALSE)</f>
        <v>2</v>
      </c>
      <c r="U89" s="9">
        <f t="shared" ref="U89:U90" si="886">IF(ISNA(T89),0,T89)</f>
        <v>2</v>
      </c>
      <c r="X89" s="9">
        <f t="shared" ref="X89:X90" si="887">VLOOKUP(F89,$AI$2:$AL$5000,3,FALSE)</f>
        <v>4147904</v>
      </c>
      <c r="Y89" s="349"/>
      <c r="Z89" s="9">
        <f>SUM(Y$7:Y89)</f>
        <v>0</v>
      </c>
      <c r="AC89" s="350">
        <f t="shared" ref="AC89" si="888">IF(ISNA(VLOOKUP(F89,$AI$2:$AS$5000,11,FALSE)),"", VLOOKUP(F89,$AI$2:$AS$5000,11,FALSE))</f>
        <v>0</v>
      </c>
      <c r="AI89" s="328" t="s">
        <v>1834</v>
      </c>
      <c r="AJ89" s="328">
        <v>1353942</v>
      </c>
      <c r="AK89" s="328">
        <v>4147921</v>
      </c>
      <c r="AL89" s="328">
        <v>0</v>
      </c>
      <c r="AM89" s="328">
        <v>6</v>
      </c>
      <c r="AN89" s="328">
        <v>21</v>
      </c>
      <c r="AO89" s="328">
        <v>1</v>
      </c>
      <c r="AP89" s="328">
        <v>0</v>
      </c>
      <c r="AQ89" s="328">
        <v>1</v>
      </c>
      <c r="AR89" s="328">
        <v>0</v>
      </c>
      <c r="AS89" s="328"/>
    </row>
    <row r="90" spans="1:50" ht="26.25" thickBot="1">
      <c r="A90" s="212">
        <f t="shared" si="706"/>
        <v>0</v>
      </c>
      <c r="B90" s="23" t="str">
        <f t="shared" ref="B90:D90" si="889">B88</f>
        <v>GGFV51FA</v>
      </c>
      <c r="C90" s="220" t="str">
        <f t="shared" si="889"/>
        <v>Minor Must</v>
      </c>
      <c r="D90" s="45" t="str">
        <f t="shared" si="889"/>
        <v>AF. 4.5.5</v>
      </c>
      <c r="E90" s="24" t="str">
        <f>Labels!$C$104</f>
        <v>Answer 2 / Evidence</v>
      </c>
      <c r="F90" s="222"/>
      <c r="G90" s="223"/>
      <c r="H90" s="25" t="str">
        <f t="shared" si="874"/>
        <v/>
      </c>
      <c r="I90" s="25" t="str">
        <f t="shared" si="875"/>
        <v/>
      </c>
      <c r="J90" s="25" t="str">
        <f t="shared" si="876"/>
        <v/>
      </c>
      <c r="K90" s="25" t="str">
        <f t="shared" si="877"/>
        <v/>
      </c>
      <c r="L90" s="27" t="str">
        <f t="shared" ref="L90" si="890">L88</f>
        <v/>
      </c>
      <c r="M90" s="21"/>
      <c r="N90" s="22" t="e">
        <f t="shared" si="879"/>
        <v>#VALUE!</v>
      </c>
      <c r="O90" s="22" t="str">
        <f t="shared" ref="O90" si="891">IF(ISERR(N90),D88,N90)</f>
        <v>AF. 4.5.5</v>
      </c>
      <c r="P90" s="22" t="str">
        <f t="shared" si="881"/>
        <v/>
      </c>
      <c r="Q90" s="22" t="str">
        <f t="shared" si="882"/>
        <v/>
      </c>
      <c r="R90" s="9" t="e">
        <f t="shared" si="883"/>
        <v>#N/A</v>
      </c>
      <c r="S90" s="9">
        <f t="shared" si="884"/>
        <v>0</v>
      </c>
      <c r="T90" s="9" t="e">
        <f t="shared" si="885"/>
        <v>#N/A</v>
      </c>
      <c r="U90" s="9">
        <f t="shared" si="886"/>
        <v>0</v>
      </c>
      <c r="V90" s="9">
        <f t="shared" ref="V90" si="892">IF(U90=0,U89,U90)</f>
        <v>2</v>
      </c>
      <c r="W90" s="347">
        <v>2</v>
      </c>
      <c r="X90" s="9" t="e">
        <f t="shared" si="887"/>
        <v>#N/A</v>
      </c>
      <c r="Y90" s="349"/>
      <c r="Z90" s="9">
        <f>SUM(Y$7:Y90)</f>
        <v>0</v>
      </c>
      <c r="AE90" s="9">
        <f t="shared" ref="AE90" si="893">MIN(AH90,V90)</f>
        <v>2</v>
      </c>
      <c r="AH90" s="9">
        <v>2</v>
      </c>
      <c r="AI90" s="328" t="s">
        <v>1835</v>
      </c>
      <c r="AJ90" s="328">
        <v>1353942</v>
      </c>
      <c r="AK90" s="328">
        <v>4147920</v>
      </c>
      <c r="AL90" s="328">
        <v>0</v>
      </c>
      <c r="AM90" s="328">
        <v>5</v>
      </c>
      <c r="AN90" s="328">
        <v>21</v>
      </c>
      <c r="AO90" s="328">
        <v>0</v>
      </c>
      <c r="AP90" s="328">
        <v>1</v>
      </c>
      <c r="AQ90" s="328">
        <v>0</v>
      </c>
      <c r="AR90" s="328">
        <v>0</v>
      </c>
      <c r="AS90" s="328"/>
      <c r="AU90" s="9">
        <v>0</v>
      </c>
      <c r="AV90" s="9">
        <f>U89</f>
        <v>2</v>
      </c>
    </row>
    <row r="91" spans="1:50" ht="63.75">
      <c r="A91" s="212">
        <f t="shared" si="706"/>
        <v>0</v>
      </c>
      <c r="B91" s="67" t="s">
        <v>1157</v>
      </c>
      <c r="C91" s="143" t="s">
        <v>1096</v>
      </c>
      <c r="D91" s="43" t="s">
        <v>2400</v>
      </c>
      <c r="E91" s="218" t="str">
        <f>Labels!$C$54</f>
        <v>Control Point</v>
      </c>
      <c r="F91" s="26" t="s">
        <v>2401</v>
      </c>
      <c r="G91" s="30" t="str">
        <f>IF(OR(ISERR(P92),ISERR(P93),ISERR(Q92),ISERR(Q93)),Labels!$C$94,Q91)</f>
        <v>Input Accepted</v>
      </c>
      <c r="H91" s="15" t="str">
        <f t="shared" ref="H91" si="894">IF(F92&lt;&gt;"",IF(TRIM(VLOOKUP(F92,$AI$2:$AR$5000,8,FALSE))="1","X",""),"")</f>
        <v/>
      </c>
      <c r="I91" s="15" t="str">
        <f t="shared" ref="I91" si="895">IF(F92&lt;&gt;"",IF(TRIM(VLOOKUP(F92,$AI$2:$AR$5000,9,FALSE))="1","X",""),"")</f>
        <v/>
      </c>
      <c r="J91" s="15" t="str">
        <f t="shared" ref="J91" si="896">IF(TRIM(""&amp;G93)&lt;&gt;"","X","")</f>
        <v/>
      </c>
      <c r="K91" s="15" t="str">
        <f t="shared" ref="K91" si="897">IF(TRIM(""&amp;G92)&lt;&gt;"","X","")</f>
        <v>X</v>
      </c>
      <c r="L91" s="31" t="str">
        <f>IF(G91&lt;&gt;Labels!$C$92,"X","")</f>
        <v/>
      </c>
      <c r="M91" s="16"/>
      <c r="N91" s="17">
        <v>1353938</v>
      </c>
      <c r="O91" s="17">
        <v>13125</v>
      </c>
      <c r="P91" s="17"/>
      <c r="Q91" s="22" t="str">
        <f>IF(F92="",Labels!$C$93,R91)</f>
        <v>Input Accepted</v>
      </c>
      <c r="R91" s="9" t="str">
        <f t="shared" ref="R91" si="898">IF(OR(O92&amp;""&lt;&gt;D91&amp;"",O93&amp;""&lt;&gt;D91&amp;""),"You are not allowed to copy cells in the answer column. Press Ctrl-z immediately to attempt to fix this error.",S91)</f>
        <v>Input Accepted</v>
      </c>
      <c r="S91" s="9" t="str">
        <f>IF(AND(OR(H91="X",S92=6,C91=Labels!$C$49,C91=Labels!$C$46,AX91="Y"),Q92=""),Labels!$C$95,T91)</f>
        <v>Input Accepted</v>
      </c>
      <c r="T91" s="346" t="str">
        <f>IF(OR(S93=6,AND(S93&gt;0,S92=6)),Labels!$C$96,IF(S93=1,Labels!$C$143,U91))</f>
        <v>Input Accepted</v>
      </c>
      <c r="U91" s="9" t="str">
        <f>IF(AND(S93&gt;0,U93&lt;=U92),Labels!C$97,V91)</f>
        <v>Input Accepted</v>
      </c>
      <c r="V91" s="9" t="str">
        <f>IF(AND(S93&gt;0,Q93=""),Labels!$C$98,W91)</f>
        <v>Input Accepted</v>
      </c>
      <c r="W91" s="9" t="str">
        <f>IF(AND(S93=0,Q93&lt;&gt;""),Labels!$C$99,Labels!$C$92)</f>
        <v>Input Accepted</v>
      </c>
      <c r="Y91" s="9">
        <f t="shared" ref="Y91" si="899">IF(H91="X",1,0)</f>
        <v>0</v>
      </c>
      <c r="Z91" s="9">
        <f>SUM(Y$7:Y91)</f>
        <v>0</v>
      </c>
      <c r="AA91" s="9" t="str">
        <f t="shared" ref="AA91" si="900">Q92</f>
        <v>Y</v>
      </c>
      <c r="AB91" s="9">
        <f t="shared" ref="AB91" si="901">VLOOKUP(P92,$AI$2:$AN$5000,6,FALSE)</f>
        <v>21</v>
      </c>
      <c r="AC91" s="9" t="str">
        <f t="shared" ref="AC91" si="902">Q93</f>
        <v/>
      </c>
      <c r="AD91" s="9">
        <f t="shared" ref="AD91" si="903">IF(TRIM(F92)="",1,0)</f>
        <v>0</v>
      </c>
      <c r="AF91" s="347">
        <f t="shared" ref="AF91" si="904">SUM($AD$7:$AD$5000)</f>
        <v>0</v>
      </c>
      <c r="AG91" s="9">
        <f>IF(AND(H91="X",C91=Labels!C133),1,0)</f>
        <v>0</v>
      </c>
      <c r="AI91" s="328" t="s">
        <v>1836</v>
      </c>
      <c r="AJ91" s="328">
        <v>1353942</v>
      </c>
      <c r="AK91" s="328">
        <v>4147919</v>
      </c>
      <c r="AL91" s="328">
        <v>2</v>
      </c>
      <c r="AM91" s="328">
        <v>2</v>
      </c>
      <c r="AN91" s="328">
        <v>21</v>
      </c>
      <c r="AO91" s="328">
        <v>1</v>
      </c>
      <c r="AP91" s="328">
        <v>0</v>
      </c>
      <c r="AQ91" s="328">
        <v>0</v>
      </c>
      <c r="AR91" s="328">
        <v>0</v>
      </c>
      <c r="AS91" s="328"/>
      <c r="AX91" s="9" t="s">
        <v>663</v>
      </c>
    </row>
    <row r="92" spans="1:50" ht="25.5">
      <c r="A92" s="212">
        <f t="shared" si="706"/>
        <v>0</v>
      </c>
      <c r="B92" s="18" t="s">
        <v>1157</v>
      </c>
      <c r="C92" s="219" t="str">
        <f t="shared" ref="C92" si="905">C91</f>
        <v>Major Must</v>
      </c>
      <c r="D92" s="44" t="str">
        <f t="shared" ref="D92" si="906">D91</f>
        <v>AF. 5.1</v>
      </c>
      <c r="E92" s="19" t="str">
        <f>Labels!$C$103</f>
        <v>Answer 1 / Comment</v>
      </c>
      <c r="F92" s="62" t="str">
        <f>$AI$79</f>
        <v>AF. 5.1 -Yes</v>
      </c>
      <c r="G92" s="46" t="s">
        <v>664</v>
      </c>
      <c r="H92" s="20" t="str">
        <f t="shared" ref="H92:H93" si="907">H91</f>
        <v/>
      </c>
      <c r="I92" s="20" t="str">
        <f t="shared" ref="I92:I93" si="908">I91</f>
        <v/>
      </c>
      <c r="J92" s="20" t="str">
        <f t="shared" ref="J92:J93" si="909">J91</f>
        <v/>
      </c>
      <c r="K92" s="20" t="str">
        <f t="shared" ref="K92:K93" si="910">K91</f>
        <v>X</v>
      </c>
      <c r="L92" s="28" t="str">
        <f t="shared" ref="L92" si="911">L91</f>
        <v/>
      </c>
      <c r="M92" s="21"/>
      <c r="N92" s="22" t="str">
        <f t="shared" ref="N92:N93" si="912">LEFT(F92,FIND(" -",F92)-1)</f>
        <v>AF. 5.1</v>
      </c>
      <c r="O92" s="22" t="str">
        <f t="shared" ref="O92" si="913">IF(ISERR(N92),D91,N92)</f>
        <v>AF. 5.1</v>
      </c>
      <c r="P92" s="22" t="str">
        <f t="shared" ref="P92:P93" si="914">TRIM(F92&amp;"")</f>
        <v>AF. 5.1 -Yes</v>
      </c>
      <c r="Q92" s="22" t="str">
        <f t="shared" ref="Q92:Q93" si="915">TRIM(G92&amp;"")</f>
        <v>Y</v>
      </c>
      <c r="R92" s="9">
        <f t="shared" ref="R92:R93" si="916">VLOOKUP(F92,$AI$2:$AM$5000,5,FALSE)</f>
        <v>2</v>
      </c>
      <c r="S92" s="9">
        <f t="shared" ref="S92:S93" si="917">IF(ISNA(R92),0,R92)</f>
        <v>2</v>
      </c>
      <c r="T92" s="9">
        <f t="shared" ref="T92:T93" si="918">VLOOKUP(F92,$AI$2:$AL$5000,4,FALSE)</f>
        <v>2</v>
      </c>
      <c r="U92" s="9">
        <f t="shared" ref="U92:U93" si="919">IF(ISNA(T92),0,T92)</f>
        <v>2</v>
      </c>
      <c r="X92" s="9">
        <f t="shared" ref="X92:X93" si="920">VLOOKUP(F92,$AI$2:$AL$5000,3,FALSE)</f>
        <v>4147907</v>
      </c>
      <c r="Y92" s="349"/>
      <c r="Z92" s="9">
        <f>SUM(Y$7:Y92)</f>
        <v>0</v>
      </c>
      <c r="AC92" s="350">
        <f t="shared" ref="AC92" si="921">IF(ISNA(VLOOKUP(F92,$AI$2:$AS$5000,11,FALSE)),"", VLOOKUP(F92,$AI$2:$AS$5000,11,FALSE))</f>
        <v>0</v>
      </c>
      <c r="AI92" s="328" t="s">
        <v>1837</v>
      </c>
      <c r="AJ92" s="328">
        <v>1353943</v>
      </c>
      <c r="AK92" s="328">
        <v>4147924</v>
      </c>
      <c r="AL92" s="328">
        <v>0</v>
      </c>
      <c r="AM92" s="328">
        <v>6</v>
      </c>
      <c r="AN92" s="328">
        <v>21</v>
      </c>
      <c r="AO92" s="328">
        <v>1</v>
      </c>
      <c r="AP92" s="328">
        <v>0</v>
      </c>
      <c r="AQ92" s="328">
        <v>1</v>
      </c>
      <c r="AR92" s="328">
        <v>0</v>
      </c>
      <c r="AS92" s="328"/>
    </row>
    <row r="93" spans="1:50" ht="26.25" thickBot="1">
      <c r="A93" s="212">
        <f t="shared" si="706"/>
        <v>0</v>
      </c>
      <c r="B93" s="23" t="str">
        <f t="shared" ref="B93:D93" si="922">B91</f>
        <v>GGFV51FA</v>
      </c>
      <c r="C93" s="220" t="str">
        <f t="shared" si="922"/>
        <v>Major Must</v>
      </c>
      <c r="D93" s="45" t="str">
        <f t="shared" si="922"/>
        <v>AF. 5.1</v>
      </c>
      <c r="E93" s="24" t="str">
        <f>Labels!$C$104</f>
        <v>Answer 2 / Evidence</v>
      </c>
      <c r="F93" s="222"/>
      <c r="G93" s="223"/>
      <c r="H93" s="25" t="str">
        <f t="shared" si="907"/>
        <v/>
      </c>
      <c r="I93" s="25" t="str">
        <f t="shared" si="908"/>
        <v/>
      </c>
      <c r="J93" s="25" t="str">
        <f t="shared" si="909"/>
        <v/>
      </c>
      <c r="K93" s="25" t="str">
        <f t="shared" si="910"/>
        <v>X</v>
      </c>
      <c r="L93" s="27" t="str">
        <f t="shared" ref="L93" si="923">L91</f>
        <v/>
      </c>
      <c r="M93" s="21"/>
      <c r="N93" s="22" t="e">
        <f t="shared" si="912"/>
        <v>#VALUE!</v>
      </c>
      <c r="O93" s="22" t="str">
        <f t="shared" ref="O93" si="924">IF(ISERR(N93),D91,N93)</f>
        <v>AF. 5.1</v>
      </c>
      <c r="P93" s="22" t="str">
        <f t="shared" si="914"/>
        <v/>
      </c>
      <c r="Q93" s="22" t="str">
        <f t="shared" si="915"/>
        <v/>
      </c>
      <c r="R93" s="9" t="e">
        <f t="shared" si="916"/>
        <v>#N/A</v>
      </c>
      <c r="S93" s="9">
        <f t="shared" si="917"/>
        <v>0</v>
      </c>
      <c r="T93" s="9" t="e">
        <f t="shared" si="918"/>
        <v>#N/A</v>
      </c>
      <c r="U93" s="9">
        <f t="shared" si="919"/>
        <v>0</v>
      </c>
      <c r="V93" s="9">
        <f t="shared" ref="V93" si="925">IF(U93=0,U92,U93)</f>
        <v>2</v>
      </c>
      <c r="W93" s="347">
        <v>2</v>
      </c>
      <c r="X93" s="9" t="e">
        <f t="shared" si="920"/>
        <v>#N/A</v>
      </c>
      <c r="Y93" s="349"/>
      <c r="Z93" s="9">
        <f>SUM(Y$7:Y93)</f>
        <v>0</v>
      </c>
      <c r="AE93" s="9">
        <f t="shared" ref="AE93" si="926">MIN(AH93,V93)</f>
        <v>2</v>
      </c>
      <c r="AH93" s="9">
        <v>2</v>
      </c>
      <c r="AI93" s="328" t="s">
        <v>1838</v>
      </c>
      <c r="AJ93" s="328">
        <v>1353943</v>
      </c>
      <c r="AK93" s="328">
        <v>4147923</v>
      </c>
      <c r="AL93" s="328">
        <v>0</v>
      </c>
      <c r="AM93" s="328">
        <v>5</v>
      </c>
      <c r="AN93" s="328">
        <v>21</v>
      </c>
      <c r="AO93" s="328">
        <v>0</v>
      </c>
      <c r="AP93" s="328">
        <v>1</v>
      </c>
      <c r="AQ93" s="328">
        <v>0</v>
      </c>
      <c r="AR93" s="328">
        <v>0</v>
      </c>
      <c r="AS93" s="328"/>
      <c r="AU93" s="9">
        <v>0</v>
      </c>
      <c r="AV93" s="9">
        <f>U92</f>
        <v>2</v>
      </c>
    </row>
    <row r="94" spans="1:50" ht="25.5">
      <c r="A94" s="212">
        <f t="shared" si="706"/>
        <v>0</v>
      </c>
      <c r="B94" s="67" t="s">
        <v>1157</v>
      </c>
      <c r="C94" s="143" t="s">
        <v>1097</v>
      </c>
      <c r="D94" s="43" t="s">
        <v>2402</v>
      </c>
      <c r="E94" s="218" t="str">
        <f>Labels!$C$54</f>
        <v>Control Point</v>
      </c>
      <c r="F94" s="26" t="s">
        <v>2403</v>
      </c>
      <c r="G94" s="30" t="str">
        <f>IF(OR(ISERR(P95),ISERR(P96),ISERR(Q95),ISERR(Q96)),Labels!$C$94,Q94)</f>
        <v>Input Accepted</v>
      </c>
      <c r="H94" s="15" t="str">
        <f t="shared" ref="H94" si="927">IF(F95&lt;&gt;"",IF(TRIM(VLOOKUP(F95,$AI$2:$AR$5000,8,FALSE))="1","X",""),"")</f>
        <v/>
      </c>
      <c r="I94" s="15" t="str">
        <f t="shared" ref="I94" si="928">IF(F95&lt;&gt;"",IF(TRIM(VLOOKUP(F95,$AI$2:$AR$5000,9,FALSE))="1","X",""),"")</f>
        <v/>
      </c>
      <c r="J94" s="15" t="str">
        <f t="shared" ref="J94" si="929">IF(TRIM(""&amp;G96)&lt;&gt;"","X","")</f>
        <v/>
      </c>
      <c r="K94" s="15" t="str">
        <f t="shared" ref="K94" si="930">IF(TRIM(""&amp;G95)&lt;&gt;"","X","")</f>
        <v/>
      </c>
      <c r="L94" s="31" t="str">
        <f>IF(G94&lt;&gt;Labels!$C$92,"X","")</f>
        <v/>
      </c>
      <c r="M94" s="16"/>
      <c r="N94" s="17">
        <v>1353939</v>
      </c>
      <c r="O94" s="17">
        <v>13125</v>
      </c>
      <c r="P94" s="17"/>
      <c r="Q94" s="22" t="str">
        <f>IF(F95="",Labels!$C$93,R94)</f>
        <v>Input Accepted</v>
      </c>
      <c r="R94" s="9" t="str">
        <f t="shared" ref="R94" si="931">IF(OR(O95&amp;""&lt;&gt;D94&amp;"",O96&amp;""&lt;&gt;D94&amp;""),"You are not allowed to copy cells in the answer column. Press Ctrl-z immediately to attempt to fix this error.",S94)</f>
        <v>Input Accepted</v>
      </c>
      <c r="S94" s="9" t="str">
        <f>IF(AND(OR(H94="X",S95=6,C94=Labels!$C$49,C94=Labels!$C$46,AX94="Y"),Q95=""),Labels!$C$95,T94)</f>
        <v>Input Accepted</v>
      </c>
      <c r="T94" s="346" t="str">
        <f>IF(OR(S96=6,AND(S96&gt;0,S95=6)),Labels!$C$96,IF(S96=1,Labels!$C$143,U94))</f>
        <v>Input Accepted</v>
      </c>
      <c r="U94" s="9" t="str">
        <f>IF(AND(S96&gt;0,U96&lt;=U95),Labels!C$97,V94)</f>
        <v>Input Accepted</v>
      </c>
      <c r="V94" s="9" t="str">
        <f>IF(AND(S96&gt;0,Q96=""),Labels!$C$98,W94)</f>
        <v>Input Accepted</v>
      </c>
      <c r="W94" s="9" t="str">
        <f>IF(AND(S96=0,Q96&lt;&gt;""),Labels!$C$99,Labels!$C$92)</f>
        <v>Input Accepted</v>
      </c>
      <c r="Y94" s="9">
        <f t="shared" ref="Y94" si="932">IF(H94="X",1,0)</f>
        <v>0</v>
      </c>
      <c r="Z94" s="9">
        <f>SUM(Y$7:Y94)</f>
        <v>0</v>
      </c>
      <c r="AA94" s="9" t="str">
        <f t="shared" ref="AA94" si="933">Q95</f>
        <v/>
      </c>
      <c r="AB94" s="9">
        <f t="shared" ref="AB94" si="934">VLOOKUP(P95,$AI$2:$AN$5000,6,FALSE)</f>
        <v>21</v>
      </c>
      <c r="AC94" s="9" t="str">
        <f t="shared" ref="AC94" si="935">Q96</f>
        <v/>
      </c>
      <c r="AD94" s="9">
        <f t="shared" ref="AD94" si="936">IF(TRIM(F95)="",1,0)</f>
        <v>0</v>
      </c>
      <c r="AF94" s="347">
        <f t="shared" ref="AF94" si="937">SUM($AD$7:$AD$5000)</f>
        <v>0</v>
      </c>
      <c r="AG94" s="9">
        <f>IF(AND(H94="X",C94=Labels!C136),1,0)</f>
        <v>0</v>
      </c>
      <c r="AI94" s="328" t="s">
        <v>1839</v>
      </c>
      <c r="AJ94" s="328">
        <v>1353943</v>
      </c>
      <c r="AK94" s="328">
        <v>4147922</v>
      </c>
      <c r="AL94" s="328">
        <v>2</v>
      </c>
      <c r="AM94" s="328">
        <v>2</v>
      </c>
      <c r="AN94" s="328">
        <v>21</v>
      </c>
      <c r="AO94" s="328">
        <v>1</v>
      </c>
      <c r="AP94" s="328">
        <v>0</v>
      </c>
      <c r="AQ94" s="328">
        <v>0</v>
      </c>
      <c r="AR94" s="328">
        <v>0</v>
      </c>
      <c r="AS94" s="328"/>
      <c r="AX94" s="9" t="s">
        <v>663</v>
      </c>
    </row>
    <row r="95" spans="1:50" ht="25.5">
      <c r="A95" s="212">
        <f t="shared" si="706"/>
        <v>0</v>
      </c>
      <c r="B95" s="18" t="s">
        <v>1157</v>
      </c>
      <c r="C95" s="219" t="str">
        <f t="shared" ref="C95" si="938">C94</f>
        <v>Minor Must</v>
      </c>
      <c r="D95" s="44" t="str">
        <f t="shared" ref="D95" si="939">D94</f>
        <v>AF. 6.1.1</v>
      </c>
      <c r="E95" s="19" t="str">
        <f>Labels!$C$103</f>
        <v>Answer 1 / Comment</v>
      </c>
      <c r="F95" s="62" t="str">
        <f>$AI$82</f>
        <v>AF. 6.1.1 -Yes</v>
      </c>
      <c r="G95" s="46"/>
      <c r="H95" s="20" t="str">
        <f t="shared" ref="H95:H96" si="940">H94</f>
        <v/>
      </c>
      <c r="I95" s="20" t="str">
        <f t="shared" ref="I95:I96" si="941">I94</f>
        <v/>
      </c>
      <c r="J95" s="20" t="str">
        <f t="shared" ref="J95:J96" si="942">J94</f>
        <v/>
      </c>
      <c r="K95" s="20" t="str">
        <f t="shared" ref="K95:K96" si="943">K94</f>
        <v/>
      </c>
      <c r="L95" s="28" t="str">
        <f t="shared" ref="L95" si="944">L94</f>
        <v/>
      </c>
      <c r="M95" s="21"/>
      <c r="N95" s="22" t="str">
        <f t="shared" ref="N95:N96" si="945">LEFT(F95,FIND(" -",F95)-1)</f>
        <v>AF. 6.1.1</v>
      </c>
      <c r="O95" s="22" t="str">
        <f t="shared" ref="O95" si="946">IF(ISERR(N95),D94,N95)</f>
        <v>AF. 6.1.1</v>
      </c>
      <c r="P95" s="22" t="str">
        <f t="shared" ref="P95:P96" si="947">TRIM(F95&amp;"")</f>
        <v>AF. 6.1.1 -Yes</v>
      </c>
      <c r="Q95" s="22" t="str">
        <f t="shared" ref="Q95:Q96" si="948">TRIM(G95&amp;"")</f>
        <v/>
      </c>
      <c r="R95" s="9">
        <f t="shared" ref="R95:R96" si="949">VLOOKUP(F95,$AI$2:$AM$5000,5,FALSE)</f>
        <v>2</v>
      </c>
      <c r="S95" s="9">
        <f t="shared" ref="S95:S96" si="950">IF(ISNA(R95),0,R95)</f>
        <v>2</v>
      </c>
      <c r="T95" s="9">
        <f t="shared" ref="T95:T96" si="951">VLOOKUP(F95,$AI$2:$AL$5000,4,FALSE)</f>
        <v>2</v>
      </c>
      <c r="U95" s="9">
        <f t="shared" ref="U95:U96" si="952">IF(ISNA(T95),0,T95)</f>
        <v>2</v>
      </c>
      <c r="X95" s="9">
        <f t="shared" ref="X95:X96" si="953">VLOOKUP(F95,$AI$2:$AL$5000,3,FALSE)</f>
        <v>4147910</v>
      </c>
      <c r="Y95" s="349"/>
      <c r="Z95" s="9">
        <f>SUM(Y$7:Y95)</f>
        <v>0</v>
      </c>
      <c r="AC95" s="350">
        <f t="shared" ref="AC95" si="954">IF(ISNA(VLOOKUP(F95,$AI$2:$AS$5000,11,FALSE)),"", VLOOKUP(F95,$AI$2:$AS$5000,11,FALSE))</f>
        <v>0</v>
      </c>
      <c r="AI95" s="328" t="s">
        <v>1840</v>
      </c>
      <c r="AJ95" s="328">
        <v>1353944</v>
      </c>
      <c r="AK95" s="328">
        <v>4147927</v>
      </c>
      <c r="AL95" s="328">
        <v>0</v>
      </c>
      <c r="AM95" s="328">
        <v>6</v>
      </c>
      <c r="AN95" s="328">
        <v>21</v>
      </c>
      <c r="AO95" s="328">
        <v>1</v>
      </c>
      <c r="AP95" s="328">
        <v>0</v>
      </c>
      <c r="AQ95" s="328">
        <v>1</v>
      </c>
      <c r="AR95" s="328">
        <v>0</v>
      </c>
      <c r="AS95" s="328"/>
    </row>
    <row r="96" spans="1:50" ht="26.25" thickBot="1">
      <c r="A96" s="212">
        <f t="shared" si="706"/>
        <v>0</v>
      </c>
      <c r="B96" s="23" t="str">
        <f t="shared" ref="B96:D96" si="955">B94</f>
        <v>GGFV51FA</v>
      </c>
      <c r="C96" s="220" t="str">
        <f t="shared" si="955"/>
        <v>Minor Must</v>
      </c>
      <c r="D96" s="45" t="str">
        <f t="shared" si="955"/>
        <v>AF. 6.1.1</v>
      </c>
      <c r="E96" s="24" t="str">
        <f>Labels!$C$104</f>
        <v>Answer 2 / Evidence</v>
      </c>
      <c r="F96" s="222"/>
      <c r="G96" s="223"/>
      <c r="H96" s="25" t="str">
        <f t="shared" si="940"/>
        <v/>
      </c>
      <c r="I96" s="25" t="str">
        <f t="shared" si="941"/>
        <v/>
      </c>
      <c r="J96" s="25" t="str">
        <f t="shared" si="942"/>
        <v/>
      </c>
      <c r="K96" s="25" t="str">
        <f t="shared" si="943"/>
        <v/>
      </c>
      <c r="L96" s="27" t="str">
        <f t="shared" ref="L96" si="956">L94</f>
        <v/>
      </c>
      <c r="M96" s="21"/>
      <c r="N96" s="22" t="e">
        <f t="shared" si="945"/>
        <v>#VALUE!</v>
      </c>
      <c r="O96" s="22" t="str">
        <f t="shared" ref="O96" si="957">IF(ISERR(N96),D94,N96)</f>
        <v>AF. 6.1.1</v>
      </c>
      <c r="P96" s="22" t="str">
        <f t="shared" si="947"/>
        <v/>
      </c>
      <c r="Q96" s="22" t="str">
        <f t="shared" si="948"/>
        <v/>
      </c>
      <c r="R96" s="9" t="e">
        <f t="shared" si="949"/>
        <v>#N/A</v>
      </c>
      <c r="S96" s="9">
        <f t="shared" si="950"/>
        <v>0</v>
      </c>
      <c r="T96" s="9" t="e">
        <f t="shared" si="951"/>
        <v>#N/A</v>
      </c>
      <c r="U96" s="9">
        <f t="shared" si="952"/>
        <v>0</v>
      </c>
      <c r="V96" s="9">
        <f t="shared" ref="V96" si="958">IF(U96=0,U95,U96)</f>
        <v>2</v>
      </c>
      <c r="W96" s="347">
        <v>2</v>
      </c>
      <c r="X96" s="9" t="e">
        <f t="shared" si="953"/>
        <v>#N/A</v>
      </c>
      <c r="Y96" s="349"/>
      <c r="Z96" s="9">
        <f>SUM(Y$7:Y96)</f>
        <v>0</v>
      </c>
      <c r="AE96" s="9">
        <f t="shared" ref="AE96" si="959">MIN(AH96,V96)</f>
        <v>2</v>
      </c>
      <c r="AH96" s="9">
        <v>2</v>
      </c>
      <c r="AI96" s="328" t="s">
        <v>1841</v>
      </c>
      <c r="AJ96" s="328">
        <v>1353944</v>
      </c>
      <c r="AK96" s="328">
        <v>4147926</v>
      </c>
      <c r="AL96" s="328">
        <v>0</v>
      </c>
      <c r="AM96" s="328">
        <v>5</v>
      </c>
      <c r="AN96" s="328">
        <v>21</v>
      </c>
      <c r="AO96" s="328">
        <v>0</v>
      </c>
      <c r="AP96" s="328">
        <v>1</v>
      </c>
      <c r="AQ96" s="328">
        <v>0</v>
      </c>
      <c r="AR96" s="328">
        <v>0</v>
      </c>
      <c r="AS96" s="328"/>
      <c r="AU96" s="9">
        <v>0</v>
      </c>
      <c r="AV96" s="9">
        <f>U95</f>
        <v>2</v>
      </c>
    </row>
    <row r="97" spans="1:50" ht="63.75">
      <c r="A97" s="212">
        <f t="shared" si="706"/>
        <v>0</v>
      </c>
      <c r="B97" s="67" t="s">
        <v>1157</v>
      </c>
      <c r="C97" s="143" t="s">
        <v>1097</v>
      </c>
      <c r="D97" s="43" t="s">
        <v>2404</v>
      </c>
      <c r="E97" s="218" t="str">
        <f>Labels!$C$54</f>
        <v>Control Point</v>
      </c>
      <c r="F97" s="26" t="s">
        <v>2405</v>
      </c>
      <c r="G97" s="30" t="str">
        <f>IF(OR(ISERR(P98),ISERR(P99),ISERR(Q98),ISERR(Q99)),Labels!$C$94,Q97)</f>
        <v>Input Accepted</v>
      </c>
      <c r="H97" s="15" t="str">
        <f t="shared" ref="H97" si="960">IF(F98&lt;&gt;"",IF(TRIM(VLOOKUP(F98,$AI$2:$AR$5000,8,FALSE))="1","X",""),"")</f>
        <v/>
      </c>
      <c r="I97" s="15" t="str">
        <f t="shared" ref="I97" si="961">IF(F98&lt;&gt;"",IF(TRIM(VLOOKUP(F98,$AI$2:$AR$5000,9,FALSE))="1","X",""),"")</f>
        <v/>
      </c>
      <c r="J97" s="15" t="str">
        <f t="shared" ref="J97" si="962">IF(TRIM(""&amp;G99)&lt;&gt;"","X","")</f>
        <v/>
      </c>
      <c r="K97" s="15" t="str">
        <f t="shared" ref="K97" si="963">IF(TRIM(""&amp;G98)&lt;&gt;"","X","")</f>
        <v>X</v>
      </c>
      <c r="L97" s="31" t="str">
        <f>IF(G97&lt;&gt;Labels!$C$92,"X","")</f>
        <v/>
      </c>
      <c r="M97" s="16"/>
      <c r="N97" s="17">
        <v>1353940</v>
      </c>
      <c r="O97" s="17">
        <v>13125</v>
      </c>
      <c r="P97" s="17"/>
      <c r="Q97" s="22" t="str">
        <f>IF(F98="",Labels!$C$93,R97)</f>
        <v>Input Accepted</v>
      </c>
      <c r="R97" s="9" t="str">
        <f t="shared" ref="R97" si="964">IF(OR(O98&amp;""&lt;&gt;D97&amp;"",O99&amp;""&lt;&gt;D97&amp;""),"You are not allowed to copy cells in the answer column. Press Ctrl-z immediately to attempt to fix this error.",S97)</f>
        <v>Input Accepted</v>
      </c>
      <c r="S97" s="9" t="str">
        <f>IF(AND(OR(H97="X",S98=6,C97=Labels!$C$49,C97=Labels!$C$46,AX97="Y"),Q98=""),Labels!$C$95,T97)</f>
        <v>Input Accepted</v>
      </c>
      <c r="T97" s="346" t="str">
        <f>IF(OR(S99=6,AND(S99&gt;0,S98=6)),Labels!$C$96,IF(S99=1,Labels!$C$143,U97))</f>
        <v>Input Accepted</v>
      </c>
      <c r="U97" s="9" t="str">
        <f>IF(AND(S99&gt;0,U99&lt;=U98),Labels!C$97,V97)</f>
        <v>Input Accepted</v>
      </c>
      <c r="V97" s="9" t="str">
        <f>IF(AND(S99&gt;0,Q99=""),Labels!$C$98,W97)</f>
        <v>Input Accepted</v>
      </c>
      <c r="W97" s="9" t="str">
        <f>IF(AND(S99=0,Q99&lt;&gt;""),Labels!$C$99,Labels!$C$92)</f>
        <v>Input Accepted</v>
      </c>
      <c r="Y97" s="9">
        <f t="shared" ref="Y97" si="965">IF(H97="X",1,0)</f>
        <v>0</v>
      </c>
      <c r="Z97" s="9">
        <f>SUM(Y$7:Y97)</f>
        <v>0</v>
      </c>
      <c r="AA97" s="9" t="str">
        <f t="shared" ref="AA97" si="966">Q98</f>
        <v>Y</v>
      </c>
      <c r="AB97" s="9">
        <f t="shared" ref="AB97" si="967">VLOOKUP(P98,$AI$2:$AN$5000,6,FALSE)</f>
        <v>21</v>
      </c>
      <c r="AC97" s="9" t="str">
        <f t="shared" ref="AC97" si="968">Q99</f>
        <v/>
      </c>
      <c r="AD97" s="9">
        <f t="shared" ref="AD97" si="969">IF(TRIM(F98)="",1,0)</f>
        <v>0</v>
      </c>
      <c r="AF97" s="347">
        <f t="shared" ref="AF97" si="970">SUM($AD$7:$AD$5000)</f>
        <v>0</v>
      </c>
      <c r="AG97" s="9">
        <f>IF(AND(H97="X",C97=Labels!C139),1,0)</f>
        <v>0</v>
      </c>
      <c r="AI97" s="328" t="s">
        <v>1842</v>
      </c>
      <c r="AJ97" s="328">
        <v>1353944</v>
      </c>
      <c r="AK97" s="328">
        <v>4147925</v>
      </c>
      <c r="AL97" s="328">
        <v>2</v>
      </c>
      <c r="AM97" s="328">
        <v>2</v>
      </c>
      <c r="AN97" s="328">
        <v>21</v>
      </c>
      <c r="AO97" s="328">
        <v>1</v>
      </c>
      <c r="AP97" s="328">
        <v>0</v>
      </c>
      <c r="AQ97" s="328">
        <v>0</v>
      </c>
      <c r="AR97" s="328">
        <v>0</v>
      </c>
      <c r="AS97" s="328"/>
      <c r="AX97" s="9" t="s">
        <v>664</v>
      </c>
    </row>
    <row r="98" spans="1:50" ht="25.5">
      <c r="A98" s="212">
        <f t="shared" si="706"/>
        <v>0</v>
      </c>
      <c r="B98" s="18" t="s">
        <v>1157</v>
      </c>
      <c r="C98" s="219" t="str">
        <f t="shared" ref="C98" si="971">C97</f>
        <v>Minor Must</v>
      </c>
      <c r="D98" s="44" t="str">
        <f t="shared" ref="D98" si="972">D97</f>
        <v>AF. 6.2.1</v>
      </c>
      <c r="E98" s="19" t="str">
        <f>Labels!$C$103</f>
        <v>Answer 1 / Comment</v>
      </c>
      <c r="F98" s="62" t="str">
        <f>$AI$85</f>
        <v>AF. 6.2.1 -Yes</v>
      </c>
      <c r="G98" s="46" t="s">
        <v>664</v>
      </c>
      <c r="H98" s="20" t="str">
        <f t="shared" ref="H98:H99" si="973">H97</f>
        <v/>
      </c>
      <c r="I98" s="20" t="str">
        <f t="shared" ref="I98:I99" si="974">I97</f>
        <v/>
      </c>
      <c r="J98" s="20" t="str">
        <f t="shared" ref="J98:J99" si="975">J97</f>
        <v/>
      </c>
      <c r="K98" s="20" t="str">
        <f t="shared" ref="K98:K99" si="976">K97</f>
        <v>X</v>
      </c>
      <c r="L98" s="28" t="str">
        <f t="shared" ref="L98" si="977">L97</f>
        <v/>
      </c>
      <c r="M98" s="21"/>
      <c r="N98" s="22" t="str">
        <f t="shared" ref="N98:N99" si="978">LEFT(F98,FIND(" -",F98)-1)</f>
        <v>AF. 6.2.1</v>
      </c>
      <c r="O98" s="22" t="str">
        <f t="shared" ref="O98" si="979">IF(ISERR(N98),D97,N98)</f>
        <v>AF. 6.2.1</v>
      </c>
      <c r="P98" s="22" t="str">
        <f t="shared" ref="P98:P99" si="980">TRIM(F98&amp;"")</f>
        <v>AF. 6.2.1 -Yes</v>
      </c>
      <c r="Q98" s="22" t="str">
        <f t="shared" ref="Q98:Q99" si="981">TRIM(G98&amp;"")</f>
        <v>Y</v>
      </c>
      <c r="R98" s="9">
        <f t="shared" ref="R98:R99" si="982">VLOOKUP(F98,$AI$2:$AM$5000,5,FALSE)</f>
        <v>2</v>
      </c>
      <c r="S98" s="9">
        <f t="shared" ref="S98:S99" si="983">IF(ISNA(R98),0,R98)</f>
        <v>2</v>
      </c>
      <c r="T98" s="9">
        <f t="shared" ref="T98:T99" si="984">VLOOKUP(F98,$AI$2:$AL$5000,4,FALSE)</f>
        <v>2</v>
      </c>
      <c r="U98" s="9">
        <f t="shared" ref="U98:U99" si="985">IF(ISNA(T98),0,T98)</f>
        <v>2</v>
      </c>
      <c r="X98" s="9">
        <f t="shared" ref="X98:X99" si="986">VLOOKUP(F98,$AI$2:$AL$5000,3,FALSE)</f>
        <v>4147913</v>
      </c>
      <c r="Y98" s="349"/>
      <c r="Z98" s="9">
        <f>SUM(Y$7:Y98)</f>
        <v>0</v>
      </c>
      <c r="AC98" s="350">
        <f t="shared" ref="AC98" si="987">IF(ISNA(VLOOKUP(F98,$AI$2:$AS$5000,11,FALSE)),"", VLOOKUP(F98,$AI$2:$AS$5000,11,FALSE))</f>
        <v>0</v>
      </c>
      <c r="AI98" s="328" t="s">
        <v>1843</v>
      </c>
      <c r="AJ98" s="328">
        <v>1353945</v>
      </c>
      <c r="AK98" s="328">
        <v>4147930</v>
      </c>
      <c r="AL98" s="328">
        <v>0</v>
      </c>
      <c r="AM98" s="328">
        <v>6</v>
      </c>
      <c r="AN98" s="328">
        <v>21</v>
      </c>
      <c r="AO98" s="328">
        <v>1</v>
      </c>
      <c r="AP98" s="328">
        <v>0</v>
      </c>
      <c r="AQ98" s="328">
        <v>1</v>
      </c>
      <c r="AR98" s="328">
        <v>0</v>
      </c>
      <c r="AS98" s="328"/>
    </row>
    <row r="99" spans="1:50" ht="26.25" thickBot="1">
      <c r="A99" s="212">
        <f t="shared" si="706"/>
        <v>0</v>
      </c>
      <c r="B99" s="23" t="str">
        <f t="shared" ref="B99:D99" si="988">B97</f>
        <v>GGFV51FA</v>
      </c>
      <c r="C99" s="220" t="str">
        <f t="shared" si="988"/>
        <v>Minor Must</v>
      </c>
      <c r="D99" s="45" t="str">
        <f t="shared" si="988"/>
        <v>AF. 6.2.1</v>
      </c>
      <c r="E99" s="24" t="str">
        <f>Labels!$C$104</f>
        <v>Answer 2 / Evidence</v>
      </c>
      <c r="F99" s="222"/>
      <c r="G99" s="223"/>
      <c r="H99" s="25" t="str">
        <f t="shared" si="973"/>
        <v/>
      </c>
      <c r="I99" s="25" t="str">
        <f t="shared" si="974"/>
        <v/>
      </c>
      <c r="J99" s="25" t="str">
        <f t="shared" si="975"/>
        <v/>
      </c>
      <c r="K99" s="25" t="str">
        <f t="shared" si="976"/>
        <v>X</v>
      </c>
      <c r="L99" s="27" t="str">
        <f t="shared" ref="L99" si="989">L97</f>
        <v/>
      </c>
      <c r="M99" s="21"/>
      <c r="N99" s="22" t="e">
        <f t="shared" si="978"/>
        <v>#VALUE!</v>
      </c>
      <c r="O99" s="22" t="str">
        <f t="shared" ref="O99" si="990">IF(ISERR(N99),D97,N99)</f>
        <v>AF. 6.2.1</v>
      </c>
      <c r="P99" s="22" t="str">
        <f t="shared" si="980"/>
        <v/>
      </c>
      <c r="Q99" s="22" t="str">
        <f t="shared" si="981"/>
        <v/>
      </c>
      <c r="R99" s="9" t="e">
        <f t="shared" si="982"/>
        <v>#N/A</v>
      </c>
      <c r="S99" s="9">
        <f t="shared" si="983"/>
        <v>0</v>
      </c>
      <c r="T99" s="9" t="e">
        <f t="shared" si="984"/>
        <v>#N/A</v>
      </c>
      <c r="U99" s="9">
        <f t="shared" si="985"/>
        <v>0</v>
      </c>
      <c r="V99" s="9">
        <f t="shared" ref="V99" si="991">IF(U99=0,U98,U99)</f>
        <v>2</v>
      </c>
      <c r="W99" s="347">
        <v>2</v>
      </c>
      <c r="X99" s="9" t="e">
        <f t="shared" si="986"/>
        <v>#N/A</v>
      </c>
      <c r="Y99" s="349"/>
      <c r="Z99" s="9">
        <f>SUM(Y$7:Y99)</f>
        <v>0</v>
      </c>
      <c r="AE99" s="9">
        <f t="shared" ref="AE99" si="992">MIN(AH99,V99)</f>
        <v>2</v>
      </c>
      <c r="AH99" s="9">
        <v>2</v>
      </c>
      <c r="AI99" s="328" t="s">
        <v>1844</v>
      </c>
      <c r="AJ99" s="328">
        <v>1353945</v>
      </c>
      <c r="AK99" s="328">
        <v>4147929</v>
      </c>
      <c r="AL99" s="328">
        <v>0</v>
      </c>
      <c r="AM99" s="328">
        <v>5</v>
      </c>
      <c r="AN99" s="328">
        <v>21</v>
      </c>
      <c r="AO99" s="328">
        <v>0</v>
      </c>
      <c r="AP99" s="328">
        <v>1</v>
      </c>
      <c r="AQ99" s="328">
        <v>0</v>
      </c>
      <c r="AR99" s="328">
        <v>0</v>
      </c>
      <c r="AS99" s="328"/>
      <c r="AU99" s="9">
        <v>0</v>
      </c>
      <c r="AV99" s="9">
        <f>U98</f>
        <v>2</v>
      </c>
    </row>
    <row r="100" spans="1:50">
      <c r="A100" s="212">
        <f t="shared" si="706"/>
        <v>0</v>
      </c>
      <c r="B100" s="67" t="s">
        <v>1157</v>
      </c>
      <c r="C100" s="143" t="s">
        <v>1096</v>
      </c>
      <c r="D100" s="43" t="s">
        <v>2406</v>
      </c>
      <c r="E100" s="218" t="str">
        <f>Labels!$C$54</f>
        <v>Control Point</v>
      </c>
      <c r="F100" s="26" t="s">
        <v>2407</v>
      </c>
      <c r="G100" s="30" t="str">
        <f>IF(OR(ISERR(P101),ISERR(P102),ISERR(Q101),ISERR(Q102)),Labels!$C$94,Q100)</f>
        <v>Input Accepted</v>
      </c>
      <c r="H100" s="15" t="str">
        <f t="shared" ref="H100" si="993">IF(F101&lt;&gt;"",IF(TRIM(VLOOKUP(F101,$AI$2:$AR$5000,8,FALSE))="1","X",""),"")</f>
        <v/>
      </c>
      <c r="I100" s="15" t="str">
        <f t="shared" ref="I100" si="994">IF(F101&lt;&gt;"",IF(TRIM(VLOOKUP(F101,$AI$2:$AR$5000,9,FALSE))="1","X",""),"")</f>
        <v/>
      </c>
      <c r="J100" s="15" t="str">
        <f t="shared" ref="J100" si="995">IF(TRIM(""&amp;G102)&lt;&gt;"","X","")</f>
        <v/>
      </c>
      <c r="K100" s="15" t="str">
        <f t="shared" ref="K100" si="996">IF(TRIM(""&amp;G101)&lt;&gt;"","X","")</f>
        <v>X</v>
      </c>
      <c r="L100" s="31" t="str">
        <f>IF(G100&lt;&gt;Labels!$C$92,"X","")</f>
        <v/>
      </c>
      <c r="M100" s="16"/>
      <c r="N100" s="17">
        <v>1353941</v>
      </c>
      <c r="O100" s="17">
        <v>13125</v>
      </c>
      <c r="P100" s="17"/>
      <c r="Q100" s="22" t="str">
        <f>IF(F101="",Labels!$C$93,R100)</f>
        <v>Input Accepted</v>
      </c>
      <c r="R100" s="9" t="str">
        <f t="shared" ref="R100" si="997">IF(OR(O101&amp;""&lt;&gt;D100&amp;"",O102&amp;""&lt;&gt;D100&amp;""),"You are not allowed to copy cells in the answer column. Press Ctrl-z immediately to attempt to fix this error.",S100)</f>
        <v>Input Accepted</v>
      </c>
      <c r="S100" s="9" t="str">
        <f>IF(AND(OR(H100="X",S101=6,C100=Labels!$C$49,C100=Labels!$C$46,AX100="Y"),Q101=""),Labels!$C$95,T100)</f>
        <v>Input Accepted</v>
      </c>
      <c r="T100" s="346" t="str">
        <f>IF(OR(S102=6,AND(S102&gt;0,S101=6)),Labels!$C$96,IF(S102=1,Labels!$C$143,U100))</f>
        <v>Input Accepted</v>
      </c>
      <c r="U100" s="9" t="str">
        <f>IF(AND(S102&gt;0,U102&lt;=U101),Labels!C$97,V100)</f>
        <v>Input Accepted</v>
      </c>
      <c r="V100" s="9" t="str">
        <f>IF(AND(S102&gt;0,Q102=""),Labels!$C$98,W100)</f>
        <v>Input Accepted</v>
      </c>
      <c r="W100" s="9" t="str">
        <f>IF(AND(S102=0,Q102&lt;&gt;""),Labels!$C$99,Labels!$C$92)</f>
        <v>Input Accepted</v>
      </c>
      <c r="Y100" s="9">
        <f t="shared" ref="Y100" si="998">IF(H100="X",1,0)</f>
        <v>0</v>
      </c>
      <c r="Z100" s="9">
        <f>SUM(Y$7:Y100)</f>
        <v>0</v>
      </c>
      <c r="AA100" s="9" t="str">
        <f t="shared" ref="AA100" si="999">Q101</f>
        <v>Y</v>
      </c>
      <c r="AB100" s="9">
        <f t="shared" ref="AB100" si="1000">VLOOKUP(P101,$AI$2:$AN$5000,6,FALSE)</f>
        <v>21</v>
      </c>
      <c r="AC100" s="9" t="str">
        <f t="shared" ref="AC100" si="1001">Q102</f>
        <v/>
      </c>
      <c r="AD100" s="9">
        <f t="shared" ref="AD100" si="1002">IF(TRIM(F101)="",1,0)</f>
        <v>0</v>
      </c>
      <c r="AF100" s="347">
        <f t="shared" ref="AF100" si="1003">SUM($AD$7:$AD$5000)</f>
        <v>0</v>
      </c>
      <c r="AG100" s="9">
        <f>IF(AND(H100="X",C100=Labels!C142),1,0)</f>
        <v>0</v>
      </c>
      <c r="AI100" s="328" t="s">
        <v>1845</v>
      </c>
      <c r="AJ100" s="328">
        <v>1353945</v>
      </c>
      <c r="AK100" s="328">
        <v>4147928</v>
      </c>
      <c r="AL100" s="328">
        <v>2</v>
      </c>
      <c r="AM100" s="328">
        <v>2</v>
      </c>
      <c r="AN100" s="328">
        <v>21</v>
      </c>
      <c r="AO100" s="328">
        <v>1</v>
      </c>
      <c r="AP100" s="328">
        <v>0</v>
      </c>
      <c r="AQ100" s="328">
        <v>0</v>
      </c>
      <c r="AR100" s="328">
        <v>0</v>
      </c>
      <c r="AS100" s="328"/>
      <c r="AX100" s="9" t="s">
        <v>663</v>
      </c>
    </row>
    <row r="101" spans="1:50" ht="25.5">
      <c r="A101" s="212">
        <f t="shared" si="706"/>
        <v>0</v>
      </c>
      <c r="B101" s="18" t="s">
        <v>1157</v>
      </c>
      <c r="C101" s="219" t="str">
        <f t="shared" ref="C101" si="1004">C100</f>
        <v>Major Must</v>
      </c>
      <c r="D101" s="44" t="str">
        <f t="shared" ref="D101" si="1005">D100</f>
        <v>AF. 6.2.2</v>
      </c>
      <c r="E101" s="19" t="str">
        <f>Labels!$C$103</f>
        <v>Answer 1 / Comment</v>
      </c>
      <c r="F101" s="62" t="str">
        <f>$AI$88</f>
        <v>AF. 6.2.2 -Yes</v>
      </c>
      <c r="G101" s="46" t="s">
        <v>664</v>
      </c>
      <c r="H101" s="20" t="str">
        <f t="shared" ref="H101:H102" si="1006">H100</f>
        <v/>
      </c>
      <c r="I101" s="20" t="str">
        <f t="shared" ref="I101:I102" si="1007">I100</f>
        <v/>
      </c>
      <c r="J101" s="20" t="str">
        <f t="shared" ref="J101:J102" si="1008">J100</f>
        <v/>
      </c>
      <c r="K101" s="20" t="str">
        <f t="shared" ref="K101:K102" si="1009">K100</f>
        <v>X</v>
      </c>
      <c r="L101" s="28" t="str">
        <f t="shared" ref="L101" si="1010">L100</f>
        <v/>
      </c>
      <c r="M101" s="21"/>
      <c r="N101" s="22" t="str">
        <f t="shared" ref="N101:N102" si="1011">LEFT(F101,FIND(" -",F101)-1)</f>
        <v>AF. 6.2.2</v>
      </c>
      <c r="O101" s="22" t="str">
        <f t="shared" ref="O101" si="1012">IF(ISERR(N101),D100,N101)</f>
        <v>AF. 6.2.2</v>
      </c>
      <c r="P101" s="22" t="str">
        <f t="shared" ref="P101:P102" si="1013">TRIM(F101&amp;"")</f>
        <v>AF. 6.2.2 -Yes</v>
      </c>
      <c r="Q101" s="22" t="str">
        <f t="shared" ref="Q101:Q102" si="1014">TRIM(G101&amp;"")</f>
        <v>Y</v>
      </c>
      <c r="R101" s="9">
        <f t="shared" ref="R101:R102" si="1015">VLOOKUP(F101,$AI$2:$AM$5000,5,FALSE)</f>
        <v>2</v>
      </c>
      <c r="S101" s="9">
        <f t="shared" ref="S101:S102" si="1016">IF(ISNA(R101),0,R101)</f>
        <v>2</v>
      </c>
      <c r="T101" s="9">
        <f t="shared" ref="T101:T102" si="1017">VLOOKUP(F101,$AI$2:$AL$5000,4,FALSE)</f>
        <v>2</v>
      </c>
      <c r="U101" s="9">
        <f t="shared" ref="U101:U102" si="1018">IF(ISNA(T101),0,T101)</f>
        <v>2</v>
      </c>
      <c r="X101" s="9">
        <f t="shared" ref="X101:X102" si="1019">VLOOKUP(F101,$AI$2:$AL$5000,3,FALSE)</f>
        <v>4147916</v>
      </c>
      <c r="Y101" s="349"/>
      <c r="Z101" s="9">
        <f>SUM(Y$7:Y101)</f>
        <v>0</v>
      </c>
      <c r="AC101" s="350">
        <f t="shared" ref="AC101" si="1020">IF(ISNA(VLOOKUP(F101,$AI$2:$AS$5000,11,FALSE)),"", VLOOKUP(F101,$AI$2:$AS$5000,11,FALSE))</f>
        <v>0</v>
      </c>
      <c r="AI101" s="328" t="s">
        <v>1846</v>
      </c>
      <c r="AJ101" s="328">
        <v>1353946</v>
      </c>
      <c r="AK101" s="328">
        <v>4147933</v>
      </c>
      <c r="AL101" s="328">
        <v>0</v>
      </c>
      <c r="AM101" s="328">
        <v>6</v>
      </c>
      <c r="AN101" s="328">
        <v>21</v>
      </c>
      <c r="AO101" s="328">
        <v>1</v>
      </c>
      <c r="AP101" s="328">
        <v>0</v>
      </c>
      <c r="AQ101" s="328">
        <v>1</v>
      </c>
      <c r="AR101" s="328">
        <v>0</v>
      </c>
      <c r="AS101" s="328"/>
    </row>
    <row r="102" spans="1:50" ht="26.25" thickBot="1">
      <c r="A102" s="212">
        <f t="shared" si="706"/>
        <v>0</v>
      </c>
      <c r="B102" s="23" t="str">
        <f t="shared" ref="B102:D102" si="1021">B100</f>
        <v>GGFV51FA</v>
      </c>
      <c r="C102" s="220" t="str">
        <f t="shared" si="1021"/>
        <v>Major Must</v>
      </c>
      <c r="D102" s="45" t="str">
        <f t="shared" si="1021"/>
        <v>AF. 6.2.2</v>
      </c>
      <c r="E102" s="24" t="str">
        <f>Labels!$C$104</f>
        <v>Answer 2 / Evidence</v>
      </c>
      <c r="F102" s="222"/>
      <c r="G102" s="223"/>
      <c r="H102" s="25" t="str">
        <f t="shared" si="1006"/>
        <v/>
      </c>
      <c r="I102" s="25" t="str">
        <f t="shared" si="1007"/>
        <v/>
      </c>
      <c r="J102" s="25" t="str">
        <f t="shared" si="1008"/>
        <v/>
      </c>
      <c r="K102" s="25" t="str">
        <f t="shared" si="1009"/>
        <v>X</v>
      </c>
      <c r="L102" s="27" t="str">
        <f t="shared" ref="L102" si="1022">L100</f>
        <v/>
      </c>
      <c r="M102" s="21"/>
      <c r="N102" s="22" t="e">
        <f t="shared" si="1011"/>
        <v>#VALUE!</v>
      </c>
      <c r="O102" s="22" t="str">
        <f t="shared" ref="O102" si="1023">IF(ISERR(N102),D100,N102)</f>
        <v>AF. 6.2.2</v>
      </c>
      <c r="P102" s="22" t="str">
        <f t="shared" si="1013"/>
        <v/>
      </c>
      <c r="Q102" s="22" t="str">
        <f t="shared" si="1014"/>
        <v/>
      </c>
      <c r="R102" s="9" t="e">
        <f t="shared" si="1015"/>
        <v>#N/A</v>
      </c>
      <c r="S102" s="9">
        <f t="shared" si="1016"/>
        <v>0</v>
      </c>
      <c r="T102" s="9" t="e">
        <f t="shared" si="1017"/>
        <v>#N/A</v>
      </c>
      <c r="U102" s="9">
        <f t="shared" si="1018"/>
        <v>0</v>
      </c>
      <c r="V102" s="9">
        <f t="shared" ref="V102" si="1024">IF(U102=0,U101,U102)</f>
        <v>2</v>
      </c>
      <c r="W102" s="347">
        <v>2</v>
      </c>
      <c r="X102" s="9" t="e">
        <f t="shared" si="1019"/>
        <v>#N/A</v>
      </c>
      <c r="Y102" s="349"/>
      <c r="Z102" s="9">
        <f>SUM(Y$7:Y102)</f>
        <v>0</v>
      </c>
      <c r="AE102" s="9">
        <f t="shared" ref="AE102" si="1025">MIN(AH102,V102)</f>
        <v>2</v>
      </c>
      <c r="AH102" s="9">
        <v>2</v>
      </c>
      <c r="AI102" s="328" t="s">
        <v>1847</v>
      </c>
      <c r="AJ102" s="328">
        <v>1353946</v>
      </c>
      <c r="AK102" s="328">
        <v>4147932</v>
      </c>
      <c r="AL102" s="328">
        <v>0</v>
      </c>
      <c r="AM102" s="328">
        <v>5</v>
      </c>
      <c r="AN102" s="328">
        <v>21</v>
      </c>
      <c r="AO102" s="328">
        <v>0</v>
      </c>
      <c r="AP102" s="328">
        <v>1</v>
      </c>
      <c r="AQ102" s="328">
        <v>0</v>
      </c>
      <c r="AR102" s="328">
        <v>0</v>
      </c>
      <c r="AS102" s="328"/>
      <c r="AU102" s="9">
        <v>0</v>
      </c>
      <c r="AV102" s="9">
        <f>U101</f>
        <v>2</v>
      </c>
    </row>
    <row r="103" spans="1:50" ht="25.5">
      <c r="A103" s="212">
        <f t="shared" si="706"/>
        <v>0</v>
      </c>
      <c r="B103" s="67" t="s">
        <v>1157</v>
      </c>
      <c r="C103" s="143" t="s">
        <v>1097</v>
      </c>
      <c r="D103" s="43" t="s">
        <v>2408</v>
      </c>
      <c r="E103" s="218" t="str">
        <f>Labels!$C$54</f>
        <v>Control Point</v>
      </c>
      <c r="F103" s="26" t="s">
        <v>2409</v>
      </c>
      <c r="G103" s="30" t="str">
        <f>IF(OR(ISERR(P104),ISERR(P105),ISERR(Q104),ISERR(Q105)),Labels!$C$94,Q103)</f>
        <v>Input Accepted</v>
      </c>
      <c r="H103" s="15" t="str">
        <f t="shared" ref="H103" si="1026">IF(F104&lt;&gt;"",IF(TRIM(VLOOKUP(F104,$AI$2:$AR$5000,8,FALSE))="1","X",""),"")</f>
        <v/>
      </c>
      <c r="I103" s="15" t="str">
        <f t="shared" ref="I103" si="1027">IF(F104&lt;&gt;"",IF(TRIM(VLOOKUP(F104,$AI$2:$AR$5000,9,FALSE))="1","X",""),"")</f>
        <v/>
      </c>
      <c r="J103" s="15" t="str">
        <f t="shared" ref="J103" si="1028">IF(TRIM(""&amp;G105)&lt;&gt;"","X","")</f>
        <v/>
      </c>
      <c r="K103" s="15" t="str">
        <f t="shared" ref="K103" si="1029">IF(TRIM(""&amp;G104)&lt;&gt;"","X","")</f>
        <v/>
      </c>
      <c r="L103" s="31" t="str">
        <f>IF(G103&lt;&gt;Labels!$C$92,"X","")</f>
        <v/>
      </c>
      <c r="M103" s="16"/>
      <c r="N103" s="17">
        <v>1353942</v>
      </c>
      <c r="O103" s="17">
        <v>13125</v>
      </c>
      <c r="P103" s="17"/>
      <c r="Q103" s="22" t="str">
        <f>IF(F104="",Labels!$C$93,R103)</f>
        <v>Input Accepted</v>
      </c>
      <c r="R103" s="9" t="str">
        <f t="shared" ref="R103" si="1030">IF(OR(O104&amp;""&lt;&gt;D103&amp;"",O105&amp;""&lt;&gt;D103&amp;""),"You are not allowed to copy cells in the answer column. Press Ctrl-z immediately to attempt to fix this error.",S103)</f>
        <v>Input Accepted</v>
      </c>
      <c r="S103" s="9" t="str">
        <f>IF(AND(OR(H103="X",S104=6,C103=Labels!$C$49,C103=Labels!$C$46,AX103="Y"),Q104=""),Labels!$C$95,T103)</f>
        <v>Input Accepted</v>
      </c>
      <c r="T103" s="346" t="str">
        <f>IF(OR(S105=6,AND(S105&gt;0,S104=6)),Labels!$C$96,IF(S105=1,Labels!$C$143,U103))</f>
        <v>Input Accepted</v>
      </c>
      <c r="U103" s="9" t="str">
        <f>IF(AND(S105&gt;0,U105&lt;=U104),Labels!C$97,V103)</f>
        <v>Input Accepted</v>
      </c>
      <c r="V103" s="9" t="str">
        <f>IF(AND(S105&gt;0,Q105=""),Labels!$C$98,W103)</f>
        <v>Input Accepted</v>
      </c>
      <c r="W103" s="9" t="str">
        <f>IF(AND(S105=0,Q105&lt;&gt;""),Labels!$C$99,Labels!$C$92)</f>
        <v>Input Accepted</v>
      </c>
      <c r="Y103" s="9">
        <f t="shared" ref="Y103" si="1031">IF(H103="X",1,0)</f>
        <v>0</v>
      </c>
      <c r="Z103" s="9">
        <f>SUM(Y$7:Y103)</f>
        <v>0</v>
      </c>
      <c r="AA103" s="9" t="str">
        <f t="shared" ref="AA103" si="1032">Q104</f>
        <v/>
      </c>
      <c r="AB103" s="9">
        <f t="shared" ref="AB103" si="1033">VLOOKUP(P104,$AI$2:$AN$5000,6,FALSE)</f>
        <v>21</v>
      </c>
      <c r="AC103" s="9" t="str">
        <f t="shared" ref="AC103" si="1034">Q105</f>
        <v/>
      </c>
      <c r="AD103" s="9">
        <f t="shared" ref="AD103" si="1035">IF(TRIM(F104)="",1,0)</f>
        <v>0</v>
      </c>
      <c r="AF103" s="347">
        <f t="shared" ref="AF103" si="1036">SUM($AD$7:$AD$5000)</f>
        <v>0</v>
      </c>
      <c r="AG103" s="9">
        <f>IF(AND(H103="X",C103=Labels!C145),1,0)</f>
        <v>0</v>
      </c>
      <c r="AI103" s="328" t="s">
        <v>1848</v>
      </c>
      <c r="AJ103" s="328">
        <v>1353946</v>
      </c>
      <c r="AK103" s="328">
        <v>4147931</v>
      </c>
      <c r="AL103" s="328">
        <v>2</v>
      </c>
      <c r="AM103" s="328">
        <v>2</v>
      </c>
      <c r="AN103" s="328">
        <v>21</v>
      </c>
      <c r="AO103" s="328">
        <v>1</v>
      </c>
      <c r="AP103" s="328">
        <v>0</v>
      </c>
      <c r="AQ103" s="328">
        <v>0</v>
      </c>
      <c r="AR103" s="328">
        <v>0</v>
      </c>
      <c r="AS103" s="328"/>
      <c r="AX103" s="9" t="s">
        <v>663</v>
      </c>
    </row>
    <row r="104" spans="1:50" ht="25.5">
      <c r="A104" s="212">
        <f t="shared" si="706"/>
        <v>0</v>
      </c>
      <c r="B104" s="18" t="s">
        <v>1157</v>
      </c>
      <c r="C104" s="219" t="str">
        <f t="shared" ref="C104" si="1037">C103</f>
        <v>Minor Must</v>
      </c>
      <c r="D104" s="44" t="str">
        <f t="shared" ref="D104" si="1038">D103</f>
        <v>AF. 6.2.3</v>
      </c>
      <c r="E104" s="19" t="str">
        <f>Labels!$C$103</f>
        <v>Answer 1 / Comment</v>
      </c>
      <c r="F104" s="62" t="str">
        <f>$AI$91</f>
        <v>AF. 6.2.3 -Yes</v>
      </c>
      <c r="G104" s="46"/>
      <c r="H104" s="20" t="str">
        <f t="shared" ref="H104:H105" si="1039">H103</f>
        <v/>
      </c>
      <c r="I104" s="20" t="str">
        <f t="shared" ref="I104:I105" si="1040">I103</f>
        <v/>
      </c>
      <c r="J104" s="20" t="str">
        <f t="shared" ref="J104:J105" si="1041">J103</f>
        <v/>
      </c>
      <c r="K104" s="20" t="str">
        <f t="shared" ref="K104:K105" si="1042">K103</f>
        <v/>
      </c>
      <c r="L104" s="28" t="str">
        <f t="shared" ref="L104" si="1043">L103</f>
        <v/>
      </c>
      <c r="M104" s="21"/>
      <c r="N104" s="22" t="str">
        <f t="shared" ref="N104:N105" si="1044">LEFT(F104,FIND(" -",F104)-1)</f>
        <v>AF. 6.2.3</v>
      </c>
      <c r="O104" s="22" t="str">
        <f t="shared" ref="O104" si="1045">IF(ISERR(N104),D103,N104)</f>
        <v>AF. 6.2.3</v>
      </c>
      <c r="P104" s="22" t="str">
        <f t="shared" ref="P104:P105" si="1046">TRIM(F104&amp;"")</f>
        <v>AF. 6.2.3 -Yes</v>
      </c>
      <c r="Q104" s="22" t="str">
        <f t="shared" ref="Q104:Q105" si="1047">TRIM(G104&amp;"")</f>
        <v/>
      </c>
      <c r="R104" s="9">
        <f t="shared" ref="R104:R105" si="1048">VLOOKUP(F104,$AI$2:$AM$5000,5,FALSE)</f>
        <v>2</v>
      </c>
      <c r="S104" s="9">
        <f t="shared" ref="S104:S105" si="1049">IF(ISNA(R104),0,R104)</f>
        <v>2</v>
      </c>
      <c r="T104" s="9">
        <f t="shared" ref="T104:T105" si="1050">VLOOKUP(F104,$AI$2:$AL$5000,4,FALSE)</f>
        <v>2</v>
      </c>
      <c r="U104" s="9">
        <f t="shared" ref="U104:U105" si="1051">IF(ISNA(T104),0,T104)</f>
        <v>2</v>
      </c>
      <c r="X104" s="9">
        <f t="shared" ref="X104:X105" si="1052">VLOOKUP(F104,$AI$2:$AL$5000,3,FALSE)</f>
        <v>4147919</v>
      </c>
      <c r="Y104" s="349"/>
      <c r="Z104" s="9">
        <f>SUM(Y$7:Y104)</f>
        <v>0</v>
      </c>
      <c r="AC104" s="350">
        <f t="shared" ref="AC104" si="1053">IF(ISNA(VLOOKUP(F104,$AI$2:$AS$5000,11,FALSE)),"", VLOOKUP(F104,$AI$2:$AS$5000,11,FALSE))</f>
        <v>0</v>
      </c>
      <c r="AI104" s="328" t="s">
        <v>1849</v>
      </c>
      <c r="AJ104" s="328">
        <v>1353947</v>
      </c>
      <c r="AK104" s="328">
        <v>4147936</v>
      </c>
      <c r="AL104" s="328">
        <v>0</v>
      </c>
      <c r="AM104" s="328">
        <v>6</v>
      </c>
      <c r="AN104" s="328">
        <v>21</v>
      </c>
      <c r="AO104" s="328">
        <v>1</v>
      </c>
      <c r="AP104" s="328">
        <v>0</v>
      </c>
      <c r="AQ104" s="328">
        <v>1</v>
      </c>
      <c r="AR104" s="328">
        <v>0</v>
      </c>
      <c r="AS104" s="328"/>
    </row>
    <row r="105" spans="1:50" ht="26.25" thickBot="1">
      <c r="A105" s="212">
        <f t="shared" si="706"/>
        <v>0</v>
      </c>
      <c r="B105" s="23" t="str">
        <f t="shared" ref="B105:D105" si="1054">B103</f>
        <v>GGFV51FA</v>
      </c>
      <c r="C105" s="220" t="str">
        <f t="shared" si="1054"/>
        <v>Minor Must</v>
      </c>
      <c r="D105" s="45" t="str">
        <f t="shared" si="1054"/>
        <v>AF. 6.2.3</v>
      </c>
      <c r="E105" s="24" t="str">
        <f>Labels!$C$104</f>
        <v>Answer 2 / Evidence</v>
      </c>
      <c r="F105" s="222"/>
      <c r="G105" s="223"/>
      <c r="H105" s="25" t="str">
        <f t="shared" si="1039"/>
        <v/>
      </c>
      <c r="I105" s="25" t="str">
        <f t="shared" si="1040"/>
        <v/>
      </c>
      <c r="J105" s="25" t="str">
        <f t="shared" si="1041"/>
        <v/>
      </c>
      <c r="K105" s="25" t="str">
        <f t="shared" si="1042"/>
        <v/>
      </c>
      <c r="L105" s="27" t="str">
        <f t="shared" ref="L105" si="1055">L103</f>
        <v/>
      </c>
      <c r="M105" s="21"/>
      <c r="N105" s="22" t="e">
        <f t="shared" si="1044"/>
        <v>#VALUE!</v>
      </c>
      <c r="O105" s="22" t="str">
        <f t="shared" ref="O105" si="1056">IF(ISERR(N105),D103,N105)</f>
        <v>AF. 6.2.3</v>
      </c>
      <c r="P105" s="22" t="str">
        <f t="shared" si="1046"/>
        <v/>
      </c>
      <c r="Q105" s="22" t="str">
        <f t="shared" si="1047"/>
        <v/>
      </c>
      <c r="R105" s="9" t="e">
        <f t="shared" si="1048"/>
        <v>#N/A</v>
      </c>
      <c r="S105" s="9">
        <f t="shared" si="1049"/>
        <v>0</v>
      </c>
      <c r="T105" s="9" t="e">
        <f t="shared" si="1050"/>
        <v>#N/A</v>
      </c>
      <c r="U105" s="9">
        <f t="shared" si="1051"/>
        <v>0</v>
      </c>
      <c r="V105" s="9">
        <f t="shared" ref="V105" si="1057">IF(U105=0,U104,U105)</f>
        <v>2</v>
      </c>
      <c r="W105" s="347">
        <v>2</v>
      </c>
      <c r="X105" s="9" t="e">
        <f t="shared" si="1052"/>
        <v>#N/A</v>
      </c>
      <c r="Y105" s="349"/>
      <c r="Z105" s="9">
        <f>SUM(Y$7:Y105)</f>
        <v>0</v>
      </c>
      <c r="AE105" s="9">
        <f t="shared" ref="AE105" si="1058">MIN(AH105,V105)</f>
        <v>2</v>
      </c>
      <c r="AH105" s="9">
        <v>2</v>
      </c>
      <c r="AI105" s="328" t="s">
        <v>1850</v>
      </c>
      <c r="AJ105" s="328">
        <v>1353947</v>
      </c>
      <c r="AK105" s="328">
        <v>4147935</v>
      </c>
      <c r="AL105" s="328">
        <v>0</v>
      </c>
      <c r="AM105" s="328">
        <v>5</v>
      </c>
      <c r="AN105" s="328">
        <v>21</v>
      </c>
      <c r="AO105" s="328">
        <v>0</v>
      </c>
      <c r="AP105" s="328">
        <v>1</v>
      </c>
      <c r="AQ105" s="328">
        <v>0</v>
      </c>
      <c r="AR105" s="328">
        <v>0</v>
      </c>
      <c r="AS105" s="328"/>
      <c r="AU105" s="9">
        <v>0</v>
      </c>
      <c r="AV105" s="9">
        <f>U104</f>
        <v>2</v>
      </c>
    </row>
    <row r="106" spans="1:50" ht="38.25">
      <c r="A106" s="212">
        <f t="shared" si="706"/>
        <v>0</v>
      </c>
      <c r="B106" s="67" t="s">
        <v>1157</v>
      </c>
      <c r="C106" s="143" t="s">
        <v>407</v>
      </c>
      <c r="D106" s="43" t="s">
        <v>2410</v>
      </c>
      <c r="E106" s="218" t="str">
        <f>Labels!$C$54</f>
        <v>Control Point</v>
      </c>
      <c r="F106" s="26" t="s">
        <v>2411</v>
      </c>
      <c r="G106" s="30" t="str">
        <f>IF(OR(ISERR(P107),ISERR(P108),ISERR(Q107),ISERR(Q108)),Labels!$C$94,Q106)</f>
        <v>Input Accepted</v>
      </c>
      <c r="H106" s="15" t="str">
        <f t="shared" ref="H106" si="1059">IF(F107&lt;&gt;"",IF(TRIM(VLOOKUP(F107,$AI$2:$AR$5000,8,FALSE))="1","X",""),"")</f>
        <v/>
      </c>
      <c r="I106" s="15" t="str">
        <f t="shared" ref="I106" si="1060">IF(F107&lt;&gt;"",IF(TRIM(VLOOKUP(F107,$AI$2:$AR$5000,9,FALSE))="1","X",""),"")</f>
        <v/>
      </c>
      <c r="J106" s="15" t="str">
        <f t="shared" ref="J106" si="1061">IF(TRIM(""&amp;G108)&lt;&gt;"","X","")</f>
        <v/>
      </c>
      <c r="K106" s="15" t="str">
        <f t="shared" ref="K106" si="1062">IF(TRIM(""&amp;G107)&lt;&gt;"","X","")</f>
        <v/>
      </c>
      <c r="L106" s="31" t="str">
        <f>IF(G106&lt;&gt;Labels!$C$92,"X","")</f>
        <v/>
      </c>
      <c r="M106" s="16"/>
      <c r="N106" s="17">
        <v>1353943</v>
      </c>
      <c r="O106" s="17">
        <v>13125</v>
      </c>
      <c r="P106" s="17"/>
      <c r="Q106" s="22" t="str">
        <f>IF(F107="",Labels!$C$93,R106)</f>
        <v>Input Accepted</v>
      </c>
      <c r="R106" s="9" t="str">
        <f t="shared" ref="R106" si="1063">IF(OR(O107&amp;""&lt;&gt;D106&amp;"",O108&amp;""&lt;&gt;D106&amp;""),"You are not allowed to copy cells in the answer column. Press Ctrl-z immediately to attempt to fix this error.",S106)</f>
        <v>Input Accepted</v>
      </c>
      <c r="S106" s="9" t="str">
        <f>IF(AND(OR(H106="X",S107=6,C106=Labels!$C$49,C106=Labels!$C$46,AX106="Y"),Q107=""),Labels!$C$95,T106)</f>
        <v>Input Accepted</v>
      </c>
      <c r="T106" s="346" t="str">
        <f>IF(OR(S108=6,AND(S108&gt;0,S107=6)),Labels!$C$96,IF(S108=1,Labels!$C$143,U106))</f>
        <v>Input Accepted</v>
      </c>
      <c r="U106" s="9" t="str">
        <f>IF(AND(S108&gt;0,U108&lt;=U107),Labels!C$97,V106)</f>
        <v>Input Accepted</v>
      </c>
      <c r="V106" s="9" t="str">
        <f>IF(AND(S108&gt;0,Q108=""),Labels!$C$98,W106)</f>
        <v>Input Accepted</v>
      </c>
      <c r="W106" s="9" t="str">
        <f>IF(AND(S108=0,Q108&lt;&gt;""),Labels!$C$99,Labels!$C$92)</f>
        <v>Input Accepted</v>
      </c>
      <c r="Y106" s="9">
        <f t="shared" ref="Y106" si="1064">IF(H106="X",1,0)</f>
        <v>0</v>
      </c>
      <c r="Z106" s="9">
        <f>SUM(Y$7:Y106)</f>
        <v>0</v>
      </c>
      <c r="AA106" s="9" t="str">
        <f t="shared" ref="AA106" si="1065">Q107</f>
        <v/>
      </c>
      <c r="AB106" s="9">
        <f t="shared" ref="AB106" si="1066">VLOOKUP(P107,$AI$2:$AN$5000,6,FALSE)</f>
        <v>21</v>
      </c>
      <c r="AC106" s="9" t="str">
        <f t="shared" ref="AC106" si="1067">Q108</f>
        <v/>
      </c>
      <c r="AD106" s="9">
        <f t="shared" ref="AD106" si="1068">IF(TRIM(F107)="",1,0)</f>
        <v>0</v>
      </c>
      <c r="AF106" s="347">
        <f t="shared" ref="AF106" si="1069">SUM($AD$7:$AD$5000)</f>
        <v>0</v>
      </c>
      <c r="AG106" s="9">
        <f>IF(AND(H106="X",C106=Labels!C148),1,0)</f>
        <v>0</v>
      </c>
      <c r="AI106" s="328" t="s">
        <v>1851</v>
      </c>
      <c r="AJ106" s="328">
        <v>1353947</v>
      </c>
      <c r="AK106" s="328">
        <v>4147934</v>
      </c>
      <c r="AL106" s="328">
        <v>2</v>
      </c>
      <c r="AM106" s="328">
        <v>2</v>
      </c>
      <c r="AN106" s="328">
        <v>21</v>
      </c>
      <c r="AO106" s="328">
        <v>1</v>
      </c>
      <c r="AP106" s="328">
        <v>0</v>
      </c>
      <c r="AQ106" s="328">
        <v>0</v>
      </c>
      <c r="AR106" s="328">
        <v>0</v>
      </c>
      <c r="AS106" s="328"/>
      <c r="AX106" s="9" t="s">
        <v>663</v>
      </c>
    </row>
    <row r="107" spans="1:50" ht="25.5">
      <c r="A107" s="212">
        <f t="shared" si="706"/>
        <v>0</v>
      </c>
      <c r="B107" s="18" t="s">
        <v>1157</v>
      </c>
      <c r="C107" s="219" t="str">
        <f t="shared" ref="C107" si="1070">C106</f>
        <v>Recommended</v>
      </c>
      <c r="D107" s="44" t="str">
        <f t="shared" ref="D107" si="1071">D106</f>
        <v>AF. 6.2.4</v>
      </c>
      <c r="E107" s="19" t="str">
        <f>Labels!$C$103</f>
        <v>Answer 1 / Comment</v>
      </c>
      <c r="F107" s="62" t="str">
        <f>$AI$94</f>
        <v>AF. 6.2.4 -Yes</v>
      </c>
      <c r="G107" s="46"/>
      <c r="H107" s="20" t="str">
        <f t="shared" ref="H107:H108" si="1072">H106</f>
        <v/>
      </c>
      <c r="I107" s="20" t="str">
        <f t="shared" ref="I107:I108" si="1073">I106</f>
        <v/>
      </c>
      <c r="J107" s="20" t="str">
        <f t="shared" ref="J107:J108" si="1074">J106</f>
        <v/>
      </c>
      <c r="K107" s="20" t="str">
        <f t="shared" ref="K107:K108" si="1075">K106</f>
        <v/>
      </c>
      <c r="L107" s="28" t="str">
        <f t="shared" ref="L107" si="1076">L106</f>
        <v/>
      </c>
      <c r="M107" s="21"/>
      <c r="N107" s="22" t="str">
        <f t="shared" ref="N107:N108" si="1077">LEFT(F107,FIND(" -",F107)-1)</f>
        <v>AF. 6.2.4</v>
      </c>
      <c r="O107" s="22" t="str">
        <f t="shared" ref="O107" si="1078">IF(ISERR(N107),D106,N107)</f>
        <v>AF. 6.2.4</v>
      </c>
      <c r="P107" s="22" t="str">
        <f t="shared" ref="P107:P108" si="1079">TRIM(F107&amp;"")</f>
        <v>AF. 6.2.4 -Yes</v>
      </c>
      <c r="Q107" s="22" t="str">
        <f t="shared" ref="Q107:Q108" si="1080">TRIM(G107&amp;"")</f>
        <v/>
      </c>
      <c r="R107" s="9">
        <f t="shared" ref="R107:R108" si="1081">VLOOKUP(F107,$AI$2:$AM$5000,5,FALSE)</f>
        <v>2</v>
      </c>
      <c r="S107" s="9">
        <f t="shared" ref="S107:S108" si="1082">IF(ISNA(R107),0,R107)</f>
        <v>2</v>
      </c>
      <c r="T107" s="9">
        <f t="shared" ref="T107:T108" si="1083">VLOOKUP(F107,$AI$2:$AL$5000,4,FALSE)</f>
        <v>2</v>
      </c>
      <c r="U107" s="9">
        <f t="shared" ref="U107:U108" si="1084">IF(ISNA(T107),0,T107)</f>
        <v>2</v>
      </c>
      <c r="X107" s="9">
        <f t="shared" ref="X107:X108" si="1085">VLOOKUP(F107,$AI$2:$AL$5000,3,FALSE)</f>
        <v>4147922</v>
      </c>
      <c r="Y107" s="349"/>
      <c r="Z107" s="9">
        <f>SUM(Y$7:Y107)</f>
        <v>0</v>
      </c>
      <c r="AC107" s="350">
        <f t="shared" ref="AC107" si="1086">IF(ISNA(VLOOKUP(F107,$AI$2:$AS$5000,11,FALSE)),"", VLOOKUP(F107,$AI$2:$AS$5000,11,FALSE))</f>
        <v>0</v>
      </c>
      <c r="AI107" s="328" t="s">
        <v>1852</v>
      </c>
      <c r="AJ107" s="328">
        <v>1353948</v>
      </c>
      <c r="AK107" s="328">
        <v>4147939</v>
      </c>
      <c r="AL107" s="328">
        <v>0</v>
      </c>
      <c r="AM107" s="328">
        <v>6</v>
      </c>
      <c r="AN107" s="328">
        <v>21</v>
      </c>
      <c r="AO107" s="328">
        <v>1</v>
      </c>
      <c r="AP107" s="328">
        <v>0</v>
      </c>
      <c r="AQ107" s="328">
        <v>1</v>
      </c>
      <c r="AR107" s="328">
        <v>0</v>
      </c>
      <c r="AS107" s="328"/>
    </row>
    <row r="108" spans="1:50" ht="26.25" thickBot="1">
      <c r="A108" s="212">
        <f t="shared" si="706"/>
        <v>0</v>
      </c>
      <c r="B108" s="23" t="str">
        <f t="shared" ref="B108:D108" si="1087">B106</f>
        <v>GGFV51FA</v>
      </c>
      <c r="C108" s="220" t="str">
        <f t="shared" si="1087"/>
        <v>Recommended</v>
      </c>
      <c r="D108" s="45" t="str">
        <f t="shared" si="1087"/>
        <v>AF. 6.2.4</v>
      </c>
      <c r="E108" s="24" t="str">
        <f>Labels!$C$104</f>
        <v>Answer 2 / Evidence</v>
      </c>
      <c r="F108" s="222"/>
      <c r="G108" s="223"/>
      <c r="H108" s="25" t="str">
        <f t="shared" si="1072"/>
        <v/>
      </c>
      <c r="I108" s="25" t="str">
        <f t="shared" si="1073"/>
        <v/>
      </c>
      <c r="J108" s="25" t="str">
        <f t="shared" si="1074"/>
        <v/>
      </c>
      <c r="K108" s="25" t="str">
        <f t="shared" si="1075"/>
        <v/>
      </c>
      <c r="L108" s="27" t="str">
        <f t="shared" ref="L108" si="1088">L106</f>
        <v/>
      </c>
      <c r="M108" s="21"/>
      <c r="N108" s="22" t="e">
        <f t="shared" si="1077"/>
        <v>#VALUE!</v>
      </c>
      <c r="O108" s="22" t="str">
        <f t="shared" ref="O108" si="1089">IF(ISERR(N108),D106,N108)</f>
        <v>AF. 6.2.4</v>
      </c>
      <c r="P108" s="22" t="str">
        <f t="shared" si="1079"/>
        <v/>
      </c>
      <c r="Q108" s="22" t="str">
        <f t="shared" si="1080"/>
        <v/>
      </c>
      <c r="R108" s="9" t="e">
        <f t="shared" si="1081"/>
        <v>#N/A</v>
      </c>
      <c r="S108" s="9">
        <f t="shared" si="1082"/>
        <v>0</v>
      </c>
      <c r="T108" s="9" t="e">
        <f t="shared" si="1083"/>
        <v>#N/A</v>
      </c>
      <c r="U108" s="9">
        <f t="shared" si="1084"/>
        <v>0</v>
      </c>
      <c r="V108" s="9">
        <f t="shared" ref="V108" si="1090">IF(U108=0,U107,U108)</f>
        <v>2</v>
      </c>
      <c r="W108" s="347">
        <v>2</v>
      </c>
      <c r="X108" s="9" t="e">
        <f t="shared" si="1085"/>
        <v>#N/A</v>
      </c>
      <c r="Y108" s="349"/>
      <c r="Z108" s="9">
        <f>SUM(Y$7:Y108)</f>
        <v>0</v>
      </c>
      <c r="AE108" s="9">
        <f t="shared" ref="AE108" si="1091">MIN(AH108,V108)</f>
        <v>2</v>
      </c>
      <c r="AH108" s="9">
        <v>2</v>
      </c>
      <c r="AI108" s="328" t="s">
        <v>1853</v>
      </c>
      <c r="AJ108" s="328">
        <v>1353948</v>
      </c>
      <c r="AK108" s="328">
        <v>4147938</v>
      </c>
      <c r="AL108" s="328">
        <v>0</v>
      </c>
      <c r="AM108" s="328">
        <v>5</v>
      </c>
      <c r="AN108" s="328">
        <v>21</v>
      </c>
      <c r="AO108" s="328">
        <v>0</v>
      </c>
      <c r="AP108" s="328">
        <v>1</v>
      </c>
      <c r="AQ108" s="328">
        <v>0</v>
      </c>
      <c r="AR108" s="328">
        <v>0</v>
      </c>
      <c r="AS108" s="328"/>
      <c r="AU108" s="9">
        <v>0</v>
      </c>
      <c r="AV108" s="9">
        <f>U107</f>
        <v>2</v>
      </c>
    </row>
    <row r="109" spans="1:50" ht="51">
      <c r="A109" s="212">
        <f t="shared" si="706"/>
        <v>0</v>
      </c>
      <c r="B109" s="67" t="s">
        <v>1157</v>
      </c>
      <c r="C109" s="143" t="s">
        <v>407</v>
      </c>
      <c r="D109" s="43" t="s">
        <v>2412</v>
      </c>
      <c r="E109" s="218" t="str">
        <f>Labels!$C$54</f>
        <v>Control Point</v>
      </c>
      <c r="F109" s="26" t="s">
        <v>2413</v>
      </c>
      <c r="G109" s="30" t="str">
        <f>IF(OR(ISERR(P110),ISERR(P111),ISERR(Q110),ISERR(Q111)),Labels!$C$94,Q109)</f>
        <v>Input Accepted</v>
      </c>
      <c r="H109" s="15" t="str">
        <f t="shared" ref="H109" si="1092">IF(F110&lt;&gt;"",IF(TRIM(VLOOKUP(F110,$AI$2:$AR$5000,8,FALSE))="1","X",""),"")</f>
        <v/>
      </c>
      <c r="I109" s="15" t="str">
        <f t="shared" ref="I109" si="1093">IF(F110&lt;&gt;"",IF(TRIM(VLOOKUP(F110,$AI$2:$AR$5000,9,FALSE))="1","X",""),"")</f>
        <v/>
      </c>
      <c r="J109" s="15" t="str">
        <f t="shared" ref="J109" si="1094">IF(TRIM(""&amp;G111)&lt;&gt;"","X","")</f>
        <v/>
      </c>
      <c r="K109" s="15" t="str">
        <f t="shared" ref="K109" si="1095">IF(TRIM(""&amp;G110)&lt;&gt;"","X","")</f>
        <v/>
      </c>
      <c r="L109" s="31" t="str">
        <f>IF(G109&lt;&gt;Labels!$C$92,"X","")</f>
        <v/>
      </c>
      <c r="M109" s="16"/>
      <c r="N109" s="17">
        <v>1353944</v>
      </c>
      <c r="O109" s="17">
        <v>13125</v>
      </c>
      <c r="P109" s="17"/>
      <c r="Q109" s="22" t="str">
        <f>IF(F110="",Labels!$C$93,R109)</f>
        <v>Input Accepted</v>
      </c>
      <c r="R109" s="9" t="str">
        <f t="shared" ref="R109" si="1096">IF(OR(O110&amp;""&lt;&gt;D109&amp;"",O111&amp;""&lt;&gt;D109&amp;""),"You are not allowed to copy cells in the answer column. Press Ctrl-z immediately to attempt to fix this error.",S109)</f>
        <v>Input Accepted</v>
      </c>
      <c r="S109" s="9" t="str">
        <f>IF(AND(OR(H109="X",S110=6,C109=Labels!$C$49,C109=Labels!$C$46,AX109="Y"),Q110=""),Labels!$C$95,T109)</f>
        <v>Input Accepted</v>
      </c>
      <c r="T109" s="346" t="str">
        <f>IF(OR(S111=6,AND(S111&gt;0,S110=6)),Labels!$C$96,IF(S111=1,Labels!$C$143,U109))</f>
        <v>Input Accepted</v>
      </c>
      <c r="U109" s="9" t="str">
        <f>IF(AND(S111&gt;0,U111&lt;=U110),Labels!C$97,V109)</f>
        <v>Input Accepted</v>
      </c>
      <c r="V109" s="9" t="str">
        <f>IF(AND(S111&gt;0,Q111=""),Labels!$C$98,W109)</f>
        <v>Input Accepted</v>
      </c>
      <c r="W109" s="9" t="str">
        <f>IF(AND(S111=0,Q111&lt;&gt;""),Labels!$C$99,Labels!$C$92)</f>
        <v>Input Accepted</v>
      </c>
      <c r="Y109" s="9">
        <f t="shared" ref="Y109" si="1097">IF(H109="X",1,0)</f>
        <v>0</v>
      </c>
      <c r="Z109" s="9">
        <f>SUM(Y$7:Y109)</f>
        <v>0</v>
      </c>
      <c r="AA109" s="9" t="str">
        <f t="shared" ref="AA109" si="1098">Q110</f>
        <v/>
      </c>
      <c r="AB109" s="9">
        <f t="shared" ref="AB109" si="1099">VLOOKUP(P110,$AI$2:$AN$5000,6,FALSE)</f>
        <v>21</v>
      </c>
      <c r="AC109" s="9" t="str">
        <f t="shared" ref="AC109" si="1100">Q111</f>
        <v/>
      </c>
      <c r="AD109" s="9">
        <f t="shared" ref="AD109" si="1101">IF(TRIM(F110)="",1,0)</f>
        <v>0</v>
      </c>
      <c r="AF109" s="347">
        <f t="shared" ref="AF109" si="1102">SUM($AD$7:$AD$5000)</f>
        <v>0</v>
      </c>
      <c r="AG109" s="9">
        <f>IF(AND(H109="X",C109=Labels!C151),1,0)</f>
        <v>0</v>
      </c>
      <c r="AI109" s="328" t="s">
        <v>1854</v>
      </c>
      <c r="AJ109" s="328">
        <v>1353948</v>
      </c>
      <c r="AK109" s="328">
        <v>4147937</v>
      </c>
      <c r="AL109" s="328">
        <v>2</v>
      </c>
      <c r="AM109" s="328">
        <v>2</v>
      </c>
      <c r="AN109" s="328">
        <v>21</v>
      </c>
      <c r="AO109" s="328">
        <v>1</v>
      </c>
      <c r="AP109" s="328">
        <v>0</v>
      </c>
      <c r="AQ109" s="328">
        <v>0</v>
      </c>
      <c r="AR109" s="328">
        <v>0</v>
      </c>
      <c r="AS109" s="328"/>
      <c r="AX109" s="9" t="s">
        <v>663</v>
      </c>
    </row>
    <row r="110" spans="1:50" ht="25.5">
      <c r="A110" s="212">
        <f t="shared" si="706"/>
        <v>0</v>
      </c>
      <c r="B110" s="18" t="s">
        <v>1157</v>
      </c>
      <c r="C110" s="219" t="str">
        <f t="shared" ref="C110" si="1103">C109</f>
        <v>Recommended</v>
      </c>
      <c r="D110" s="44" t="str">
        <f t="shared" ref="D110" si="1104">D109</f>
        <v>AF. 6.2.5</v>
      </c>
      <c r="E110" s="19" t="str">
        <f>Labels!$C$103</f>
        <v>Answer 1 / Comment</v>
      </c>
      <c r="F110" s="62" t="str">
        <f>$AI$97</f>
        <v>AF. 6.2.5 -Yes</v>
      </c>
      <c r="G110" s="46"/>
      <c r="H110" s="20" t="str">
        <f t="shared" ref="H110:H111" si="1105">H109</f>
        <v/>
      </c>
      <c r="I110" s="20" t="str">
        <f t="shared" ref="I110:I111" si="1106">I109</f>
        <v/>
      </c>
      <c r="J110" s="20" t="str">
        <f t="shared" ref="J110:J111" si="1107">J109</f>
        <v/>
      </c>
      <c r="K110" s="20" t="str">
        <f t="shared" ref="K110:K111" si="1108">K109</f>
        <v/>
      </c>
      <c r="L110" s="28" t="str">
        <f t="shared" ref="L110" si="1109">L109</f>
        <v/>
      </c>
      <c r="M110" s="21"/>
      <c r="N110" s="22" t="str">
        <f t="shared" ref="N110:N111" si="1110">LEFT(F110,FIND(" -",F110)-1)</f>
        <v>AF. 6.2.5</v>
      </c>
      <c r="O110" s="22" t="str">
        <f t="shared" ref="O110" si="1111">IF(ISERR(N110),D109,N110)</f>
        <v>AF. 6.2.5</v>
      </c>
      <c r="P110" s="22" t="str">
        <f t="shared" ref="P110:P111" si="1112">TRIM(F110&amp;"")</f>
        <v>AF. 6.2.5 -Yes</v>
      </c>
      <c r="Q110" s="22" t="str">
        <f t="shared" ref="Q110:Q111" si="1113">TRIM(G110&amp;"")</f>
        <v/>
      </c>
      <c r="R110" s="9">
        <f t="shared" ref="R110:R111" si="1114">VLOOKUP(F110,$AI$2:$AM$5000,5,FALSE)</f>
        <v>2</v>
      </c>
      <c r="S110" s="9">
        <f t="shared" ref="S110:S111" si="1115">IF(ISNA(R110),0,R110)</f>
        <v>2</v>
      </c>
      <c r="T110" s="9">
        <f t="shared" ref="T110:T111" si="1116">VLOOKUP(F110,$AI$2:$AL$5000,4,FALSE)</f>
        <v>2</v>
      </c>
      <c r="U110" s="9">
        <f t="shared" ref="U110:U111" si="1117">IF(ISNA(T110),0,T110)</f>
        <v>2</v>
      </c>
      <c r="X110" s="9">
        <f t="shared" ref="X110:X111" si="1118">VLOOKUP(F110,$AI$2:$AL$5000,3,FALSE)</f>
        <v>4147925</v>
      </c>
      <c r="Y110" s="349"/>
      <c r="Z110" s="9">
        <f>SUM(Y$7:Y110)</f>
        <v>0</v>
      </c>
      <c r="AC110" s="350">
        <f t="shared" ref="AC110" si="1119">IF(ISNA(VLOOKUP(F110,$AI$2:$AS$5000,11,FALSE)),"", VLOOKUP(F110,$AI$2:$AS$5000,11,FALSE))</f>
        <v>0</v>
      </c>
      <c r="AI110" s="328" t="s">
        <v>1855</v>
      </c>
      <c r="AJ110" s="328">
        <v>1353949</v>
      </c>
      <c r="AK110" s="328">
        <v>4147942</v>
      </c>
      <c r="AL110" s="328">
        <v>0</v>
      </c>
      <c r="AM110" s="328">
        <v>6</v>
      </c>
      <c r="AN110" s="328">
        <v>21</v>
      </c>
      <c r="AO110" s="328">
        <v>1</v>
      </c>
      <c r="AP110" s="328">
        <v>0</v>
      </c>
      <c r="AQ110" s="328">
        <v>1</v>
      </c>
      <c r="AR110" s="328">
        <v>0</v>
      </c>
      <c r="AS110" s="328"/>
    </row>
    <row r="111" spans="1:50" ht="26.25" thickBot="1">
      <c r="A111" s="212">
        <f t="shared" si="706"/>
        <v>0</v>
      </c>
      <c r="B111" s="23" t="str">
        <f t="shared" ref="B111:D111" si="1120">B109</f>
        <v>GGFV51FA</v>
      </c>
      <c r="C111" s="220" t="str">
        <f t="shared" si="1120"/>
        <v>Recommended</v>
      </c>
      <c r="D111" s="45" t="str">
        <f t="shared" si="1120"/>
        <v>AF. 6.2.5</v>
      </c>
      <c r="E111" s="24" t="str">
        <f>Labels!$C$104</f>
        <v>Answer 2 / Evidence</v>
      </c>
      <c r="F111" s="222"/>
      <c r="G111" s="223"/>
      <c r="H111" s="25" t="str">
        <f t="shared" si="1105"/>
        <v/>
      </c>
      <c r="I111" s="25" t="str">
        <f t="shared" si="1106"/>
        <v/>
      </c>
      <c r="J111" s="25" t="str">
        <f t="shared" si="1107"/>
        <v/>
      </c>
      <c r="K111" s="25" t="str">
        <f t="shared" si="1108"/>
        <v/>
      </c>
      <c r="L111" s="27" t="str">
        <f t="shared" ref="L111" si="1121">L109</f>
        <v/>
      </c>
      <c r="M111" s="21"/>
      <c r="N111" s="22" t="e">
        <f t="shared" si="1110"/>
        <v>#VALUE!</v>
      </c>
      <c r="O111" s="22" t="str">
        <f t="shared" ref="O111" si="1122">IF(ISERR(N111),D109,N111)</f>
        <v>AF. 6.2.5</v>
      </c>
      <c r="P111" s="22" t="str">
        <f t="shared" si="1112"/>
        <v/>
      </c>
      <c r="Q111" s="22" t="str">
        <f t="shared" si="1113"/>
        <v/>
      </c>
      <c r="R111" s="9" t="e">
        <f t="shared" si="1114"/>
        <v>#N/A</v>
      </c>
      <c r="S111" s="9">
        <f t="shared" si="1115"/>
        <v>0</v>
      </c>
      <c r="T111" s="9" t="e">
        <f t="shared" si="1116"/>
        <v>#N/A</v>
      </c>
      <c r="U111" s="9">
        <f t="shared" si="1117"/>
        <v>0</v>
      </c>
      <c r="V111" s="9">
        <f t="shared" ref="V111" si="1123">IF(U111=0,U110,U111)</f>
        <v>2</v>
      </c>
      <c r="W111" s="347">
        <v>2</v>
      </c>
      <c r="X111" s="9" t="e">
        <f t="shared" si="1118"/>
        <v>#N/A</v>
      </c>
      <c r="Y111" s="349"/>
      <c r="Z111" s="9">
        <f>SUM(Y$7:Y111)</f>
        <v>0</v>
      </c>
      <c r="AE111" s="9">
        <f t="shared" ref="AE111" si="1124">MIN(AH111,V111)</f>
        <v>2</v>
      </c>
      <c r="AH111" s="9">
        <v>2</v>
      </c>
      <c r="AI111" s="328" t="s">
        <v>1856</v>
      </c>
      <c r="AJ111" s="328">
        <v>1353949</v>
      </c>
      <c r="AK111" s="328">
        <v>4147941</v>
      </c>
      <c r="AL111" s="328">
        <v>0</v>
      </c>
      <c r="AM111" s="328">
        <v>5</v>
      </c>
      <c r="AN111" s="328">
        <v>21</v>
      </c>
      <c r="AO111" s="328">
        <v>0</v>
      </c>
      <c r="AP111" s="328">
        <v>1</v>
      </c>
      <c r="AQ111" s="328">
        <v>0</v>
      </c>
      <c r="AR111" s="328">
        <v>0</v>
      </c>
      <c r="AS111" s="328"/>
      <c r="AU111" s="9">
        <v>0</v>
      </c>
      <c r="AV111" s="9">
        <f>U110</f>
        <v>2</v>
      </c>
    </row>
    <row r="112" spans="1:50" ht="51">
      <c r="A112" s="212">
        <f t="shared" si="706"/>
        <v>0</v>
      </c>
      <c r="B112" s="67" t="s">
        <v>1157</v>
      </c>
      <c r="C112" s="143" t="s">
        <v>1097</v>
      </c>
      <c r="D112" s="43" t="s">
        <v>2414</v>
      </c>
      <c r="E112" s="218" t="str">
        <f>Labels!$C$54</f>
        <v>Control Point</v>
      </c>
      <c r="F112" s="26" t="s">
        <v>2415</v>
      </c>
      <c r="G112" s="30" t="str">
        <f>IF(OR(ISERR(P113),ISERR(P114),ISERR(Q113),ISERR(Q114)),Labels!$C$94,Q112)</f>
        <v>Input Accepted</v>
      </c>
      <c r="H112" s="15" t="str">
        <f t="shared" ref="H112" si="1125">IF(F113&lt;&gt;"",IF(TRIM(VLOOKUP(F113,$AI$2:$AR$5000,8,FALSE))="1","X",""),"")</f>
        <v/>
      </c>
      <c r="I112" s="15" t="str">
        <f t="shared" ref="I112" si="1126">IF(F113&lt;&gt;"",IF(TRIM(VLOOKUP(F113,$AI$2:$AR$5000,9,FALSE))="1","X",""),"")</f>
        <v/>
      </c>
      <c r="J112" s="15" t="str">
        <f t="shared" ref="J112" si="1127">IF(TRIM(""&amp;G114)&lt;&gt;"","X","")</f>
        <v/>
      </c>
      <c r="K112" s="15" t="str">
        <f t="shared" ref="K112" si="1128">IF(TRIM(""&amp;G113)&lt;&gt;"","X","")</f>
        <v>X</v>
      </c>
      <c r="L112" s="31" t="str">
        <f>IF(G112&lt;&gt;Labels!$C$92,"X","")</f>
        <v/>
      </c>
      <c r="M112" s="16"/>
      <c r="N112" s="17">
        <v>1353945</v>
      </c>
      <c r="O112" s="17">
        <v>13125</v>
      </c>
      <c r="P112" s="17"/>
      <c r="Q112" s="22" t="str">
        <f>IF(F113="",Labels!$C$93,R112)</f>
        <v>Input Accepted</v>
      </c>
      <c r="R112" s="9" t="str">
        <f t="shared" ref="R112" si="1129">IF(OR(O113&amp;""&lt;&gt;D112&amp;"",O114&amp;""&lt;&gt;D112&amp;""),"You are not allowed to copy cells in the answer column. Press Ctrl-z immediately to attempt to fix this error.",S112)</f>
        <v>Input Accepted</v>
      </c>
      <c r="S112" s="9" t="str">
        <f>IF(AND(OR(H112="X",S113=6,C112=Labels!$C$49,C112=Labels!$C$46,AX112="Y"),Q113=""),Labels!$C$95,T112)</f>
        <v>Input Accepted</v>
      </c>
      <c r="T112" s="346" t="str">
        <f>IF(OR(S114=6,AND(S114&gt;0,S113=6)),Labels!$C$96,IF(S114=1,Labels!$C$143,U112))</f>
        <v>Input Accepted</v>
      </c>
      <c r="U112" s="9" t="str">
        <f>IF(AND(S114&gt;0,U114&lt;=U113),Labels!C$97,V112)</f>
        <v>Input Accepted</v>
      </c>
      <c r="V112" s="9" t="str">
        <f>IF(AND(S114&gt;0,Q114=""),Labels!$C$98,W112)</f>
        <v>Input Accepted</v>
      </c>
      <c r="W112" s="9" t="str">
        <f>IF(AND(S114=0,Q114&lt;&gt;""),Labels!$C$99,Labels!$C$92)</f>
        <v>Input Accepted</v>
      </c>
      <c r="Y112" s="9">
        <f t="shared" ref="Y112" si="1130">IF(H112="X",1,0)</f>
        <v>0</v>
      </c>
      <c r="Z112" s="9">
        <f>SUM(Y$7:Y112)</f>
        <v>0</v>
      </c>
      <c r="AA112" s="9" t="str">
        <f t="shared" ref="AA112" si="1131">Q113</f>
        <v>Y</v>
      </c>
      <c r="AB112" s="9">
        <f t="shared" ref="AB112" si="1132">VLOOKUP(P113,$AI$2:$AN$5000,6,FALSE)</f>
        <v>21</v>
      </c>
      <c r="AC112" s="9" t="str">
        <f t="shared" ref="AC112" si="1133">Q114</f>
        <v/>
      </c>
      <c r="AD112" s="9">
        <f t="shared" ref="AD112" si="1134">IF(TRIM(F113)="",1,0)</f>
        <v>0</v>
      </c>
      <c r="AF112" s="347">
        <f t="shared" ref="AF112" si="1135">SUM($AD$7:$AD$5000)</f>
        <v>0</v>
      </c>
      <c r="AG112" s="9">
        <f>IF(AND(H112="X",C112=Labels!C154),1,0)</f>
        <v>0</v>
      </c>
      <c r="AI112" s="328" t="s">
        <v>1857</v>
      </c>
      <c r="AJ112" s="328">
        <v>1353949</v>
      </c>
      <c r="AK112" s="328">
        <v>4147940</v>
      </c>
      <c r="AL112" s="328">
        <v>2</v>
      </c>
      <c r="AM112" s="328">
        <v>2</v>
      </c>
      <c r="AN112" s="328">
        <v>21</v>
      </c>
      <c r="AO112" s="328">
        <v>1</v>
      </c>
      <c r="AP112" s="328">
        <v>0</v>
      </c>
      <c r="AQ112" s="328">
        <v>0</v>
      </c>
      <c r="AR112" s="328">
        <v>0</v>
      </c>
      <c r="AS112" s="328"/>
      <c r="AX112" s="9" t="s">
        <v>664</v>
      </c>
    </row>
    <row r="113" spans="1:50" ht="25.5">
      <c r="A113" s="212">
        <f t="shared" si="706"/>
        <v>0</v>
      </c>
      <c r="B113" s="18" t="s">
        <v>1157</v>
      </c>
      <c r="C113" s="219" t="str">
        <f t="shared" ref="C113" si="1136">C112</f>
        <v>Minor Must</v>
      </c>
      <c r="D113" s="44" t="str">
        <f t="shared" ref="D113" si="1137">D112</f>
        <v>AF. 7.1.1</v>
      </c>
      <c r="E113" s="19" t="str">
        <f>Labels!$C$103</f>
        <v>Answer 1 / Comment</v>
      </c>
      <c r="F113" s="62" t="str">
        <f>$AI$100</f>
        <v>AF. 7.1.1 -Yes</v>
      </c>
      <c r="G113" s="46" t="s">
        <v>664</v>
      </c>
      <c r="H113" s="20" t="str">
        <f t="shared" ref="H113:H114" si="1138">H112</f>
        <v/>
      </c>
      <c r="I113" s="20" t="str">
        <f t="shared" ref="I113:I114" si="1139">I112</f>
        <v/>
      </c>
      <c r="J113" s="20" t="str">
        <f t="shared" ref="J113:J114" si="1140">J112</f>
        <v/>
      </c>
      <c r="K113" s="20" t="str">
        <f t="shared" ref="K113:K114" si="1141">K112</f>
        <v>X</v>
      </c>
      <c r="L113" s="28" t="str">
        <f t="shared" ref="L113" si="1142">L112</f>
        <v/>
      </c>
      <c r="M113" s="21"/>
      <c r="N113" s="22" t="str">
        <f t="shared" ref="N113:N114" si="1143">LEFT(F113,FIND(" -",F113)-1)</f>
        <v>AF. 7.1.1</v>
      </c>
      <c r="O113" s="22" t="str">
        <f t="shared" ref="O113" si="1144">IF(ISERR(N113),D112,N113)</f>
        <v>AF. 7.1.1</v>
      </c>
      <c r="P113" s="22" t="str">
        <f t="shared" ref="P113:P114" si="1145">TRIM(F113&amp;"")</f>
        <v>AF. 7.1.1 -Yes</v>
      </c>
      <c r="Q113" s="22" t="str">
        <f t="shared" ref="Q113:Q114" si="1146">TRIM(G113&amp;"")</f>
        <v>Y</v>
      </c>
      <c r="R113" s="9">
        <f t="shared" ref="R113:R114" si="1147">VLOOKUP(F113,$AI$2:$AM$5000,5,FALSE)</f>
        <v>2</v>
      </c>
      <c r="S113" s="9">
        <f t="shared" ref="S113:S114" si="1148">IF(ISNA(R113),0,R113)</f>
        <v>2</v>
      </c>
      <c r="T113" s="9">
        <f t="shared" ref="T113:T114" si="1149">VLOOKUP(F113,$AI$2:$AL$5000,4,FALSE)</f>
        <v>2</v>
      </c>
      <c r="U113" s="9">
        <f t="shared" ref="U113:U114" si="1150">IF(ISNA(T113),0,T113)</f>
        <v>2</v>
      </c>
      <c r="X113" s="9">
        <f t="shared" ref="X113:X114" si="1151">VLOOKUP(F113,$AI$2:$AL$5000,3,FALSE)</f>
        <v>4147928</v>
      </c>
      <c r="Y113" s="349"/>
      <c r="Z113" s="9">
        <f>SUM(Y$7:Y113)</f>
        <v>0</v>
      </c>
      <c r="AC113" s="350">
        <f t="shared" ref="AC113" si="1152">IF(ISNA(VLOOKUP(F113,$AI$2:$AS$5000,11,FALSE)),"", VLOOKUP(F113,$AI$2:$AS$5000,11,FALSE))</f>
        <v>0</v>
      </c>
      <c r="AI113" s="328" t="s">
        <v>1858</v>
      </c>
      <c r="AJ113" s="328">
        <v>1353950</v>
      </c>
      <c r="AK113" s="328">
        <v>4147945</v>
      </c>
      <c r="AL113" s="328">
        <v>0</v>
      </c>
      <c r="AM113" s="328">
        <v>6</v>
      </c>
      <c r="AN113" s="328">
        <v>21</v>
      </c>
      <c r="AO113" s="328">
        <v>1</v>
      </c>
      <c r="AP113" s="328">
        <v>0</v>
      </c>
      <c r="AQ113" s="328">
        <v>1</v>
      </c>
      <c r="AR113" s="328">
        <v>0</v>
      </c>
      <c r="AS113" s="328"/>
    </row>
    <row r="114" spans="1:50" ht="26.25" thickBot="1">
      <c r="A114" s="212">
        <f t="shared" si="706"/>
        <v>0</v>
      </c>
      <c r="B114" s="23" t="str">
        <f t="shared" ref="B114:D114" si="1153">B112</f>
        <v>GGFV51FA</v>
      </c>
      <c r="C114" s="220" t="str">
        <f t="shared" si="1153"/>
        <v>Minor Must</v>
      </c>
      <c r="D114" s="45" t="str">
        <f t="shared" si="1153"/>
        <v>AF. 7.1.1</v>
      </c>
      <c r="E114" s="24" t="str">
        <f>Labels!$C$104</f>
        <v>Answer 2 / Evidence</v>
      </c>
      <c r="F114" s="222"/>
      <c r="G114" s="223"/>
      <c r="H114" s="25" t="str">
        <f t="shared" si="1138"/>
        <v/>
      </c>
      <c r="I114" s="25" t="str">
        <f t="shared" si="1139"/>
        <v/>
      </c>
      <c r="J114" s="25" t="str">
        <f t="shared" si="1140"/>
        <v/>
      </c>
      <c r="K114" s="25" t="str">
        <f t="shared" si="1141"/>
        <v>X</v>
      </c>
      <c r="L114" s="27" t="str">
        <f t="shared" ref="L114" si="1154">L112</f>
        <v/>
      </c>
      <c r="M114" s="21"/>
      <c r="N114" s="22" t="e">
        <f t="shared" si="1143"/>
        <v>#VALUE!</v>
      </c>
      <c r="O114" s="22" t="str">
        <f t="shared" ref="O114" si="1155">IF(ISERR(N114),D112,N114)</f>
        <v>AF. 7.1.1</v>
      </c>
      <c r="P114" s="22" t="str">
        <f t="shared" si="1145"/>
        <v/>
      </c>
      <c r="Q114" s="22" t="str">
        <f t="shared" si="1146"/>
        <v/>
      </c>
      <c r="R114" s="9" t="e">
        <f t="shared" si="1147"/>
        <v>#N/A</v>
      </c>
      <c r="S114" s="9">
        <f t="shared" si="1148"/>
        <v>0</v>
      </c>
      <c r="T114" s="9" t="e">
        <f t="shared" si="1149"/>
        <v>#N/A</v>
      </c>
      <c r="U114" s="9">
        <f t="shared" si="1150"/>
        <v>0</v>
      </c>
      <c r="V114" s="9">
        <f t="shared" ref="V114" si="1156">IF(U114=0,U113,U114)</f>
        <v>2</v>
      </c>
      <c r="W114" s="347">
        <v>2</v>
      </c>
      <c r="X114" s="9" t="e">
        <f t="shared" si="1151"/>
        <v>#N/A</v>
      </c>
      <c r="Y114" s="349"/>
      <c r="Z114" s="9">
        <f>SUM(Y$7:Y114)</f>
        <v>0</v>
      </c>
      <c r="AE114" s="9">
        <f t="shared" ref="AE114" si="1157">MIN(AH114,V114)</f>
        <v>2</v>
      </c>
      <c r="AH114" s="9">
        <v>2</v>
      </c>
      <c r="AI114" s="328" t="s">
        <v>1859</v>
      </c>
      <c r="AJ114" s="328">
        <v>1353950</v>
      </c>
      <c r="AK114" s="328">
        <v>4147944</v>
      </c>
      <c r="AL114" s="328">
        <v>0</v>
      </c>
      <c r="AM114" s="328">
        <v>5</v>
      </c>
      <c r="AN114" s="328">
        <v>21</v>
      </c>
      <c r="AO114" s="328">
        <v>0</v>
      </c>
      <c r="AP114" s="328">
        <v>1</v>
      </c>
      <c r="AQ114" s="328">
        <v>0</v>
      </c>
      <c r="AR114" s="328">
        <v>0</v>
      </c>
      <c r="AS114" s="328"/>
      <c r="AU114" s="9">
        <v>0</v>
      </c>
      <c r="AV114" s="9">
        <f>U113</f>
        <v>2</v>
      </c>
    </row>
    <row r="115" spans="1:50" ht="76.5">
      <c r="A115" s="212">
        <f t="shared" si="706"/>
        <v>0</v>
      </c>
      <c r="B115" s="67" t="s">
        <v>1157</v>
      </c>
      <c r="C115" s="143" t="s">
        <v>407</v>
      </c>
      <c r="D115" s="43" t="s">
        <v>2416</v>
      </c>
      <c r="E115" s="218" t="str">
        <f>Labels!$C$54</f>
        <v>Control Point</v>
      </c>
      <c r="F115" s="26" t="s">
        <v>2417</v>
      </c>
      <c r="G115" s="30" t="str">
        <f>IF(OR(ISERR(P116),ISERR(P117),ISERR(Q116),ISERR(Q117)),Labels!$C$94,Q115)</f>
        <v>Input Accepted</v>
      </c>
      <c r="H115" s="15" t="str">
        <f t="shared" ref="H115" si="1158">IF(F116&lt;&gt;"",IF(TRIM(VLOOKUP(F116,$AI$2:$AR$5000,8,FALSE))="1","X",""),"")</f>
        <v/>
      </c>
      <c r="I115" s="15" t="str">
        <f t="shared" ref="I115" si="1159">IF(F116&lt;&gt;"",IF(TRIM(VLOOKUP(F116,$AI$2:$AR$5000,9,FALSE))="1","X",""),"")</f>
        <v/>
      </c>
      <c r="J115" s="15" t="str">
        <f t="shared" ref="J115" si="1160">IF(TRIM(""&amp;G117)&lt;&gt;"","X","")</f>
        <v/>
      </c>
      <c r="K115" s="15" t="str">
        <f t="shared" ref="K115" si="1161">IF(TRIM(""&amp;G116)&lt;&gt;"","X","")</f>
        <v>X</v>
      </c>
      <c r="L115" s="31" t="str">
        <f>IF(G115&lt;&gt;Labels!$C$92,"X","")</f>
        <v/>
      </c>
      <c r="M115" s="16"/>
      <c r="N115" s="17">
        <v>1353946</v>
      </c>
      <c r="O115" s="17">
        <v>13125</v>
      </c>
      <c r="P115" s="17"/>
      <c r="Q115" s="22" t="str">
        <f>IF(F116="",Labels!$C$93,R115)</f>
        <v>Input Accepted</v>
      </c>
      <c r="R115" s="9" t="str">
        <f t="shared" ref="R115" si="1162">IF(OR(O116&amp;""&lt;&gt;D115&amp;"",O117&amp;""&lt;&gt;D115&amp;""),"You are not allowed to copy cells in the answer column. Press Ctrl-z immediately to attempt to fix this error.",S115)</f>
        <v>Input Accepted</v>
      </c>
      <c r="S115" s="9" t="str">
        <f>IF(AND(OR(H115="X",S116=6,C115=Labels!$C$49,C115=Labels!$C$46,AX115="Y"),Q116=""),Labels!$C$95,T115)</f>
        <v>Input Accepted</v>
      </c>
      <c r="T115" s="346" t="str">
        <f>IF(OR(S117=6,AND(S117&gt;0,S116=6)),Labels!$C$96,IF(S117=1,Labels!$C$143,U115))</f>
        <v>Input Accepted</v>
      </c>
      <c r="U115" s="9" t="str">
        <f>IF(AND(S117&gt;0,U117&lt;=U116),Labels!C$97,V115)</f>
        <v>Input Accepted</v>
      </c>
      <c r="V115" s="9" t="str">
        <f>IF(AND(S117&gt;0,Q117=""),Labels!$C$98,W115)</f>
        <v>Input Accepted</v>
      </c>
      <c r="W115" s="9" t="str">
        <f>IF(AND(S117=0,Q117&lt;&gt;""),Labels!$C$99,Labels!$C$92)</f>
        <v>Input Accepted</v>
      </c>
      <c r="Y115" s="9">
        <f t="shared" ref="Y115" si="1163">IF(H115="X",1,0)</f>
        <v>0</v>
      </c>
      <c r="Z115" s="9">
        <f>SUM(Y$7:Y115)</f>
        <v>0</v>
      </c>
      <c r="AA115" s="9" t="str">
        <f t="shared" ref="AA115" si="1164">Q116</f>
        <v>Y</v>
      </c>
      <c r="AB115" s="9">
        <f t="shared" ref="AB115" si="1165">VLOOKUP(P116,$AI$2:$AN$5000,6,FALSE)</f>
        <v>21</v>
      </c>
      <c r="AC115" s="9" t="str">
        <f t="shared" ref="AC115" si="1166">Q117</f>
        <v/>
      </c>
      <c r="AD115" s="9">
        <f t="shared" ref="AD115" si="1167">IF(TRIM(F116)="",1,0)</f>
        <v>0</v>
      </c>
      <c r="AF115" s="347">
        <f t="shared" ref="AF115" si="1168">SUM($AD$7:$AD$5000)</f>
        <v>0</v>
      </c>
      <c r="AG115" s="9">
        <f>IF(AND(H115="X",C115=Labels!C157),1,0)</f>
        <v>0</v>
      </c>
      <c r="AI115" s="328" t="s">
        <v>1860</v>
      </c>
      <c r="AJ115" s="328">
        <v>1353950</v>
      </c>
      <c r="AK115" s="328">
        <v>4147943</v>
      </c>
      <c r="AL115" s="328">
        <v>2</v>
      </c>
      <c r="AM115" s="328">
        <v>2</v>
      </c>
      <c r="AN115" s="328">
        <v>21</v>
      </c>
      <c r="AO115" s="328">
        <v>1</v>
      </c>
      <c r="AP115" s="328">
        <v>0</v>
      </c>
      <c r="AQ115" s="328">
        <v>0</v>
      </c>
      <c r="AR115" s="328">
        <v>0</v>
      </c>
      <c r="AS115" s="328"/>
      <c r="AX115" s="9" t="s">
        <v>663</v>
      </c>
    </row>
    <row r="116" spans="1:50" ht="25.5">
      <c r="A116" s="212">
        <f t="shared" si="706"/>
        <v>0</v>
      </c>
      <c r="B116" s="18" t="s">
        <v>1157</v>
      </c>
      <c r="C116" s="219" t="str">
        <f t="shared" ref="C116" si="1169">C115</f>
        <v>Recommended</v>
      </c>
      <c r="D116" s="44" t="str">
        <f t="shared" ref="D116" si="1170">D115</f>
        <v>AF. 7.1.2</v>
      </c>
      <c r="E116" s="19" t="str">
        <f>Labels!$C$103</f>
        <v>Answer 1 / Comment</v>
      </c>
      <c r="F116" s="62" t="str">
        <f>$AI$103</f>
        <v>AF. 7.1.2 -Yes</v>
      </c>
      <c r="G116" s="46" t="s">
        <v>664</v>
      </c>
      <c r="H116" s="20" t="str">
        <f t="shared" ref="H116:H117" si="1171">H115</f>
        <v/>
      </c>
      <c r="I116" s="20" t="str">
        <f t="shared" ref="I116:I117" si="1172">I115</f>
        <v/>
      </c>
      <c r="J116" s="20" t="str">
        <f t="shared" ref="J116:J117" si="1173">J115</f>
        <v/>
      </c>
      <c r="K116" s="20" t="str">
        <f t="shared" ref="K116:K117" si="1174">K115</f>
        <v>X</v>
      </c>
      <c r="L116" s="28" t="str">
        <f t="shared" ref="L116" si="1175">L115</f>
        <v/>
      </c>
      <c r="M116" s="21"/>
      <c r="N116" s="22" t="str">
        <f t="shared" ref="N116:N117" si="1176">LEFT(F116,FIND(" -",F116)-1)</f>
        <v>AF. 7.1.2</v>
      </c>
      <c r="O116" s="22" t="str">
        <f t="shared" ref="O116" si="1177">IF(ISERR(N116),D115,N116)</f>
        <v>AF. 7.1.2</v>
      </c>
      <c r="P116" s="22" t="str">
        <f t="shared" ref="P116:P117" si="1178">TRIM(F116&amp;"")</f>
        <v>AF. 7.1.2 -Yes</v>
      </c>
      <c r="Q116" s="22" t="str">
        <f t="shared" ref="Q116:Q117" si="1179">TRIM(G116&amp;"")</f>
        <v>Y</v>
      </c>
      <c r="R116" s="9">
        <f t="shared" ref="R116:R117" si="1180">VLOOKUP(F116,$AI$2:$AM$5000,5,FALSE)</f>
        <v>2</v>
      </c>
      <c r="S116" s="9">
        <f t="shared" ref="S116:S117" si="1181">IF(ISNA(R116),0,R116)</f>
        <v>2</v>
      </c>
      <c r="T116" s="9">
        <f t="shared" ref="T116:T117" si="1182">VLOOKUP(F116,$AI$2:$AL$5000,4,FALSE)</f>
        <v>2</v>
      </c>
      <c r="U116" s="9">
        <f t="shared" ref="U116:U117" si="1183">IF(ISNA(T116),0,T116)</f>
        <v>2</v>
      </c>
      <c r="X116" s="9">
        <f t="shared" ref="X116:X117" si="1184">VLOOKUP(F116,$AI$2:$AL$5000,3,FALSE)</f>
        <v>4147931</v>
      </c>
      <c r="Y116" s="349"/>
      <c r="Z116" s="9">
        <f>SUM(Y$7:Y116)</f>
        <v>0</v>
      </c>
      <c r="AC116" s="350">
        <f t="shared" ref="AC116" si="1185">IF(ISNA(VLOOKUP(F116,$AI$2:$AS$5000,11,FALSE)),"", VLOOKUP(F116,$AI$2:$AS$5000,11,FALSE))</f>
        <v>0</v>
      </c>
      <c r="AI116" s="328" t="s">
        <v>1861</v>
      </c>
      <c r="AJ116" s="328">
        <v>1353951</v>
      </c>
      <c r="AK116" s="328">
        <v>4147948</v>
      </c>
      <c r="AL116" s="328">
        <v>0</v>
      </c>
      <c r="AM116" s="328">
        <v>6</v>
      </c>
      <c r="AN116" s="328">
        <v>21</v>
      </c>
      <c r="AO116" s="328">
        <v>1</v>
      </c>
      <c r="AP116" s="328">
        <v>0</v>
      </c>
      <c r="AQ116" s="328">
        <v>1</v>
      </c>
      <c r="AR116" s="328">
        <v>0</v>
      </c>
      <c r="AS116" s="328"/>
    </row>
    <row r="117" spans="1:50" ht="26.25" thickBot="1">
      <c r="A117" s="212">
        <f t="shared" si="706"/>
        <v>0</v>
      </c>
      <c r="B117" s="23" t="str">
        <f t="shared" ref="B117:D117" si="1186">B115</f>
        <v>GGFV51FA</v>
      </c>
      <c r="C117" s="220" t="str">
        <f t="shared" si="1186"/>
        <v>Recommended</v>
      </c>
      <c r="D117" s="45" t="str">
        <f t="shared" si="1186"/>
        <v>AF. 7.1.2</v>
      </c>
      <c r="E117" s="24" t="str">
        <f>Labels!$C$104</f>
        <v>Answer 2 / Evidence</v>
      </c>
      <c r="F117" s="222"/>
      <c r="G117" s="223"/>
      <c r="H117" s="25" t="str">
        <f t="shared" si="1171"/>
        <v/>
      </c>
      <c r="I117" s="25" t="str">
        <f t="shared" si="1172"/>
        <v/>
      </c>
      <c r="J117" s="25" t="str">
        <f t="shared" si="1173"/>
        <v/>
      </c>
      <c r="K117" s="25" t="str">
        <f t="shared" si="1174"/>
        <v>X</v>
      </c>
      <c r="L117" s="27" t="str">
        <f t="shared" ref="L117" si="1187">L115</f>
        <v/>
      </c>
      <c r="M117" s="21"/>
      <c r="N117" s="22" t="e">
        <f t="shared" si="1176"/>
        <v>#VALUE!</v>
      </c>
      <c r="O117" s="22" t="str">
        <f t="shared" ref="O117" si="1188">IF(ISERR(N117),D115,N117)</f>
        <v>AF. 7.1.2</v>
      </c>
      <c r="P117" s="22" t="str">
        <f t="shared" si="1178"/>
        <v/>
      </c>
      <c r="Q117" s="22" t="str">
        <f t="shared" si="1179"/>
        <v/>
      </c>
      <c r="R117" s="9" t="e">
        <f t="shared" si="1180"/>
        <v>#N/A</v>
      </c>
      <c r="S117" s="9">
        <f t="shared" si="1181"/>
        <v>0</v>
      </c>
      <c r="T117" s="9" t="e">
        <f t="shared" si="1182"/>
        <v>#N/A</v>
      </c>
      <c r="U117" s="9">
        <f t="shared" si="1183"/>
        <v>0</v>
      </c>
      <c r="V117" s="9">
        <f t="shared" ref="V117" si="1189">IF(U117=0,U116,U117)</f>
        <v>2</v>
      </c>
      <c r="W117" s="347">
        <v>2</v>
      </c>
      <c r="X117" s="9" t="e">
        <f t="shared" si="1184"/>
        <v>#N/A</v>
      </c>
      <c r="Y117" s="349"/>
      <c r="Z117" s="9">
        <f>SUM(Y$7:Y117)</f>
        <v>0</v>
      </c>
      <c r="AE117" s="9">
        <f t="shared" ref="AE117" si="1190">MIN(AH117,V117)</f>
        <v>2</v>
      </c>
      <c r="AH117" s="9">
        <v>2</v>
      </c>
      <c r="AI117" s="328" t="s">
        <v>1862</v>
      </c>
      <c r="AJ117" s="328">
        <v>1353951</v>
      </c>
      <c r="AK117" s="328">
        <v>4147947</v>
      </c>
      <c r="AL117" s="328">
        <v>0</v>
      </c>
      <c r="AM117" s="328">
        <v>5</v>
      </c>
      <c r="AN117" s="328">
        <v>21</v>
      </c>
      <c r="AO117" s="328">
        <v>0</v>
      </c>
      <c r="AP117" s="328">
        <v>1</v>
      </c>
      <c r="AQ117" s="328">
        <v>0</v>
      </c>
      <c r="AR117" s="328">
        <v>0</v>
      </c>
      <c r="AS117" s="328"/>
      <c r="AU117" s="9">
        <v>0</v>
      </c>
      <c r="AV117" s="9">
        <f>U116</f>
        <v>2</v>
      </c>
    </row>
    <row r="118" spans="1:50" ht="63.75">
      <c r="A118" s="212">
        <f t="shared" si="706"/>
        <v>0</v>
      </c>
      <c r="B118" s="67" t="s">
        <v>1157</v>
      </c>
      <c r="C118" s="143" t="s">
        <v>407</v>
      </c>
      <c r="D118" s="43" t="s">
        <v>2418</v>
      </c>
      <c r="E118" s="218" t="str">
        <f>Labels!$C$54</f>
        <v>Control Point</v>
      </c>
      <c r="F118" s="26" t="s">
        <v>2419</v>
      </c>
      <c r="G118" s="30" t="str">
        <f>IF(OR(ISERR(P119),ISERR(P120),ISERR(Q119),ISERR(Q120)),Labels!$C$94,Q118)</f>
        <v>Input Accepted</v>
      </c>
      <c r="H118" s="15" t="str">
        <f t="shared" ref="H118" si="1191">IF(F119&lt;&gt;"",IF(TRIM(VLOOKUP(F119,$AI$2:$AR$5000,8,FALSE))="1","X",""),"")</f>
        <v/>
      </c>
      <c r="I118" s="15" t="str">
        <f t="shared" ref="I118" si="1192">IF(F119&lt;&gt;"",IF(TRIM(VLOOKUP(F119,$AI$2:$AR$5000,9,FALSE))="1","X",""),"")</f>
        <v/>
      </c>
      <c r="J118" s="15" t="str">
        <f t="shared" ref="J118" si="1193">IF(TRIM(""&amp;G120)&lt;&gt;"","X","")</f>
        <v/>
      </c>
      <c r="K118" s="15" t="str">
        <f t="shared" ref="K118" si="1194">IF(TRIM(""&amp;G119)&lt;&gt;"","X","")</f>
        <v>X</v>
      </c>
      <c r="L118" s="31" t="str">
        <f>IF(G118&lt;&gt;Labels!$C$92,"X","")</f>
        <v/>
      </c>
      <c r="M118" s="16"/>
      <c r="N118" s="17">
        <v>1353947</v>
      </c>
      <c r="O118" s="17">
        <v>13125</v>
      </c>
      <c r="P118" s="17"/>
      <c r="Q118" s="22" t="str">
        <f>IF(F119="",Labels!$C$93,R118)</f>
        <v>Input Accepted</v>
      </c>
      <c r="R118" s="9" t="str">
        <f t="shared" ref="R118" si="1195">IF(OR(O119&amp;""&lt;&gt;D118&amp;"",O120&amp;""&lt;&gt;D118&amp;""),"You are not allowed to copy cells in the answer column. Press Ctrl-z immediately to attempt to fix this error.",S118)</f>
        <v>Input Accepted</v>
      </c>
      <c r="S118" s="9" t="str">
        <f>IF(AND(OR(H118="X",S119=6,C118=Labels!$C$49,C118=Labels!$C$46,AX118="Y"),Q119=""),Labels!$C$95,T118)</f>
        <v>Input Accepted</v>
      </c>
      <c r="T118" s="346" t="str">
        <f>IF(OR(S120=6,AND(S120&gt;0,S119=6)),Labels!$C$96,IF(S120=1,Labels!$C$143,U118))</f>
        <v>Input Accepted</v>
      </c>
      <c r="U118" s="9" t="str">
        <f>IF(AND(S120&gt;0,U120&lt;=U119),Labels!C$97,V118)</f>
        <v>Input Accepted</v>
      </c>
      <c r="V118" s="9" t="str">
        <f>IF(AND(S120&gt;0,Q120=""),Labels!$C$98,W118)</f>
        <v>Input Accepted</v>
      </c>
      <c r="W118" s="9" t="str">
        <f>IF(AND(S120=0,Q120&lt;&gt;""),Labels!$C$99,Labels!$C$92)</f>
        <v>Input Accepted</v>
      </c>
      <c r="Y118" s="9">
        <f t="shared" ref="Y118" si="1196">IF(H118="X",1,0)</f>
        <v>0</v>
      </c>
      <c r="Z118" s="9">
        <f>SUM(Y$7:Y118)</f>
        <v>0</v>
      </c>
      <c r="AA118" s="9" t="str">
        <f t="shared" ref="AA118" si="1197">Q119</f>
        <v>Y</v>
      </c>
      <c r="AB118" s="9">
        <f t="shared" ref="AB118" si="1198">VLOOKUP(P119,$AI$2:$AN$5000,6,FALSE)</f>
        <v>21</v>
      </c>
      <c r="AC118" s="9" t="str">
        <f t="shared" ref="AC118" si="1199">Q120</f>
        <v/>
      </c>
      <c r="AD118" s="9">
        <f t="shared" ref="AD118" si="1200">IF(TRIM(F119)="",1,0)</f>
        <v>0</v>
      </c>
      <c r="AF118" s="347">
        <f t="shared" ref="AF118" si="1201">SUM($AD$7:$AD$5000)</f>
        <v>0</v>
      </c>
      <c r="AG118" s="9">
        <f>IF(AND(H118="X",C118=Labels!C160),1,0)</f>
        <v>0</v>
      </c>
      <c r="AI118" s="328" t="s">
        <v>1863</v>
      </c>
      <c r="AJ118" s="328">
        <v>1353951</v>
      </c>
      <c r="AK118" s="328">
        <v>4147946</v>
      </c>
      <c r="AL118" s="328">
        <v>2</v>
      </c>
      <c r="AM118" s="328">
        <v>2</v>
      </c>
      <c r="AN118" s="328">
        <v>21</v>
      </c>
      <c r="AO118" s="328">
        <v>1</v>
      </c>
      <c r="AP118" s="328">
        <v>0</v>
      </c>
      <c r="AQ118" s="328">
        <v>0</v>
      </c>
      <c r="AR118" s="328">
        <v>0</v>
      </c>
      <c r="AS118" s="328"/>
      <c r="AX118" s="9" t="s">
        <v>663</v>
      </c>
    </row>
    <row r="119" spans="1:50" ht="25.5">
      <c r="A119" s="212">
        <f t="shared" si="706"/>
        <v>0</v>
      </c>
      <c r="B119" s="18" t="s">
        <v>1157</v>
      </c>
      <c r="C119" s="219" t="str">
        <f t="shared" ref="C119" si="1202">C118</f>
        <v>Recommended</v>
      </c>
      <c r="D119" s="44" t="str">
        <f t="shared" ref="D119" si="1203">D118</f>
        <v>AF. 7.2.1</v>
      </c>
      <c r="E119" s="19" t="str">
        <f>Labels!$C$103</f>
        <v>Answer 1 / Comment</v>
      </c>
      <c r="F119" s="62" t="str">
        <f>$AI$106</f>
        <v>AF. 7.2.1 -Yes</v>
      </c>
      <c r="G119" s="46" t="s">
        <v>664</v>
      </c>
      <c r="H119" s="20" t="str">
        <f t="shared" ref="H119:H120" si="1204">H118</f>
        <v/>
      </c>
      <c r="I119" s="20" t="str">
        <f t="shared" ref="I119:I120" si="1205">I118</f>
        <v/>
      </c>
      <c r="J119" s="20" t="str">
        <f t="shared" ref="J119:J120" si="1206">J118</f>
        <v/>
      </c>
      <c r="K119" s="20" t="str">
        <f t="shared" ref="K119:K120" si="1207">K118</f>
        <v>X</v>
      </c>
      <c r="L119" s="28" t="str">
        <f t="shared" ref="L119" si="1208">L118</f>
        <v/>
      </c>
      <c r="M119" s="21"/>
      <c r="N119" s="22" t="str">
        <f t="shared" ref="N119:N120" si="1209">LEFT(F119,FIND(" -",F119)-1)</f>
        <v>AF. 7.2.1</v>
      </c>
      <c r="O119" s="22" t="str">
        <f t="shared" ref="O119" si="1210">IF(ISERR(N119),D118,N119)</f>
        <v>AF. 7.2.1</v>
      </c>
      <c r="P119" s="22" t="str">
        <f t="shared" ref="P119:P120" si="1211">TRIM(F119&amp;"")</f>
        <v>AF. 7.2.1 -Yes</v>
      </c>
      <c r="Q119" s="22" t="str">
        <f t="shared" ref="Q119:Q120" si="1212">TRIM(G119&amp;"")</f>
        <v>Y</v>
      </c>
      <c r="R119" s="9">
        <f t="shared" ref="R119:R120" si="1213">VLOOKUP(F119,$AI$2:$AM$5000,5,FALSE)</f>
        <v>2</v>
      </c>
      <c r="S119" s="9">
        <f t="shared" ref="S119:S120" si="1214">IF(ISNA(R119),0,R119)</f>
        <v>2</v>
      </c>
      <c r="T119" s="9">
        <f t="shared" ref="T119:T120" si="1215">VLOOKUP(F119,$AI$2:$AL$5000,4,FALSE)</f>
        <v>2</v>
      </c>
      <c r="U119" s="9">
        <f t="shared" ref="U119:U120" si="1216">IF(ISNA(T119),0,T119)</f>
        <v>2</v>
      </c>
      <c r="X119" s="9">
        <f t="shared" ref="X119:X120" si="1217">VLOOKUP(F119,$AI$2:$AL$5000,3,FALSE)</f>
        <v>4147934</v>
      </c>
      <c r="Y119" s="349"/>
      <c r="Z119" s="9">
        <f>SUM(Y$7:Y119)</f>
        <v>0</v>
      </c>
      <c r="AC119" s="350">
        <f t="shared" ref="AC119" si="1218">IF(ISNA(VLOOKUP(F119,$AI$2:$AS$5000,11,FALSE)),"", VLOOKUP(F119,$AI$2:$AS$5000,11,FALSE))</f>
        <v>0</v>
      </c>
      <c r="AI119" s="328" t="s">
        <v>1864</v>
      </c>
      <c r="AJ119" s="328">
        <v>1353952</v>
      </c>
      <c r="AK119" s="328">
        <v>4147950</v>
      </c>
      <c r="AL119" s="328">
        <v>0</v>
      </c>
      <c r="AM119" s="328">
        <v>5</v>
      </c>
      <c r="AN119" s="328">
        <v>21</v>
      </c>
      <c r="AO119" s="328">
        <v>0</v>
      </c>
      <c r="AP119" s="328">
        <v>1</v>
      </c>
      <c r="AQ119" s="328">
        <v>0</v>
      </c>
      <c r="AR119" s="328">
        <v>0</v>
      </c>
      <c r="AS119" s="328"/>
    </row>
    <row r="120" spans="1:50" ht="26.25" thickBot="1">
      <c r="A120" s="212">
        <f t="shared" si="706"/>
        <v>0</v>
      </c>
      <c r="B120" s="23" t="str">
        <f t="shared" ref="B120:D120" si="1219">B118</f>
        <v>GGFV51FA</v>
      </c>
      <c r="C120" s="220" t="str">
        <f t="shared" si="1219"/>
        <v>Recommended</v>
      </c>
      <c r="D120" s="45" t="str">
        <f t="shared" si="1219"/>
        <v>AF. 7.2.1</v>
      </c>
      <c r="E120" s="24" t="str">
        <f>Labels!$C$104</f>
        <v>Answer 2 / Evidence</v>
      </c>
      <c r="F120" s="222"/>
      <c r="G120" s="223"/>
      <c r="H120" s="25" t="str">
        <f t="shared" si="1204"/>
        <v/>
      </c>
      <c r="I120" s="25" t="str">
        <f t="shared" si="1205"/>
        <v/>
      </c>
      <c r="J120" s="25" t="str">
        <f t="shared" si="1206"/>
        <v/>
      </c>
      <c r="K120" s="25" t="str">
        <f t="shared" si="1207"/>
        <v>X</v>
      </c>
      <c r="L120" s="27" t="str">
        <f t="shared" ref="L120" si="1220">L118</f>
        <v/>
      </c>
      <c r="M120" s="21"/>
      <c r="N120" s="22" t="e">
        <f t="shared" si="1209"/>
        <v>#VALUE!</v>
      </c>
      <c r="O120" s="22" t="str">
        <f t="shared" ref="O120" si="1221">IF(ISERR(N120),D118,N120)</f>
        <v>AF. 7.2.1</v>
      </c>
      <c r="P120" s="22" t="str">
        <f t="shared" si="1211"/>
        <v/>
      </c>
      <c r="Q120" s="22" t="str">
        <f t="shared" si="1212"/>
        <v/>
      </c>
      <c r="R120" s="9" t="e">
        <f t="shared" si="1213"/>
        <v>#N/A</v>
      </c>
      <c r="S120" s="9">
        <f t="shared" si="1214"/>
        <v>0</v>
      </c>
      <c r="T120" s="9" t="e">
        <f t="shared" si="1215"/>
        <v>#N/A</v>
      </c>
      <c r="U120" s="9">
        <f t="shared" si="1216"/>
        <v>0</v>
      </c>
      <c r="V120" s="9">
        <f t="shared" ref="V120" si="1222">IF(U120=0,U119,U120)</f>
        <v>2</v>
      </c>
      <c r="W120" s="347">
        <v>2</v>
      </c>
      <c r="X120" s="9" t="e">
        <f t="shared" si="1217"/>
        <v>#N/A</v>
      </c>
      <c r="Y120" s="349"/>
      <c r="Z120" s="9">
        <f>SUM(Y$7:Y120)</f>
        <v>0</v>
      </c>
      <c r="AE120" s="9">
        <f t="shared" ref="AE120" si="1223">MIN(AH120,V120)</f>
        <v>2</v>
      </c>
      <c r="AH120" s="9">
        <v>2</v>
      </c>
      <c r="AI120" s="328" t="s">
        <v>1865</v>
      </c>
      <c r="AJ120" s="328">
        <v>1353952</v>
      </c>
      <c r="AK120" s="328">
        <v>4147949</v>
      </c>
      <c r="AL120" s="328">
        <v>2</v>
      </c>
      <c r="AM120" s="328">
        <v>2</v>
      </c>
      <c r="AN120" s="328">
        <v>21</v>
      </c>
      <c r="AO120" s="328">
        <v>1</v>
      </c>
      <c r="AP120" s="328">
        <v>0</v>
      </c>
      <c r="AQ120" s="328">
        <v>0</v>
      </c>
      <c r="AR120" s="328">
        <v>0</v>
      </c>
      <c r="AS120" s="328"/>
      <c r="AU120" s="9">
        <v>0</v>
      </c>
      <c r="AV120" s="9">
        <f>U119</f>
        <v>2</v>
      </c>
    </row>
    <row r="121" spans="1:50" ht="25.5">
      <c r="A121" s="212">
        <f t="shared" si="706"/>
        <v>0</v>
      </c>
      <c r="B121" s="67" t="s">
        <v>1157</v>
      </c>
      <c r="C121" s="143" t="s">
        <v>1097</v>
      </c>
      <c r="D121" s="43" t="s">
        <v>2420</v>
      </c>
      <c r="E121" s="218" t="str">
        <f>Labels!$C$54</f>
        <v>Control Point</v>
      </c>
      <c r="F121" s="26" t="s">
        <v>2421</v>
      </c>
      <c r="G121" s="30" t="str">
        <f>IF(OR(ISERR(P122),ISERR(P123),ISERR(Q122),ISERR(Q123)),Labels!$C$94,Q121)</f>
        <v>Input Accepted</v>
      </c>
      <c r="H121" s="15" t="str">
        <f t="shared" ref="H121" si="1224">IF(F122&lt;&gt;"",IF(TRIM(VLOOKUP(F122,$AI$2:$AR$5000,8,FALSE))="1","X",""),"")</f>
        <v/>
      </c>
      <c r="I121" s="15" t="str">
        <f t="shared" ref="I121" si="1225">IF(F122&lt;&gt;"",IF(TRIM(VLOOKUP(F122,$AI$2:$AR$5000,9,FALSE))="1","X",""),"")</f>
        <v/>
      </c>
      <c r="J121" s="15" t="str">
        <f t="shared" ref="J121" si="1226">IF(TRIM(""&amp;G123)&lt;&gt;"","X","")</f>
        <v/>
      </c>
      <c r="K121" s="15" t="str">
        <f t="shared" ref="K121" si="1227">IF(TRIM(""&amp;G122)&lt;&gt;"","X","")</f>
        <v>X</v>
      </c>
      <c r="L121" s="31" t="str">
        <f>IF(G121&lt;&gt;Labels!$C$92,"X","")</f>
        <v/>
      </c>
      <c r="M121" s="16"/>
      <c r="N121" s="17">
        <v>1353948</v>
      </c>
      <c r="O121" s="17">
        <v>13125</v>
      </c>
      <c r="P121" s="17"/>
      <c r="Q121" s="22" t="str">
        <f>IF(F122="",Labels!$C$93,R121)</f>
        <v>Input Accepted</v>
      </c>
      <c r="R121" s="9" t="str">
        <f t="shared" ref="R121" si="1228">IF(OR(O122&amp;""&lt;&gt;D121&amp;"",O123&amp;""&lt;&gt;D121&amp;""),"You are not allowed to copy cells in the answer column. Press Ctrl-z immediately to attempt to fix this error.",S121)</f>
        <v>Input Accepted</v>
      </c>
      <c r="S121" s="9" t="str">
        <f>IF(AND(OR(H121="X",S122=6,C121=Labels!$C$49,C121=Labels!$C$46,AX121="Y"),Q122=""),Labels!$C$95,T121)</f>
        <v>Input Accepted</v>
      </c>
      <c r="T121" s="346" t="str">
        <f>IF(OR(S123=6,AND(S123&gt;0,S122=6)),Labels!$C$96,IF(S123=1,Labels!$C$143,U121))</f>
        <v>Input Accepted</v>
      </c>
      <c r="U121" s="9" t="str">
        <f>IF(AND(S123&gt;0,U123&lt;=U122),Labels!C$97,V121)</f>
        <v>Input Accepted</v>
      </c>
      <c r="V121" s="9" t="str">
        <f>IF(AND(S123&gt;0,Q123=""),Labels!$C$98,W121)</f>
        <v>Input Accepted</v>
      </c>
      <c r="W121" s="9" t="str">
        <f>IF(AND(S123=0,Q123&lt;&gt;""),Labels!$C$99,Labels!$C$92)</f>
        <v>Input Accepted</v>
      </c>
      <c r="Y121" s="9">
        <f t="shared" ref="Y121" si="1229">IF(H121="X",1,0)</f>
        <v>0</v>
      </c>
      <c r="Z121" s="9">
        <f>SUM(Y$7:Y121)</f>
        <v>0</v>
      </c>
      <c r="AA121" s="9" t="str">
        <f t="shared" ref="AA121" si="1230">Q122</f>
        <v>Y</v>
      </c>
      <c r="AB121" s="9">
        <f t="shared" ref="AB121" si="1231">VLOOKUP(P122,$AI$2:$AN$5000,6,FALSE)</f>
        <v>21</v>
      </c>
      <c r="AC121" s="9" t="str">
        <f t="shared" ref="AC121" si="1232">Q123</f>
        <v/>
      </c>
      <c r="AD121" s="9">
        <f t="shared" ref="AD121" si="1233">IF(TRIM(F122)="",1,0)</f>
        <v>0</v>
      </c>
      <c r="AF121" s="347">
        <f t="shared" ref="AF121" si="1234">SUM($AD$7:$AD$5000)</f>
        <v>0</v>
      </c>
      <c r="AG121" s="9">
        <f>IF(AND(H121="X",C121=Labels!C163),1,0)</f>
        <v>0</v>
      </c>
      <c r="AI121" s="328" t="s">
        <v>1866</v>
      </c>
      <c r="AJ121" s="328">
        <v>1353953</v>
      </c>
      <c r="AK121" s="328">
        <v>4147952</v>
      </c>
      <c r="AL121" s="328">
        <v>0</v>
      </c>
      <c r="AM121" s="328">
        <v>5</v>
      </c>
      <c r="AN121" s="328">
        <v>21</v>
      </c>
      <c r="AO121" s="328">
        <v>0</v>
      </c>
      <c r="AP121" s="328">
        <v>1</v>
      </c>
      <c r="AQ121" s="328">
        <v>0</v>
      </c>
      <c r="AR121" s="328">
        <v>0</v>
      </c>
      <c r="AS121" s="328"/>
      <c r="AX121" s="9" t="s">
        <v>663</v>
      </c>
    </row>
    <row r="122" spans="1:50" ht="25.5">
      <c r="A122" s="212">
        <f t="shared" si="706"/>
        <v>0</v>
      </c>
      <c r="B122" s="18" t="s">
        <v>1157</v>
      </c>
      <c r="C122" s="219" t="str">
        <f t="shared" ref="C122" si="1235">C121</f>
        <v>Minor Must</v>
      </c>
      <c r="D122" s="44" t="str">
        <f t="shared" ref="D122" si="1236">D121</f>
        <v>AF. 7.3.1</v>
      </c>
      <c r="E122" s="19" t="str">
        <f>Labels!$C$103</f>
        <v>Answer 1 / Comment</v>
      </c>
      <c r="F122" s="62" t="str">
        <f>$AI$109</f>
        <v>AF. 7.3.1 -Yes</v>
      </c>
      <c r="G122" s="46" t="s">
        <v>664</v>
      </c>
      <c r="H122" s="20" t="str">
        <f t="shared" ref="H122:H123" si="1237">H121</f>
        <v/>
      </c>
      <c r="I122" s="20" t="str">
        <f t="shared" ref="I122:I123" si="1238">I121</f>
        <v/>
      </c>
      <c r="J122" s="20" t="str">
        <f t="shared" ref="J122:J123" si="1239">J121</f>
        <v/>
      </c>
      <c r="K122" s="20" t="str">
        <f t="shared" ref="K122:K123" si="1240">K121</f>
        <v>X</v>
      </c>
      <c r="L122" s="28" t="str">
        <f t="shared" ref="L122" si="1241">L121</f>
        <v/>
      </c>
      <c r="M122" s="21"/>
      <c r="N122" s="22" t="str">
        <f t="shared" ref="N122:N123" si="1242">LEFT(F122,FIND(" -",F122)-1)</f>
        <v>AF. 7.3.1</v>
      </c>
      <c r="O122" s="22" t="str">
        <f t="shared" ref="O122" si="1243">IF(ISERR(N122),D121,N122)</f>
        <v>AF. 7.3.1</v>
      </c>
      <c r="P122" s="22" t="str">
        <f t="shared" ref="P122:P123" si="1244">TRIM(F122&amp;"")</f>
        <v>AF. 7.3.1 -Yes</v>
      </c>
      <c r="Q122" s="22" t="str">
        <f t="shared" ref="Q122:Q123" si="1245">TRIM(G122&amp;"")</f>
        <v>Y</v>
      </c>
      <c r="R122" s="9">
        <f t="shared" ref="R122:R123" si="1246">VLOOKUP(F122,$AI$2:$AM$5000,5,FALSE)</f>
        <v>2</v>
      </c>
      <c r="S122" s="9">
        <f t="shared" ref="S122:S123" si="1247">IF(ISNA(R122),0,R122)</f>
        <v>2</v>
      </c>
      <c r="T122" s="9">
        <f t="shared" ref="T122:T123" si="1248">VLOOKUP(F122,$AI$2:$AL$5000,4,FALSE)</f>
        <v>2</v>
      </c>
      <c r="U122" s="9">
        <f t="shared" ref="U122:U123" si="1249">IF(ISNA(T122),0,T122)</f>
        <v>2</v>
      </c>
      <c r="X122" s="9">
        <f t="shared" ref="X122:X123" si="1250">VLOOKUP(F122,$AI$2:$AL$5000,3,FALSE)</f>
        <v>4147937</v>
      </c>
      <c r="Y122" s="349"/>
      <c r="Z122" s="9">
        <f>SUM(Y$7:Y122)</f>
        <v>0</v>
      </c>
      <c r="AC122" s="350">
        <f t="shared" ref="AC122" si="1251">IF(ISNA(VLOOKUP(F122,$AI$2:$AS$5000,11,FALSE)),"", VLOOKUP(F122,$AI$2:$AS$5000,11,FALSE))</f>
        <v>0</v>
      </c>
      <c r="AI122" s="328" t="s">
        <v>1867</v>
      </c>
      <c r="AJ122" s="328">
        <v>1353953</v>
      </c>
      <c r="AK122" s="328">
        <v>4147951</v>
      </c>
      <c r="AL122" s="328">
        <v>2</v>
      </c>
      <c r="AM122" s="328">
        <v>2</v>
      </c>
      <c r="AN122" s="328">
        <v>21</v>
      </c>
      <c r="AO122" s="328">
        <v>1</v>
      </c>
      <c r="AP122" s="328">
        <v>0</v>
      </c>
      <c r="AQ122" s="328">
        <v>0</v>
      </c>
      <c r="AR122" s="328">
        <v>0</v>
      </c>
      <c r="AS122" s="328"/>
    </row>
    <row r="123" spans="1:50" ht="26.25" thickBot="1">
      <c r="A123" s="212">
        <f t="shared" si="706"/>
        <v>0</v>
      </c>
      <c r="B123" s="23" t="str">
        <f t="shared" ref="B123:D123" si="1252">B121</f>
        <v>GGFV51FA</v>
      </c>
      <c r="C123" s="220" t="str">
        <f t="shared" si="1252"/>
        <v>Minor Must</v>
      </c>
      <c r="D123" s="45" t="str">
        <f t="shared" si="1252"/>
        <v>AF. 7.3.1</v>
      </c>
      <c r="E123" s="24" t="str">
        <f>Labels!$C$104</f>
        <v>Answer 2 / Evidence</v>
      </c>
      <c r="F123" s="222"/>
      <c r="G123" s="223"/>
      <c r="H123" s="25" t="str">
        <f t="shared" si="1237"/>
        <v/>
      </c>
      <c r="I123" s="25" t="str">
        <f t="shared" si="1238"/>
        <v/>
      </c>
      <c r="J123" s="25" t="str">
        <f t="shared" si="1239"/>
        <v/>
      </c>
      <c r="K123" s="25" t="str">
        <f t="shared" si="1240"/>
        <v>X</v>
      </c>
      <c r="L123" s="27" t="str">
        <f t="shared" ref="L123" si="1253">L121</f>
        <v/>
      </c>
      <c r="M123" s="21"/>
      <c r="N123" s="22" t="e">
        <f t="shared" si="1242"/>
        <v>#VALUE!</v>
      </c>
      <c r="O123" s="22" t="str">
        <f t="shared" ref="O123" si="1254">IF(ISERR(N123),D121,N123)</f>
        <v>AF. 7.3.1</v>
      </c>
      <c r="P123" s="22" t="str">
        <f t="shared" si="1244"/>
        <v/>
      </c>
      <c r="Q123" s="22" t="str">
        <f t="shared" si="1245"/>
        <v/>
      </c>
      <c r="R123" s="9" t="e">
        <f t="shared" si="1246"/>
        <v>#N/A</v>
      </c>
      <c r="S123" s="9">
        <f t="shared" si="1247"/>
        <v>0</v>
      </c>
      <c r="T123" s="9" t="e">
        <f t="shared" si="1248"/>
        <v>#N/A</v>
      </c>
      <c r="U123" s="9">
        <f t="shared" si="1249"/>
        <v>0</v>
      </c>
      <c r="V123" s="9">
        <f t="shared" ref="V123" si="1255">IF(U123=0,U122,U123)</f>
        <v>2</v>
      </c>
      <c r="W123" s="347">
        <v>2</v>
      </c>
      <c r="X123" s="9" t="e">
        <f t="shared" si="1250"/>
        <v>#N/A</v>
      </c>
      <c r="Y123" s="349"/>
      <c r="Z123" s="9">
        <f>SUM(Y$7:Y123)</f>
        <v>0</v>
      </c>
      <c r="AE123" s="9">
        <f t="shared" ref="AE123" si="1256">MIN(AH123,V123)</f>
        <v>2</v>
      </c>
      <c r="AH123" s="9">
        <v>2</v>
      </c>
      <c r="AI123" s="328" t="s">
        <v>1868</v>
      </c>
      <c r="AJ123" s="328">
        <v>1353954</v>
      </c>
      <c r="AK123" s="328">
        <v>4147955</v>
      </c>
      <c r="AL123" s="328">
        <v>0</v>
      </c>
      <c r="AM123" s="328">
        <v>6</v>
      </c>
      <c r="AN123" s="328">
        <v>21</v>
      </c>
      <c r="AO123" s="328">
        <v>1</v>
      </c>
      <c r="AP123" s="328">
        <v>0</v>
      </c>
      <c r="AQ123" s="328">
        <v>1</v>
      </c>
      <c r="AR123" s="328">
        <v>0</v>
      </c>
      <c r="AS123" s="328"/>
      <c r="AU123" s="9">
        <v>0</v>
      </c>
      <c r="AV123" s="9">
        <f>U122</f>
        <v>2</v>
      </c>
    </row>
    <row r="124" spans="1:50" ht="25.5">
      <c r="A124" s="212">
        <f t="shared" si="706"/>
        <v>0</v>
      </c>
      <c r="B124" s="67" t="s">
        <v>1157</v>
      </c>
      <c r="C124" s="143" t="s">
        <v>407</v>
      </c>
      <c r="D124" s="43" t="s">
        <v>2422</v>
      </c>
      <c r="E124" s="218" t="str">
        <f>Labels!$C$54</f>
        <v>Control Point</v>
      </c>
      <c r="F124" s="26" t="s">
        <v>2423</v>
      </c>
      <c r="G124" s="30" t="str">
        <f>IF(OR(ISERR(P125),ISERR(P126),ISERR(Q125),ISERR(Q126)),Labels!$C$94,Q124)</f>
        <v>Input Accepted</v>
      </c>
      <c r="H124" s="15" t="str">
        <f t="shared" ref="H124" si="1257">IF(F125&lt;&gt;"",IF(TRIM(VLOOKUP(F125,$AI$2:$AR$5000,8,FALSE))="1","X",""),"")</f>
        <v/>
      </c>
      <c r="I124" s="15" t="str">
        <f t="shared" ref="I124" si="1258">IF(F125&lt;&gt;"",IF(TRIM(VLOOKUP(F125,$AI$2:$AR$5000,9,FALSE))="1","X",""),"")</f>
        <v/>
      </c>
      <c r="J124" s="15" t="str">
        <f t="shared" ref="J124" si="1259">IF(TRIM(""&amp;G126)&lt;&gt;"","X","")</f>
        <v/>
      </c>
      <c r="K124" s="15" t="str">
        <f t="shared" ref="K124" si="1260">IF(TRIM(""&amp;G125)&lt;&gt;"","X","")</f>
        <v>X</v>
      </c>
      <c r="L124" s="31" t="str">
        <f>IF(G124&lt;&gt;Labels!$C$92,"X","")</f>
        <v/>
      </c>
      <c r="M124" s="16"/>
      <c r="N124" s="17">
        <v>1353949</v>
      </c>
      <c r="O124" s="17">
        <v>13125</v>
      </c>
      <c r="P124" s="17"/>
      <c r="Q124" s="22" t="str">
        <f>IF(F125="",Labels!$C$93,R124)</f>
        <v>Input Accepted</v>
      </c>
      <c r="R124" s="9" t="str">
        <f t="shared" ref="R124" si="1261">IF(OR(O125&amp;""&lt;&gt;D124&amp;"",O126&amp;""&lt;&gt;D124&amp;""),"You are not allowed to copy cells in the answer column. Press Ctrl-z immediately to attempt to fix this error.",S124)</f>
        <v>Input Accepted</v>
      </c>
      <c r="S124" s="9" t="str">
        <f>IF(AND(OR(H124="X",S125=6,C124=Labels!$C$49,C124=Labels!$C$46,AX124="Y"),Q125=""),Labels!$C$95,T124)</f>
        <v>Input Accepted</v>
      </c>
      <c r="T124" s="346" t="str">
        <f>IF(OR(S126=6,AND(S126&gt;0,S125=6)),Labels!$C$96,IF(S126=1,Labels!$C$143,U124))</f>
        <v>Input Accepted</v>
      </c>
      <c r="U124" s="9" t="str">
        <f>IF(AND(S126&gt;0,U126&lt;=U125),Labels!C$97,V124)</f>
        <v>Input Accepted</v>
      </c>
      <c r="V124" s="9" t="str">
        <f>IF(AND(S126&gt;0,Q126=""),Labels!$C$98,W124)</f>
        <v>Input Accepted</v>
      </c>
      <c r="W124" s="9" t="str">
        <f>IF(AND(S126=0,Q126&lt;&gt;""),Labels!$C$99,Labels!$C$92)</f>
        <v>Input Accepted</v>
      </c>
      <c r="Y124" s="9">
        <f t="shared" ref="Y124" si="1262">IF(H124="X",1,0)</f>
        <v>0</v>
      </c>
      <c r="Z124" s="9">
        <f>SUM(Y$7:Y124)</f>
        <v>0</v>
      </c>
      <c r="AA124" s="9" t="str">
        <f t="shared" ref="AA124" si="1263">Q125</f>
        <v>Y</v>
      </c>
      <c r="AB124" s="9">
        <f t="shared" ref="AB124" si="1264">VLOOKUP(P125,$AI$2:$AN$5000,6,FALSE)</f>
        <v>21</v>
      </c>
      <c r="AC124" s="9" t="str">
        <f t="shared" ref="AC124" si="1265">Q126</f>
        <v/>
      </c>
      <c r="AD124" s="9">
        <f t="shared" ref="AD124" si="1266">IF(TRIM(F125)="",1,0)</f>
        <v>0</v>
      </c>
      <c r="AF124" s="347">
        <f t="shared" ref="AF124" si="1267">SUM($AD$7:$AD$5000)</f>
        <v>0</v>
      </c>
      <c r="AG124" s="9">
        <f>IF(AND(H124="X",C124=Labels!C166),1,0)</f>
        <v>0</v>
      </c>
      <c r="AI124" s="328" t="s">
        <v>1869</v>
      </c>
      <c r="AJ124" s="328">
        <v>1353954</v>
      </c>
      <c r="AK124" s="328">
        <v>4147954</v>
      </c>
      <c r="AL124" s="328">
        <v>0</v>
      </c>
      <c r="AM124" s="328">
        <v>5</v>
      </c>
      <c r="AN124" s="328">
        <v>21</v>
      </c>
      <c r="AO124" s="328">
        <v>0</v>
      </c>
      <c r="AP124" s="328">
        <v>1</v>
      </c>
      <c r="AQ124" s="328">
        <v>0</v>
      </c>
      <c r="AR124" s="328">
        <v>0</v>
      </c>
      <c r="AS124" s="328"/>
      <c r="AX124" s="9" t="s">
        <v>663</v>
      </c>
    </row>
    <row r="125" spans="1:50" ht="25.5">
      <c r="A125" s="212">
        <f t="shared" si="706"/>
        <v>0</v>
      </c>
      <c r="B125" s="18" t="s">
        <v>1157</v>
      </c>
      <c r="C125" s="219" t="str">
        <f t="shared" ref="C125" si="1268">C124</f>
        <v>Recommended</v>
      </c>
      <c r="D125" s="44" t="str">
        <f t="shared" ref="D125" si="1269">D124</f>
        <v>AF. 7.3.2</v>
      </c>
      <c r="E125" s="19" t="str">
        <f>Labels!$C$103</f>
        <v>Answer 1 / Comment</v>
      </c>
      <c r="F125" s="62" t="str">
        <f>$AI$112</f>
        <v>AF. 7.3.2 -Yes</v>
      </c>
      <c r="G125" s="46" t="s">
        <v>664</v>
      </c>
      <c r="H125" s="20" t="str">
        <f t="shared" ref="H125:H126" si="1270">H124</f>
        <v/>
      </c>
      <c r="I125" s="20" t="str">
        <f t="shared" ref="I125:I126" si="1271">I124</f>
        <v/>
      </c>
      <c r="J125" s="20" t="str">
        <f t="shared" ref="J125:J126" si="1272">J124</f>
        <v/>
      </c>
      <c r="K125" s="20" t="str">
        <f t="shared" ref="K125:K126" si="1273">K124</f>
        <v>X</v>
      </c>
      <c r="L125" s="28" t="str">
        <f t="shared" ref="L125" si="1274">L124</f>
        <v/>
      </c>
      <c r="M125" s="21"/>
      <c r="N125" s="22" t="str">
        <f t="shared" ref="N125:N126" si="1275">LEFT(F125,FIND(" -",F125)-1)</f>
        <v>AF. 7.3.2</v>
      </c>
      <c r="O125" s="22" t="str">
        <f t="shared" ref="O125" si="1276">IF(ISERR(N125),D124,N125)</f>
        <v>AF. 7.3.2</v>
      </c>
      <c r="P125" s="22" t="str">
        <f t="shared" ref="P125:P126" si="1277">TRIM(F125&amp;"")</f>
        <v>AF. 7.3.2 -Yes</v>
      </c>
      <c r="Q125" s="22" t="str">
        <f t="shared" ref="Q125:Q126" si="1278">TRIM(G125&amp;"")</f>
        <v>Y</v>
      </c>
      <c r="R125" s="9">
        <f t="shared" ref="R125:R126" si="1279">VLOOKUP(F125,$AI$2:$AM$5000,5,FALSE)</f>
        <v>2</v>
      </c>
      <c r="S125" s="9">
        <f t="shared" ref="S125:S126" si="1280">IF(ISNA(R125),0,R125)</f>
        <v>2</v>
      </c>
      <c r="T125" s="9">
        <f t="shared" ref="T125:T126" si="1281">VLOOKUP(F125,$AI$2:$AL$5000,4,FALSE)</f>
        <v>2</v>
      </c>
      <c r="U125" s="9">
        <f t="shared" ref="U125:U126" si="1282">IF(ISNA(T125),0,T125)</f>
        <v>2</v>
      </c>
      <c r="X125" s="9">
        <f t="shared" ref="X125:X126" si="1283">VLOOKUP(F125,$AI$2:$AL$5000,3,FALSE)</f>
        <v>4147940</v>
      </c>
      <c r="Y125" s="349"/>
      <c r="Z125" s="9">
        <f>SUM(Y$7:Y125)</f>
        <v>0</v>
      </c>
      <c r="AC125" s="350">
        <f t="shared" ref="AC125" si="1284">IF(ISNA(VLOOKUP(F125,$AI$2:$AS$5000,11,FALSE)),"", VLOOKUP(F125,$AI$2:$AS$5000,11,FALSE))</f>
        <v>0</v>
      </c>
      <c r="AI125" s="328" t="s">
        <v>1870</v>
      </c>
      <c r="AJ125" s="328">
        <v>1353954</v>
      </c>
      <c r="AK125" s="328">
        <v>4147953</v>
      </c>
      <c r="AL125" s="328">
        <v>2</v>
      </c>
      <c r="AM125" s="328">
        <v>2</v>
      </c>
      <c r="AN125" s="328">
        <v>21</v>
      </c>
      <c r="AO125" s="328">
        <v>1</v>
      </c>
      <c r="AP125" s="328">
        <v>0</v>
      </c>
      <c r="AQ125" s="328">
        <v>0</v>
      </c>
      <c r="AR125" s="328">
        <v>0</v>
      </c>
      <c r="AS125" s="328"/>
    </row>
    <row r="126" spans="1:50" ht="26.25" thickBot="1">
      <c r="A126" s="212">
        <f t="shared" si="706"/>
        <v>0</v>
      </c>
      <c r="B126" s="23" t="str">
        <f t="shared" ref="B126:D126" si="1285">B124</f>
        <v>GGFV51FA</v>
      </c>
      <c r="C126" s="220" t="str">
        <f t="shared" si="1285"/>
        <v>Recommended</v>
      </c>
      <c r="D126" s="45" t="str">
        <f t="shared" si="1285"/>
        <v>AF. 7.3.2</v>
      </c>
      <c r="E126" s="24" t="str">
        <f>Labels!$C$104</f>
        <v>Answer 2 / Evidence</v>
      </c>
      <c r="F126" s="222"/>
      <c r="G126" s="223"/>
      <c r="H126" s="25" t="str">
        <f t="shared" si="1270"/>
        <v/>
      </c>
      <c r="I126" s="25" t="str">
        <f t="shared" si="1271"/>
        <v/>
      </c>
      <c r="J126" s="25" t="str">
        <f t="shared" si="1272"/>
        <v/>
      </c>
      <c r="K126" s="25" t="str">
        <f t="shared" si="1273"/>
        <v>X</v>
      </c>
      <c r="L126" s="27" t="str">
        <f t="shared" ref="L126" si="1286">L124</f>
        <v/>
      </c>
      <c r="M126" s="21"/>
      <c r="N126" s="22" t="e">
        <f t="shared" si="1275"/>
        <v>#VALUE!</v>
      </c>
      <c r="O126" s="22" t="str">
        <f t="shared" ref="O126" si="1287">IF(ISERR(N126),D124,N126)</f>
        <v>AF. 7.3.2</v>
      </c>
      <c r="P126" s="22" t="str">
        <f t="shared" si="1277"/>
        <v/>
      </c>
      <c r="Q126" s="22" t="str">
        <f t="shared" si="1278"/>
        <v/>
      </c>
      <c r="R126" s="9" t="e">
        <f t="shared" si="1279"/>
        <v>#N/A</v>
      </c>
      <c r="S126" s="9">
        <f t="shared" si="1280"/>
        <v>0</v>
      </c>
      <c r="T126" s="9" t="e">
        <f t="shared" si="1281"/>
        <v>#N/A</v>
      </c>
      <c r="U126" s="9">
        <f t="shared" si="1282"/>
        <v>0</v>
      </c>
      <c r="V126" s="9">
        <f t="shared" ref="V126" si="1288">IF(U126=0,U125,U126)</f>
        <v>2</v>
      </c>
      <c r="W126" s="347">
        <v>2</v>
      </c>
      <c r="X126" s="9" t="e">
        <f t="shared" si="1283"/>
        <v>#N/A</v>
      </c>
      <c r="Y126" s="349"/>
      <c r="Z126" s="9">
        <f>SUM(Y$7:Y126)</f>
        <v>0</v>
      </c>
      <c r="AE126" s="9">
        <f t="shared" ref="AE126" si="1289">MIN(AH126,V126)</f>
        <v>2</v>
      </c>
      <c r="AH126" s="9">
        <v>2</v>
      </c>
      <c r="AI126" s="328" t="s">
        <v>1871</v>
      </c>
      <c r="AJ126" s="328">
        <v>1353955</v>
      </c>
      <c r="AK126" s="328">
        <v>4147958</v>
      </c>
      <c r="AL126" s="328">
        <v>0</v>
      </c>
      <c r="AM126" s="328">
        <v>6</v>
      </c>
      <c r="AN126" s="328">
        <v>21</v>
      </c>
      <c r="AO126" s="328">
        <v>1</v>
      </c>
      <c r="AP126" s="328">
        <v>0</v>
      </c>
      <c r="AQ126" s="328">
        <v>1</v>
      </c>
      <c r="AR126" s="328">
        <v>0</v>
      </c>
      <c r="AS126" s="328"/>
      <c r="AU126" s="9">
        <v>0</v>
      </c>
      <c r="AV126" s="9">
        <f>U125</f>
        <v>2</v>
      </c>
    </row>
    <row r="127" spans="1:50" ht="38.25">
      <c r="A127" s="212">
        <f t="shared" si="706"/>
        <v>0</v>
      </c>
      <c r="B127" s="67" t="s">
        <v>1157</v>
      </c>
      <c r="C127" s="143" t="s">
        <v>407</v>
      </c>
      <c r="D127" s="43" t="s">
        <v>2424</v>
      </c>
      <c r="E127" s="218" t="str">
        <f>Labels!$C$54</f>
        <v>Control Point</v>
      </c>
      <c r="F127" s="26" t="s">
        <v>2425</v>
      </c>
      <c r="G127" s="30" t="str">
        <f>IF(OR(ISERR(P128),ISERR(P129),ISERR(Q128),ISERR(Q129)),Labels!$C$94,Q127)</f>
        <v>Input Accepted</v>
      </c>
      <c r="H127" s="15" t="str">
        <f t="shared" ref="H127" si="1290">IF(F128&lt;&gt;"",IF(TRIM(VLOOKUP(F128,$AI$2:$AR$5000,8,FALSE))="1","X",""),"")</f>
        <v/>
      </c>
      <c r="I127" s="15" t="str">
        <f t="shared" ref="I127" si="1291">IF(F128&lt;&gt;"",IF(TRIM(VLOOKUP(F128,$AI$2:$AR$5000,9,FALSE))="1","X",""),"")</f>
        <v/>
      </c>
      <c r="J127" s="15" t="str">
        <f t="shared" ref="J127" si="1292">IF(TRIM(""&amp;G129)&lt;&gt;"","X","")</f>
        <v/>
      </c>
      <c r="K127" s="15" t="str">
        <f t="shared" ref="K127" si="1293">IF(TRIM(""&amp;G128)&lt;&gt;"","X","")</f>
        <v>X</v>
      </c>
      <c r="L127" s="31" t="str">
        <f>IF(G127&lt;&gt;Labels!$C$92,"X","")</f>
        <v/>
      </c>
      <c r="M127" s="16"/>
      <c r="N127" s="17">
        <v>1353950</v>
      </c>
      <c r="O127" s="17">
        <v>13125</v>
      </c>
      <c r="P127" s="17"/>
      <c r="Q127" s="22" t="str">
        <f>IF(F128="",Labels!$C$93,R127)</f>
        <v>Input Accepted</v>
      </c>
      <c r="R127" s="9" t="str">
        <f t="shared" ref="R127" si="1294">IF(OR(O128&amp;""&lt;&gt;D127&amp;"",O129&amp;""&lt;&gt;D127&amp;""),"You are not allowed to copy cells in the answer column. Press Ctrl-z immediately to attempt to fix this error.",S127)</f>
        <v>Input Accepted</v>
      </c>
      <c r="S127" s="9" t="str">
        <f>IF(AND(OR(H127="X",S128=6,C127=Labels!$C$49,C127=Labels!$C$46,AX127="Y"),Q128=""),Labels!$C$95,T127)</f>
        <v>Input Accepted</v>
      </c>
      <c r="T127" s="346" t="str">
        <f>IF(OR(S129=6,AND(S129&gt;0,S128=6)),Labels!$C$96,IF(S129=1,Labels!$C$143,U127))</f>
        <v>Input Accepted</v>
      </c>
      <c r="U127" s="9" t="str">
        <f>IF(AND(S129&gt;0,U129&lt;=U128),Labels!C$97,V127)</f>
        <v>Input Accepted</v>
      </c>
      <c r="V127" s="9" t="str">
        <f>IF(AND(S129&gt;0,Q129=""),Labels!$C$98,W127)</f>
        <v>Input Accepted</v>
      </c>
      <c r="W127" s="9" t="str">
        <f>IF(AND(S129=0,Q129&lt;&gt;""),Labels!$C$99,Labels!$C$92)</f>
        <v>Input Accepted</v>
      </c>
      <c r="Y127" s="9">
        <f t="shared" ref="Y127" si="1295">IF(H127="X",1,0)</f>
        <v>0</v>
      </c>
      <c r="Z127" s="9">
        <f>SUM(Y$7:Y127)</f>
        <v>0</v>
      </c>
      <c r="AA127" s="9" t="str">
        <f t="shared" ref="AA127" si="1296">Q128</f>
        <v>Y</v>
      </c>
      <c r="AB127" s="9">
        <f t="shared" ref="AB127" si="1297">VLOOKUP(P128,$AI$2:$AN$5000,6,FALSE)</f>
        <v>21</v>
      </c>
      <c r="AC127" s="9" t="str">
        <f t="shared" ref="AC127" si="1298">Q129</f>
        <v/>
      </c>
      <c r="AD127" s="9">
        <f t="shared" ref="AD127" si="1299">IF(TRIM(F128)="",1,0)</f>
        <v>0</v>
      </c>
      <c r="AF127" s="347">
        <f t="shared" ref="AF127" si="1300">SUM($AD$7:$AD$5000)</f>
        <v>0</v>
      </c>
      <c r="AG127" s="9">
        <f>IF(AND(H127="X",C127=Labels!C169),1,0)</f>
        <v>0</v>
      </c>
      <c r="AI127" s="328" t="s">
        <v>1872</v>
      </c>
      <c r="AJ127" s="328">
        <v>1353955</v>
      </c>
      <c r="AK127" s="328">
        <v>4147957</v>
      </c>
      <c r="AL127" s="328">
        <v>0</v>
      </c>
      <c r="AM127" s="328">
        <v>5</v>
      </c>
      <c r="AN127" s="328">
        <v>21</v>
      </c>
      <c r="AO127" s="328">
        <v>0</v>
      </c>
      <c r="AP127" s="328">
        <v>1</v>
      </c>
      <c r="AQ127" s="328">
        <v>0</v>
      </c>
      <c r="AR127" s="328">
        <v>0</v>
      </c>
      <c r="AS127" s="328"/>
      <c r="AX127" s="9" t="s">
        <v>663</v>
      </c>
    </row>
    <row r="128" spans="1:50" ht="25.5">
      <c r="A128" s="212">
        <f t="shared" si="706"/>
        <v>0</v>
      </c>
      <c r="B128" s="18" t="s">
        <v>1157</v>
      </c>
      <c r="C128" s="219" t="str">
        <f t="shared" ref="C128" si="1301">C127</f>
        <v>Recommended</v>
      </c>
      <c r="D128" s="44" t="str">
        <f t="shared" ref="D128" si="1302">D127</f>
        <v>AF. 7.3.3</v>
      </c>
      <c r="E128" s="19" t="str">
        <f>Labels!$C$103</f>
        <v>Answer 1 / Comment</v>
      </c>
      <c r="F128" s="62" t="str">
        <f>$AI$115</f>
        <v>AF. 7.3.3 -Yes</v>
      </c>
      <c r="G128" s="46" t="s">
        <v>664</v>
      </c>
      <c r="H128" s="20" t="str">
        <f t="shared" ref="H128:H129" si="1303">H127</f>
        <v/>
      </c>
      <c r="I128" s="20" t="str">
        <f t="shared" ref="I128:I129" si="1304">I127</f>
        <v/>
      </c>
      <c r="J128" s="20" t="str">
        <f t="shared" ref="J128:J129" si="1305">J127</f>
        <v/>
      </c>
      <c r="K128" s="20" t="str">
        <f t="shared" ref="K128:K129" si="1306">K127</f>
        <v>X</v>
      </c>
      <c r="L128" s="28" t="str">
        <f t="shared" ref="L128" si="1307">L127</f>
        <v/>
      </c>
      <c r="M128" s="21"/>
      <c r="N128" s="22" t="str">
        <f t="shared" ref="N128:N129" si="1308">LEFT(F128,FIND(" -",F128)-1)</f>
        <v>AF. 7.3.3</v>
      </c>
      <c r="O128" s="22" t="str">
        <f t="shared" ref="O128" si="1309">IF(ISERR(N128),D127,N128)</f>
        <v>AF. 7.3.3</v>
      </c>
      <c r="P128" s="22" t="str">
        <f t="shared" ref="P128:P129" si="1310">TRIM(F128&amp;"")</f>
        <v>AF. 7.3.3 -Yes</v>
      </c>
      <c r="Q128" s="22" t="str">
        <f t="shared" ref="Q128:Q129" si="1311">TRIM(G128&amp;"")</f>
        <v>Y</v>
      </c>
      <c r="R128" s="9">
        <f t="shared" ref="R128:R129" si="1312">VLOOKUP(F128,$AI$2:$AM$5000,5,FALSE)</f>
        <v>2</v>
      </c>
      <c r="S128" s="9">
        <f t="shared" ref="S128:S129" si="1313">IF(ISNA(R128),0,R128)</f>
        <v>2</v>
      </c>
      <c r="T128" s="9">
        <f t="shared" ref="T128:T129" si="1314">VLOOKUP(F128,$AI$2:$AL$5000,4,FALSE)</f>
        <v>2</v>
      </c>
      <c r="U128" s="9">
        <f t="shared" ref="U128:U129" si="1315">IF(ISNA(T128),0,T128)</f>
        <v>2</v>
      </c>
      <c r="X128" s="9">
        <f t="shared" ref="X128:X129" si="1316">VLOOKUP(F128,$AI$2:$AL$5000,3,FALSE)</f>
        <v>4147943</v>
      </c>
      <c r="Y128" s="349"/>
      <c r="Z128" s="9">
        <f>SUM(Y$7:Y128)</f>
        <v>0</v>
      </c>
      <c r="AC128" s="350">
        <f t="shared" ref="AC128" si="1317">IF(ISNA(VLOOKUP(F128,$AI$2:$AS$5000,11,FALSE)),"", VLOOKUP(F128,$AI$2:$AS$5000,11,FALSE))</f>
        <v>0</v>
      </c>
      <c r="AI128" s="328" t="s">
        <v>1873</v>
      </c>
      <c r="AJ128" s="328">
        <v>1353955</v>
      </c>
      <c r="AK128" s="328">
        <v>4147956</v>
      </c>
      <c r="AL128" s="328">
        <v>2</v>
      </c>
      <c r="AM128" s="328">
        <v>2</v>
      </c>
      <c r="AN128" s="328">
        <v>21</v>
      </c>
      <c r="AO128" s="328">
        <v>1</v>
      </c>
      <c r="AP128" s="328">
        <v>0</v>
      </c>
      <c r="AQ128" s="328">
        <v>0</v>
      </c>
      <c r="AR128" s="328">
        <v>0</v>
      </c>
      <c r="AS128" s="328"/>
    </row>
    <row r="129" spans="1:50" ht="26.25" thickBot="1">
      <c r="A129" s="212">
        <f t="shared" si="706"/>
        <v>0</v>
      </c>
      <c r="B129" s="23" t="str">
        <f t="shared" ref="B129:D129" si="1318">B127</f>
        <v>GGFV51FA</v>
      </c>
      <c r="C129" s="220" t="str">
        <f t="shared" si="1318"/>
        <v>Recommended</v>
      </c>
      <c r="D129" s="45" t="str">
        <f t="shared" si="1318"/>
        <v>AF. 7.3.3</v>
      </c>
      <c r="E129" s="24" t="str">
        <f>Labels!$C$104</f>
        <v>Answer 2 / Evidence</v>
      </c>
      <c r="F129" s="222"/>
      <c r="G129" s="223"/>
      <c r="H129" s="25" t="str">
        <f t="shared" si="1303"/>
        <v/>
      </c>
      <c r="I129" s="25" t="str">
        <f t="shared" si="1304"/>
        <v/>
      </c>
      <c r="J129" s="25" t="str">
        <f t="shared" si="1305"/>
        <v/>
      </c>
      <c r="K129" s="25" t="str">
        <f t="shared" si="1306"/>
        <v>X</v>
      </c>
      <c r="L129" s="27" t="str">
        <f t="shared" ref="L129" si="1319">L127</f>
        <v/>
      </c>
      <c r="M129" s="21"/>
      <c r="N129" s="22" t="e">
        <f t="shared" si="1308"/>
        <v>#VALUE!</v>
      </c>
      <c r="O129" s="22" t="str">
        <f t="shared" ref="O129" si="1320">IF(ISERR(N129),D127,N129)</f>
        <v>AF. 7.3.3</v>
      </c>
      <c r="P129" s="22" t="str">
        <f t="shared" si="1310"/>
        <v/>
      </c>
      <c r="Q129" s="22" t="str">
        <f t="shared" si="1311"/>
        <v/>
      </c>
      <c r="R129" s="9" t="e">
        <f t="shared" si="1312"/>
        <v>#N/A</v>
      </c>
      <c r="S129" s="9">
        <f t="shared" si="1313"/>
        <v>0</v>
      </c>
      <c r="T129" s="9" t="e">
        <f t="shared" si="1314"/>
        <v>#N/A</v>
      </c>
      <c r="U129" s="9">
        <f t="shared" si="1315"/>
        <v>0</v>
      </c>
      <c r="V129" s="9">
        <f t="shared" ref="V129" si="1321">IF(U129=0,U128,U129)</f>
        <v>2</v>
      </c>
      <c r="W129" s="347">
        <v>2</v>
      </c>
      <c r="X129" s="9" t="e">
        <f t="shared" si="1316"/>
        <v>#N/A</v>
      </c>
      <c r="Y129" s="349"/>
      <c r="Z129" s="9">
        <f>SUM(Y$7:Y129)</f>
        <v>0</v>
      </c>
      <c r="AE129" s="9">
        <f t="shared" ref="AE129" si="1322">MIN(AH129,V129)</f>
        <v>2</v>
      </c>
      <c r="AH129" s="9">
        <v>2</v>
      </c>
      <c r="AI129" s="328" t="s">
        <v>1874</v>
      </c>
      <c r="AJ129" s="328">
        <v>1353956</v>
      </c>
      <c r="AK129" s="328">
        <v>4147961</v>
      </c>
      <c r="AL129" s="328">
        <v>0</v>
      </c>
      <c r="AM129" s="328">
        <v>6</v>
      </c>
      <c r="AN129" s="328">
        <v>21</v>
      </c>
      <c r="AO129" s="328">
        <v>1</v>
      </c>
      <c r="AP129" s="328">
        <v>0</v>
      </c>
      <c r="AQ129" s="328">
        <v>1</v>
      </c>
      <c r="AR129" s="328">
        <v>0</v>
      </c>
      <c r="AS129" s="328"/>
      <c r="AU129" s="9">
        <v>0</v>
      </c>
      <c r="AV129" s="9">
        <f>U128</f>
        <v>2</v>
      </c>
    </row>
    <row r="130" spans="1:50" ht="38.25">
      <c r="A130" s="212">
        <f t="shared" si="706"/>
        <v>0</v>
      </c>
      <c r="B130" s="67" t="s">
        <v>1157</v>
      </c>
      <c r="C130" s="143" t="s">
        <v>407</v>
      </c>
      <c r="D130" s="43" t="s">
        <v>2426</v>
      </c>
      <c r="E130" s="218" t="str">
        <f>Labels!$C$54</f>
        <v>Control Point</v>
      </c>
      <c r="F130" s="26" t="s">
        <v>2427</v>
      </c>
      <c r="G130" s="30" t="str">
        <f>IF(OR(ISERR(P131),ISERR(P132),ISERR(Q131),ISERR(Q132)),Labels!$C$94,Q130)</f>
        <v>Input Accepted</v>
      </c>
      <c r="H130" s="15" t="str">
        <f t="shared" ref="H130" si="1323">IF(F131&lt;&gt;"",IF(TRIM(VLOOKUP(F131,$AI$2:$AR$5000,8,FALSE))="1","X",""),"")</f>
        <v/>
      </c>
      <c r="I130" s="15" t="str">
        <f t="shared" ref="I130" si="1324">IF(F131&lt;&gt;"",IF(TRIM(VLOOKUP(F131,$AI$2:$AR$5000,9,FALSE))="1","X",""),"")</f>
        <v/>
      </c>
      <c r="J130" s="15" t="str">
        <f t="shared" ref="J130" si="1325">IF(TRIM(""&amp;G132)&lt;&gt;"","X","")</f>
        <v/>
      </c>
      <c r="K130" s="15" t="str">
        <f t="shared" ref="K130" si="1326">IF(TRIM(""&amp;G131)&lt;&gt;"","X","")</f>
        <v>X</v>
      </c>
      <c r="L130" s="31" t="str">
        <f>IF(G130&lt;&gt;Labels!$C$92,"X","")</f>
        <v/>
      </c>
      <c r="M130" s="16"/>
      <c r="N130" s="17">
        <v>1353951</v>
      </c>
      <c r="O130" s="17">
        <v>13125</v>
      </c>
      <c r="P130" s="17"/>
      <c r="Q130" s="22" t="str">
        <f>IF(F131="",Labels!$C$93,R130)</f>
        <v>Input Accepted</v>
      </c>
      <c r="R130" s="9" t="str">
        <f t="shared" ref="R130" si="1327">IF(OR(O131&amp;""&lt;&gt;D130&amp;"",O132&amp;""&lt;&gt;D130&amp;""),"You are not allowed to copy cells in the answer column. Press Ctrl-z immediately to attempt to fix this error.",S130)</f>
        <v>Input Accepted</v>
      </c>
      <c r="S130" s="9" t="str">
        <f>IF(AND(OR(H130="X",S131=6,C130=Labels!$C$49,C130=Labels!$C$46,AX130="Y"),Q131=""),Labels!$C$95,T130)</f>
        <v>Input Accepted</v>
      </c>
      <c r="T130" s="346" t="str">
        <f>IF(OR(S132=6,AND(S132&gt;0,S131=6)),Labels!$C$96,IF(S132=1,Labels!$C$143,U130))</f>
        <v>Input Accepted</v>
      </c>
      <c r="U130" s="9" t="str">
        <f>IF(AND(S132&gt;0,U132&lt;=U131),Labels!C$97,V130)</f>
        <v>Input Accepted</v>
      </c>
      <c r="V130" s="9" t="str">
        <f>IF(AND(S132&gt;0,Q132=""),Labels!$C$98,W130)</f>
        <v>Input Accepted</v>
      </c>
      <c r="W130" s="9" t="str">
        <f>IF(AND(S132=0,Q132&lt;&gt;""),Labels!$C$99,Labels!$C$92)</f>
        <v>Input Accepted</v>
      </c>
      <c r="Y130" s="9">
        <f t="shared" ref="Y130" si="1328">IF(H130="X",1,0)</f>
        <v>0</v>
      </c>
      <c r="Z130" s="9">
        <f>SUM(Y$7:Y130)</f>
        <v>0</v>
      </c>
      <c r="AA130" s="9" t="str">
        <f t="shared" ref="AA130" si="1329">Q131</f>
        <v>Y</v>
      </c>
      <c r="AB130" s="9">
        <f t="shared" ref="AB130" si="1330">VLOOKUP(P131,$AI$2:$AN$5000,6,FALSE)</f>
        <v>21</v>
      </c>
      <c r="AC130" s="9" t="str">
        <f t="shared" ref="AC130" si="1331">Q132</f>
        <v/>
      </c>
      <c r="AD130" s="9">
        <f t="shared" ref="AD130" si="1332">IF(TRIM(F131)="",1,0)</f>
        <v>0</v>
      </c>
      <c r="AF130" s="347">
        <f t="shared" ref="AF130" si="1333">SUM($AD$7:$AD$5000)</f>
        <v>0</v>
      </c>
      <c r="AG130" s="9">
        <f>IF(AND(H130="X",C130=Labels!C172),1,0)</f>
        <v>0</v>
      </c>
      <c r="AI130" s="328" t="s">
        <v>1875</v>
      </c>
      <c r="AJ130" s="328">
        <v>1353956</v>
      </c>
      <c r="AK130" s="328">
        <v>4147960</v>
      </c>
      <c r="AL130" s="328">
        <v>0</v>
      </c>
      <c r="AM130" s="328">
        <v>5</v>
      </c>
      <c r="AN130" s="328">
        <v>21</v>
      </c>
      <c r="AO130" s="328">
        <v>0</v>
      </c>
      <c r="AP130" s="328">
        <v>1</v>
      </c>
      <c r="AQ130" s="328">
        <v>0</v>
      </c>
      <c r="AR130" s="328">
        <v>0</v>
      </c>
      <c r="AS130" s="328"/>
      <c r="AX130" s="9" t="s">
        <v>663</v>
      </c>
    </row>
    <row r="131" spans="1:50" ht="25.5">
      <c r="A131" s="212">
        <f t="shared" si="706"/>
        <v>0</v>
      </c>
      <c r="B131" s="18" t="s">
        <v>1157</v>
      </c>
      <c r="C131" s="219" t="str">
        <f t="shared" ref="C131" si="1334">C130</f>
        <v>Recommended</v>
      </c>
      <c r="D131" s="44" t="str">
        <f t="shared" ref="D131" si="1335">D130</f>
        <v>AF. 7.4.1</v>
      </c>
      <c r="E131" s="19" t="str">
        <f>Labels!$C$103</f>
        <v>Answer 1 / Comment</v>
      </c>
      <c r="F131" s="62" t="str">
        <f>$AI$118</f>
        <v>AF. 7.4.1 -Yes</v>
      </c>
      <c r="G131" s="46" t="s">
        <v>664</v>
      </c>
      <c r="H131" s="20" t="str">
        <f t="shared" ref="H131:H132" si="1336">H130</f>
        <v/>
      </c>
      <c r="I131" s="20" t="str">
        <f t="shared" ref="I131:I132" si="1337">I130</f>
        <v/>
      </c>
      <c r="J131" s="20" t="str">
        <f t="shared" ref="J131:J132" si="1338">J130</f>
        <v/>
      </c>
      <c r="K131" s="20" t="str">
        <f t="shared" ref="K131:K132" si="1339">K130</f>
        <v>X</v>
      </c>
      <c r="L131" s="28" t="str">
        <f t="shared" ref="L131" si="1340">L130</f>
        <v/>
      </c>
      <c r="M131" s="21"/>
      <c r="N131" s="22" t="str">
        <f t="shared" ref="N131:N132" si="1341">LEFT(F131,FIND(" -",F131)-1)</f>
        <v>AF. 7.4.1</v>
      </c>
      <c r="O131" s="22" t="str">
        <f t="shared" ref="O131" si="1342">IF(ISERR(N131),D130,N131)</f>
        <v>AF. 7.4.1</v>
      </c>
      <c r="P131" s="22" t="str">
        <f t="shared" ref="P131:P132" si="1343">TRIM(F131&amp;"")</f>
        <v>AF. 7.4.1 -Yes</v>
      </c>
      <c r="Q131" s="22" t="str">
        <f t="shared" ref="Q131:Q132" si="1344">TRIM(G131&amp;"")</f>
        <v>Y</v>
      </c>
      <c r="R131" s="9">
        <f t="shared" ref="R131:R132" si="1345">VLOOKUP(F131,$AI$2:$AM$5000,5,FALSE)</f>
        <v>2</v>
      </c>
      <c r="S131" s="9">
        <f t="shared" ref="S131:S132" si="1346">IF(ISNA(R131),0,R131)</f>
        <v>2</v>
      </c>
      <c r="T131" s="9">
        <f t="shared" ref="T131:T132" si="1347">VLOOKUP(F131,$AI$2:$AL$5000,4,FALSE)</f>
        <v>2</v>
      </c>
      <c r="U131" s="9">
        <f t="shared" ref="U131:U132" si="1348">IF(ISNA(T131),0,T131)</f>
        <v>2</v>
      </c>
      <c r="X131" s="9">
        <f t="shared" ref="X131:X132" si="1349">VLOOKUP(F131,$AI$2:$AL$5000,3,FALSE)</f>
        <v>4147946</v>
      </c>
      <c r="Y131" s="349"/>
      <c r="Z131" s="9">
        <f>SUM(Y$7:Y131)</f>
        <v>0</v>
      </c>
      <c r="AC131" s="350">
        <f t="shared" ref="AC131" si="1350">IF(ISNA(VLOOKUP(F131,$AI$2:$AS$5000,11,FALSE)),"", VLOOKUP(F131,$AI$2:$AS$5000,11,FALSE))</f>
        <v>0</v>
      </c>
      <c r="AI131" s="328" t="s">
        <v>1876</v>
      </c>
      <c r="AJ131" s="328">
        <v>1353956</v>
      </c>
      <c r="AK131" s="328">
        <v>4147959</v>
      </c>
      <c r="AL131" s="328">
        <v>2</v>
      </c>
      <c r="AM131" s="328">
        <v>2</v>
      </c>
      <c r="AN131" s="328">
        <v>21</v>
      </c>
      <c r="AO131" s="328">
        <v>1</v>
      </c>
      <c r="AP131" s="328">
        <v>0</v>
      </c>
      <c r="AQ131" s="328">
        <v>0</v>
      </c>
      <c r="AR131" s="328">
        <v>0</v>
      </c>
      <c r="AS131" s="328"/>
    </row>
    <row r="132" spans="1:50" ht="26.25" thickBot="1">
      <c r="A132" s="212">
        <f t="shared" si="706"/>
        <v>0</v>
      </c>
      <c r="B132" s="23" t="str">
        <f t="shared" ref="B132:D132" si="1351">B130</f>
        <v>GGFV51FA</v>
      </c>
      <c r="C132" s="220" t="str">
        <f t="shared" si="1351"/>
        <v>Recommended</v>
      </c>
      <c r="D132" s="45" t="str">
        <f t="shared" si="1351"/>
        <v>AF. 7.4.1</v>
      </c>
      <c r="E132" s="24" t="str">
        <f>Labels!$C$104</f>
        <v>Answer 2 / Evidence</v>
      </c>
      <c r="F132" s="222"/>
      <c r="G132" s="223"/>
      <c r="H132" s="25" t="str">
        <f t="shared" si="1336"/>
        <v/>
      </c>
      <c r="I132" s="25" t="str">
        <f t="shared" si="1337"/>
        <v/>
      </c>
      <c r="J132" s="25" t="str">
        <f t="shared" si="1338"/>
        <v/>
      </c>
      <c r="K132" s="25" t="str">
        <f t="shared" si="1339"/>
        <v>X</v>
      </c>
      <c r="L132" s="27" t="str">
        <f t="shared" ref="L132" si="1352">L130</f>
        <v/>
      </c>
      <c r="M132" s="21"/>
      <c r="N132" s="22" t="e">
        <f t="shared" si="1341"/>
        <v>#VALUE!</v>
      </c>
      <c r="O132" s="22" t="str">
        <f t="shared" ref="O132" si="1353">IF(ISERR(N132),D130,N132)</f>
        <v>AF. 7.4.1</v>
      </c>
      <c r="P132" s="22" t="str">
        <f t="shared" si="1343"/>
        <v/>
      </c>
      <c r="Q132" s="22" t="str">
        <f t="shared" si="1344"/>
        <v/>
      </c>
      <c r="R132" s="9" t="e">
        <f t="shared" si="1345"/>
        <v>#N/A</v>
      </c>
      <c r="S132" s="9">
        <f t="shared" si="1346"/>
        <v>0</v>
      </c>
      <c r="T132" s="9" t="e">
        <f t="shared" si="1347"/>
        <v>#N/A</v>
      </c>
      <c r="U132" s="9">
        <f t="shared" si="1348"/>
        <v>0</v>
      </c>
      <c r="V132" s="9">
        <f t="shared" ref="V132" si="1354">IF(U132=0,U131,U132)</f>
        <v>2</v>
      </c>
      <c r="W132" s="347">
        <v>2</v>
      </c>
      <c r="X132" s="9" t="e">
        <f t="shared" si="1349"/>
        <v>#N/A</v>
      </c>
      <c r="Y132" s="349"/>
      <c r="Z132" s="9">
        <f>SUM(Y$7:Y132)</f>
        <v>0</v>
      </c>
      <c r="AE132" s="9">
        <f t="shared" ref="AE132" si="1355">MIN(AH132,V132)</f>
        <v>2</v>
      </c>
      <c r="AH132" s="9">
        <v>2</v>
      </c>
      <c r="AI132" s="328" t="s">
        <v>1877</v>
      </c>
      <c r="AJ132" s="328">
        <v>1353957</v>
      </c>
      <c r="AK132" s="328">
        <v>4147964</v>
      </c>
      <c r="AL132" s="328">
        <v>0</v>
      </c>
      <c r="AM132" s="328">
        <v>6</v>
      </c>
      <c r="AN132" s="328">
        <v>21</v>
      </c>
      <c r="AO132" s="328">
        <v>1</v>
      </c>
      <c r="AP132" s="328">
        <v>0</v>
      </c>
      <c r="AQ132" s="328">
        <v>1</v>
      </c>
      <c r="AR132" s="328">
        <v>0</v>
      </c>
      <c r="AS132" s="328"/>
      <c r="AU132" s="9">
        <v>0</v>
      </c>
      <c r="AV132" s="9">
        <f>U131</f>
        <v>2</v>
      </c>
    </row>
    <row r="133" spans="1:50" ht="76.5">
      <c r="A133" s="212">
        <f t="shared" si="706"/>
        <v>0</v>
      </c>
      <c r="B133" s="67" t="s">
        <v>1157</v>
      </c>
      <c r="C133" s="143" t="s">
        <v>1096</v>
      </c>
      <c r="D133" s="43" t="s">
        <v>2428</v>
      </c>
      <c r="E133" s="218" t="str">
        <f>Labels!$C$54</f>
        <v>Control Point</v>
      </c>
      <c r="F133" s="26" t="s">
        <v>2429</v>
      </c>
      <c r="G133" s="30" t="str">
        <f>IF(OR(ISERR(P134),ISERR(P135),ISERR(Q134),ISERR(Q135)),Labels!$C$94,Q133)</f>
        <v>Input Accepted</v>
      </c>
      <c r="H133" s="15" t="str">
        <f t="shared" ref="H133" si="1356">IF(F134&lt;&gt;"",IF(TRIM(VLOOKUP(F134,$AI$2:$AR$5000,8,FALSE))="1","X",""),"")</f>
        <v/>
      </c>
      <c r="I133" s="15" t="str">
        <f t="shared" ref="I133" si="1357">IF(F134&lt;&gt;"",IF(TRIM(VLOOKUP(F134,$AI$2:$AR$5000,9,FALSE))="1","X",""),"")</f>
        <v/>
      </c>
      <c r="J133" s="15" t="str">
        <f t="shared" ref="J133" si="1358">IF(TRIM(""&amp;G135)&lt;&gt;"","X","")</f>
        <v/>
      </c>
      <c r="K133" s="15" t="str">
        <f t="shared" ref="K133" si="1359">IF(TRIM(""&amp;G134)&lt;&gt;"","X","")</f>
        <v>X</v>
      </c>
      <c r="L133" s="31" t="str">
        <f>IF(G133&lt;&gt;Labels!$C$92,"X","")</f>
        <v/>
      </c>
      <c r="M133" s="16"/>
      <c r="N133" s="17">
        <v>1353952</v>
      </c>
      <c r="O133" s="17">
        <v>13125</v>
      </c>
      <c r="P133" s="17"/>
      <c r="Q133" s="22" t="str">
        <f>IF(F134="",Labels!$C$93,R133)</f>
        <v>Input Accepted</v>
      </c>
      <c r="R133" s="9" t="str">
        <f t="shared" ref="R133" si="1360">IF(OR(O134&amp;""&lt;&gt;D133&amp;"",O135&amp;""&lt;&gt;D133&amp;""),"You are not allowed to copy cells in the answer column. Press Ctrl-z immediately to attempt to fix this error.",S133)</f>
        <v>Input Accepted</v>
      </c>
      <c r="S133" s="9" t="str">
        <f>IF(AND(OR(H133="X",S134=6,C133=Labels!$C$49,C133=Labels!$C$46,AX133="Y"),Q134=""),Labels!$C$95,T133)</f>
        <v>Input Accepted</v>
      </c>
      <c r="T133" s="346" t="str">
        <f>IF(OR(S135=6,AND(S135&gt;0,S134=6)),Labels!$C$96,IF(S135=1,Labels!$C$143,U133))</f>
        <v>Input Accepted</v>
      </c>
      <c r="U133" s="9" t="str">
        <f>IF(AND(S135&gt;0,U135&lt;=U134),Labels!C$97,V133)</f>
        <v>Input Accepted</v>
      </c>
      <c r="V133" s="9" t="str">
        <f>IF(AND(S135&gt;0,Q135=""),Labels!$C$98,W133)</f>
        <v>Input Accepted</v>
      </c>
      <c r="W133" s="9" t="str">
        <f>IF(AND(S135=0,Q135&lt;&gt;""),Labels!$C$99,Labels!$C$92)</f>
        <v>Input Accepted</v>
      </c>
      <c r="Y133" s="9">
        <f t="shared" ref="Y133" si="1361">IF(H133="X",1,0)</f>
        <v>0</v>
      </c>
      <c r="Z133" s="9">
        <f>SUM(Y$7:Y133)</f>
        <v>0</v>
      </c>
      <c r="AA133" s="9" t="str">
        <f t="shared" ref="AA133" si="1362">Q134</f>
        <v>Y</v>
      </c>
      <c r="AB133" s="9">
        <f t="shared" ref="AB133" si="1363">VLOOKUP(P134,$AI$2:$AN$5000,6,FALSE)</f>
        <v>21</v>
      </c>
      <c r="AC133" s="9" t="str">
        <f t="shared" ref="AC133" si="1364">Q135</f>
        <v/>
      </c>
      <c r="AD133" s="9">
        <f t="shared" ref="AD133" si="1365">IF(TRIM(F134)="",1,0)</f>
        <v>0</v>
      </c>
      <c r="AF133" s="347">
        <f t="shared" ref="AF133" si="1366">SUM($AD$7:$AD$5000)</f>
        <v>0</v>
      </c>
      <c r="AG133" s="9">
        <f>IF(AND(H133="X",C133=Labels!C175),1,0)</f>
        <v>0</v>
      </c>
      <c r="AI133" s="328" t="s">
        <v>1878</v>
      </c>
      <c r="AJ133" s="328">
        <v>1353957</v>
      </c>
      <c r="AK133" s="328">
        <v>4147963</v>
      </c>
      <c r="AL133" s="328">
        <v>0</v>
      </c>
      <c r="AM133" s="328">
        <v>5</v>
      </c>
      <c r="AN133" s="328">
        <v>21</v>
      </c>
      <c r="AO133" s="328">
        <v>0</v>
      </c>
      <c r="AP133" s="328">
        <v>1</v>
      </c>
      <c r="AQ133" s="328">
        <v>0</v>
      </c>
      <c r="AR133" s="328">
        <v>0</v>
      </c>
      <c r="AS133" s="328"/>
      <c r="AX133" s="9" t="s">
        <v>663</v>
      </c>
    </row>
    <row r="134" spans="1:50" ht="25.5">
      <c r="A134" s="212">
        <f t="shared" si="706"/>
        <v>0</v>
      </c>
      <c r="B134" s="18" t="s">
        <v>1157</v>
      </c>
      <c r="C134" s="219" t="str">
        <f t="shared" ref="C134" si="1367">C133</f>
        <v>Major Must</v>
      </c>
      <c r="D134" s="44" t="str">
        <f t="shared" ref="D134" si="1368">D133</f>
        <v>AF. 8.1</v>
      </c>
      <c r="E134" s="19" t="str">
        <f>Labels!$C$103</f>
        <v>Answer 1 / Comment</v>
      </c>
      <c r="F134" s="62" t="str">
        <f>$AI$120</f>
        <v>AF. 8.1 -Yes</v>
      </c>
      <c r="G134" s="46" t="s">
        <v>664</v>
      </c>
      <c r="H134" s="20" t="str">
        <f t="shared" ref="H134:H135" si="1369">H133</f>
        <v/>
      </c>
      <c r="I134" s="20" t="str">
        <f t="shared" ref="I134:I135" si="1370">I133</f>
        <v/>
      </c>
      <c r="J134" s="20" t="str">
        <f t="shared" ref="J134:J135" si="1371">J133</f>
        <v/>
      </c>
      <c r="K134" s="20" t="str">
        <f t="shared" ref="K134:K135" si="1372">K133</f>
        <v>X</v>
      </c>
      <c r="L134" s="28" t="str">
        <f t="shared" ref="L134" si="1373">L133</f>
        <v/>
      </c>
      <c r="M134" s="21"/>
      <c r="N134" s="22" t="str">
        <f t="shared" ref="N134:N135" si="1374">LEFT(F134,FIND(" -",F134)-1)</f>
        <v>AF. 8.1</v>
      </c>
      <c r="O134" s="22" t="str">
        <f t="shared" ref="O134" si="1375">IF(ISERR(N134),D133,N134)</f>
        <v>AF. 8.1</v>
      </c>
      <c r="P134" s="22" t="str">
        <f t="shared" ref="P134:P135" si="1376">TRIM(F134&amp;"")</f>
        <v>AF. 8.1 -Yes</v>
      </c>
      <c r="Q134" s="22" t="str">
        <f t="shared" ref="Q134:Q135" si="1377">TRIM(G134&amp;"")</f>
        <v>Y</v>
      </c>
      <c r="R134" s="9">
        <f t="shared" ref="R134:R135" si="1378">VLOOKUP(F134,$AI$2:$AM$5000,5,FALSE)</f>
        <v>2</v>
      </c>
      <c r="S134" s="9">
        <f t="shared" ref="S134:S135" si="1379">IF(ISNA(R134),0,R134)</f>
        <v>2</v>
      </c>
      <c r="T134" s="9">
        <f t="shared" ref="T134:T135" si="1380">VLOOKUP(F134,$AI$2:$AL$5000,4,FALSE)</f>
        <v>2</v>
      </c>
      <c r="U134" s="9">
        <f t="shared" ref="U134:U135" si="1381">IF(ISNA(T134),0,T134)</f>
        <v>2</v>
      </c>
      <c r="X134" s="9">
        <f t="shared" ref="X134:X135" si="1382">VLOOKUP(F134,$AI$2:$AL$5000,3,FALSE)</f>
        <v>4147949</v>
      </c>
      <c r="Y134" s="349"/>
      <c r="Z134" s="9">
        <f>SUM(Y$7:Y134)</f>
        <v>0</v>
      </c>
      <c r="AC134" s="350">
        <f t="shared" ref="AC134" si="1383">IF(ISNA(VLOOKUP(F134,$AI$2:$AS$5000,11,FALSE)),"", VLOOKUP(F134,$AI$2:$AS$5000,11,FALSE))</f>
        <v>0</v>
      </c>
      <c r="AI134" s="328" t="s">
        <v>1879</v>
      </c>
      <c r="AJ134" s="328">
        <v>1353957</v>
      </c>
      <c r="AK134" s="328">
        <v>4147962</v>
      </c>
      <c r="AL134" s="328">
        <v>2</v>
      </c>
      <c r="AM134" s="328">
        <v>2</v>
      </c>
      <c r="AN134" s="328">
        <v>21</v>
      </c>
      <c r="AO134" s="328">
        <v>1</v>
      </c>
      <c r="AP134" s="328">
        <v>0</v>
      </c>
      <c r="AQ134" s="328">
        <v>0</v>
      </c>
      <c r="AR134" s="328">
        <v>0</v>
      </c>
      <c r="AS134" s="328"/>
    </row>
    <row r="135" spans="1:50" ht="26.25" thickBot="1">
      <c r="A135" s="212">
        <f t="shared" si="706"/>
        <v>0</v>
      </c>
      <c r="B135" s="23" t="str">
        <f t="shared" ref="B135:D135" si="1384">B133</f>
        <v>GGFV51FA</v>
      </c>
      <c r="C135" s="220" t="str">
        <f t="shared" si="1384"/>
        <v>Major Must</v>
      </c>
      <c r="D135" s="45" t="str">
        <f t="shared" si="1384"/>
        <v>AF. 8.1</v>
      </c>
      <c r="E135" s="24" t="str">
        <f>Labels!$C$104</f>
        <v>Answer 2 / Evidence</v>
      </c>
      <c r="F135" s="222"/>
      <c r="G135" s="223"/>
      <c r="H135" s="25" t="str">
        <f t="shared" si="1369"/>
        <v/>
      </c>
      <c r="I135" s="25" t="str">
        <f t="shared" si="1370"/>
        <v/>
      </c>
      <c r="J135" s="25" t="str">
        <f t="shared" si="1371"/>
        <v/>
      </c>
      <c r="K135" s="25" t="str">
        <f t="shared" si="1372"/>
        <v>X</v>
      </c>
      <c r="L135" s="27" t="str">
        <f t="shared" ref="L135" si="1385">L133</f>
        <v/>
      </c>
      <c r="M135" s="21"/>
      <c r="N135" s="22" t="e">
        <f t="shared" si="1374"/>
        <v>#VALUE!</v>
      </c>
      <c r="O135" s="22" t="str">
        <f t="shared" ref="O135" si="1386">IF(ISERR(N135),D133,N135)</f>
        <v>AF. 8.1</v>
      </c>
      <c r="P135" s="22" t="str">
        <f t="shared" si="1376"/>
        <v/>
      </c>
      <c r="Q135" s="22" t="str">
        <f t="shared" si="1377"/>
        <v/>
      </c>
      <c r="R135" s="9" t="e">
        <f t="shared" si="1378"/>
        <v>#N/A</v>
      </c>
      <c r="S135" s="9">
        <f t="shared" si="1379"/>
        <v>0</v>
      </c>
      <c r="T135" s="9" t="e">
        <f t="shared" si="1380"/>
        <v>#N/A</v>
      </c>
      <c r="U135" s="9">
        <f t="shared" si="1381"/>
        <v>0</v>
      </c>
      <c r="V135" s="9">
        <f t="shared" ref="V135" si="1387">IF(U135=0,U134,U135)</f>
        <v>2</v>
      </c>
      <c r="W135" s="347">
        <v>2</v>
      </c>
      <c r="X135" s="9" t="e">
        <f t="shared" si="1382"/>
        <v>#N/A</v>
      </c>
      <c r="Y135" s="349"/>
      <c r="Z135" s="9">
        <f>SUM(Y$7:Y135)</f>
        <v>0</v>
      </c>
      <c r="AE135" s="9">
        <f t="shared" ref="AE135" si="1388">MIN(AH135,V135)</f>
        <v>2</v>
      </c>
      <c r="AH135" s="9">
        <v>2</v>
      </c>
      <c r="AI135" s="328" t="s">
        <v>1880</v>
      </c>
      <c r="AJ135" s="328">
        <v>1353958</v>
      </c>
      <c r="AK135" s="328">
        <v>4147967</v>
      </c>
      <c r="AL135" s="328">
        <v>0</v>
      </c>
      <c r="AM135" s="328">
        <v>6</v>
      </c>
      <c r="AN135" s="328">
        <v>21</v>
      </c>
      <c r="AO135" s="328">
        <v>1</v>
      </c>
      <c r="AP135" s="328">
        <v>0</v>
      </c>
      <c r="AQ135" s="328">
        <v>1</v>
      </c>
      <c r="AR135" s="328">
        <v>0</v>
      </c>
      <c r="AS135" s="328"/>
      <c r="AU135" s="9">
        <v>0</v>
      </c>
      <c r="AV135" s="9">
        <f>U134</f>
        <v>2</v>
      </c>
    </row>
    <row r="136" spans="1:50" ht="51">
      <c r="A136" s="212">
        <f t="shared" si="706"/>
        <v>0</v>
      </c>
      <c r="B136" s="67" t="s">
        <v>1157</v>
      </c>
      <c r="C136" s="143" t="s">
        <v>1096</v>
      </c>
      <c r="D136" s="43" t="s">
        <v>2430</v>
      </c>
      <c r="E136" s="218" t="str">
        <f>Labels!$C$54</f>
        <v>Control Point</v>
      </c>
      <c r="F136" s="26" t="s">
        <v>2431</v>
      </c>
      <c r="G136" s="30" t="str">
        <f>IF(OR(ISERR(P137),ISERR(P138),ISERR(Q137),ISERR(Q138)),Labels!$C$94,Q136)</f>
        <v>Input Accepted</v>
      </c>
      <c r="H136" s="15" t="str">
        <f t="shared" ref="H136" si="1389">IF(F137&lt;&gt;"",IF(TRIM(VLOOKUP(F137,$AI$2:$AR$5000,8,FALSE))="1","X",""),"")</f>
        <v/>
      </c>
      <c r="I136" s="15" t="str">
        <f t="shared" ref="I136" si="1390">IF(F137&lt;&gt;"",IF(TRIM(VLOOKUP(F137,$AI$2:$AR$5000,9,FALSE))="1","X",""),"")</f>
        <v/>
      </c>
      <c r="J136" s="15" t="str">
        <f t="shared" ref="J136" si="1391">IF(TRIM(""&amp;G138)&lt;&gt;"","X","")</f>
        <v/>
      </c>
      <c r="K136" s="15" t="str">
        <f t="shared" ref="K136" si="1392">IF(TRIM(""&amp;G137)&lt;&gt;"","X","")</f>
        <v>X</v>
      </c>
      <c r="L136" s="31" t="str">
        <f>IF(G136&lt;&gt;Labels!$C$92,"X","")</f>
        <v/>
      </c>
      <c r="M136" s="16"/>
      <c r="N136" s="17">
        <v>1353953</v>
      </c>
      <c r="O136" s="17">
        <v>13125</v>
      </c>
      <c r="P136" s="17"/>
      <c r="Q136" s="22" t="str">
        <f>IF(F137="",Labels!$C$93,R136)</f>
        <v>Input Accepted</v>
      </c>
      <c r="R136" s="9" t="str">
        <f t="shared" ref="R136" si="1393">IF(OR(O137&amp;""&lt;&gt;D136&amp;"",O138&amp;""&lt;&gt;D136&amp;""),"You are not allowed to copy cells in the answer column. Press Ctrl-z immediately to attempt to fix this error.",S136)</f>
        <v>Input Accepted</v>
      </c>
      <c r="S136" s="9" t="str">
        <f>IF(AND(OR(H136="X",S137=6,C136=Labels!$C$49,C136=Labels!$C$46,AX136="Y"),Q137=""),Labels!$C$95,T136)</f>
        <v>Input Accepted</v>
      </c>
      <c r="T136" s="346" t="str">
        <f>IF(OR(S138=6,AND(S138&gt;0,S137=6)),Labels!$C$96,IF(S138=1,Labels!$C$143,U136))</f>
        <v>Input Accepted</v>
      </c>
      <c r="U136" s="9" t="str">
        <f>IF(AND(S138&gt;0,U138&lt;=U137),Labels!C$97,V136)</f>
        <v>Input Accepted</v>
      </c>
      <c r="V136" s="9" t="str">
        <f>IF(AND(S138&gt;0,Q138=""),Labels!$C$98,W136)</f>
        <v>Input Accepted</v>
      </c>
      <c r="W136" s="9" t="str">
        <f>IF(AND(S138=0,Q138&lt;&gt;""),Labels!$C$99,Labels!$C$92)</f>
        <v>Input Accepted</v>
      </c>
      <c r="Y136" s="9">
        <f t="shared" ref="Y136" si="1394">IF(H136="X",1,0)</f>
        <v>0</v>
      </c>
      <c r="Z136" s="9">
        <f>SUM(Y$7:Y136)</f>
        <v>0</v>
      </c>
      <c r="AA136" s="9" t="str">
        <f t="shared" ref="AA136" si="1395">Q137</f>
        <v>Y</v>
      </c>
      <c r="AB136" s="9">
        <f t="shared" ref="AB136" si="1396">VLOOKUP(P137,$AI$2:$AN$5000,6,FALSE)</f>
        <v>21</v>
      </c>
      <c r="AC136" s="9" t="str">
        <f t="shared" ref="AC136" si="1397">Q138</f>
        <v/>
      </c>
      <c r="AD136" s="9">
        <f t="shared" ref="AD136" si="1398">IF(TRIM(F137)="",1,0)</f>
        <v>0</v>
      </c>
      <c r="AF136" s="347">
        <f t="shared" ref="AF136" si="1399">SUM($AD$7:$AD$5000)</f>
        <v>0</v>
      </c>
      <c r="AG136" s="9">
        <f>IF(AND(H136="X",C136=Labels!C178),1,0)</f>
        <v>0</v>
      </c>
      <c r="AI136" s="328" t="s">
        <v>1881</v>
      </c>
      <c r="AJ136" s="328">
        <v>1353958</v>
      </c>
      <c r="AK136" s="328">
        <v>4147966</v>
      </c>
      <c r="AL136" s="328">
        <v>0</v>
      </c>
      <c r="AM136" s="328">
        <v>5</v>
      </c>
      <c r="AN136" s="328">
        <v>21</v>
      </c>
      <c r="AO136" s="328">
        <v>0</v>
      </c>
      <c r="AP136" s="328">
        <v>1</v>
      </c>
      <c r="AQ136" s="328">
        <v>0</v>
      </c>
      <c r="AR136" s="328">
        <v>0</v>
      </c>
      <c r="AS136" s="328"/>
      <c r="AX136" s="9" t="s">
        <v>663</v>
      </c>
    </row>
    <row r="137" spans="1:50" ht="25.5">
      <c r="A137" s="212">
        <f t="shared" si="706"/>
        <v>0</v>
      </c>
      <c r="B137" s="18" t="s">
        <v>1157</v>
      </c>
      <c r="C137" s="219" t="str">
        <f t="shared" ref="C137" si="1400">C136</f>
        <v>Major Must</v>
      </c>
      <c r="D137" s="44" t="str">
        <f t="shared" ref="D137" si="1401">D136</f>
        <v>AF. 9.1</v>
      </c>
      <c r="E137" s="19" t="str">
        <f>Labels!$C$103</f>
        <v>Answer 1 / Comment</v>
      </c>
      <c r="F137" s="62" t="str">
        <f>$AI$122</f>
        <v>AF. 9.1 -Yes</v>
      </c>
      <c r="G137" s="46" t="s">
        <v>664</v>
      </c>
      <c r="H137" s="20" t="str">
        <f t="shared" ref="H137:H138" si="1402">H136</f>
        <v/>
      </c>
      <c r="I137" s="20" t="str">
        <f t="shared" ref="I137:I138" si="1403">I136</f>
        <v/>
      </c>
      <c r="J137" s="20" t="str">
        <f t="shared" ref="J137:J138" si="1404">J136</f>
        <v/>
      </c>
      <c r="K137" s="20" t="str">
        <f t="shared" ref="K137:K138" si="1405">K136</f>
        <v>X</v>
      </c>
      <c r="L137" s="28" t="str">
        <f t="shared" ref="L137" si="1406">L136</f>
        <v/>
      </c>
      <c r="M137" s="21"/>
      <c r="N137" s="22" t="str">
        <f t="shared" ref="N137:N138" si="1407">LEFT(F137,FIND(" -",F137)-1)</f>
        <v>AF. 9.1</v>
      </c>
      <c r="O137" s="22" t="str">
        <f t="shared" ref="O137" si="1408">IF(ISERR(N137),D136,N137)</f>
        <v>AF. 9.1</v>
      </c>
      <c r="P137" s="22" t="str">
        <f t="shared" ref="P137:P138" si="1409">TRIM(F137&amp;"")</f>
        <v>AF. 9.1 -Yes</v>
      </c>
      <c r="Q137" s="22" t="str">
        <f t="shared" ref="Q137:Q138" si="1410">TRIM(G137&amp;"")</f>
        <v>Y</v>
      </c>
      <c r="R137" s="9">
        <f t="shared" ref="R137:R138" si="1411">VLOOKUP(F137,$AI$2:$AM$5000,5,FALSE)</f>
        <v>2</v>
      </c>
      <c r="S137" s="9">
        <f t="shared" ref="S137:S138" si="1412">IF(ISNA(R137),0,R137)</f>
        <v>2</v>
      </c>
      <c r="T137" s="9">
        <f t="shared" ref="T137:T138" si="1413">VLOOKUP(F137,$AI$2:$AL$5000,4,FALSE)</f>
        <v>2</v>
      </c>
      <c r="U137" s="9">
        <f t="shared" ref="U137:U138" si="1414">IF(ISNA(T137),0,T137)</f>
        <v>2</v>
      </c>
      <c r="X137" s="9">
        <f t="shared" ref="X137:X138" si="1415">VLOOKUP(F137,$AI$2:$AL$5000,3,FALSE)</f>
        <v>4147951</v>
      </c>
      <c r="Y137" s="349"/>
      <c r="Z137" s="9">
        <f>SUM(Y$7:Y137)</f>
        <v>0</v>
      </c>
      <c r="AC137" s="350">
        <f t="shared" ref="AC137" si="1416">IF(ISNA(VLOOKUP(F137,$AI$2:$AS$5000,11,FALSE)),"", VLOOKUP(F137,$AI$2:$AS$5000,11,FALSE))</f>
        <v>0</v>
      </c>
      <c r="AI137" s="328" t="s">
        <v>1882</v>
      </c>
      <c r="AJ137" s="328">
        <v>1353958</v>
      </c>
      <c r="AK137" s="328">
        <v>4147965</v>
      </c>
      <c r="AL137" s="328">
        <v>2</v>
      </c>
      <c r="AM137" s="328">
        <v>2</v>
      </c>
      <c r="AN137" s="328">
        <v>21</v>
      </c>
      <c r="AO137" s="328">
        <v>1</v>
      </c>
      <c r="AP137" s="328">
        <v>0</v>
      </c>
      <c r="AQ137" s="328">
        <v>0</v>
      </c>
      <c r="AR137" s="328">
        <v>0</v>
      </c>
      <c r="AS137" s="328"/>
    </row>
    <row r="138" spans="1:50" ht="26.25" thickBot="1">
      <c r="A138" s="212">
        <f t="shared" ref="A138:A201" si="1417">Z138</f>
        <v>0</v>
      </c>
      <c r="B138" s="23" t="str">
        <f t="shared" ref="B138:D138" si="1418">B136</f>
        <v>GGFV51FA</v>
      </c>
      <c r="C138" s="220" t="str">
        <f t="shared" si="1418"/>
        <v>Major Must</v>
      </c>
      <c r="D138" s="45" t="str">
        <f t="shared" si="1418"/>
        <v>AF. 9.1</v>
      </c>
      <c r="E138" s="24" t="str">
        <f>Labels!$C$104</f>
        <v>Answer 2 / Evidence</v>
      </c>
      <c r="F138" s="222"/>
      <c r="G138" s="223"/>
      <c r="H138" s="25" t="str">
        <f t="shared" si="1402"/>
        <v/>
      </c>
      <c r="I138" s="25" t="str">
        <f t="shared" si="1403"/>
        <v/>
      </c>
      <c r="J138" s="25" t="str">
        <f t="shared" si="1404"/>
        <v/>
      </c>
      <c r="K138" s="25" t="str">
        <f t="shared" si="1405"/>
        <v>X</v>
      </c>
      <c r="L138" s="27" t="str">
        <f t="shared" ref="L138" si="1419">L136</f>
        <v/>
      </c>
      <c r="M138" s="21"/>
      <c r="N138" s="22" t="e">
        <f t="shared" si="1407"/>
        <v>#VALUE!</v>
      </c>
      <c r="O138" s="22" t="str">
        <f t="shared" ref="O138" si="1420">IF(ISERR(N138),D136,N138)</f>
        <v>AF. 9.1</v>
      </c>
      <c r="P138" s="22" t="str">
        <f t="shared" si="1409"/>
        <v/>
      </c>
      <c r="Q138" s="22" t="str">
        <f t="shared" si="1410"/>
        <v/>
      </c>
      <c r="R138" s="9" t="e">
        <f t="shared" si="1411"/>
        <v>#N/A</v>
      </c>
      <c r="S138" s="9">
        <f t="shared" si="1412"/>
        <v>0</v>
      </c>
      <c r="T138" s="9" t="e">
        <f t="shared" si="1413"/>
        <v>#N/A</v>
      </c>
      <c r="U138" s="9">
        <f t="shared" si="1414"/>
        <v>0</v>
      </c>
      <c r="V138" s="9">
        <f t="shared" ref="V138" si="1421">IF(U138=0,U137,U138)</f>
        <v>2</v>
      </c>
      <c r="W138" s="347">
        <v>2</v>
      </c>
      <c r="X138" s="9" t="e">
        <f t="shared" si="1415"/>
        <v>#N/A</v>
      </c>
      <c r="Y138" s="349"/>
      <c r="Z138" s="9">
        <f>SUM(Y$7:Y138)</f>
        <v>0</v>
      </c>
      <c r="AE138" s="9">
        <f t="shared" ref="AE138" si="1422">MIN(AH138,V138)</f>
        <v>2</v>
      </c>
      <c r="AH138" s="9">
        <v>2</v>
      </c>
      <c r="AI138" s="328" t="s">
        <v>1883</v>
      </c>
      <c r="AJ138" s="328">
        <v>1353959</v>
      </c>
      <c r="AK138" s="328">
        <v>4147970</v>
      </c>
      <c r="AL138" s="328">
        <v>0</v>
      </c>
      <c r="AM138" s="328">
        <v>6</v>
      </c>
      <c r="AN138" s="328">
        <v>21</v>
      </c>
      <c r="AO138" s="328">
        <v>1</v>
      </c>
      <c r="AP138" s="328">
        <v>0</v>
      </c>
      <c r="AQ138" s="328">
        <v>1</v>
      </c>
      <c r="AR138" s="328">
        <v>0</v>
      </c>
      <c r="AS138" s="328"/>
      <c r="AU138" s="9">
        <v>0</v>
      </c>
      <c r="AV138" s="9">
        <f>U137</f>
        <v>2</v>
      </c>
    </row>
    <row r="139" spans="1:50" ht="38.25">
      <c r="A139" s="212">
        <f t="shared" si="1417"/>
        <v>0</v>
      </c>
      <c r="B139" s="67" t="s">
        <v>1157</v>
      </c>
      <c r="C139" s="143" t="s">
        <v>1096</v>
      </c>
      <c r="D139" s="43" t="s">
        <v>2432</v>
      </c>
      <c r="E139" s="218" t="str">
        <f>Labels!$C$54</f>
        <v>Control Point</v>
      </c>
      <c r="F139" s="26" t="s">
        <v>2433</v>
      </c>
      <c r="G139" s="30" t="str">
        <f>IF(OR(ISERR(P140),ISERR(P141),ISERR(Q140),ISERR(Q141)),Labels!$C$94,Q139)</f>
        <v>Input Accepted</v>
      </c>
      <c r="H139" s="15" t="str">
        <f t="shared" ref="H139" si="1423">IF(F140&lt;&gt;"",IF(TRIM(VLOOKUP(F140,$AI$2:$AR$5000,8,FALSE))="1","X",""),"")</f>
        <v/>
      </c>
      <c r="I139" s="15" t="str">
        <f t="shared" ref="I139" si="1424">IF(F140&lt;&gt;"",IF(TRIM(VLOOKUP(F140,$AI$2:$AR$5000,9,FALSE))="1","X",""),"")</f>
        <v/>
      </c>
      <c r="J139" s="15" t="str">
        <f t="shared" ref="J139" si="1425">IF(TRIM(""&amp;G141)&lt;&gt;"","X","")</f>
        <v/>
      </c>
      <c r="K139" s="15" t="str">
        <f t="shared" ref="K139" si="1426">IF(TRIM(""&amp;G140)&lt;&gt;"","X","")</f>
        <v>X</v>
      </c>
      <c r="L139" s="31" t="str">
        <f>IF(G139&lt;&gt;Labels!$C$92,"X","")</f>
        <v/>
      </c>
      <c r="M139" s="16"/>
      <c r="N139" s="17">
        <v>1353954</v>
      </c>
      <c r="O139" s="17">
        <v>13125</v>
      </c>
      <c r="P139" s="17"/>
      <c r="Q139" s="22" t="str">
        <f>IF(F140="",Labels!$C$93,R139)</f>
        <v>Input Accepted</v>
      </c>
      <c r="R139" s="9" t="str">
        <f t="shared" ref="R139" si="1427">IF(OR(O140&amp;""&lt;&gt;D139&amp;"",O141&amp;""&lt;&gt;D139&amp;""),"You are not allowed to copy cells in the answer column. Press Ctrl-z immediately to attempt to fix this error.",S139)</f>
        <v>Input Accepted</v>
      </c>
      <c r="S139" s="9" t="str">
        <f>IF(AND(OR(H139="X",S140=6,C139=Labels!$C$49,C139=Labels!$C$46,AX139="Y"),Q140=""),Labels!$C$95,T139)</f>
        <v>Input Accepted</v>
      </c>
      <c r="T139" s="346" t="str">
        <f>IF(OR(S141=6,AND(S141&gt;0,S140=6)),Labels!$C$96,IF(S141=1,Labels!$C$143,U139))</f>
        <v>Input Accepted</v>
      </c>
      <c r="U139" s="9" t="str">
        <f>IF(AND(S141&gt;0,U141&lt;=U140),Labels!C$97,V139)</f>
        <v>Input Accepted</v>
      </c>
      <c r="V139" s="9" t="str">
        <f>IF(AND(S141&gt;0,Q141=""),Labels!$C$98,W139)</f>
        <v>Input Accepted</v>
      </c>
      <c r="W139" s="9" t="str">
        <f>IF(AND(S141=0,Q141&lt;&gt;""),Labels!$C$99,Labels!$C$92)</f>
        <v>Input Accepted</v>
      </c>
      <c r="Y139" s="9">
        <f t="shared" ref="Y139" si="1428">IF(H139="X",1,0)</f>
        <v>0</v>
      </c>
      <c r="Z139" s="9">
        <f>SUM(Y$7:Y139)</f>
        <v>0</v>
      </c>
      <c r="AA139" s="9" t="str">
        <f t="shared" ref="AA139" si="1429">Q140</f>
        <v>Y</v>
      </c>
      <c r="AB139" s="9">
        <f t="shared" ref="AB139" si="1430">VLOOKUP(P140,$AI$2:$AN$5000,6,FALSE)</f>
        <v>21</v>
      </c>
      <c r="AC139" s="9" t="str">
        <f t="shared" ref="AC139" si="1431">Q141</f>
        <v/>
      </c>
      <c r="AD139" s="9">
        <f t="shared" ref="AD139" si="1432">IF(TRIM(F140)="",1,0)</f>
        <v>0</v>
      </c>
      <c r="AF139" s="347">
        <f t="shared" ref="AF139" si="1433">SUM($AD$7:$AD$5000)</f>
        <v>0</v>
      </c>
      <c r="AG139" s="9">
        <f>IF(AND(H139="X",C139=Labels!C181),1,0)</f>
        <v>0</v>
      </c>
      <c r="AI139" s="328" t="s">
        <v>1884</v>
      </c>
      <c r="AJ139" s="328">
        <v>1353959</v>
      </c>
      <c r="AK139" s="328">
        <v>4147969</v>
      </c>
      <c r="AL139" s="328">
        <v>0</v>
      </c>
      <c r="AM139" s="328">
        <v>5</v>
      </c>
      <c r="AN139" s="328">
        <v>21</v>
      </c>
      <c r="AO139" s="328">
        <v>0</v>
      </c>
      <c r="AP139" s="328">
        <v>1</v>
      </c>
      <c r="AQ139" s="328">
        <v>0</v>
      </c>
      <c r="AR139" s="328">
        <v>0</v>
      </c>
      <c r="AS139" s="328"/>
      <c r="AX139" s="9" t="s">
        <v>663</v>
      </c>
    </row>
    <row r="140" spans="1:50" ht="25.5">
      <c r="A140" s="212">
        <f t="shared" si="1417"/>
        <v>0</v>
      </c>
      <c r="B140" s="18" t="s">
        <v>1157</v>
      </c>
      <c r="C140" s="219" t="str">
        <f t="shared" ref="C140" si="1434">C139</f>
        <v>Major Must</v>
      </c>
      <c r="D140" s="44" t="str">
        <f t="shared" ref="D140" si="1435">D139</f>
        <v>AF. 10.1</v>
      </c>
      <c r="E140" s="19" t="str">
        <f>Labels!$C$103</f>
        <v>Answer 1 / Comment</v>
      </c>
      <c r="F140" s="62" t="str">
        <f>$AI$125</f>
        <v>AF. 10.1 -Yes</v>
      </c>
      <c r="G140" s="46" t="s">
        <v>664</v>
      </c>
      <c r="H140" s="20" t="str">
        <f t="shared" ref="H140:H141" si="1436">H139</f>
        <v/>
      </c>
      <c r="I140" s="20" t="str">
        <f t="shared" ref="I140:I141" si="1437">I139</f>
        <v/>
      </c>
      <c r="J140" s="20" t="str">
        <f t="shared" ref="J140:J141" si="1438">J139</f>
        <v/>
      </c>
      <c r="K140" s="20" t="str">
        <f t="shared" ref="K140:K141" si="1439">K139</f>
        <v>X</v>
      </c>
      <c r="L140" s="28" t="str">
        <f t="shared" ref="L140" si="1440">L139</f>
        <v/>
      </c>
      <c r="M140" s="21"/>
      <c r="N140" s="22" t="str">
        <f t="shared" ref="N140:N141" si="1441">LEFT(F140,FIND(" -",F140)-1)</f>
        <v>AF. 10.1</v>
      </c>
      <c r="O140" s="22" t="str">
        <f t="shared" ref="O140" si="1442">IF(ISERR(N140),D139,N140)</f>
        <v>AF. 10.1</v>
      </c>
      <c r="P140" s="22" t="str">
        <f t="shared" ref="P140:P141" si="1443">TRIM(F140&amp;"")</f>
        <v>AF. 10.1 -Yes</v>
      </c>
      <c r="Q140" s="22" t="str">
        <f t="shared" ref="Q140:Q141" si="1444">TRIM(G140&amp;"")</f>
        <v>Y</v>
      </c>
      <c r="R140" s="9">
        <f t="shared" ref="R140:R141" si="1445">VLOOKUP(F140,$AI$2:$AM$5000,5,FALSE)</f>
        <v>2</v>
      </c>
      <c r="S140" s="9">
        <f t="shared" ref="S140:S141" si="1446">IF(ISNA(R140),0,R140)</f>
        <v>2</v>
      </c>
      <c r="T140" s="9">
        <f t="shared" ref="T140:T141" si="1447">VLOOKUP(F140,$AI$2:$AL$5000,4,FALSE)</f>
        <v>2</v>
      </c>
      <c r="U140" s="9">
        <f t="shared" ref="U140:U141" si="1448">IF(ISNA(T140),0,T140)</f>
        <v>2</v>
      </c>
      <c r="X140" s="9">
        <f t="shared" ref="X140:X141" si="1449">VLOOKUP(F140,$AI$2:$AL$5000,3,FALSE)</f>
        <v>4147953</v>
      </c>
      <c r="Y140" s="349"/>
      <c r="Z140" s="9">
        <f>SUM(Y$7:Y140)</f>
        <v>0</v>
      </c>
      <c r="AC140" s="350">
        <f t="shared" ref="AC140" si="1450">IF(ISNA(VLOOKUP(F140,$AI$2:$AS$5000,11,FALSE)),"", VLOOKUP(F140,$AI$2:$AS$5000,11,FALSE))</f>
        <v>0</v>
      </c>
      <c r="AI140" s="328" t="s">
        <v>1885</v>
      </c>
      <c r="AJ140" s="328">
        <v>1353959</v>
      </c>
      <c r="AK140" s="328">
        <v>4147968</v>
      </c>
      <c r="AL140" s="328">
        <v>2</v>
      </c>
      <c r="AM140" s="328">
        <v>2</v>
      </c>
      <c r="AN140" s="328">
        <v>21</v>
      </c>
      <c r="AO140" s="328">
        <v>1</v>
      </c>
      <c r="AP140" s="328">
        <v>0</v>
      </c>
      <c r="AQ140" s="328">
        <v>0</v>
      </c>
      <c r="AR140" s="328">
        <v>0</v>
      </c>
      <c r="AS140" s="328"/>
    </row>
    <row r="141" spans="1:50" ht="26.25" thickBot="1">
      <c r="A141" s="212">
        <f t="shared" si="1417"/>
        <v>0</v>
      </c>
      <c r="B141" s="23" t="str">
        <f t="shared" ref="B141:D141" si="1451">B139</f>
        <v>GGFV51FA</v>
      </c>
      <c r="C141" s="220" t="str">
        <f t="shared" si="1451"/>
        <v>Major Must</v>
      </c>
      <c r="D141" s="45" t="str">
        <f t="shared" si="1451"/>
        <v>AF. 10.1</v>
      </c>
      <c r="E141" s="24" t="str">
        <f>Labels!$C$104</f>
        <v>Answer 2 / Evidence</v>
      </c>
      <c r="F141" s="222"/>
      <c r="G141" s="223"/>
      <c r="H141" s="25" t="str">
        <f t="shared" si="1436"/>
        <v/>
      </c>
      <c r="I141" s="25" t="str">
        <f t="shared" si="1437"/>
        <v/>
      </c>
      <c r="J141" s="25" t="str">
        <f t="shared" si="1438"/>
        <v/>
      </c>
      <c r="K141" s="25" t="str">
        <f t="shared" si="1439"/>
        <v>X</v>
      </c>
      <c r="L141" s="27" t="str">
        <f t="shared" ref="L141" si="1452">L139</f>
        <v/>
      </c>
      <c r="M141" s="21"/>
      <c r="N141" s="22" t="e">
        <f t="shared" si="1441"/>
        <v>#VALUE!</v>
      </c>
      <c r="O141" s="22" t="str">
        <f t="shared" ref="O141" si="1453">IF(ISERR(N141),D139,N141)</f>
        <v>AF. 10.1</v>
      </c>
      <c r="P141" s="22" t="str">
        <f t="shared" si="1443"/>
        <v/>
      </c>
      <c r="Q141" s="22" t="str">
        <f t="shared" si="1444"/>
        <v/>
      </c>
      <c r="R141" s="9" t="e">
        <f t="shared" si="1445"/>
        <v>#N/A</v>
      </c>
      <c r="S141" s="9">
        <f t="shared" si="1446"/>
        <v>0</v>
      </c>
      <c r="T141" s="9" t="e">
        <f t="shared" si="1447"/>
        <v>#N/A</v>
      </c>
      <c r="U141" s="9">
        <f t="shared" si="1448"/>
        <v>0</v>
      </c>
      <c r="V141" s="9">
        <f t="shared" ref="V141" si="1454">IF(U141=0,U140,U141)</f>
        <v>2</v>
      </c>
      <c r="W141" s="347">
        <v>2</v>
      </c>
      <c r="X141" s="9" t="e">
        <f t="shared" si="1449"/>
        <v>#N/A</v>
      </c>
      <c r="Y141" s="349"/>
      <c r="Z141" s="9">
        <f>SUM(Y$7:Y141)</f>
        <v>0</v>
      </c>
      <c r="AE141" s="9">
        <f t="shared" ref="AE141" si="1455">MIN(AH141,V141)</f>
        <v>2</v>
      </c>
      <c r="AH141" s="9">
        <v>2</v>
      </c>
      <c r="AI141" s="328" t="s">
        <v>1886</v>
      </c>
      <c r="AJ141" s="328">
        <v>1353960</v>
      </c>
      <c r="AK141" s="328">
        <v>4147973</v>
      </c>
      <c r="AL141" s="328">
        <v>0</v>
      </c>
      <c r="AM141" s="328">
        <v>6</v>
      </c>
      <c r="AN141" s="328">
        <v>21</v>
      </c>
      <c r="AO141" s="328">
        <v>1</v>
      </c>
      <c r="AP141" s="328">
        <v>0</v>
      </c>
      <c r="AQ141" s="328">
        <v>1</v>
      </c>
      <c r="AR141" s="328">
        <v>0</v>
      </c>
      <c r="AS141" s="328"/>
      <c r="AU141" s="9">
        <v>0</v>
      </c>
      <c r="AV141" s="9">
        <f>U140</f>
        <v>2</v>
      </c>
    </row>
    <row r="142" spans="1:50" ht="38.25">
      <c r="A142" s="212">
        <f t="shared" si="1417"/>
        <v>0</v>
      </c>
      <c r="B142" s="67" t="s">
        <v>1157</v>
      </c>
      <c r="C142" s="143" t="s">
        <v>1096</v>
      </c>
      <c r="D142" s="43" t="s">
        <v>2434</v>
      </c>
      <c r="E142" s="218" t="str">
        <f>Labels!$C$54</f>
        <v>Control Point</v>
      </c>
      <c r="F142" s="26" t="s">
        <v>2435</v>
      </c>
      <c r="G142" s="30" t="str">
        <f>IF(OR(ISERR(P143),ISERR(P144),ISERR(Q143),ISERR(Q144)),Labels!$C$94,Q142)</f>
        <v>Input Accepted</v>
      </c>
      <c r="H142" s="15" t="str">
        <f t="shared" ref="H142" si="1456">IF(F143&lt;&gt;"",IF(TRIM(VLOOKUP(F143,$AI$2:$AR$5000,8,FALSE))="1","X",""),"")</f>
        <v/>
      </c>
      <c r="I142" s="15" t="str">
        <f t="shared" ref="I142" si="1457">IF(F143&lt;&gt;"",IF(TRIM(VLOOKUP(F143,$AI$2:$AR$5000,9,FALSE))="1","X",""),"")</f>
        <v/>
      </c>
      <c r="J142" s="15" t="str">
        <f t="shared" ref="J142" si="1458">IF(TRIM(""&amp;G144)&lt;&gt;"","X","")</f>
        <v/>
      </c>
      <c r="K142" s="15" t="str">
        <f t="shared" ref="K142" si="1459">IF(TRIM(""&amp;G143)&lt;&gt;"","X","")</f>
        <v>X</v>
      </c>
      <c r="L142" s="31" t="str">
        <f>IF(G142&lt;&gt;Labels!$C$92,"X","")</f>
        <v/>
      </c>
      <c r="M142" s="16"/>
      <c r="N142" s="17">
        <v>1353955</v>
      </c>
      <c r="O142" s="17">
        <v>13125</v>
      </c>
      <c r="P142" s="17"/>
      <c r="Q142" s="22" t="str">
        <f>IF(F143="",Labels!$C$93,R142)</f>
        <v>Input Accepted</v>
      </c>
      <c r="R142" s="9" t="str">
        <f t="shared" ref="R142" si="1460">IF(OR(O143&amp;""&lt;&gt;D142&amp;"",O144&amp;""&lt;&gt;D142&amp;""),"You are not allowed to copy cells in the answer column. Press Ctrl-z immediately to attempt to fix this error.",S142)</f>
        <v>Input Accepted</v>
      </c>
      <c r="S142" s="9" t="str">
        <f>IF(AND(OR(H142="X",S143=6,C142=Labels!$C$49,C142=Labels!$C$46,AX142="Y"),Q143=""),Labels!$C$95,T142)</f>
        <v>Input Accepted</v>
      </c>
      <c r="T142" s="346" t="str">
        <f>IF(OR(S144=6,AND(S144&gt;0,S143=6)),Labels!$C$96,IF(S144=1,Labels!$C$143,U142))</f>
        <v>Input Accepted</v>
      </c>
      <c r="U142" s="9" t="str">
        <f>IF(AND(S144&gt;0,U144&lt;=U143),Labels!C$97,V142)</f>
        <v>Input Accepted</v>
      </c>
      <c r="V142" s="9" t="str">
        <f>IF(AND(S144&gt;0,Q144=""),Labels!$C$98,W142)</f>
        <v>Input Accepted</v>
      </c>
      <c r="W142" s="9" t="str">
        <f>IF(AND(S144=0,Q144&lt;&gt;""),Labels!$C$99,Labels!$C$92)</f>
        <v>Input Accepted</v>
      </c>
      <c r="Y142" s="9">
        <f t="shared" ref="Y142" si="1461">IF(H142="X",1,0)</f>
        <v>0</v>
      </c>
      <c r="Z142" s="9">
        <f>SUM(Y$7:Y142)</f>
        <v>0</v>
      </c>
      <c r="AA142" s="9" t="str">
        <f t="shared" ref="AA142" si="1462">Q143</f>
        <v>Y</v>
      </c>
      <c r="AB142" s="9">
        <f t="shared" ref="AB142" si="1463">VLOOKUP(P143,$AI$2:$AN$5000,6,FALSE)</f>
        <v>21</v>
      </c>
      <c r="AC142" s="9" t="str">
        <f t="shared" ref="AC142" si="1464">Q144</f>
        <v/>
      </c>
      <c r="AD142" s="9">
        <f t="shared" ref="AD142" si="1465">IF(TRIM(F143)="",1,0)</f>
        <v>0</v>
      </c>
      <c r="AF142" s="347">
        <f t="shared" ref="AF142" si="1466">SUM($AD$7:$AD$5000)</f>
        <v>0</v>
      </c>
      <c r="AG142" s="9">
        <f>IF(AND(H142="X",C142=Labels!C184),1,0)</f>
        <v>0</v>
      </c>
      <c r="AI142" s="328" t="s">
        <v>1887</v>
      </c>
      <c r="AJ142" s="328">
        <v>1353960</v>
      </c>
      <c r="AK142" s="328">
        <v>4147972</v>
      </c>
      <c r="AL142" s="328">
        <v>0</v>
      </c>
      <c r="AM142" s="328">
        <v>5</v>
      </c>
      <c r="AN142" s="328">
        <v>21</v>
      </c>
      <c r="AO142" s="328">
        <v>0</v>
      </c>
      <c r="AP142" s="328">
        <v>1</v>
      </c>
      <c r="AQ142" s="328">
        <v>0</v>
      </c>
      <c r="AR142" s="328">
        <v>0</v>
      </c>
      <c r="AS142" s="328"/>
      <c r="AX142" s="9" t="s">
        <v>663</v>
      </c>
    </row>
    <row r="143" spans="1:50" ht="25.5">
      <c r="A143" s="212">
        <f t="shared" si="1417"/>
        <v>0</v>
      </c>
      <c r="B143" s="18" t="s">
        <v>1157</v>
      </c>
      <c r="C143" s="219" t="str">
        <f t="shared" ref="C143" si="1467">C142</f>
        <v>Major Must</v>
      </c>
      <c r="D143" s="44" t="str">
        <f t="shared" ref="D143" si="1468">D142</f>
        <v>AF. 11.1</v>
      </c>
      <c r="E143" s="19" t="str">
        <f>Labels!$C$103</f>
        <v>Answer 1 / Comment</v>
      </c>
      <c r="F143" s="62" t="str">
        <f>$AI$128</f>
        <v>AF. 11.1 -Yes</v>
      </c>
      <c r="G143" s="46" t="s">
        <v>664</v>
      </c>
      <c r="H143" s="20" t="str">
        <f t="shared" ref="H143:H144" si="1469">H142</f>
        <v/>
      </c>
      <c r="I143" s="20" t="str">
        <f t="shared" ref="I143:I144" si="1470">I142</f>
        <v/>
      </c>
      <c r="J143" s="20" t="str">
        <f t="shared" ref="J143:J144" si="1471">J142</f>
        <v/>
      </c>
      <c r="K143" s="20" t="str">
        <f t="shared" ref="K143:K144" si="1472">K142</f>
        <v>X</v>
      </c>
      <c r="L143" s="28" t="str">
        <f t="shared" ref="L143" si="1473">L142</f>
        <v/>
      </c>
      <c r="M143" s="21"/>
      <c r="N143" s="22" t="str">
        <f t="shared" ref="N143:N144" si="1474">LEFT(F143,FIND(" -",F143)-1)</f>
        <v>AF. 11.1</v>
      </c>
      <c r="O143" s="22" t="str">
        <f t="shared" ref="O143" si="1475">IF(ISERR(N143),D142,N143)</f>
        <v>AF. 11.1</v>
      </c>
      <c r="P143" s="22" t="str">
        <f t="shared" ref="P143:P144" si="1476">TRIM(F143&amp;"")</f>
        <v>AF. 11.1 -Yes</v>
      </c>
      <c r="Q143" s="22" t="str">
        <f t="shared" ref="Q143:Q144" si="1477">TRIM(G143&amp;"")</f>
        <v>Y</v>
      </c>
      <c r="R143" s="9">
        <f t="shared" ref="R143:R144" si="1478">VLOOKUP(F143,$AI$2:$AM$5000,5,FALSE)</f>
        <v>2</v>
      </c>
      <c r="S143" s="9">
        <f t="shared" ref="S143:S144" si="1479">IF(ISNA(R143),0,R143)</f>
        <v>2</v>
      </c>
      <c r="T143" s="9">
        <f t="shared" ref="T143:T144" si="1480">VLOOKUP(F143,$AI$2:$AL$5000,4,FALSE)</f>
        <v>2</v>
      </c>
      <c r="U143" s="9">
        <f t="shared" ref="U143:U144" si="1481">IF(ISNA(T143),0,T143)</f>
        <v>2</v>
      </c>
      <c r="X143" s="9">
        <f t="shared" ref="X143:X144" si="1482">VLOOKUP(F143,$AI$2:$AL$5000,3,FALSE)</f>
        <v>4147956</v>
      </c>
      <c r="Y143" s="349"/>
      <c r="Z143" s="9">
        <f>SUM(Y$7:Y143)</f>
        <v>0</v>
      </c>
      <c r="AC143" s="350">
        <f t="shared" ref="AC143" si="1483">IF(ISNA(VLOOKUP(F143,$AI$2:$AS$5000,11,FALSE)),"", VLOOKUP(F143,$AI$2:$AS$5000,11,FALSE))</f>
        <v>0</v>
      </c>
      <c r="AI143" s="328" t="s">
        <v>1888</v>
      </c>
      <c r="AJ143" s="328">
        <v>1353960</v>
      </c>
      <c r="AK143" s="328">
        <v>4147971</v>
      </c>
      <c r="AL143" s="328">
        <v>2</v>
      </c>
      <c r="AM143" s="328">
        <v>2</v>
      </c>
      <c r="AN143" s="328">
        <v>21</v>
      </c>
      <c r="AO143" s="328">
        <v>1</v>
      </c>
      <c r="AP143" s="328">
        <v>0</v>
      </c>
      <c r="AQ143" s="328">
        <v>0</v>
      </c>
      <c r="AR143" s="328">
        <v>0</v>
      </c>
      <c r="AS143" s="328"/>
    </row>
    <row r="144" spans="1:50" ht="26.25" thickBot="1">
      <c r="A144" s="212">
        <f t="shared" si="1417"/>
        <v>0</v>
      </c>
      <c r="B144" s="23" t="str">
        <f t="shared" ref="B144:D144" si="1484">B142</f>
        <v>GGFV51FA</v>
      </c>
      <c r="C144" s="220" t="str">
        <f t="shared" si="1484"/>
        <v>Major Must</v>
      </c>
      <c r="D144" s="45" t="str">
        <f t="shared" si="1484"/>
        <v>AF. 11.1</v>
      </c>
      <c r="E144" s="24" t="str">
        <f>Labels!$C$104</f>
        <v>Answer 2 / Evidence</v>
      </c>
      <c r="F144" s="222"/>
      <c r="G144" s="223"/>
      <c r="H144" s="25" t="str">
        <f t="shared" si="1469"/>
        <v/>
      </c>
      <c r="I144" s="25" t="str">
        <f t="shared" si="1470"/>
        <v/>
      </c>
      <c r="J144" s="25" t="str">
        <f t="shared" si="1471"/>
        <v/>
      </c>
      <c r="K144" s="25" t="str">
        <f t="shared" si="1472"/>
        <v>X</v>
      </c>
      <c r="L144" s="27" t="str">
        <f t="shared" ref="L144" si="1485">L142</f>
        <v/>
      </c>
      <c r="M144" s="21"/>
      <c r="N144" s="22" t="e">
        <f t="shared" si="1474"/>
        <v>#VALUE!</v>
      </c>
      <c r="O144" s="22" t="str">
        <f t="shared" ref="O144" si="1486">IF(ISERR(N144),D142,N144)</f>
        <v>AF. 11.1</v>
      </c>
      <c r="P144" s="22" t="str">
        <f t="shared" si="1476"/>
        <v/>
      </c>
      <c r="Q144" s="22" t="str">
        <f t="shared" si="1477"/>
        <v/>
      </c>
      <c r="R144" s="9" t="e">
        <f t="shared" si="1478"/>
        <v>#N/A</v>
      </c>
      <c r="S144" s="9">
        <f t="shared" si="1479"/>
        <v>0</v>
      </c>
      <c r="T144" s="9" t="e">
        <f t="shared" si="1480"/>
        <v>#N/A</v>
      </c>
      <c r="U144" s="9">
        <f t="shared" si="1481"/>
        <v>0</v>
      </c>
      <c r="V144" s="9">
        <f t="shared" ref="V144" si="1487">IF(U144=0,U143,U144)</f>
        <v>2</v>
      </c>
      <c r="W144" s="347">
        <v>2</v>
      </c>
      <c r="X144" s="9" t="e">
        <f t="shared" si="1482"/>
        <v>#N/A</v>
      </c>
      <c r="Y144" s="349"/>
      <c r="Z144" s="9">
        <f>SUM(Y$7:Y144)</f>
        <v>0</v>
      </c>
      <c r="AE144" s="9">
        <f t="shared" ref="AE144" si="1488">MIN(AH144,V144)</f>
        <v>2</v>
      </c>
      <c r="AH144" s="9">
        <v>2</v>
      </c>
      <c r="AI144" s="328" t="s">
        <v>1889</v>
      </c>
      <c r="AJ144" s="328">
        <v>1353961</v>
      </c>
      <c r="AK144" s="328">
        <v>4147975</v>
      </c>
      <c r="AL144" s="328">
        <v>0</v>
      </c>
      <c r="AM144" s="328">
        <v>5</v>
      </c>
      <c r="AN144" s="328">
        <v>21</v>
      </c>
      <c r="AO144" s="328">
        <v>0</v>
      </c>
      <c r="AP144" s="328">
        <v>1</v>
      </c>
      <c r="AQ144" s="328">
        <v>0</v>
      </c>
      <c r="AR144" s="328">
        <v>0</v>
      </c>
      <c r="AS144" s="328"/>
      <c r="AU144" s="9">
        <v>0</v>
      </c>
      <c r="AV144" s="9">
        <f>U143</f>
        <v>2</v>
      </c>
    </row>
    <row r="145" spans="1:50" ht="63.75">
      <c r="A145" s="212">
        <f t="shared" si="1417"/>
        <v>0</v>
      </c>
      <c r="B145" s="67" t="s">
        <v>1157</v>
      </c>
      <c r="C145" s="143" t="s">
        <v>1096</v>
      </c>
      <c r="D145" s="43" t="s">
        <v>2436</v>
      </c>
      <c r="E145" s="218" t="str">
        <f>Labels!$C$54</f>
        <v>Control Point</v>
      </c>
      <c r="F145" s="26" t="s">
        <v>2437</v>
      </c>
      <c r="G145" s="30" t="str">
        <f>IF(OR(ISERR(P146),ISERR(P147),ISERR(Q146),ISERR(Q147)),Labels!$C$94,Q145)</f>
        <v>Input Accepted</v>
      </c>
      <c r="H145" s="15" t="str">
        <f t="shared" ref="H145" si="1489">IF(F146&lt;&gt;"",IF(TRIM(VLOOKUP(F146,$AI$2:$AR$5000,8,FALSE))="1","X",""),"")</f>
        <v/>
      </c>
      <c r="I145" s="15" t="str">
        <f t="shared" ref="I145" si="1490">IF(F146&lt;&gt;"",IF(TRIM(VLOOKUP(F146,$AI$2:$AR$5000,9,FALSE))="1","X",""),"")</f>
        <v/>
      </c>
      <c r="J145" s="15" t="str">
        <f t="shared" ref="J145" si="1491">IF(TRIM(""&amp;G147)&lt;&gt;"","X","")</f>
        <v/>
      </c>
      <c r="K145" s="15" t="str">
        <f t="shared" ref="K145" si="1492">IF(TRIM(""&amp;G146)&lt;&gt;"","X","")</f>
        <v>X</v>
      </c>
      <c r="L145" s="31" t="str">
        <f>IF(G145&lt;&gt;Labels!$C$92,"X","")</f>
        <v/>
      </c>
      <c r="M145" s="16"/>
      <c r="N145" s="17">
        <v>1353956</v>
      </c>
      <c r="O145" s="17">
        <v>13125</v>
      </c>
      <c r="P145" s="17"/>
      <c r="Q145" s="22" t="str">
        <f>IF(F146="",Labels!$C$93,R145)</f>
        <v>Input Accepted</v>
      </c>
      <c r="R145" s="9" t="str">
        <f t="shared" ref="R145" si="1493">IF(OR(O146&amp;""&lt;&gt;D145&amp;"",O147&amp;""&lt;&gt;D145&amp;""),"You are not allowed to copy cells in the answer column. Press Ctrl-z immediately to attempt to fix this error.",S145)</f>
        <v>Input Accepted</v>
      </c>
      <c r="S145" s="9" t="str">
        <f>IF(AND(OR(H145="X",S146=6,C145=Labels!$C$49,C145=Labels!$C$46,AX145="Y"),Q146=""),Labels!$C$95,T145)</f>
        <v>Input Accepted</v>
      </c>
      <c r="T145" s="346" t="str">
        <f>IF(OR(S147=6,AND(S147&gt;0,S146=6)),Labels!$C$96,IF(S147=1,Labels!$C$143,U145))</f>
        <v>Input Accepted</v>
      </c>
      <c r="U145" s="9" t="str">
        <f>IF(AND(S147&gt;0,U147&lt;=U146),Labels!C$97,V145)</f>
        <v>Input Accepted</v>
      </c>
      <c r="V145" s="9" t="str">
        <f>IF(AND(S147&gt;0,Q147=""),Labels!$C$98,W145)</f>
        <v>Input Accepted</v>
      </c>
      <c r="W145" s="9" t="str">
        <f>IF(AND(S147=0,Q147&lt;&gt;""),Labels!$C$99,Labels!$C$92)</f>
        <v>Input Accepted</v>
      </c>
      <c r="Y145" s="9">
        <f t="shared" ref="Y145" si="1494">IF(H145="X",1,0)</f>
        <v>0</v>
      </c>
      <c r="Z145" s="9">
        <f>SUM(Y$7:Y145)</f>
        <v>0</v>
      </c>
      <c r="AA145" s="9" t="str">
        <f t="shared" ref="AA145" si="1495">Q146</f>
        <v>Y</v>
      </c>
      <c r="AB145" s="9">
        <f t="shared" ref="AB145" si="1496">VLOOKUP(P146,$AI$2:$AN$5000,6,FALSE)</f>
        <v>21</v>
      </c>
      <c r="AC145" s="9" t="str">
        <f t="shared" ref="AC145" si="1497">Q147</f>
        <v/>
      </c>
      <c r="AD145" s="9">
        <f t="shared" ref="AD145" si="1498">IF(TRIM(F146)="",1,0)</f>
        <v>0</v>
      </c>
      <c r="AF145" s="347">
        <f t="shared" ref="AF145" si="1499">SUM($AD$7:$AD$5000)</f>
        <v>0</v>
      </c>
      <c r="AG145" s="9">
        <f>IF(AND(H145="X",C145=Labels!C187),1,0)</f>
        <v>0</v>
      </c>
      <c r="AI145" s="328" t="s">
        <v>1890</v>
      </c>
      <c r="AJ145" s="328">
        <v>1353961</v>
      </c>
      <c r="AK145" s="328">
        <v>4147974</v>
      </c>
      <c r="AL145" s="328">
        <v>2</v>
      </c>
      <c r="AM145" s="328">
        <v>2</v>
      </c>
      <c r="AN145" s="328">
        <v>21</v>
      </c>
      <c r="AO145" s="328">
        <v>1</v>
      </c>
      <c r="AP145" s="328">
        <v>0</v>
      </c>
      <c r="AQ145" s="328">
        <v>0</v>
      </c>
      <c r="AR145" s="328">
        <v>0</v>
      </c>
      <c r="AS145" s="328"/>
      <c r="AX145" s="9" t="s">
        <v>663</v>
      </c>
    </row>
    <row r="146" spans="1:50" ht="25.5">
      <c r="A146" s="212">
        <f t="shared" si="1417"/>
        <v>0</v>
      </c>
      <c r="B146" s="18" t="s">
        <v>1157</v>
      </c>
      <c r="C146" s="219" t="str">
        <f t="shared" ref="C146" si="1500">C145</f>
        <v>Major Must</v>
      </c>
      <c r="D146" s="44" t="str">
        <f t="shared" ref="D146" si="1501">D145</f>
        <v>AF. 12.1</v>
      </c>
      <c r="E146" s="19" t="str">
        <f>Labels!$C$103</f>
        <v>Answer 1 / Comment</v>
      </c>
      <c r="F146" s="62" t="str">
        <f>$AI$131</f>
        <v>AF. 12.1 -Yes</v>
      </c>
      <c r="G146" s="46" t="s">
        <v>664</v>
      </c>
      <c r="H146" s="20" t="str">
        <f t="shared" ref="H146:H147" si="1502">H145</f>
        <v/>
      </c>
      <c r="I146" s="20" t="str">
        <f t="shared" ref="I146:I147" si="1503">I145</f>
        <v/>
      </c>
      <c r="J146" s="20" t="str">
        <f t="shared" ref="J146:J147" si="1504">J145</f>
        <v/>
      </c>
      <c r="K146" s="20" t="str">
        <f t="shared" ref="K146:K147" si="1505">K145</f>
        <v>X</v>
      </c>
      <c r="L146" s="28" t="str">
        <f t="shared" ref="L146" si="1506">L145</f>
        <v/>
      </c>
      <c r="M146" s="21"/>
      <c r="N146" s="22" t="str">
        <f t="shared" ref="N146:N147" si="1507">LEFT(F146,FIND(" -",F146)-1)</f>
        <v>AF. 12.1</v>
      </c>
      <c r="O146" s="22" t="str">
        <f t="shared" ref="O146" si="1508">IF(ISERR(N146),D145,N146)</f>
        <v>AF. 12.1</v>
      </c>
      <c r="P146" s="22" t="str">
        <f t="shared" ref="P146:P147" si="1509">TRIM(F146&amp;"")</f>
        <v>AF. 12.1 -Yes</v>
      </c>
      <c r="Q146" s="22" t="str">
        <f t="shared" ref="Q146:Q147" si="1510">TRIM(G146&amp;"")</f>
        <v>Y</v>
      </c>
      <c r="R146" s="9">
        <f t="shared" ref="R146:R147" si="1511">VLOOKUP(F146,$AI$2:$AM$5000,5,FALSE)</f>
        <v>2</v>
      </c>
      <c r="S146" s="9">
        <f t="shared" ref="S146:S147" si="1512">IF(ISNA(R146),0,R146)</f>
        <v>2</v>
      </c>
      <c r="T146" s="9">
        <f t="shared" ref="T146:T147" si="1513">VLOOKUP(F146,$AI$2:$AL$5000,4,FALSE)</f>
        <v>2</v>
      </c>
      <c r="U146" s="9">
        <f t="shared" ref="U146:U147" si="1514">IF(ISNA(T146),0,T146)</f>
        <v>2</v>
      </c>
      <c r="X146" s="9">
        <f t="shared" ref="X146:X147" si="1515">VLOOKUP(F146,$AI$2:$AL$5000,3,FALSE)</f>
        <v>4147959</v>
      </c>
      <c r="Y146" s="349"/>
      <c r="Z146" s="9">
        <f>SUM(Y$7:Y146)</f>
        <v>0</v>
      </c>
      <c r="AC146" s="350">
        <f t="shared" ref="AC146" si="1516">IF(ISNA(VLOOKUP(F146,$AI$2:$AS$5000,11,FALSE)),"", VLOOKUP(F146,$AI$2:$AS$5000,11,FALSE))</f>
        <v>0</v>
      </c>
      <c r="AI146" s="328" t="s">
        <v>1891</v>
      </c>
      <c r="AJ146" s="328">
        <v>1353962</v>
      </c>
      <c r="AK146" s="328">
        <v>4147977</v>
      </c>
      <c r="AL146" s="328">
        <v>0</v>
      </c>
      <c r="AM146" s="328">
        <v>5</v>
      </c>
      <c r="AN146" s="328">
        <v>21</v>
      </c>
      <c r="AO146" s="328">
        <v>0</v>
      </c>
      <c r="AP146" s="328">
        <v>1</v>
      </c>
      <c r="AQ146" s="328">
        <v>0</v>
      </c>
      <c r="AR146" s="328">
        <v>0</v>
      </c>
      <c r="AS146" s="328"/>
    </row>
    <row r="147" spans="1:50" ht="26.25" thickBot="1">
      <c r="A147" s="212">
        <f t="shared" si="1417"/>
        <v>0</v>
      </c>
      <c r="B147" s="23" t="str">
        <f t="shared" ref="B147:D147" si="1517">B145</f>
        <v>GGFV51FA</v>
      </c>
      <c r="C147" s="220" t="str">
        <f t="shared" si="1517"/>
        <v>Major Must</v>
      </c>
      <c r="D147" s="45" t="str">
        <f t="shared" si="1517"/>
        <v>AF. 12.1</v>
      </c>
      <c r="E147" s="24" t="str">
        <f>Labels!$C$104</f>
        <v>Answer 2 / Evidence</v>
      </c>
      <c r="F147" s="222"/>
      <c r="G147" s="223"/>
      <c r="H147" s="25" t="str">
        <f t="shared" si="1502"/>
        <v/>
      </c>
      <c r="I147" s="25" t="str">
        <f t="shared" si="1503"/>
        <v/>
      </c>
      <c r="J147" s="25" t="str">
        <f t="shared" si="1504"/>
        <v/>
      </c>
      <c r="K147" s="25" t="str">
        <f t="shared" si="1505"/>
        <v>X</v>
      </c>
      <c r="L147" s="27" t="str">
        <f t="shared" ref="L147" si="1518">L145</f>
        <v/>
      </c>
      <c r="M147" s="21"/>
      <c r="N147" s="22" t="e">
        <f t="shared" si="1507"/>
        <v>#VALUE!</v>
      </c>
      <c r="O147" s="22" t="str">
        <f t="shared" ref="O147" si="1519">IF(ISERR(N147),D145,N147)</f>
        <v>AF. 12.1</v>
      </c>
      <c r="P147" s="22" t="str">
        <f t="shared" si="1509"/>
        <v/>
      </c>
      <c r="Q147" s="22" t="str">
        <f t="shared" si="1510"/>
        <v/>
      </c>
      <c r="R147" s="9" t="e">
        <f t="shared" si="1511"/>
        <v>#N/A</v>
      </c>
      <c r="S147" s="9">
        <f t="shared" si="1512"/>
        <v>0</v>
      </c>
      <c r="T147" s="9" t="e">
        <f t="shared" si="1513"/>
        <v>#N/A</v>
      </c>
      <c r="U147" s="9">
        <f t="shared" si="1514"/>
        <v>0</v>
      </c>
      <c r="V147" s="9">
        <f t="shared" ref="V147" si="1520">IF(U147=0,U146,U147)</f>
        <v>2</v>
      </c>
      <c r="W147" s="347">
        <v>2</v>
      </c>
      <c r="X147" s="9" t="e">
        <f t="shared" si="1515"/>
        <v>#N/A</v>
      </c>
      <c r="Y147" s="349"/>
      <c r="Z147" s="9">
        <f>SUM(Y$7:Y147)</f>
        <v>0</v>
      </c>
      <c r="AE147" s="9">
        <f t="shared" ref="AE147" si="1521">MIN(AH147,V147)</f>
        <v>2</v>
      </c>
      <c r="AH147" s="9">
        <v>2</v>
      </c>
      <c r="AI147" s="328" t="s">
        <v>1892</v>
      </c>
      <c r="AJ147" s="328">
        <v>1353962</v>
      </c>
      <c r="AK147" s="328">
        <v>4147976</v>
      </c>
      <c r="AL147" s="328">
        <v>2</v>
      </c>
      <c r="AM147" s="328">
        <v>2</v>
      </c>
      <c r="AN147" s="328">
        <v>21</v>
      </c>
      <c r="AO147" s="328">
        <v>1</v>
      </c>
      <c r="AP147" s="328">
        <v>0</v>
      </c>
      <c r="AQ147" s="328">
        <v>0</v>
      </c>
      <c r="AR147" s="328">
        <v>0</v>
      </c>
      <c r="AS147" s="328"/>
      <c r="AU147" s="9">
        <v>0</v>
      </c>
      <c r="AV147" s="9">
        <f>U146</f>
        <v>2</v>
      </c>
    </row>
    <row r="148" spans="1:50" ht="38.25">
      <c r="A148" s="212">
        <f t="shared" si="1417"/>
        <v>0</v>
      </c>
      <c r="B148" s="67" t="s">
        <v>1157</v>
      </c>
      <c r="C148" s="143" t="s">
        <v>1096</v>
      </c>
      <c r="D148" s="43" t="s">
        <v>2438</v>
      </c>
      <c r="E148" s="218" t="str">
        <f>Labels!$C$54</f>
        <v>Control Point</v>
      </c>
      <c r="F148" s="26" t="s">
        <v>2439</v>
      </c>
      <c r="G148" s="30" t="str">
        <f>IF(OR(ISERR(P149),ISERR(P150),ISERR(Q149),ISERR(Q150)),Labels!$C$94,Q148)</f>
        <v>Input Accepted</v>
      </c>
      <c r="H148" s="15" t="str">
        <f t="shared" ref="H148" si="1522">IF(F149&lt;&gt;"",IF(TRIM(VLOOKUP(F149,$AI$2:$AR$5000,8,FALSE))="1","X",""),"")</f>
        <v/>
      </c>
      <c r="I148" s="15" t="str">
        <f t="shared" ref="I148" si="1523">IF(F149&lt;&gt;"",IF(TRIM(VLOOKUP(F149,$AI$2:$AR$5000,9,FALSE))="1","X",""),"")</f>
        <v/>
      </c>
      <c r="J148" s="15" t="str">
        <f t="shared" ref="J148" si="1524">IF(TRIM(""&amp;G150)&lt;&gt;"","X","")</f>
        <v/>
      </c>
      <c r="K148" s="15" t="str">
        <f t="shared" ref="K148" si="1525">IF(TRIM(""&amp;G149)&lt;&gt;"","X","")</f>
        <v>X</v>
      </c>
      <c r="L148" s="31" t="str">
        <f>IF(G148&lt;&gt;Labels!$C$92,"X","")</f>
        <v/>
      </c>
      <c r="M148" s="16"/>
      <c r="N148" s="17">
        <v>1353957</v>
      </c>
      <c r="O148" s="17">
        <v>13125</v>
      </c>
      <c r="P148" s="17"/>
      <c r="Q148" s="22" t="str">
        <f>IF(F149="",Labels!$C$93,R148)</f>
        <v>Input Accepted</v>
      </c>
      <c r="R148" s="9" t="str">
        <f t="shared" ref="R148" si="1526">IF(OR(O149&amp;""&lt;&gt;D148&amp;"",O150&amp;""&lt;&gt;D148&amp;""),"You are not allowed to copy cells in the answer column. Press Ctrl-z immediately to attempt to fix this error.",S148)</f>
        <v>Input Accepted</v>
      </c>
      <c r="S148" s="9" t="str">
        <f>IF(AND(OR(H148="X",S149=6,C148=Labels!$C$49,C148=Labels!$C$46,AX148="Y"),Q149=""),Labels!$C$95,T148)</f>
        <v>Input Accepted</v>
      </c>
      <c r="T148" s="346" t="str">
        <f>IF(OR(S150=6,AND(S150&gt;0,S149=6)),Labels!$C$96,IF(S150=1,Labels!$C$143,U148))</f>
        <v>Input Accepted</v>
      </c>
      <c r="U148" s="9" t="str">
        <f>IF(AND(S150&gt;0,U150&lt;=U149),Labels!C$97,V148)</f>
        <v>Input Accepted</v>
      </c>
      <c r="V148" s="9" t="str">
        <f>IF(AND(S150&gt;0,Q150=""),Labels!$C$98,W148)</f>
        <v>Input Accepted</v>
      </c>
      <c r="W148" s="9" t="str">
        <f>IF(AND(S150=0,Q150&lt;&gt;""),Labels!$C$99,Labels!$C$92)</f>
        <v>Input Accepted</v>
      </c>
      <c r="Y148" s="9">
        <f t="shared" ref="Y148" si="1527">IF(H148="X",1,0)</f>
        <v>0</v>
      </c>
      <c r="Z148" s="9">
        <f>SUM(Y$7:Y148)</f>
        <v>0</v>
      </c>
      <c r="AA148" s="9" t="str">
        <f t="shared" ref="AA148" si="1528">Q149</f>
        <v>Y</v>
      </c>
      <c r="AB148" s="9">
        <f t="shared" ref="AB148" si="1529">VLOOKUP(P149,$AI$2:$AN$5000,6,FALSE)</f>
        <v>21</v>
      </c>
      <c r="AC148" s="9" t="str">
        <f t="shared" ref="AC148" si="1530">Q150</f>
        <v/>
      </c>
      <c r="AD148" s="9">
        <f t="shared" ref="AD148" si="1531">IF(TRIM(F149)="",1,0)</f>
        <v>0</v>
      </c>
      <c r="AF148" s="347">
        <f t="shared" ref="AF148" si="1532">SUM($AD$7:$AD$5000)</f>
        <v>0</v>
      </c>
      <c r="AG148" s="9">
        <f>IF(AND(H148="X",C148=Labels!C190),1,0)</f>
        <v>0</v>
      </c>
      <c r="AI148" s="328" t="s">
        <v>1893</v>
      </c>
      <c r="AJ148" s="328">
        <v>1353963</v>
      </c>
      <c r="AK148" s="328">
        <v>4147979</v>
      </c>
      <c r="AL148" s="328">
        <v>0</v>
      </c>
      <c r="AM148" s="328">
        <v>5</v>
      </c>
      <c r="AN148" s="328">
        <v>21</v>
      </c>
      <c r="AO148" s="328">
        <v>0</v>
      </c>
      <c r="AP148" s="328">
        <v>1</v>
      </c>
      <c r="AQ148" s="328">
        <v>0</v>
      </c>
      <c r="AR148" s="328">
        <v>0</v>
      </c>
      <c r="AS148" s="328"/>
      <c r="AX148" s="9" t="s">
        <v>663</v>
      </c>
    </row>
    <row r="149" spans="1:50" ht="25.5">
      <c r="A149" s="212">
        <f t="shared" si="1417"/>
        <v>0</v>
      </c>
      <c r="B149" s="18" t="s">
        <v>1157</v>
      </c>
      <c r="C149" s="219" t="str">
        <f t="shared" ref="C149" si="1533">C148</f>
        <v>Major Must</v>
      </c>
      <c r="D149" s="44" t="str">
        <f t="shared" ref="D149" si="1534">D148</f>
        <v>AF. 13.1</v>
      </c>
      <c r="E149" s="19" t="str">
        <f>Labels!$C$103</f>
        <v>Answer 1 / Comment</v>
      </c>
      <c r="F149" s="62" t="str">
        <f>$AI$134</f>
        <v>AF. 13.1 -Yes</v>
      </c>
      <c r="G149" s="46" t="s">
        <v>664</v>
      </c>
      <c r="H149" s="20" t="str">
        <f t="shared" ref="H149:H150" si="1535">H148</f>
        <v/>
      </c>
      <c r="I149" s="20" t="str">
        <f t="shared" ref="I149:I150" si="1536">I148</f>
        <v/>
      </c>
      <c r="J149" s="20" t="str">
        <f t="shared" ref="J149:J150" si="1537">J148</f>
        <v/>
      </c>
      <c r="K149" s="20" t="str">
        <f t="shared" ref="K149:K150" si="1538">K148</f>
        <v>X</v>
      </c>
      <c r="L149" s="28" t="str">
        <f t="shared" ref="L149" si="1539">L148</f>
        <v/>
      </c>
      <c r="M149" s="21"/>
      <c r="N149" s="22" t="str">
        <f t="shared" ref="N149:N150" si="1540">LEFT(F149,FIND(" -",F149)-1)</f>
        <v>AF. 13.1</v>
      </c>
      <c r="O149" s="22" t="str">
        <f t="shared" ref="O149" si="1541">IF(ISERR(N149),D148,N149)</f>
        <v>AF. 13.1</v>
      </c>
      <c r="P149" s="22" t="str">
        <f t="shared" ref="P149:P150" si="1542">TRIM(F149&amp;"")</f>
        <v>AF. 13.1 -Yes</v>
      </c>
      <c r="Q149" s="22" t="str">
        <f t="shared" ref="Q149:Q150" si="1543">TRIM(G149&amp;"")</f>
        <v>Y</v>
      </c>
      <c r="R149" s="9">
        <f t="shared" ref="R149:R150" si="1544">VLOOKUP(F149,$AI$2:$AM$5000,5,FALSE)</f>
        <v>2</v>
      </c>
      <c r="S149" s="9">
        <f t="shared" ref="S149:S150" si="1545">IF(ISNA(R149),0,R149)</f>
        <v>2</v>
      </c>
      <c r="T149" s="9">
        <f t="shared" ref="T149:T150" si="1546">VLOOKUP(F149,$AI$2:$AL$5000,4,FALSE)</f>
        <v>2</v>
      </c>
      <c r="U149" s="9">
        <f t="shared" ref="U149:U150" si="1547">IF(ISNA(T149),0,T149)</f>
        <v>2</v>
      </c>
      <c r="X149" s="9">
        <f t="shared" ref="X149:X150" si="1548">VLOOKUP(F149,$AI$2:$AL$5000,3,FALSE)</f>
        <v>4147962</v>
      </c>
      <c r="Y149" s="349"/>
      <c r="Z149" s="9">
        <f>SUM(Y$7:Y149)</f>
        <v>0</v>
      </c>
      <c r="AC149" s="350">
        <f t="shared" ref="AC149" si="1549">IF(ISNA(VLOOKUP(F149,$AI$2:$AS$5000,11,FALSE)),"", VLOOKUP(F149,$AI$2:$AS$5000,11,FALSE))</f>
        <v>0</v>
      </c>
      <c r="AI149" s="328" t="s">
        <v>1894</v>
      </c>
      <c r="AJ149" s="328">
        <v>1353963</v>
      </c>
      <c r="AK149" s="328">
        <v>4147978</v>
      </c>
      <c r="AL149" s="328">
        <v>2</v>
      </c>
      <c r="AM149" s="328">
        <v>2</v>
      </c>
      <c r="AN149" s="328">
        <v>21</v>
      </c>
      <c r="AO149" s="328">
        <v>1</v>
      </c>
      <c r="AP149" s="328">
        <v>0</v>
      </c>
      <c r="AQ149" s="328">
        <v>0</v>
      </c>
      <c r="AR149" s="328">
        <v>0</v>
      </c>
      <c r="AS149" s="328"/>
    </row>
    <row r="150" spans="1:50" ht="26.25" thickBot="1">
      <c r="A150" s="212">
        <f t="shared" si="1417"/>
        <v>0</v>
      </c>
      <c r="B150" s="23" t="str">
        <f t="shared" ref="B150:D150" si="1550">B148</f>
        <v>GGFV51FA</v>
      </c>
      <c r="C150" s="220" t="str">
        <f t="shared" si="1550"/>
        <v>Major Must</v>
      </c>
      <c r="D150" s="45" t="str">
        <f t="shared" si="1550"/>
        <v>AF. 13.1</v>
      </c>
      <c r="E150" s="24" t="str">
        <f>Labels!$C$104</f>
        <v>Answer 2 / Evidence</v>
      </c>
      <c r="F150" s="222"/>
      <c r="G150" s="223"/>
      <c r="H150" s="25" t="str">
        <f t="shared" si="1535"/>
        <v/>
      </c>
      <c r="I150" s="25" t="str">
        <f t="shared" si="1536"/>
        <v/>
      </c>
      <c r="J150" s="25" t="str">
        <f t="shared" si="1537"/>
        <v/>
      </c>
      <c r="K150" s="25" t="str">
        <f t="shared" si="1538"/>
        <v>X</v>
      </c>
      <c r="L150" s="27" t="str">
        <f t="shared" ref="L150" si="1551">L148</f>
        <v/>
      </c>
      <c r="M150" s="21"/>
      <c r="N150" s="22" t="e">
        <f t="shared" si="1540"/>
        <v>#VALUE!</v>
      </c>
      <c r="O150" s="22" t="str">
        <f t="shared" ref="O150" si="1552">IF(ISERR(N150),D148,N150)</f>
        <v>AF. 13.1</v>
      </c>
      <c r="P150" s="22" t="str">
        <f t="shared" si="1542"/>
        <v/>
      </c>
      <c r="Q150" s="22" t="str">
        <f t="shared" si="1543"/>
        <v/>
      </c>
      <c r="R150" s="9" t="e">
        <f t="shared" si="1544"/>
        <v>#N/A</v>
      </c>
      <c r="S150" s="9">
        <f t="shared" si="1545"/>
        <v>0</v>
      </c>
      <c r="T150" s="9" t="e">
        <f t="shared" si="1546"/>
        <v>#N/A</v>
      </c>
      <c r="U150" s="9">
        <f t="shared" si="1547"/>
        <v>0</v>
      </c>
      <c r="V150" s="9">
        <f t="shared" ref="V150" si="1553">IF(U150=0,U149,U150)</f>
        <v>2</v>
      </c>
      <c r="W150" s="347">
        <v>2</v>
      </c>
      <c r="X150" s="9" t="e">
        <f t="shared" si="1548"/>
        <v>#N/A</v>
      </c>
      <c r="Y150" s="349"/>
      <c r="Z150" s="9">
        <f>SUM(Y$7:Y150)</f>
        <v>0</v>
      </c>
      <c r="AE150" s="9">
        <f t="shared" ref="AE150" si="1554">MIN(AH150,V150)</f>
        <v>2</v>
      </c>
      <c r="AH150" s="9">
        <v>2</v>
      </c>
      <c r="AI150" s="328" t="s">
        <v>1895</v>
      </c>
      <c r="AJ150" s="328">
        <v>1353964</v>
      </c>
      <c r="AK150" s="328">
        <v>4147981</v>
      </c>
      <c r="AL150" s="328">
        <v>0</v>
      </c>
      <c r="AM150" s="328">
        <v>5</v>
      </c>
      <c r="AN150" s="328">
        <v>21</v>
      </c>
      <c r="AO150" s="328">
        <v>0</v>
      </c>
      <c r="AP150" s="328">
        <v>1</v>
      </c>
      <c r="AQ150" s="328">
        <v>0</v>
      </c>
      <c r="AR150" s="328">
        <v>0</v>
      </c>
      <c r="AS150" s="328"/>
      <c r="AU150" s="9">
        <v>0</v>
      </c>
      <c r="AV150" s="9">
        <f>U149</f>
        <v>2</v>
      </c>
    </row>
    <row r="151" spans="1:50" ht="76.5">
      <c r="A151" s="212">
        <f t="shared" si="1417"/>
        <v>0</v>
      </c>
      <c r="B151" s="67" t="s">
        <v>1157</v>
      </c>
      <c r="C151" s="143" t="s">
        <v>1096</v>
      </c>
      <c r="D151" s="43" t="s">
        <v>2440</v>
      </c>
      <c r="E151" s="218" t="str">
        <f>Labels!$C$54</f>
        <v>Control Point</v>
      </c>
      <c r="F151" s="26" t="s">
        <v>2441</v>
      </c>
      <c r="G151" s="30" t="str">
        <f>IF(OR(ISERR(P152),ISERR(P153),ISERR(Q152),ISERR(Q153)),Labels!$C$94,Q151)</f>
        <v>Input Accepted</v>
      </c>
      <c r="H151" s="15" t="str">
        <f t="shared" ref="H151" si="1555">IF(F152&lt;&gt;"",IF(TRIM(VLOOKUP(F152,$AI$2:$AR$5000,8,FALSE))="1","X",""),"")</f>
        <v/>
      </c>
      <c r="I151" s="15" t="str">
        <f t="shared" ref="I151" si="1556">IF(F152&lt;&gt;"",IF(TRIM(VLOOKUP(F152,$AI$2:$AR$5000,9,FALSE))="1","X",""),"")</f>
        <v/>
      </c>
      <c r="J151" s="15" t="str">
        <f t="shared" ref="J151" si="1557">IF(TRIM(""&amp;G153)&lt;&gt;"","X","")</f>
        <v/>
      </c>
      <c r="K151" s="15" t="str">
        <f t="shared" ref="K151" si="1558">IF(TRIM(""&amp;G152)&lt;&gt;"","X","")</f>
        <v>X</v>
      </c>
      <c r="L151" s="31" t="str">
        <f>IF(G151&lt;&gt;Labels!$C$92,"X","")</f>
        <v/>
      </c>
      <c r="M151" s="16"/>
      <c r="N151" s="17">
        <v>1353958</v>
      </c>
      <c r="O151" s="17">
        <v>13125</v>
      </c>
      <c r="P151" s="17"/>
      <c r="Q151" s="22" t="str">
        <f>IF(F152="",Labels!$C$93,R151)</f>
        <v>Input Accepted</v>
      </c>
      <c r="R151" s="9" t="str">
        <f t="shared" ref="R151" si="1559">IF(OR(O152&amp;""&lt;&gt;D151&amp;"",O153&amp;""&lt;&gt;D151&amp;""),"You are not allowed to copy cells in the answer column. Press Ctrl-z immediately to attempt to fix this error.",S151)</f>
        <v>Input Accepted</v>
      </c>
      <c r="S151" s="9" t="str">
        <f>IF(AND(OR(H151="X",S152=6,C151=Labels!$C$49,C151=Labels!$C$46,AX151="Y"),Q152=""),Labels!$C$95,T151)</f>
        <v>Input Accepted</v>
      </c>
      <c r="T151" s="346" t="str">
        <f>IF(OR(S153=6,AND(S153&gt;0,S152=6)),Labels!$C$96,IF(S153=1,Labels!$C$143,U151))</f>
        <v>Input Accepted</v>
      </c>
      <c r="U151" s="9" t="str">
        <f>IF(AND(S153&gt;0,U153&lt;=U152),Labels!C$97,V151)</f>
        <v>Input Accepted</v>
      </c>
      <c r="V151" s="9" t="str">
        <f>IF(AND(S153&gt;0,Q153=""),Labels!$C$98,W151)</f>
        <v>Input Accepted</v>
      </c>
      <c r="W151" s="9" t="str">
        <f>IF(AND(S153=0,Q153&lt;&gt;""),Labels!$C$99,Labels!$C$92)</f>
        <v>Input Accepted</v>
      </c>
      <c r="Y151" s="9">
        <f t="shared" ref="Y151" si="1560">IF(H151="X",1,0)</f>
        <v>0</v>
      </c>
      <c r="Z151" s="9">
        <f>SUM(Y$7:Y151)</f>
        <v>0</v>
      </c>
      <c r="AA151" s="9" t="str">
        <f t="shared" ref="AA151" si="1561">Q152</f>
        <v>Y</v>
      </c>
      <c r="AB151" s="9">
        <f t="shared" ref="AB151" si="1562">VLOOKUP(P152,$AI$2:$AN$5000,6,FALSE)</f>
        <v>21</v>
      </c>
      <c r="AC151" s="9" t="str">
        <f t="shared" ref="AC151" si="1563">Q153</f>
        <v/>
      </c>
      <c r="AD151" s="9">
        <f t="shared" ref="AD151" si="1564">IF(TRIM(F152)="",1,0)</f>
        <v>0</v>
      </c>
      <c r="AF151" s="347">
        <f t="shared" ref="AF151" si="1565">SUM($AD$7:$AD$5000)</f>
        <v>0</v>
      </c>
      <c r="AG151" s="9">
        <f>IF(AND(H151="X",C151=Labels!C193),1,0)</f>
        <v>0</v>
      </c>
      <c r="AI151" s="328" t="s">
        <v>1896</v>
      </c>
      <c r="AJ151" s="328">
        <v>1353964</v>
      </c>
      <c r="AK151" s="328">
        <v>4147980</v>
      </c>
      <c r="AL151" s="328">
        <v>2</v>
      </c>
      <c r="AM151" s="328">
        <v>2</v>
      </c>
      <c r="AN151" s="328">
        <v>21</v>
      </c>
      <c r="AO151" s="328">
        <v>1</v>
      </c>
      <c r="AP151" s="328">
        <v>0</v>
      </c>
      <c r="AQ151" s="328">
        <v>0</v>
      </c>
      <c r="AR151" s="328">
        <v>0</v>
      </c>
      <c r="AS151" s="328"/>
      <c r="AX151" s="9" t="s">
        <v>663</v>
      </c>
    </row>
    <row r="152" spans="1:50" ht="25.5">
      <c r="A152" s="212">
        <f t="shared" si="1417"/>
        <v>0</v>
      </c>
      <c r="B152" s="18" t="s">
        <v>1157</v>
      </c>
      <c r="C152" s="219" t="str">
        <f t="shared" ref="C152" si="1566">C151</f>
        <v>Major Must</v>
      </c>
      <c r="D152" s="44" t="str">
        <f t="shared" ref="D152" si="1567">D151</f>
        <v>AF. 13.2</v>
      </c>
      <c r="E152" s="19" t="str">
        <f>Labels!$C$103</f>
        <v>Answer 1 / Comment</v>
      </c>
      <c r="F152" s="62" t="str">
        <f>$AI$137</f>
        <v>AF. 13.2 -Yes</v>
      </c>
      <c r="G152" s="46" t="s">
        <v>664</v>
      </c>
      <c r="H152" s="20" t="str">
        <f t="shared" ref="H152:H153" si="1568">H151</f>
        <v/>
      </c>
      <c r="I152" s="20" t="str">
        <f t="shared" ref="I152:I153" si="1569">I151</f>
        <v/>
      </c>
      <c r="J152" s="20" t="str">
        <f t="shared" ref="J152:J153" si="1570">J151</f>
        <v/>
      </c>
      <c r="K152" s="20" t="str">
        <f t="shared" ref="K152:K153" si="1571">K151</f>
        <v>X</v>
      </c>
      <c r="L152" s="28" t="str">
        <f t="shared" ref="L152" si="1572">L151</f>
        <v/>
      </c>
      <c r="M152" s="21"/>
      <c r="N152" s="22" t="str">
        <f t="shared" ref="N152:N153" si="1573">LEFT(F152,FIND(" -",F152)-1)</f>
        <v>AF. 13.2</v>
      </c>
      <c r="O152" s="22" t="str">
        <f t="shared" ref="O152" si="1574">IF(ISERR(N152),D151,N152)</f>
        <v>AF. 13.2</v>
      </c>
      <c r="P152" s="22" t="str">
        <f t="shared" ref="P152:P153" si="1575">TRIM(F152&amp;"")</f>
        <v>AF. 13.2 -Yes</v>
      </c>
      <c r="Q152" s="22" t="str">
        <f t="shared" ref="Q152:Q153" si="1576">TRIM(G152&amp;"")</f>
        <v>Y</v>
      </c>
      <c r="R152" s="9">
        <f t="shared" ref="R152:R153" si="1577">VLOOKUP(F152,$AI$2:$AM$5000,5,FALSE)</f>
        <v>2</v>
      </c>
      <c r="S152" s="9">
        <f t="shared" ref="S152:S153" si="1578">IF(ISNA(R152),0,R152)</f>
        <v>2</v>
      </c>
      <c r="T152" s="9">
        <f t="shared" ref="T152:T153" si="1579">VLOOKUP(F152,$AI$2:$AL$5000,4,FALSE)</f>
        <v>2</v>
      </c>
      <c r="U152" s="9">
        <f t="shared" ref="U152:U153" si="1580">IF(ISNA(T152),0,T152)</f>
        <v>2</v>
      </c>
      <c r="X152" s="9">
        <f t="shared" ref="X152:X153" si="1581">VLOOKUP(F152,$AI$2:$AL$5000,3,FALSE)</f>
        <v>4147965</v>
      </c>
      <c r="Y152" s="349"/>
      <c r="Z152" s="9">
        <f>SUM(Y$7:Y152)</f>
        <v>0</v>
      </c>
      <c r="AC152" s="350">
        <f t="shared" ref="AC152" si="1582">IF(ISNA(VLOOKUP(F152,$AI$2:$AS$5000,11,FALSE)),"", VLOOKUP(F152,$AI$2:$AS$5000,11,FALSE))</f>
        <v>0</v>
      </c>
      <c r="AI152" s="328" t="s">
        <v>1897</v>
      </c>
      <c r="AJ152" s="328">
        <v>1353965</v>
      </c>
      <c r="AK152" s="328">
        <v>4147984</v>
      </c>
      <c r="AL152" s="328">
        <v>0</v>
      </c>
      <c r="AM152" s="328">
        <v>6</v>
      </c>
      <c r="AN152" s="328">
        <v>21</v>
      </c>
      <c r="AO152" s="328">
        <v>1</v>
      </c>
      <c r="AP152" s="328">
        <v>0</v>
      </c>
      <c r="AQ152" s="328">
        <v>1</v>
      </c>
      <c r="AR152" s="328">
        <v>0</v>
      </c>
      <c r="AS152" s="328"/>
    </row>
    <row r="153" spans="1:50" ht="26.25" thickBot="1">
      <c r="A153" s="212">
        <f t="shared" si="1417"/>
        <v>0</v>
      </c>
      <c r="B153" s="23" t="str">
        <f t="shared" ref="B153:D153" si="1583">B151</f>
        <v>GGFV51FA</v>
      </c>
      <c r="C153" s="220" t="str">
        <f t="shared" si="1583"/>
        <v>Major Must</v>
      </c>
      <c r="D153" s="45" t="str">
        <f t="shared" si="1583"/>
        <v>AF. 13.2</v>
      </c>
      <c r="E153" s="24" t="str">
        <f>Labels!$C$104</f>
        <v>Answer 2 / Evidence</v>
      </c>
      <c r="F153" s="222"/>
      <c r="G153" s="223"/>
      <c r="H153" s="25" t="str">
        <f t="shared" si="1568"/>
        <v/>
      </c>
      <c r="I153" s="25" t="str">
        <f t="shared" si="1569"/>
        <v/>
      </c>
      <c r="J153" s="25" t="str">
        <f t="shared" si="1570"/>
        <v/>
      </c>
      <c r="K153" s="25" t="str">
        <f t="shared" si="1571"/>
        <v>X</v>
      </c>
      <c r="L153" s="27" t="str">
        <f t="shared" ref="L153" si="1584">L151</f>
        <v/>
      </c>
      <c r="M153" s="21"/>
      <c r="N153" s="22" t="e">
        <f t="shared" si="1573"/>
        <v>#VALUE!</v>
      </c>
      <c r="O153" s="22" t="str">
        <f t="shared" ref="O153" si="1585">IF(ISERR(N153),D151,N153)</f>
        <v>AF. 13.2</v>
      </c>
      <c r="P153" s="22" t="str">
        <f t="shared" si="1575"/>
        <v/>
      </c>
      <c r="Q153" s="22" t="str">
        <f t="shared" si="1576"/>
        <v/>
      </c>
      <c r="R153" s="9" t="e">
        <f t="shared" si="1577"/>
        <v>#N/A</v>
      </c>
      <c r="S153" s="9">
        <f t="shared" si="1578"/>
        <v>0</v>
      </c>
      <c r="T153" s="9" t="e">
        <f t="shared" si="1579"/>
        <v>#N/A</v>
      </c>
      <c r="U153" s="9">
        <f t="shared" si="1580"/>
        <v>0</v>
      </c>
      <c r="V153" s="9">
        <f t="shared" ref="V153" si="1586">IF(U153=0,U152,U153)</f>
        <v>2</v>
      </c>
      <c r="W153" s="347">
        <v>2</v>
      </c>
      <c r="X153" s="9" t="e">
        <f t="shared" si="1581"/>
        <v>#N/A</v>
      </c>
      <c r="Y153" s="349"/>
      <c r="Z153" s="9">
        <f>SUM(Y$7:Y153)</f>
        <v>0</v>
      </c>
      <c r="AE153" s="9">
        <f t="shared" ref="AE153" si="1587">MIN(AH153,V153)</f>
        <v>2</v>
      </c>
      <c r="AH153" s="9">
        <v>2</v>
      </c>
      <c r="AI153" s="328" t="s">
        <v>1898</v>
      </c>
      <c r="AJ153" s="328">
        <v>1353965</v>
      </c>
      <c r="AK153" s="328">
        <v>4147983</v>
      </c>
      <c r="AL153" s="328">
        <v>0</v>
      </c>
      <c r="AM153" s="328">
        <v>5</v>
      </c>
      <c r="AN153" s="328">
        <v>21</v>
      </c>
      <c r="AO153" s="328">
        <v>0</v>
      </c>
      <c r="AP153" s="328">
        <v>1</v>
      </c>
      <c r="AQ153" s="328">
        <v>0</v>
      </c>
      <c r="AR153" s="328">
        <v>0</v>
      </c>
      <c r="AS153" s="328"/>
      <c r="AU153" s="9">
        <v>0</v>
      </c>
      <c r="AV153" s="9">
        <f>U152</f>
        <v>2</v>
      </c>
    </row>
    <row r="154" spans="1:50" ht="25.5">
      <c r="A154" s="212">
        <f t="shared" si="1417"/>
        <v>0</v>
      </c>
      <c r="B154" s="67" t="s">
        <v>1157</v>
      </c>
      <c r="C154" s="143" t="s">
        <v>1096</v>
      </c>
      <c r="D154" s="43" t="s">
        <v>2442</v>
      </c>
      <c r="E154" s="218" t="str">
        <f>Labels!$C$54</f>
        <v>Control Point</v>
      </c>
      <c r="F154" s="26" t="s">
        <v>2443</v>
      </c>
      <c r="G154" s="30" t="str">
        <f>IF(OR(ISERR(P155),ISERR(P156),ISERR(Q155),ISERR(Q156)),Labels!$C$94,Q154)</f>
        <v>Input Accepted</v>
      </c>
      <c r="H154" s="15" t="str">
        <f t="shared" ref="H154" si="1588">IF(F155&lt;&gt;"",IF(TRIM(VLOOKUP(F155,$AI$2:$AR$5000,8,FALSE))="1","X",""),"")</f>
        <v/>
      </c>
      <c r="I154" s="15" t="str">
        <f t="shared" ref="I154" si="1589">IF(F155&lt;&gt;"",IF(TRIM(VLOOKUP(F155,$AI$2:$AR$5000,9,FALSE))="1","X",""),"")</f>
        <v/>
      </c>
      <c r="J154" s="15" t="str">
        <f t="shared" ref="J154" si="1590">IF(TRIM(""&amp;G156)&lt;&gt;"","X","")</f>
        <v/>
      </c>
      <c r="K154" s="15" t="str">
        <f t="shared" ref="K154" si="1591">IF(TRIM(""&amp;G155)&lt;&gt;"","X","")</f>
        <v>X</v>
      </c>
      <c r="L154" s="31" t="str">
        <f>IF(G154&lt;&gt;Labels!$C$92,"X","")</f>
        <v/>
      </c>
      <c r="M154" s="16"/>
      <c r="N154" s="17">
        <v>1353959</v>
      </c>
      <c r="O154" s="17">
        <v>13125</v>
      </c>
      <c r="P154" s="17"/>
      <c r="Q154" s="22" t="str">
        <f>IF(F155="",Labels!$C$93,R154)</f>
        <v>Input Accepted</v>
      </c>
      <c r="R154" s="9" t="str">
        <f t="shared" ref="R154" si="1592">IF(OR(O155&amp;""&lt;&gt;D154&amp;"",O156&amp;""&lt;&gt;D154&amp;""),"You are not allowed to copy cells in the answer column. Press Ctrl-z immediately to attempt to fix this error.",S154)</f>
        <v>Input Accepted</v>
      </c>
      <c r="S154" s="9" t="str">
        <f>IF(AND(OR(H154="X",S155=6,C154=Labels!$C$49,C154=Labels!$C$46,AX154="Y"),Q155=""),Labels!$C$95,T154)</f>
        <v>Input Accepted</v>
      </c>
      <c r="T154" s="346" t="str">
        <f>IF(OR(S156=6,AND(S156&gt;0,S155=6)),Labels!$C$96,IF(S156=1,Labels!$C$143,U154))</f>
        <v>Input Accepted</v>
      </c>
      <c r="U154" s="9" t="str">
        <f>IF(AND(S156&gt;0,U156&lt;=U155),Labels!C$97,V154)</f>
        <v>Input Accepted</v>
      </c>
      <c r="V154" s="9" t="str">
        <f>IF(AND(S156&gt;0,Q156=""),Labels!$C$98,W154)</f>
        <v>Input Accepted</v>
      </c>
      <c r="W154" s="9" t="str">
        <f>IF(AND(S156=0,Q156&lt;&gt;""),Labels!$C$99,Labels!$C$92)</f>
        <v>Input Accepted</v>
      </c>
      <c r="Y154" s="9">
        <f t="shared" ref="Y154" si="1593">IF(H154="X",1,0)</f>
        <v>0</v>
      </c>
      <c r="Z154" s="9">
        <f>SUM(Y$7:Y154)</f>
        <v>0</v>
      </c>
      <c r="AA154" s="9" t="str">
        <f t="shared" ref="AA154" si="1594">Q155</f>
        <v>Y</v>
      </c>
      <c r="AB154" s="9">
        <f t="shared" ref="AB154" si="1595">VLOOKUP(P155,$AI$2:$AN$5000,6,FALSE)</f>
        <v>21</v>
      </c>
      <c r="AC154" s="9" t="str">
        <f t="shared" ref="AC154" si="1596">Q156</f>
        <v/>
      </c>
      <c r="AD154" s="9">
        <f t="shared" ref="AD154" si="1597">IF(TRIM(F155)="",1,0)</f>
        <v>0</v>
      </c>
      <c r="AF154" s="347">
        <f t="shared" ref="AF154" si="1598">SUM($AD$7:$AD$5000)</f>
        <v>0</v>
      </c>
      <c r="AG154" s="9">
        <f>IF(AND(H154="X",C154=Labels!C196),1,0)</f>
        <v>0</v>
      </c>
      <c r="AI154" s="328" t="s">
        <v>1899</v>
      </c>
      <c r="AJ154" s="328">
        <v>1353965</v>
      </c>
      <c r="AK154" s="328">
        <v>4147982</v>
      </c>
      <c r="AL154" s="328">
        <v>2</v>
      </c>
      <c r="AM154" s="328">
        <v>2</v>
      </c>
      <c r="AN154" s="328">
        <v>21</v>
      </c>
      <c r="AO154" s="328">
        <v>1</v>
      </c>
      <c r="AP154" s="328">
        <v>0</v>
      </c>
      <c r="AQ154" s="328">
        <v>0</v>
      </c>
      <c r="AR154" s="328">
        <v>0</v>
      </c>
      <c r="AS154" s="328"/>
      <c r="AX154" s="9" t="s">
        <v>663</v>
      </c>
    </row>
    <row r="155" spans="1:50" ht="25.5">
      <c r="A155" s="212">
        <f t="shared" si="1417"/>
        <v>0</v>
      </c>
      <c r="B155" s="18" t="s">
        <v>1157</v>
      </c>
      <c r="C155" s="219" t="str">
        <f t="shared" ref="C155" si="1599">C154</f>
        <v>Major Must</v>
      </c>
      <c r="D155" s="44" t="str">
        <f t="shared" ref="D155" si="1600">D154</f>
        <v>AF. 13.3</v>
      </c>
      <c r="E155" s="19" t="str">
        <f>Labels!$C$103</f>
        <v>Answer 1 / Comment</v>
      </c>
      <c r="F155" s="62" t="str">
        <f>$AI$140</f>
        <v>AF. 13.3 -Yes</v>
      </c>
      <c r="G155" s="46" t="s">
        <v>664</v>
      </c>
      <c r="H155" s="20" t="str">
        <f t="shared" ref="H155:H156" si="1601">H154</f>
        <v/>
      </c>
      <c r="I155" s="20" t="str">
        <f t="shared" ref="I155:I156" si="1602">I154</f>
        <v/>
      </c>
      <c r="J155" s="20" t="str">
        <f t="shared" ref="J155:J156" si="1603">J154</f>
        <v/>
      </c>
      <c r="K155" s="20" t="str">
        <f t="shared" ref="K155:K156" si="1604">K154</f>
        <v>X</v>
      </c>
      <c r="L155" s="28" t="str">
        <f t="shared" ref="L155" si="1605">L154</f>
        <v/>
      </c>
      <c r="M155" s="21"/>
      <c r="N155" s="22" t="str">
        <f t="shared" ref="N155:N156" si="1606">LEFT(F155,FIND(" -",F155)-1)</f>
        <v>AF. 13.3</v>
      </c>
      <c r="O155" s="22" t="str">
        <f t="shared" ref="O155" si="1607">IF(ISERR(N155),D154,N155)</f>
        <v>AF. 13.3</v>
      </c>
      <c r="P155" s="22" t="str">
        <f t="shared" ref="P155:P156" si="1608">TRIM(F155&amp;"")</f>
        <v>AF. 13.3 -Yes</v>
      </c>
      <c r="Q155" s="22" t="str">
        <f t="shared" ref="Q155:Q156" si="1609">TRIM(G155&amp;"")</f>
        <v>Y</v>
      </c>
      <c r="R155" s="9">
        <f t="shared" ref="R155:R156" si="1610">VLOOKUP(F155,$AI$2:$AM$5000,5,FALSE)</f>
        <v>2</v>
      </c>
      <c r="S155" s="9">
        <f t="shared" ref="S155:S156" si="1611">IF(ISNA(R155),0,R155)</f>
        <v>2</v>
      </c>
      <c r="T155" s="9">
        <f t="shared" ref="T155:T156" si="1612">VLOOKUP(F155,$AI$2:$AL$5000,4,FALSE)</f>
        <v>2</v>
      </c>
      <c r="U155" s="9">
        <f t="shared" ref="U155:U156" si="1613">IF(ISNA(T155),0,T155)</f>
        <v>2</v>
      </c>
      <c r="X155" s="9">
        <f t="shared" ref="X155:X156" si="1614">VLOOKUP(F155,$AI$2:$AL$5000,3,FALSE)</f>
        <v>4147968</v>
      </c>
      <c r="Y155" s="349"/>
      <c r="Z155" s="9">
        <f>SUM(Y$7:Y155)</f>
        <v>0</v>
      </c>
      <c r="AC155" s="350">
        <f t="shared" ref="AC155" si="1615">IF(ISNA(VLOOKUP(F155,$AI$2:$AS$5000,11,FALSE)),"", VLOOKUP(F155,$AI$2:$AS$5000,11,FALSE))</f>
        <v>0</v>
      </c>
      <c r="AI155" s="328" t="s">
        <v>1900</v>
      </c>
      <c r="AJ155" s="328">
        <v>1353966</v>
      </c>
      <c r="AK155" s="328">
        <v>4147987</v>
      </c>
      <c r="AL155" s="328">
        <v>0</v>
      </c>
      <c r="AM155" s="328">
        <v>6</v>
      </c>
      <c r="AN155" s="328">
        <v>21</v>
      </c>
      <c r="AO155" s="328">
        <v>1</v>
      </c>
      <c r="AP155" s="328">
        <v>0</v>
      </c>
      <c r="AQ155" s="328">
        <v>1</v>
      </c>
      <c r="AR155" s="328">
        <v>0</v>
      </c>
      <c r="AS155" s="328"/>
    </row>
    <row r="156" spans="1:50" ht="26.25" thickBot="1">
      <c r="A156" s="212">
        <f t="shared" si="1417"/>
        <v>0</v>
      </c>
      <c r="B156" s="23" t="str">
        <f t="shared" ref="B156:D156" si="1616">B154</f>
        <v>GGFV51FA</v>
      </c>
      <c r="C156" s="220" t="str">
        <f t="shared" si="1616"/>
        <v>Major Must</v>
      </c>
      <c r="D156" s="45" t="str">
        <f t="shared" si="1616"/>
        <v>AF. 13.3</v>
      </c>
      <c r="E156" s="24" t="str">
        <f>Labels!$C$104</f>
        <v>Answer 2 / Evidence</v>
      </c>
      <c r="F156" s="222"/>
      <c r="G156" s="223"/>
      <c r="H156" s="25" t="str">
        <f t="shared" si="1601"/>
        <v/>
      </c>
      <c r="I156" s="25" t="str">
        <f t="shared" si="1602"/>
        <v/>
      </c>
      <c r="J156" s="25" t="str">
        <f t="shared" si="1603"/>
        <v/>
      </c>
      <c r="K156" s="25" t="str">
        <f t="shared" si="1604"/>
        <v>X</v>
      </c>
      <c r="L156" s="27" t="str">
        <f t="shared" ref="L156" si="1617">L154</f>
        <v/>
      </c>
      <c r="M156" s="21"/>
      <c r="N156" s="22" t="e">
        <f t="shared" si="1606"/>
        <v>#VALUE!</v>
      </c>
      <c r="O156" s="22" t="str">
        <f t="shared" ref="O156" si="1618">IF(ISERR(N156),D154,N156)</f>
        <v>AF. 13.3</v>
      </c>
      <c r="P156" s="22" t="str">
        <f t="shared" si="1608"/>
        <v/>
      </c>
      <c r="Q156" s="22" t="str">
        <f t="shared" si="1609"/>
        <v/>
      </c>
      <c r="R156" s="9" t="e">
        <f t="shared" si="1610"/>
        <v>#N/A</v>
      </c>
      <c r="S156" s="9">
        <f t="shared" si="1611"/>
        <v>0</v>
      </c>
      <c r="T156" s="9" t="e">
        <f t="shared" si="1612"/>
        <v>#N/A</v>
      </c>
      <c r="U156" s="9">
        <f t="shared" si="1613"/>
        <v>0</v>
      </c>
      <c r="V156" s="9">
        <f t="shared" ref="V156" si="1619">IF(U156=0,U155,U156)</f>
        <v>2</v>
      </c>
      <c r="W156" s="347">
        <v>2</v>
      </c>
      <c r="X156" s="9" t="e">
        <f t="shared" si="1614"/>
        <v>#N/A</v>
      </c>
      <c r="Y156" s="349"/>
      <c r="Z156" s="9">
        <f>SUM(Y$7:Y156)</f>
        <v>0</v>
      </c>
      <c r="AE156" s="9">
        <f t="shared" ref="AE156" si="1620">MIN(AH156,V156)</f>
        <v>2</v>
      </c>
      <c r="AH156" s="9">
        <v>2</v>
      </c>
      <c r="AI156" s="328" t="s">
        <v>1901</v>
      </c>
      <c r="AJ156" s="328">
        <v>1353966</v>
      </c>
      <c r="AK156" s="328">
        <v>4147986</v>
      </c>
      <c r="AL156" s="328">
        <v>0</v>
      </c>
      <c r="AM156" s="328">
        <v>5</v>
      </c>
      <c r="AN156" s="328">
        <v>21</v>
      </c>
      <c r="AO156" s="328">
        <v>0</v>
      </c>
      <c r="AP156" s="328">
        <v>1</v>
      </c>
      <c r="AQ156" s="328">
        <v>0</v>
      </c>
      <c r="AR156" s="328">
        <v>0</v>
      </c>
      <c r="AS156" s="328"/>
      <c r="AU156" s="9">
        <v>0</v>
      </c>
      <c r="AV156" s="9">
        <f>U155</f>
        <v>2</v>
      </c>
    </row>
    <row r="157" spans="1:50" ht="51">
      <c r="A157" s="212">
        <f t="shared" si="1417"/>
        <v>0</v>
      </c>
      <c r="B157" s="67" t="s">
        <v>1157</v>
      </c>
      <c r="C157" s="143" t="s">
        <v>1096</v>
      </c>
      <c r="D157" s="43" t="s">
        <v>2444</v>
      </c>
      <c r="E157" s="218" t="str">
        <f>Labels!$C$54</f>
        <v>Control Point</v>
      </c>
      <c r="F157" s="26" t="s">
        <v>2445</v>
      </c>
      <c r="G157" s="30" t="str">
        <f>IF(OR(ISERR(P158),ISERR(P159),ISERR(Q158),ISERR(Q159)),Labels!$C$94,Q157)</f>
        <v>Input Accepted</v>
      </c>
      <c r="H157" s="15" t="str">
        <f t="shared" ref="H157" si="1621">IF(F158&lt;&gt;"",IF(TRIM(VLOOKUP(F158,$AI$2:$AR$5000,8,FALSE))="1","X",""),"")</f>
        <v/>
      </c>
      <c r="I157" s="15" t="str">
        <f t="shared" ref="I157" si="1622">IF(F158&lt;&gt;"",IF(TRIM(VLOOKUP(F158,$AI$2:$AR$5000,9,FALSE))="1","X",""),"")</f>
        <v/>
      </c>
      <c r="J157" s="15" t="str">
        <f t="shared" ref="J157" si="1623">IF(TRIM(""&amp;G159)&lt;&gt;"","X","")</f>
        <v/>
      </c>
      <c r="K157" s="15" t="str">
        <f t="shared" ref="K157" si="1624">IF(TRIM(""&amp;G158)&lt;&gt;"","X","")</f>
        <v>X</v>
      </c>
      <c r="L157" s="31" t="str">
        <f>IF(G157&lt;&gt;Labels!$C$92,"X","")</f>
        <v/>
      </c>
      <c r="M157" s="16"/>
      <c r="N157" s="17">
        <v>1353960</v>
      </c>
      <c r="O157" s="17">
        <v>13125</v>
      </c>
      <c r="P157" s="17"/>
      <c r="Q157" s="22" t="str">
        <f>IF(F158="",Labels!$C$93,R157)</f>
        <v>Input Accepted</v>
      </c>
      <c r="R157" s="9" t="str">
        <f t="shared" ref="R157" si="1625">IF(OR(O158&amp;""&lt;&gt;D157&amp;"",O159&amp;""&lt;&gt;D157&amp;""),"You are not allowed to copy cells in the answer column. Press Ctrl-z immediately to attempt to fix this error.",S157)</f>
        <v>Input Accepted</v>
      </c>
      <c r="S157" s="9" t="str">
        <f>IF(AND(OR(H157="X",S158=6,C157=Labels!$C$49,C157=Labels!$C$46,AX157="Y"),Q158=""),Labels!$C$95,T157)</f>
        <v>Input Accepted</v>
      </c>
      <c r="T157" s="346" t="str">
        <f>IF(OR(S159=6,AND(S159&gt;0,S158=6)),Labels!$C$96,IF(S159=1,Labels!$C$143,U157))</f>
        <v>Input Accepted</v>
      </c>
      <c r="U157" s="9" t="str">
        <f>IF(AND(S159&gt;0,U159&lt;=U158),Labels!C$97,V157)</f>
        <v>Input Accepted</v>
      </c>
      <c r="V157" s="9" t="str">
        <f>IF(AND(S159&gt;0,Q159=""),Labels!$C$98,W157)</f>
        <v>Input Accepted</v>
      </c>
      <c r="W157" s="9" t="str">
        <f>IF(AND(S159=0,Q159&lt;&gt;""),Labels!$C$99,Labels!$C$92)</f>
        <v>Input Accepted</v>
      </c>
      <c r="Y157" s="9">
        <f t="shared" ref="Y157" si="1626">IF(H157="X",1,0)</f>
        <v>0</v>
      </c>
      <c r="Z157" s="9">
        <f>SUM(Y$7:Y157)</f>
        <v>0</v>
      </c>
      <c r="AA157" s="9" t="str">
        <f t="shared" ref="AA157" si="1627">Q158</f>
        <v>Y</v>
      </c>
      <c r="AB157" s="9">
        <f t="shared" ref="AB157" si="1628">VLOOKUP(P158,$AI$2:$AN$5000,6,FALSE)</f>
        <v>21</v>
      </c>
      <c r="AC157" s="9" t="str">
        <f t="shared" ref="AC157" si="1629">Q159</f>
        <v/>
      </c>
      <c r="AD157" s="9">
        <f t="shared" ref="AD157" si="1630">IF(TRIM(F158)="",1,0)</f>
        <v>0</v>
      </c>
      <c r="AF157" s="347">
        <f t="shared" ref="AF157" si="1631">SUM($AD$7:$AD$5000)</f>
        <v>0</v>
      </c>
      <c r="AG157" s="9">
        <f>IF(AND(H157="X",C157=Labels!C199),1,0)</f>
        <v>0</v>
      </c>
      <c r="AI157" s="328" t="s">
        <v>1902</v>
      </c>
      <c r="AJ157" s="328">
        <v>1353966</v>
      </c>
      <c r="AK157" s="328">
        <v>4147985</v>
      </c>
      <c r="AL157" s="328">
        <v>2</v>
      </c>
      <c r="AM157" s="328">
        <v>2</v>
      </c>
      <c r="AN157" s="328">
        <v>21</v>
      </c>
      <c r="AO157" s="328">
        <v>1</v>
      </c>
      <c r="AP157" s="328">
        <v>0</v>
      </c>
      <c r="AQ157" s="328">
        <v>0</v>
      </c>
      <c r="AR157" s="328">
        <v>0</v>
      </c>
      <c r="AS157" s="328"/>
      <c r="AX157" s="9" t="s">
        <v>663</v>
      </c>
    </row>
    <row r="158" spans="1:50" ht="25.5">
      <c r="A158" s="212">
        <f t="shared" si="1417"/>
        <v>0</v>
      </c>
      <c r="B158" s="18" t="s">
        <v>1157</v>
      </c>
      <c r="C158" s="219" t="str">
        <f t="shared" ref="C158" si="1632">C157</f>
        <v>Major Must</v>
      </c>
      <c r="D158" s="44" t="str">
        <f t="shared" ref="D158" si="1633">D157</f>
        <v>AF. 13.4</v>
      </c>
      <c r="E158" s="19" t="str">
        <f>Labels!$C$103</f>
        <v>Answer 1 / Comment</v>
      </c>
      <c r="F158" s="62" t="str">
        <f>$AI$143</f>
        <v>AF. 13.4 -Yes</v>
      </c>
      <c r="G158" s="46" t="s">
        <v>664</v>
      </c>
      <c r="H158" s="20" t="str">
        <f t="shared" ref="H158:H159" si="1634">H157</f>
        <v/>
      </c>
      <c r="I158" s="20" t="str">
        <f t="shared" ref="I158:I159" si="1635">I157</f>
        <v/>
      </c>
      <c r="J158" s="20" t="str">
        <f t="shared" ref="J158:J159" si="1636">J157</f>
        <v/>
      </c>
      <c r="K158" s="20" t="str">
        <f t="shared" ref="K158:K159" si="1637">K157</f>
        <v>X</v>
      </c>
      <c r="L158" s="28" t="str">
        <f t="shared" ref="L158" si="1638">L157</f>
        <v/>
      </c>
      <c r="M158" s="21"/>
      <c r="N158" s="22" t="str">
        <f t="shared" ref="N158:N159" si="1639">LEFT(F158,FIND(" -",F158)-1)</f>
        <v>AF. 13.4</v>
      </c>
      <c r="O158" s="22" t="str">
        <f t="shared" ref="O158" si="1640">IF(ISERR(N158),D157,N158)</f>
        <v>AF. 13.4</v>
      </c>
      <c r="P158" s="22" t="str">
        <f t="shared" ref="P158:P159" si="1641">TRIM(F158&amp;"")</f>
        <v>AF. 13.4 -Yes</v>
      </c>
      <c r="Q158" s="22" t="str">
        <f t="shared" ref="Q158:Q159" si="1642">TRIM(G158&amp;"")</f>
        <v>Y</v>
      </c>
      <c r="R158" s="9">
        <f t="shared" ref="R158:R159" si="1643">VLOOKUP(F158,$AI$2:$AM$5000,5,FALSE)</f>
        <v>2</v>
      </c>
      <c r="S158" s="9">
        <f t="shared" ref="S158:S159" si="1644">IF(ISNA(R158),0,R158)</f>
        <v>2</v>
      </c>
      <c r="T158" s="9">
        <f t="shared" ref="T158:T159" si="1645">VLOOKUP(F158,$AI$2:$AL$5000,4,FALSE)</f>
        <v>2</v>
      </c>
      <c r="U158" s="9">
        <f t="shared" ref="U158:U159" si="1646">IF(ISNA(T158),0,T158)</f>
        <v>2</v>
      </c>
      <c r="X158" s="9">
        <f t="shared" ref="X158:X159" si="1647">VLOOKUP(F158,$AI$2:$AL$5000,3,FALSE)</f>
        <v>4147971</v>
      </c>
      <c r="Y158" s="349"/>
      <c r="Z158" s="9">
        <f>SUM(Y$7:Y158)</f>
        <v>0</v>
      </c>
      <c r="AC158" s="350">
        <f t="shared" ref="AC158" si="1648">IF(ISNA(VLOOKUP(F158,$AI$2:$AS$5000,11,FALSE)),"", VLOOKUP(F158,$AI$2:$AS$5000,11,FALSE))</f>
        <v>0</v>
      </c>
      <c r="AI158" s="328" t="s">
        <v>1903</v>
      </c>
      <c r="AJ158" s="328">
        <v>1353967</v>
      </c>
      <c r="AK158" s="328">
        <v>4147989</v>
      </c>
      <c r="AL158" s="328">
        <v>0</v>
      </c>
      <c r="AM158" s="328">
        <v>5</v>
      </c>
      <c r="AN158" s="328">
        <v>21</v>
      </c>
      <c r="AO158" s="328">
        <v>0</v>
      </c>
      <c r="AP158" s="328">
        <v>1</v>
      </c>
      <c r="AQ158" s="328">
        <v>0</v>
      </c>
      <c r="AR158" s="328">
        <v>0</v>
      </c>
      <c r="AS158" s="328"/>
    </row>
    <row r="159" spans="1:50" ht="26.25" thickBot="1">
      <c r="A159" s="212">
        <f t="shared" si="1417"/>
        <v>0</v>
      </c>
      <c r="B159" s="23" t="str">
        <f t="shared" ref="B159:D159" si="1649">B157</f>
        <v>GGFV51FA</v>
      </c>
      <c r="C159" s="220" t="str">
        <f t="shared" si="1649"/>
        <v>Major Must</v>
      </c>
      <c r="D159" s="45" t="str">
        <f t="shared" si="1649"/>
        <v>AF. 13.4</v>
      </c>
      <c r="E159" s="24" t="str">
        <f>Labels!$C$104</f>
        <v>Answer 2 / Evidence</v>
      </c>
      <c r="F159" s="222"/>
      <c r="G159" s="223"/>
      <c r="H159" s="25" t="str">
        <f t="shared" si="1634"/>
        <v/>
      </c>
      <c r="I159" s="25" t="str">
        <f t="shared" si="1635"/>
        <v/>
      </c>
      <c r="J159" s="25" t="str">
        <f t="shared" si="1636"/>
        <v/>
      </c>
      <c r="K159" s="25" t="str">
        <f t="shared" si="1637"/>
        <v>X</v>
      </c>
      <c r="L159" s="27" t="str">
        <f t="shared" ref="L159" si="1650">L157</f>
        <v/>
      </c>
      <c r="M159" s="21"/>
      <c r="N159" s="22" t="e">
        <f t="shared" si="1639"/>
        <v>#VALUE!</v>
      </c>
      <c r="O159" s="22" t="str">
        <f t="shared" ref="O159" si="1651">IF(ISERR(N159),D157,N159)</f>
        <v>AF. 13.4</v>
      </c>
      <c r="P159" s="22" t="str">
        <f t="shared" si="1641"/>
        <v/>
      </c>
      <c r="Q159" s="22" t="str">
        <f t="shared" si="1642"/>
        <v/>
      </c>
      <c r="R159" s="9" t="e">
        <f t="shared" si="1643"/>
        <v>#N/A</v>
      </c>
      <c r="S159" s="9">
        <f t="shared" si="1644"/>
        <v>0</v>
      </c>
      <c r="T159" s="9" t="e">
        <f t="shared" si="1645"/>
        <v>#N/A</v>
      </c>
      <c r="U159" s="9">
        <f t="shared" si="1646"/>
        <v>0</v>
      </c>
      <c r="V159" s="9">
        <f t="shared" ref="V159" si="1652">IF(U159=0,U158,U159)</f>
        <v>2</v>
      </c>
      <c r="W159" s="347">
        <v>2</v>
      </c>
      <c r="X159" s="9" t="e">
        <f t="shared" si="1647"/>
        <v>#N/A</v>
      </c>
      <c r="Y159" s="349"/>
      <c r="Z159" s="9">
        <f>SUM(Y$7:Y159)</f>
        <v>0</v>
      </c>
      <c r="AE159" s="9">
        <f t="shared" ref="AE159" si="1653">MIN(AH159,V159)</f>
        <v>2</v>
      </c>
      <c r="AH159" s="9">
        <v>2</v>
      </c>
      <c r="AI159" s="328" t="s">
        <v>1904</v>
      </c>
      <c r="AJ159" s="328">
        <v>1353967</v>
      </c>
      <c r="AK159" s="328">
        <v>4147988</v>
      </c>
      <c r="AL159" s="328">
        <v>2</v>
      </c>
      <c r="AM159" s="328">
        <v>2</v>
      </c>
      <c r="AN159" s="328">
        <v>21</v>
      </c>
      <c r="AO159" s="328">
        <v>1</v>
      </c>
      <c r="AP159" s="328">
        <v>0</v>
      </c>
      <c r="AQ159" s="328">
        <v>0</v>
      </c>
      <c r="AR159" s="328">
        <v>0</v>
      </c>
      <c r="AS159" s="328"/>
      <c r="AU159" s="9">
        <v>0</v>
      </c>
      <c r="AV159" s="9">
        <f>U158</f>
        <v>2</v>
      </c>
    </row>
    <row r="160" spans="1:50" ht="25.5">
      <c r="A160" s="212">
        <f t="shared" si="1417"/>
        <v>0</v>
      </c>
      <c r="B160" s="67" t="s">
        <v>1157</v>
      </c>
      <c r="C160" s="143" t="s">
        <v>1096</v>
      </c>
      <c r="D160" s="43" t="s">
        <v>2446</v>
      </c>
      <c r="E160" s="218" t="str">
        <f>Labels!$C$54</f>
        <v>Control Point</v>
      </c>
      <c r="F160" s="26" t="s">
        <v>2447</v>
      </c>
      <c r="G160" s="30" t="str">
        <f>IF(OR(ISERR(P161),ISERR(P162),ISERR(Q161),ISERR(Q162)),Labels!$C$94,Q160)</f>
        <v>Input Accepted</v>
      </c>
      <c r="H160" s="15" t="str">
        <f t="shared" ref="H160" si="1654">IF(F161&lt;&gt;"",IF(TRIM(VLOOKUP(F161,$AI$2:$AR$5000,8,FALSE))="1","X",""),"")</f>
        <v/>
      </c>
      <c r="I160" s="15" t="str">
        <f t="shared" ref="I160" si="1655">IF(F161&lt;&gt;"",IF(TRIM(VLOOKUP(F161,$AI$2:$AR$5000,9,FALSE))="1","X",""),"")</f>
        <v/>
      </c>
      <c r="J160" s="15" t="str">
        <f t="shared" ref="J160" si="1656">IF(TRIM(""&amp;G162)&lt;&gt;"","X","")</f>
        <v/>
      </c>
      <c r="K160" s="15" t="str">
        <f t="shared" ref="K160" si="1657">IF(TRIM(""&amp;G161)&lt;&gt;"","X","")</f>
        <v>X</v>
      </c>
      <c r="L160" s="31" t="str">
        <f>IF(G160&lt;&gt;Labels!$C$92,"X","")</f>
        <v/>
      </c>
      <c r="M160" s="16"/>
      <c r="N160" s="17">
        <v>1353961</v>
      </c>
      <c r="O160" s="17">
        <v>13125</v>
      </c>
      <c r="P160" s="17"/>
      <c r="Q160" s="22" t="str">
        <f>IF(F161="",Labels!$C$93,R160)</f>
        <v>Input Accepted</v>
      </c>
      <c r="R160" s="9" t="str">
        <f t="shared" ref="R160" si="1658">IF(OR(O161&amp;""&lt;&gt;D160&amp;"",O162&amp;""&lt;&gt;D160&amp;""),"You are not allowed to copy cells in the answer column. Press Ctrl-z immediately to attempt to fix this error.",S160)</f>
        <v>Input Accepted</v>
      </c>
      <c r="S160" s="9" t="str">
        <f>IF(AND(OR(H160="X",S161=6,C160=Labels!$C$49,C160=Labels!$C$46,AX160="Y"),Q161=""),Labels!$C$95,T160)</f>
        <v>Input Accepted</v>
      </c>
      <c r="T160" s="346" t="str">
        <f>IF(OR(S162=6,AND(S162&gt;0,S161=6)),Labels!$C$96,IF(S162=1,Labels!$C$143,U160))</f>
        <v>Input Accepted</v>
      </c>
      <c r="U160" s="9" t="str">
        <f>IF(AND(S162&gt;0,U162&lt;=U161),Labels!C$97,V160)</f>
        <v>Input Accepted</v>
      </c>
      <c r="V160" s="9" t="str">
        <f>IF(AND(S162&gt;0,Q162=""),Labels!$C$98,W160)</f>
        <v>Input Accepted</v>
      </c>
      <c r="W160" s="9" t="str">
        <f>IF(AND(S162=0,Q162&lt;&gt;""),Labels!$C$99,Labels!$C$92)</f>
        <v>Input Accepted</v>
      </c>
      <c r="Y160" s="9">
        <f t="shared" ref="Y160" si="1659">IF(H160="X",1,0)</f>
        <v>0</v>
      </c>
      <c r="Z160" s="9">
        <f>SUM(Y$7:Y160)</f>
        <v>0</v>
      </c>
      <c r="AA160" s="9" t="str">
        <f t="shared" ref="AA160" si="1660">Q161</f>
        <v>Y</v>
      </c>
      <c r="AB160" s="9">
        <f t="shared" ref="AB160" si="1661">VLOOKUP(P161,$AI$2:$AN$5000,6,FALSE)</f>
        <v>21</v>
      </c>
      <c r="AC160" s="9" t="str">
        <f t="shared" ref="AC160" si="1662">Q162</f>
        <v/>
      </c>
      <c r="AD160" s="9">
        <f t="shared" ref="AD160" si="1663">IF(TRIM(F161)="",1,0)</f>
        <v>0</v>
      </c>
      <c r="AF160" s="347">
        <f t="shared" ref="AF160" si="1664">SUM($AD$7:$AD$5000)</f>
        <v>0</v>
      </c>
      <c r="AG160" s="9">
        <f>IF(AND(H160="X",C160=Labels!C202),1,0)</f>
        <v>0</v>
      </c>
      <c r="AI160" s="328" t="s">
        <v>1905</v>
      </c>
      <c r="AJ160" s="328">
        <v>1353968</v>
      </c>
      <c r="AK160" s="328">
        <v>4147992</v>
      </c>
      <c r="AL160" s="328">
        <v>0</v>
      </c>
      <c r="AM160" s="328">
        <v>6</v>
      </c>
      <c r="AN160" s="328">
        <v>21</v>
      </c>
      <c r="AO160" s="328">
        <v>1</v>
      </c>
      <c r="AP160" s="328">
        <v>0</v>
      </c>
      <c r="AQ160" s="328">
        <v>1</v>
      </c>
      <c r="AR160" s="328">
        <v>0</v>
      </c>
      <c r="AS160" s="328"/>
      <c r="AX160" s="9" t="s">
        <v>663</v>
      </c>
    </row>
    <row r="161" spans="1:50" ht="25.5">
      <c r="A161" s="212">
        <f t="shared" si="1417"/>
        <v>0</v>
      </c>
      <c r="B161" s="18" t="s">
        <v>1157</v>
      </c>
      <c r="C161" s="219" t="str">
        <f t="shared" ref="C161" si="1665">C160</f>
        <v>Major Must</v>
      </c>
      <c r="D161" s="44" t="str">
        <f t="shared" ref="D161" si="1666">D160</f>
        <v>AF. 14.1</v>
      </c>
      <c r="E161" s="19" t="str">
        <f>Labels!$C$103</f>
        <v>Answer 1 / Comment</v>
      </c>
      <c r="F161" s="62" t="str">
        <f>$AI$145</f>
        <v>AF. 14.1 -Yes</v>
      </c>
      <c r="G161" s="46" t="s">
        <v>664</v>
      </c>
      <c r="H161" s="20" t="str">
        <f t="shared" ref="H161:H162" si="1667">H160</f>
        <v/>
      </c>
      <c r="I161" s="20" t="str">
        <f t="shared" ref="I161:I162" si="1668">I160</f>
        <v/>
      </c>
      <c r="J161" s="20" t="str">
        <f t="shared" ref="J161:J162" si="1669">J160</f>
        <v/>
      </c>
      <c r="K161" s="20" t="str">
        <f t="shared" ref="K161:K162" si="1670">K160</f>
        <v>X</v>
      </c>
      <c r="L161" s="28" t="str">
        <f t="shared" ref="L161" si="1671">L160</f>
        <v/>
      </c>
      <c r="M161" s="21"/>
      <c r="N161" s="22" t="str">
        <f t="shared" ref="N161:N162" si="1672">LEFT(F161,FIND(" -",F161)-1)</f>
        <v>AF. 14.1</v>
      </c>
      <c r="O161" s="22" t="str">
        <f t="shared" ref="O161" si="1673">IF(ISERR(N161),D160,N161)</f>
        <v>AF. 14.1</v>
      </c>
      <c r="P161" s="22" t="str">
        <f t="shared" ref="P161:P162" si="1674">TRIM(F161&amp;"")</f>
        <v>AF. 14.1 -Yes</v>
      </c>
      <c r="Q161" s="22" t="str">
        <f t="shared" ref="Q161:Q162" si="1675">TRIM(G161&amp;"")</f>
        <v>Y</v>
      </c>
      <c r="R161" s="9">
        <f t="shared" ref="R161:R162" si="1676">VLOOKUP(F161,$AI$2:$AM$5000,5,FALSE)</f>
        <v>2</v>
      </c>
      <c r="S161" s="9">
        <f t="shared" ref="S161:S162" si="1677">IF(ISNA(R161),0,R161)</f>
        <v>2</v>
      </c>
      <c r="T161" s="9">
        <f t="shared" ref="T161:T162" si="1678">VLOOKUP(F161,$AI$2:$AL$5000,4,FALSE)</f>
        <v>2</v>
      </c>
      <c r="U161" s="9">
        <f t="shared" ref="U161:U162" si="1679">IF(ISNA(T161),0,T161)</f>
        <v>2</v>
      </c>
      <c r="X161" s="9">
        <f t="shared" ref="X161:X162" si="1680">VLOOKUP(F161,$AI$2:$AL$5000,3,FALSE)</f>
        <v>4147974</v>
      </c>
      <c r="Y161" s="349"/>
      <c r="Z161" s="9">
        <f>SUM(Y$7:Y161)</f>
        <v>0</v>
      </c>
      <c r="AC161" s="350">
        <f t="shared" ref="AC161" si="1681">IF(ISNA(VLOOKUP(F161,$AI$2:$AS$5000,11,FALSE)),"", VLOOKUP(F161,$AI$2:$AS$5000,11,FALSE))</f>
        <v>0</v>
      </c>
      <c r="AI161" s="328" t="s">
        <v>1906</v>
      </c>
      <c r="AJ161" s="328">
        <v>1353968</v>
      </c>
      <c r="AK161" s="328">
        <v>4147991</v>
      </c>
      <c r="AL161" s="328">
        <v>0</v>
      </c>
      <c r="AM161" s="328">
        <v>5</v>
      </c>
      <c r="AN161" s="328">
        <v>21</v>
      </c>
      <c r="AO161" s="328">
        <v>0</v>
      </c>
      <c r="AP161" s="328">
        <v>1</v>
      </c>
      <c r="AQ161" s="328">
        <v>0</v>
      </c>
      <c r="AR161" s="328">
        <v>0</v>
      </c>
      <c r="AS161" s="328"/>
    </row>
    <row r="162" spans="1:50" ht="26.25" thickBot="1">
      <c r="A162" s="212">
        <f t="shared" si="1417"/>
        <v>0</v>
      </c>
      <c r="B162" s="23" t="str">
        <f t="shared" ref="B162:D162" si="1682">B160</f>
        <v>GGFV51FA</v>
      </c>
      <c r="C162" s="220" t="str">
        <f t="shared" si="1682"/>
        <v>Major Must</v>
      </c>
      <c r="D162" s="45" t="str">
        <f t="shared" si="1682"/>
        <v>AF. 14.1</v>
      </c>
      <c r="E162" s="24" t="str">
        <f>Labels!$C$104</f>
        <v>Answer 2 / Evidence</v>
      </c>
      <c r="F162" s="222"/>
      <c r="G162" s="223"/>
      <c r="H162" s="25" t="str">
        <f t="shared" si="1667"/>
        <v/>
      </c>
      <c r="I162" s="25" t="str">
        <f t="shared" si="1668"/>
        <v/>
      </c>
      <c r="J162" s="25" t="str">
        <f t="shared" si="1669"/>
        <v/>
      </c>
      <c r="K162" s="25" t="str">
        <f t="shared" si="1670"/>
        <v>X</v>
      </c>
      <c r="L162" s="27" t="str">
        <f t="shared" ref="L162" si="1683">L160</f>
        <v/>
      </c>
      <c r="M162" s="21"/>
      <c r="N162" s="22" t="e">
        <f t="shared" si="1672"/>
        <v>#VALUE!</v>
      </c>
      <c r="O162" s="22" t="str">
        <f t="shared" ref="O162" si="1684">IF(ISERR(N162),D160,N162)</f>
        <v>AF. 14.1</v>
      </c>
      <c r="P162" s="22" t="str">
        <f t="shared" si="1674"/>
        <v/>
      </c>
      <c r="Q162" s="22" t="str">
        <f t="shared" si="1675"/>
        <v/>
      </c>
      <c r="R162" s="9" t="e">
        <f t="shared" si="1676"/>
        <v>#N/A</v>
      </c>
      <c r="S162" s="9">
        <f t="shared" si="1677"/>
        <v>0</v>
      </c>
      <c r="T162" s="9" t="e">
        <f t="shared" si="1678"/>
        <v>#N/A</v>
      </c>
      <c r="U162" s="9">
        <f t="shared" si="1679"/>
        <v>0</v>
      </c>
      <c r="V162" s="9">
        <f t="shared" ref="V162" si="1685">IF(U162=0,U161,U162)</f>
        <v>2</v>
      </c>
      <c r="W162" s="347">
        <v>2</v>
      </c>
      <c r="X162" s="9" t="e">
        <f t="shared" si="1680"/>
        <v>#N/A</v>
      </c>
      <c r="Y162" s="349"/>
      <c r="Z162" s="9">
        <f>SUM(Y$7:Y162)</f>
        <v>0</v>
      </c>
      <c r="AE162" s="9">
        <f t="shared" ref="AE162" si="1686">MIN(AH162,V162)</f>
        <v>2</v>
      </c>
      <c r="AH162" s="9">
        <v>2</v>
      </c>
      <c r="AI162" s="328" t="s">
        <v>1907</v>
      </c>
      <c r="AJ162" s="328">
        <v>1353968</v>
      </c>
      <c r="AK162" s="328">
        <v>4147990</v>
      </c>
      <c r="AL162" s="328">
        <v>2</v>
      </c>
      <c r="AM162" s="328">
        <v>2</v>
      </c>
      <c r="AN162" s="328">
        <v>21</v>
      </c>
      <c r="AO162" s="328">
        <v>1</v>
      </c>
      <c r="AP162" s="328">
        <v>0</v>
      </c>
      <c r="AQ162" s="328">
        <v>0</v>
      </c>
      <c r="AR162" s="328">
        <v>0</v>
      </c>
      <c r="AS162" s="328"/>
      <c r="AU162" s="9">
        <v>0</v>
      </c>
      <c r="AV162" s="9">
        <f>U161</f>
        <v>2</v>
      </c>
    </row>
    <row r="163" spans="1:50" ht="38.25">
      <c r="A163" s="212">
        <f t="shared" si="1417"/>
        <v>0</v>
      </c>
      <c r="B163" s="67" t="s">
        <v>1157</v>
      </c>
      <c r="C163" s="143" t="s">
        <v>1096</v>
      </c>
      <c r="D163" s="43" t="s">
        <v>2448</v>
      </c>
      <c r="E163" s="218" t="str">
        <f>Labels!$C$54</f>
        <v>Control Point</v>
      </c>
      <c r="F163" s="26" t="s">
        <v>2449</v>
      </c>
      <c r="G163" s="30" t="str">
        <f>IF(OR(ISERR(P164),ISERR(P165),ISERR(Q164),ISERR(Q165)),Labels!$C$94,Q163)</f>
        <v>Input Accepted</v>
      </c>
      <c r="H163" s="15" t="str">
        <f t="shared" ref="H163" si="1687">IF(F164&lt;&gt;"",IF(TRIM(VLOOKUP(F164,$AI$2:$AR$5000,8,FALSE))="1","X",""),"")</f>
        <v/>
      </c>
      <c r="I163" s="15" t="str">
        <f t="shared" ref="I163" si="1688">IF(F164&lt;&gt;"",IF(TRIM(VLOOKUP(F164,$AI$2:$AR$5000,9,FALSE))="1","X",""),"")</f>
        <v/>
      </c>
      <c r="J163" s="15" t="str">
        <f t="shared" ref="J163" si="1689">IF(TRIM(""&amp;G165)&lt;&gt;"","X","")</f>
        <v/>
      </c>
      <c r="K163" s="15" t="str">
        <f t="shared" ref="K163" si="1690">IF(TRIM(""&amp;G164)&lt;&gt;"","X","")</f>
        <v>X</v>
      </c>
      <c r="L163" s="31" t="str">
        <f>IF(G163&lt;&gt;Labels!$C$92,"X","")</f>
        <v/>
      </c>
      <c r="M163" s="16"/>
      <c r="N163" s="17">
        <v>1353962</v>
      </c>
      <c r="O163" s="17">
        <v>13125</v>
      </c>
      <c r="P163" s="17"/>
      <c r="Q163" s="22" t="str">
        <f>IF(F164="",Labels!$C$93,R163)</f>
        <v>Input Accepted</v>
      </c>
      <c r="R163" s="9" t="str">
        <f t="shared" ref="R163" si="1691">IF(OR(O164&amp;""&lt;&gt;D163&amp;"",O165&amp;""&lt;&gt;D163&amp;""),"You are not allowed to copy cells in the answer column. Press Ctrl-z immediately to attempt to fix this error.",S163)</f>
        <v>Input Accepted</v>
      </c>
      <c r="S163" s="9" t="str">
        <f>IF(AND(OR(H163="X",S164=6,C163=Labels!$C$49,C163=Labels!$C$46,AX163="Y"),Q164=""),Labels!$C$95,T163)</f>
        <v>Input Accepted</v>
      </c>
      <c r="T163" s="346" t="str">
        <f>IF(OR(S165=6,AND(S165&gt;0,S164=6)),Labels!$C$96,IF(S165=1,Labels!$C$143,U163))</f>
        <v>Input Accepted</v>
      </c>
      <c r="U163" s="9" t="str">
        <f>IF(AND(S165&gt;0,U165&lt;=U164),Labels!C$97,V163)</f>
        <v>Input Accepted</v>
      </c>
      <c r="V163" s="9" t="str">
        <f>IF(AND(S165&gt;0,Q165=""),Labels!$C$98,W163)</f>
        <v>Input Accepted</v>
      </c>
      <c r="W163" s="9" t="str">
        <f>IF(AND(S165=0,Q165&lt;&gt;""),Labels!$C$99,Labels!$C$92)</f>
        <v>Input Accepted</v>
      </c>
      <c r="Y163" s="9">
        <f t="shared" ref="Y163" si="1692">IF(H163="X",1,0)</f>
        <v>0</v>
      </c>
      <c r="Z163" s="9">
        <f>SUM(Y$7:Y163)</f>
        <v>0</v>
      </c>
      <c r="AA163" s="9" t="str">
        <f t="shared" ref="AA163" si="1693">Q164</f>
        <v>Y</v>
      </c>
      <c r="AB163" s="9">
        <f t="shared" ref="AB163" si="1694">VLOOKUP(P164,$AI$2:$AN$5000,6,FALSE)</f>
        <v>21</v>
      </c>
      <c r="AC163" s="9" t="str">
        <f t="shared" ref="AC163" si="1695">Q165</f>
        <v/>
      </c>
      <c r="AD163" s="9">
        <f t="shared" ref="AD163" si="1696">IF(TRIM(F164)="",1,0)</f>
        <v>0</v>
      </c>
      <c r="AF163" s="347">
        <f t="shared" ref="AF163" si="1697">SUM($AD$7:$AD$5000)</f>
        <v>0</v>
      </c>
      <c r="AG163" s="9">
        <f>IF(AND(H163="X",C163=Labels!C205),1,0)</f>
        <v>0</v>
      </c>
      <c r="AI163" s="328" t="s">
        <v>1908</v>
      </c>
      <c r="AJ163" s="328">
        <v>1353969</v>
      </c>
      <c r="AK163" s="328">
        <v>4147994</v>
      </c>
      <c r="AL163" s="328">
        <v>0</v>
      </c>
      <c r="AM163" s="328">
        <v>5</v>
      </c>
      <c r="AN163" s="328">
        <v>21</v>
      </c>
      <c r="AO163" s="328">
        <v>0</v>
      </c>
      <c r="AP163" s="328">
        <v>1</v>
      </c>
      <c r="AQ163" s="328">
        <v>0</v>
      </c>
      <c r="AR163" s="328">
        <v>0</v>
      </c>
      <c r="AS163" s="328"/>
      <c r="AX163" s="9" t="s">
        <v>663</v>
      </c>
    </row>
    <row r="164" spans="1:50" ht="25.5">
      <c r="A164" s="212">
        <f t="shared" si="1417"/>
        <v>0</v>
      </c>
      <c r="B164" s="18" t="s">
        <v>1157</v>
      </c>
      <c r="C164" s="219" t="str">
        <f t="shared" ref="C164" si="1698">C163</f>
        <v>Major Must</v>
      </c>
      <c r="D164" s="44" t="str">
        <f t="shared" ref="D164" si="1699">D163</f>
        <v>AF. 14.2</v>
      </c>
      <c r="E164" s="19" t="str">
        <f>Labels!$C$103</f>
        <v>Answer 1 / Comment</v>
      </c>
      <c r="F164" s="62" t="str">
        <f>$AI$147</f>
        <v>AF. 14.2 -Yes</v>
      </c>
      <c r="G164" s="46" t="s">
        <v>664</v>
      </c>
      <c r="H164" s="20" t="str">
        <f t="shared" ref="H164:H165" si="1700">H163</f>
        <v/>
      </c>
      <c r="I164" s="20" t="str">
        <f t="shared" ref="I164:I165" si="1701">I163</f>
        <v/>
      </c>
      <c r="J164" s="20" t="str">
        <f t="shared" ref="J164:J165" si="1702">J163</f>
        <v/>
      </c>
      <c r="K164" s="20" t="str">
        <f t="shared" ref="K164:K165" si="1703">K163</f>
        <v>X</v>
      </c>
      <c r="L164" s="28" t="str">
        <f t="shared" ref="L164" si="1704">L163</f>
        <v/>
      </c>
      <c r="M164" s="21"/>
      <c r="N164" s="22" t="str">
        <f t="shared" ref="N164:N165" si="1705">LEFT(F164,FIND(" -",F164)-1)</f>
        <v>AF. 14.2</v>
      </c>
      <c r="O164" s="22" t="str">
        <f t="shared" ref="O164" si="1706">IF(ISERR(N164),D163,N164)</f>
        <v>AF. 14.2</v>
      </c>
      <c r="P164" s="22" t="str">
        <f t="shared" ref="P164:P165" si="1707">TRIM(F164&amp;"")</f>
        <v>AF. 14.2 -Yes</v>
      </c>
      <c r="Q164" s="22" t="str">
        <f t="shared" ref="Q164:Q165" si="1708">TRIM(G164&amp;"")</f>
        <v>Y</v>
      </c>
      <c r="R164" s="9">
        <f t="shared" ref="R164:R165" si="1709">VLOOKUP(F164,$AI$2:$AM$5000,5,FALSE)</f>
        <v>2</v>
      </c>
      <c r="S164" s="9">
        <f t="shared" ref="S164:S165" si="1710">IF(ISNA(R164),0,R164)</f>
        <v>2</v>
      </c>
      <c r="T164" s="9">
        <f t="shared" ref="T164:T165" si="1711">VLOOKUP(F164,$AI$2:$AL$5000,4,FALSE)</f>
        <v>2</v>
      </c>
      <c r="U164" s="9">
        <f t="shared" ref="U164:U165" si="1712">IF(ISNA(T164),0,T164)</f>
        <v>2</v>
      </c>
      <c r="X164" s="9">
        <f t="shared" ref="X164:X165" si="1713">VLOOKUP(F164,$AI$2:$AL$5000,3,FALSE)</f>
        <v>4147976</v>
      </c>
      <c r="Y164" s="349"/>
      <c r="Z164" s="9">
        <f>SUM(Y$7:Y164)</f>
        <v>0</v>
      </c>
      <c r="AC164" s="350">
        <f t="shared" ref="AC164" si="1714">IF(ISNA(VLOOKUP(F164,$AI$2:$AS$5000,11,FALSE)),"", VLOOKUP(F164,$AI$2:$AS$5000,11,FALSE))</f>
        <v>0</v>
      </c>
      <c r="AI164" s="328" t="s">
        <v>1909</v>
      </c>
      <c r="AJ164" s="328">
        <v>1353969</v>
      </c>
      <c r="AK164" s="328">
        <v>4147993</v>
      </c>
      <c r="AL164" s="328">
        <v>2</v>
      </c>
      <c r="AM164" s="328">
        <v>2</v>
      </c>
      <c r="AN164" s="328">
        <v>21</v>
      </c>
      <c r="AO164" s="328">
        <v>1</v>
      </c>
      <c r="AP164" s="328">
        <v>0</v>
      </c>
      <c r="AQ164" s="328">
        <v>0</v>
      </c>
      <c r="AR164" s="328">
        <v>0</v>
      </c>
      <c r="AS164" s="328"/>
    </row>
    <row r="165" spans="1:50" ht="26.25" thickBot="1">
      <c r="A165" s="212">
        <f t="shared" si="1417"/>
        <v>0</v>
      </c>
      <c r="B165" s="23" t="str">
        <f t="shared" ref="B165:D165" si="1715">B163</f>
        <v>GGFV51FA</v>
      </c>
      <c r="C165" s="220" t="str">
        <f t="shared" si="1715"/>
        <v>Major Must</v>
      </c>
      <c r="D165" s="45" t="str">
        <f t="shared" si="1715"/>
        <v>AF. 14.2</v>
      </c>
      <c r="E165" s="24" t="str">
        <f>Labels!$C$104</f>
        <v>Answer 2 / Evidence</v>
      </c>
      <c r="F165" s="222"/>
      <c r="G165" s="223"/>
      <c r="H165" s="25" t="str">
        <f t="shared" si="1700"/>
        <v/>
      </c>
      <c r="I165" s="25" t="str">
        <f t="shared" si="1701"/>
        <v/>
      </c>
      <c r="J165" s="25" t="str">
        <f t="shared" si="1702"/>
        <v/>
      </c>
      <c r="K165" s="25" t="str">
        <f t="shared" si="1703"/>
        <v>X</v>
      </c>
      <c r="L165" s="27" t="str">
        <f t="shared" ref="L165" si="1716">L163</f>
        <v/>
      </c>
      <c r="M165" s="21"/>
      <c r="N165" s="22" t="e">
        <f t="shared" si="1705"/>
        <v>#VALUE!</v>
      </c>
      <c r="O165" s="22" t="str">
        <f t="shared" ref="O165" si="1717">IF(ISERR(N165),D163,N165)</f>
        <v>AF. 14.2</v>
      </c>
      <c r="P165" s="22" t="str">
        <f t="shared" si="1707"/>
        <v/>
      </c>
      <c r="Q165" s="22" t="str">
        <f t="shared" si="1708"/>
        <v/>
      </c>
      <c r="R165" s="9" t="e">
        <f t="shared" si="1709"/>
        <v>#N/A</v>
      </c>
      <c r="S165" s="9">
        <f t="shared" si="1710"/>
        <v>0</v>
      </c>
      <c r="T165" s="9" t="e">
        <f t="shared" si="1711"/>
        <v>#N/A</v>
      </c>
      <c r="U165" s="9">
        <f t="shared" si="1712"/>
        <v>0</v>
      </c>
      <c r="V165" s="9">
        <f t="shared" ref="V165" si="1718">IF(U165=0,U164,U165)</f>
        <v>2</v>
      </c>
      <c r="W165" s="347">
        <v>2</v>
      </c>
      <c r="X165" s="9" t="e">
        <f t="shared" si="1713"/>
        <v>#N/A</v>
      </c>
      <c r="Y165" s="349"/>
      <c r="Z165" s="9">
        <f>SUM(Y$7:Y165)</f>
        <v>0</v>
      </c>
      <c r="AE165" s="9">
        <f t="shared" ref="AE165" si="1719">MIN(AH165,V165)</f>
        <v>2</v>
      </c>
      <c r="AH165" s="9">
        <v>2</v>
      </c>
      <c r="AI165" s="328" t="s">
        <v>1910</v>
      </c>
      <c r="AJ165" s="328">
        <v>1353970</v>
      </c>
      <c r="AK165" s="328">
        <v>4147997</v>
      </c>
      <c r="AL165" s="328">
        <v>0</v>
      </c>
      <c r="AM165" s="328">
        <v>6</v>
      </c>
      <c r="AN165" s="328">
        <v>21</v>
      </c>
      <c r="AO165" s="328">
        <v>1</v>
      </c>
      <c r="AP165" s="328">
        <v>0</v>
      </c>
      <c r="AQ165" s="328">
        <v>1</v>
      </c>
      <c r="AR165" s="328">
        <v>0</v>
      </c>
      <c r="AS165" s="328"/>
      <c r="AU165" s="9">
        <v>0</v>
      </c>
      <c r="AV165" s="9">
        <f>U164</f>
        <v>2</v>
      </c>
    </row>
    <row r="166" spans="1:50" ht="38.25">
      <c r="A166" s="212">
        <f t="shared" si="1417"/>
        <v>0</v>
      </c>
      <c r="B166" s="67" t="s">
        <v>1157</v>
      </c>
      <c r="C166" s="143" t="s">
        <v>1096</v>
      </c>
      <c r="D166" s="43" t="s">
        <v>2450</v>
      </c>
      <c r="E166" s="218" t="str">
        <f>Labels!$C$54</f>
        <v>Control Point</v>
      </c>
      <c r="F166" s="26" t="s">
        <v>2451</v>
      </c>
      <c r="G166" s="30" t="str">
        <f>IF(OR(ISERR(P167),ISERR(P168),ISERR(Q167),ISERR(Q168)),Labels!$C$94,Q166)</f>
        <v>Input Accepted</v>
      </c>
      <c r="H166" s="15" t="str">
        <f t="shared" ref="H166" si="1720">IF(F167&lt;&gt;"",IF(TRIM(VLOOKUP(F167,$AI$2:$AR$5000,8,FALSE))="1","X",""),"")</f>
        <v/>
      </c>
      <c r="I166" s="15" t="str">
        <f t="shared" ref="I166" si="1721">IF(F167&lt;&gt;"",IF(TRIM(VLOOKUP(F167,$AI$2:$AR$5000,9,FALSE))="1","X",""),"")</f>
        <v/>
      </c>
      <c r="J166" s="15" t="str">
        <f t="shared" ref="J166" si="1722">IF(TRIM(""&amp;G168)&lt;&gt;"","X","")</f>
        <v/>
      </c>
      <c r="K166" s="15" t="str">
        <f t="shared" ref="K166" si="1723">IF(TRIM(""&amp;G167)&lt;&gt;"","X","")</f>
        <v>X</v>
      </c>
      <c r="L166" s="31" t="str">
        <f>IF(G166&lt;&gt;Labels!$C$92,"X","")</f>
        <v/>
      </c>
      <c r="M166" s="16"/>
      <c r="N166" s="17">
        <v>1353963</v>
      </c>
      <c r="O166" s="17">
        <v>13125</v>
      </c>
      <c r="P166" s="17"/>
      <c r="Q166" s="22" t="str">
        <f>IF(F167="",Labels!$C$93,R166)</f>
        <v>Input Accepted</v>
      </c>
      <c r="R166" s="9" t="str">
        <f t="shared" ref="R166" si="1724">IF(OR(O167&amp;""&lt;&gt;D166&amp;"",O168&amp;""&lt;&gt;D166&amp;""),"You are not allowed to copy cells in the answer column. Press Ctrl-z immediately to attempt to fix this error.",S166)</f>
        <v>Input Accepted</v>
      </c>
      <c r="S166" s="9" t="str">
        <f>IF(AND(OR(H166="X",S167=6,C166=Labels!$C$49,C166=Labels!$C$46,AX166="Y"),Q167=""),Labels!$C$95,T166)</f>
        <v>Input Accepted</v>
      </c>
      <c r="T166" s="346" t="str">
        <f>IF(OR(S168=6,AND(S168&gt;0,S167=6)),Labels!$C$96,IF(S168=1,Labels!$C$143,U166))</f>
        <v>Input Accepted</v>
      </c>
      <c r="U166" s="9" t="str">
        <f>IF(AND(S168&gt;0,U168&lt;=U167),Labels!C$97,V166)</f>
        <v>Input Accepted</v>
      </c>
      <c r="V166" s="9" t="str">
        <f>IF(AND(S168&gt;0,Q168=""),Labels!$C$98,W166)</f>
        <v>Input Accepted</v>
      </c>
      <c r="W166" s="9" t="str">
        <f>IF(AND(S168=0,Q168&lt;&gt;""),Labels!$C$99,Labels!$C$92)</f>
        <v>Input Accepted</v>
      </c>
      <c r="Y166" s="9">
        <f t="shared" ref="Y166" si="1725">IF(H166="X",1,0)</f>
        <v>0</v>
      </c>
      <c r="Z166" s="9">
        <f>SUM(Y$7:Y166)</f>
        <v>0</v>
      </c>
      <c r="AA166" s="9" t="str">
        <f t="shared" ref="AA166" si="1726">Q167</f>
        <v>Y</v>
      </c>
      <c r="AB166" s="9">
        <f t="shared" ref="AB166" si="1727">VLOOKUP(P167,$AI$2:$AN$5000,6,FALSE)</f>
        <v>21</v>
      </c>
      <c r="AC166" s="9" t="str">
        <f t="shared" ref="AC166" si="1728">Q168</f>
        <v/>
      </c>
      <c r="AD166" s="9">
        <f t="shared" ref="AD166" si="1729">IF(TRIM(F167)="",1,0)</f>
        <v>0</v>
      </c>
      <c r="AF166" s="347">
        <f t="shared" ref="AF166" si="1730">SUM($AD$7:$AD$5000)</f>
        <v>0</v>
      </c>
      <c r="AG166" s="9">
        <f>IF(AND(H166="X",C166=Labels!C208),1,0)</f>
        <v>0</v>
      </c>
      <c r="AI166" s="328" t="s">
        <v>1911</v>
      </c>
      <c r="AJ166" s="328">
        <v>1353970</v>
      </c>
      <c r="AK166" s="328">
        <v>4147996</v>
      </c>
      <c r="AL166" s="328">
        <v>0</v>
      </c>
      <c r="AM166" s="328">
        <v>5</v>
      </c>
      <c r="AN166" s="328">
        <v>21</v>
      </c>
      <c r="AO166" s="328">
        <v>0</v>
      </c>
      <c r="AP166" s="328">
        <v>1</v>
      </c>
      <c r="AQ166" s="328">
        <v>0</v>
      </c>
      <c r="AR166" s="328">
        <v>0</v>
      </c>
      <c r="AS166" s="328"/>
      <c r="AX166" s="9" t="s">
        <v>663</v>
      </c>
    </row>
    <row r="167" spans="1:50" ht="25.5">
      <c r="A167" s="212">
        <f t="shared" si="1417"/>
        <v>0</v>
      </c>
      <c r="B167" s="18" t="s">
        <v>1157</v>
      </c>
      <c r="C167" s="219" t="str">
        <f t="shared" ref="C167" si="1731">C166</f>
        <v>Major Must</v>
      </c>
      <c r="D167" s="44" t="str">
        <f t="shared" ref="D167" si="1732">D166</f>
        <v>AF. 14.3</v>
      </c>
      <c r="E167" s="19" t="str">
        <f>Labels!$C$103</f>
        <v>Answer 1 / Comment</v>
      </c>
      <c r="F167" s="62" t="str">
        <f>$AI$149</f>
        <v>AF. 14.3 -Yes</v>
      </c>
      <c r="G167" s="46" t="s">
        <v>664</v>
      </c>
      <c r="H167" s="20" t="str">
        <f t="shared" ref="H167:H168" si="1733">H166</f>
        <v/>
      </c>
      <c r="I167" s="20" t="str">
        <f t="shared" ref="I167:I168" si="1734">I166</f>
        <v/>
      </c>
      <c r="J167" s="20" t="str">
        <f t="shared" ref="J167:J168" si="1735">J166</f>
        <v/>
      </c>
      <c r="K167" s="20" t="str">
        <f t="shared" ref="K167:K168" si="1736">K166</f>
        <v>X</v>
      </c>
      <c r="L167" s="28" t="str">
        <f t="shared" ref="L167" si="1737">L166</f>
        <v/>
      </c>
      <c r="M167" s="21"/>
      <c r="N167" s="22" t="str">
        <f t="shared" ref="N167:N168" si="1738">LEFT(F167,FIND(" -",F167)-1)</f>
        <v>AF. 14.3</v>
      </c>
      <c r="O167" s="22" t="str">
        <f t="shared" ref="O167" si="1739">IF(ISERR(N167),D166,N167)</f>
        <v>AF. 14.3</v>
      </c>
      <c r="P167" s="22" t="str">
        <f t="shared" ref="P167:P168" si="1740">TRIM(F167&amp;"")</f>
        <v>AF. 14.3 -Yes</v>
      </c>
      <c r="Q167" s="22" t="str">
        <f t="shared" ref="Q167:Q168" si="1741">TRIM(G167&amp;"")</f>
        <v>Y</v>
      </c>
      <c r="R167" s="9">
        <f t="shared" ref="R167:R168" si="1742">VLOOKUP(F167,$AI$2:$AM$5000,5,FALSE)</f>
        <v>2</v>
      </c>
      <c r="S167" s="9">
        <f t="shared" ref="S167:S168" si="1743">IF(ISNA(R167),0,R167)</f>
        <v>2</v>
      </c>
      <c r="T167" s="9">
        <f t="shared" ref="T167:T168" si="1744">VLOOKUP(F167,$AI$2:$AL$5000,4,FALSE)</f>
        <v>2</v>
      </c>
      <c r="U167" s="9">
        <f t="shared" ref="U167:U168" si="1745">IF(ISNA(T167),0,T167)</f>
        <v>2</v>
      </c>
      <c r="X167" s="9">
        <f t="shared" ref="X167:X168" si="1746">VLOOKUP(F167,$AI$2:$AL$5000,3,FALSE)</f>
        <v>4147978</v>
      </c>
      <c r="Y167" s="349"/>
      <c r="Z167" s="9">
        <f>SUM(Y$7:Y167)</f>
        <v>0</v>
      </c>
      <c r="AC167" s="350">
        <f t="shared" ref="AC167" si="1747">IF(ISNA(VLOOKUP(F167,$AI$2:$AS$5000,11,FALSE)),"", VLOOKUP(F167,$AI$2:$AS$5000,11,FALSE))</f>
        <v>0</v>
      </c>
      <c r="AI167" s="328" t="s">
        <v>1912</v>
      </c>
      <c r="AJ167" s="328">
        <v>1353970</v>
      </c>
      <c r="AK167" s="328">
        <v>4147995</v>
      </c>
      <c r="AL167" s="328">
        <v>2</v>
      </c>
      <c r="AM167" s="328">
        <v>2</v>
      </c>
      <c r="AN167" s="328">
        <v>21</v>
      </c>
      <c r="AO167" s="328">
        <v>1</v>
      </c>
      <c r="AP167" s="328">
        <v>0</v>
      </c>
      <c r="AQ167" s="328">
        <v>0</v>
      </c>
      <c r="AR167" s="328">
        <v>0</v>
      </c>
      <c r="AS167" s="328"/>
    </row>
    <row r="168" spans="1:50" ht="26.25" thickBot="1">
      <c r="A168" s="212">
        <f t="shared" si="1417"/>
        <v>0</v>
      </c>
      <c r="B168" s="23" t="str">
        <f t="shared" ref="B168:D168" si="1748">B166</f>
        <v>GGFV51FA</v>
      </c>
      <c r="C168" s="220" t="str">
        <f t="shared" si="1748"/>
        <v>Major Must</v>
      </c>
      <c r="D168" s="45" t="str">
        <f t="shared" si="1748"/>
        <v>AF. 14.3</v>
      </c>
      <c r="E168" s="24" t="str">
        <f>Labels!$C$104</f>
        <v>Answer 2 / Evidence</v>
      </c>
      <c r="F168" s="222"/>
      <c r="G168" s="223"/>
      <c r="H168" s="25" t="str">
        <f t="shared" si="1733"/>
        <v/>
      </c>
      <c r="I168" s="25" t="str">
        <f t="shared" si="1734"/>
        <v/>
      </c>
      <c r="J168" s="25" t="str">
        <f t="shared" si="1735"/>
        <v/>
      </c>
      <c r="K168" s="25" t="str">
        <f t="shared" si="1736"/>
        <v>X</v>
      </c>
      <c r="L168" s="27" t="str">
        <f t="shared" ref="L168" si="1749">L166</f>
        <v/>
      </c>
      <c r="M168" s="21"/>
      <c r="N168" s="22" t="e">
        <f t="shared" si="1738"/>
        <v>#VALUE!</v>
      </c>
      <c r="O168" s="22" t="str">
        <f t="shared" ref="O168" si="1750">IF(ISERR(N168),D166,N168)</f>
        <v>AF. 14.3</v>
      </c>
      <c r="P168" s="22" t="str">
        <f t="shared" si="1740"/>
        <v/>
      </c>
      <c r="Q168" s="22" t="str">
        <f t="shared" si="1741"/>
        <v/>
      </c>
      <c r="R168" s="9" t="e">
        <f t="shared" si="1742"/>
        <v>#N/A</v>
      </c>
      <c r="S168" s="9">
        <f t="shared" si="1743"/>
        <v>0</v>
      </c>
      <c r="T168" s="9" t="e">
        <f t="shared" si="1744"/>
        <v>#N/A</v>
      </c>
      <c r="U168" s="9">
        <f t="shared" si="1745"/>
        <v>0</v>
      </c>
      <c r="V168" s="9">
        <f t="shared" ref="V168" si="1751">IF(U168=0,U167,U168)</f>
        <v>2</v>
      </c>
      <c r="W168" s="347">
        <v>2</v>
      </c>
      <c r="X168" s="9" t="e">
        <f t="shared" si="1746"/>
        <v>#N/A</v>
      </c>
      <c r="Y168" s="349"/>
      <c r="Z168" s="9">
        <f>SUM(Y$7:Y168)</f>
        <v>0</v>
      </c>
      <c r="AE168" s="9">
        <f t="shared" ref="AE168" si="1752">MIN(AH168,V168)</f>
        <v>2</v>
      </c>
      <c r="AH168" s="9">
        <v>2</v>
      </c>
      <c r="AI168" s="328" t="s">
        <v>1913</v>
      </c>
      <c r="AJ168" s="328">
        <v>1353971</v>
      </c>
      <c r="AK168" s="328">
        <v>4148000</v>
      </c>
      <c r="AL168" s="328">
        <v>0</v>
      </c>
      <c r="AM168" s="328">
        <v>6</v>
      </c>
      <c r="AN168" s="328">
        <v>21</v>
      </c>
      <c r="AO168" s="328">
        <v>1</v>
      </c>
      <c r="AP168" s="328">
        <v>0</v>
      </c>
      <c r="AQ168" s="328">
        <v>1</v>
      </c>
      <c r="AR168" s="328">
        <v>0</v>
      </c>
      <c r="AS168" s="328"/>
      <c r="AU168" s="9">
        <v>0</v>
      </c>
      <c r="AV168" s="9">
        <f>U167</f>
        <v>2</v>
      </c>
    </row>
    <row r="169" spans="1:50" ht="38.25">
      <c r="A169" s="212">
        <f t="shared" si="1417"/>
        <v>0</v>
      </c>
      <c r="B169" s="67" t="s">
        <v>1157</v>
      </c>
      <c r="C169" s="143" t="s">
        <v>1096</v>
      </c>
      <c r="D169" s="43" t="s">
        <v>2452</v>
      </c>
      <c r="E169" s="218" t="str">
        <f>Labels!$C$54</f>
        <v>Control Point</v>
      </c>
      <c r="F169" s="26" t="s">
        <v>2453</v>
      </c>
      <c r="G169" s="30" t="str">
        <f>IF(OR(ISERR(P170),ISERR(P171),ISERR(Q170),ISERR(Q171)),Labels!$C$94,Q169)</f>
        <v>Input Accepted</v>
      </c>
      <c r="H169" s="15" t="str">
        <f t="shared" ref="H169" si="1753">IF(F170&lt;&gt;"",IF(TRIM(VLOOKUP(F170,$AI$2:$AR$5000,8,FALSE))="1","X",""),"")</f>
        <v/>
      </c>
      <c r="I169" s="15" t="str">
        <f t="shared" ref="I169" si="1754">IF(F170&lt;&gt;"",IF(TRIM(VLOOKUP(F170,$AI$2:$AR$5000,9,FALSE))="1","X",""),"")</f>
        <v/>
      </c>
      <c r="J169" s="15" t="str">
        <f t="shared" ref="J169" si="1755">IF(TRIM(""&amp;G171)&lt;&gt;"","X","")</f>
        <v/>
      </c>
      <c r="K169" s="15" t="str">
        <f t="shared" ref="K169" si="1756">IF(TRIM(""&amp;G170)&lt;&gt;"","X","")</f>
        <v>X</v>
      </c>
      <c r="L169" s="31" t="str">
        <f>IF(G169&lt;&gt;Labels!$C$92,"X","")</f>
        <v/>
      </c>
      <c r="M169" s="16"/>
      <c r="N169" s="17">
        <v>1353964</v>
      </c>
      <c r="O169" s="17">
        <v>13125</v>
      </c>
      <c r="P169" s="17"/>
      <c r="Q169" s="22" t="str">
        <f>IF(F170="",Labels!$C$93,R169)</f>
        <v>Input Accepted</v>
      </c>
      <c r="R169" s="9" t="str">
        <f t="shared" ref="R169" si="1757">IF(OR(O170&amp;""&lt;&gt;D169&amp;"",O171&amp;""&lt;&gt;D169&amp;""),"You are not allowed to copy cells in the answer column. Press Ctrl-z immediately to attempt to fix this error.",S169)</f>
        <v>Input Accepted</v>
      </c>
      <c r="S169" s="9" t="str">
        <f>IF(AND(OR(H169="X",S170=6,C169=Labels!$C$49,C169=Labels!$C$46,AX169="Y"),Q170=""),Labels!$C$95,T169)</f>
        <v>Input Accepted</v>
      </c>
      <c r="T169" s="346" t="str">
        <f>IF(OR(S171=6,AND(S171&gt;0,S170=6)),Labels!$C$96,IF(S171=1,Labels!$C$143,U169))</f>
        <v>Input Accepted</v>
      </c>
      <c r="U169" s="9" t="str">
        <f>IF(AND(S171&gt;0,U171&lt;=U170),Labels!C$97,V169)</f>
        <v>Input Accepted</v>
      </c>
      <c r="V169" s="9" t="str">
        <f>IF(AND(S171&gt;0,Q171=""),Labels!$C$98,W169)</f>
        <v>Input Accepted</v>
      </c>
      <c r="W169" s="9" t="str">
        <f>IF(AND(S171=0,Q171&lt;&gt;""),Labels!$C$99,Labels!$C$92)</f>
        <v>Input Accepted</v>
      </c>
      <c r="Y169" s="9">
        <f t="shared" ref="Y169" si="1758">IF(H169="X",1,0)</f>
        <v>0</v>
      </c>
      <c r="Z169" s="9">
        <f>SUM(Y$7:Y169)</f>
        <v>0</v>
      </c>
      <c r="AA169" s="9" t="str">
        <f t="shared" ref="AA169" si="1759">Q170</f>
        <v>Y</v>
      </c>
      <c r="AB169" s="9">
        <f t="shared" ref="AB169" si="1760">VLOOKUP(P170,$AI$2:$AN$5000,6,FALSE)</f>
        <v>21</v>
      </c>
      <c r="AC169" s="9" t="str">
        <f t="shared" ref="AC169" si="1761">Q171</f>
        <v/>
      </c>
      <c r="AD169" s="9">
        <f t="shared" ref="AD169" si="1762">IF(TRIM(F170)="",1,0)</f>
        <v>0</v>
      </c>
      <c r="AF169" s="347">
        <f t="shared" ref="AF169" si="1763">SUM($AD$7:$AD$5000)</f>
        <v>0</v>
      </c>
      <c r="AG169" s="9">
        <f>IF(AND(H169="X",C169=Labels!C211),1,0)</f>
        <v>0</v>
      </c>
      <c r="AI169" s="328" t="s">
        <v>1914</v>
      </c>
      <c r="AJ169" s="328">
        <v>1353971</v>
      </c>
      <c r="AK169" s="328">
        <v>4147999</v>
      </c>
      <c r="AL169" s="328">
        <v>0</v>
      </c>
      <c r="AM169" s="328">
        <v>5</v>
      </c>
      <c r="AN169" s="328">
        <v>21</v>
      </c>
      <c r="AO169" s="328">
        <v>0</v>
      </c>
      <c r="AP169" s="328">
        <v>1</v>
      </c>
      <c r="AQ169" s="328">
        <v>0</v>
      </c>
      <c r="AR169" s="328">
        <v>0</v>
      </c>
      <c r="AS169" s="328"/>
      <c r="AX169" s="9" t="s">
        <v>663</v>
      </c>
    </row>
    <row r="170" spans="1:50" ht="25.5">
      <c r="A170" s="212">
        <f t="shared" si="1417"/>
        <v>0</v>
      </c>
      <c r="B170" s="18" t="s">
        <v>1157</v>
      </c>
      <c r="C170" s="219" t="str">
        <f t="shared" ref="C170" si="1764">C169</f>
        <v>Major Must</v>
      </c>
      <c r="D170" s="44" t="str">
        <f t="shared" ref="D170" si="1765">D169</f>
        <v>AF. 15.1</v>
      </c>
      <c r="E170" s="19" t="str">
        <f>Labels!$C$103</f>
        <v>Answer 1 / Comment</v>
      </c>
      <c r="F170" s="62" t="str">
        <f>$AI$151</f>
        <v>AF. 15.1 -Yes</v>
      </c>
      <c r="G170" s="46" t="s">
        <v>664</v>
      </c>
      <c r="H170" s="20" t="str">
        <f t="shared" ref="H170:H171" si="1766">H169</f>
        <v/>
      </c>
      <c r="I170" s="20" t="str">
        <f t="shared" ref="I170:I171" si="1767">I169</f>
        <v/>
      </c>
      <c r="J170" s="20" t="str">
        <f t="shared" ref="J170:J171" si="1768">J169</f>
        <v/>
      </c>
      <c r="K170" s="20" t="str">
        <f t="shared" ref="K170:K171" si="1769">K169</f>
        <v>X</v>
      </c>
      <c r="L170" s="28" t="str">
        <f t="shared" ref="L170" si="1770">L169</f>
        <v/>
      </c>
      <c r="M170" s="21"/>
      <c r="N170" s="22" t="str">
        <f t="shared" ref="N170:N171" si="1771">LEFT(F170,FIND(" -",F170)-1)</f>
        <v>AF. 15.1</v>
      </c>
      <c r="O170" s="22" t="str">
        <f t="shared" ref="O170" si="1772">IF(ISERR(N170),D169,N170)</f>
        <v>AF. 15.1</v>
      </c>
      <c r="P170" s="22" t="str">
        <f t="shared" ref="P170:P171" si="1773">TRIM(F170&amp;"")</f>
        <v>AF. 15.1 -Yes</v>
      </c>
      <c r="Q170" s="22" t="str">
        <f t="shared" ref="Q170:Q171" si="1774">TRIM(G170&amp;"")</f>
        <v>Y</v>
      </c>
      <c r="R170" s="9">
        <f t="shared" ref="R170:R171" si="1775">VLOOKUP(F170,$AI$2:$AM$5000,5,FALSE)</f>
        <v>2</v>
      </c>
      <c r="S170" s="9">
        <f t="shared" ref="S170:S171" si="1776">IF(ISNA(R170),0,R170)</f>
        <v>2</v>
      </c>
      <c r="T170" s="9">
        <f t="shared" ref="T170:T171" si="1777">VLOOKUP(F170,$AI$2:$AL$5000,4,FALSE)</f>
        <v>2</v>
      </c>
      <c r="U170" s="9">
        <f t="shared" ref="U170:U171" si="1778">IF(ISNA(T170),0,T170)</f>
        <v>2</v>
      </c>
      <c r="X170" s="9">
        <f t="shared" ref="X170:X171" si="1779">VLOOKUP(F170,$AI$2:$AL$5000,3,FALSE)</f>
        <v>4147980</v>
      </c>
      <c r="Y170" s="349"/>
      <c r="Z170" s="9">
        <f>SUM(Y$7:Y170)</f>
        <v>0</v>
      </c>
      <c r="AC170" s="350">
        <f t="shared" ref="AC170" si="1780">IF(ISNA(VLOOKUP(F170,$AI$2:$AS$5000,11,FALSE)),"", VLOOKUP(F170,$AI$2:$AS$5000,11,FALSE))</f>
        <v>0</v>
      </c>
      <c r="AI170" s="328" t="s">
        <v>1915</v>
      </c>
      <c r="AJ170" s="328">
        <v>1353971</v>
      </c>
      <c r="AK170" s="328">
        <v>4147998</v>
      </c>
      <c r="AL170" s="328">
        <v>2</v>
      </c>
      <c r="AM170" s="328">
        <v>2</v>
      </c>
      <c r="AN170" s="328">
        <v>21</v>
      </c>
      <c r="AO170" s="328">
        <v>1</v>
      </c>
      <c r="AP170" s="328">
        <v>0</v>
      </c>
      <c r="AQ170" s="328">
        <v>0</v>
      </c>
      <c r="AR170" s="328">
        <v>0</v>
      </c>
      <c r="AS170" s="328"/>
    </row>
    <row r="171" spans="1:50" ht="26.25" thickBot="1">
      <c r="A171" s="212">
        <f t="shared" si="1417"/>
        <v>0</v>
      </c>
      <c r="B171" s="23" t="str">
        <f t="shared" ref="B171:D171" si="1781">B169</f>
        <v>GGFV51FA</v>
      </c>
      <c r="C171" s="220" t="str">
        <f t="shared" si="1781"/>
        <v>Major Must</v>
      </c>
      <c r="D171" s="45" t="str">
        <f t="shared" si="1781"/>
        <v>AF. 15.1</v>
      </c>
      <c r="E171" s="24" t="str">
        <f>Labels!$C$104</f>
        <v>Answer 2 / Evidence</v>
      </c>
      <c r="F171" s="222"/>
      <c r="G171" s="223"/>
      <c r="H171" s="25" t="str">
        <f t="shared" si="1766"/>
        <v/>
      </c>
      <c r="I171" s="25" t="str">
        <f t="shared" si="1767"/>
        <v/>
      </c>
      <c r="J171" s="25" t="str">
        <f t="shared" si="1768"/>
        <v/>
      </c>
      <c r="K171" s="25" t="str">
        <f t="shared" si="1769"/>
        <v>X</v>
      </c>
      <c r="L171" s="27" t="str">
        <f t="shared" ref="L171" si="1782">L169</f>
        <v/>
      </c>
      <c r="M171" s="21"/>
      <c r="N171" s="22" t="e">
        <f t="shared" si="1771"/>
        <v>#VALUE!</v>
      </c>
      <c r="O171" s="22" t="str">
        <f t="shared" ref="O171" si="1783">IF(ISERR(N171),D169,N171)</f>
        <v>AF. 15.1</v>
      </c>
      <c r="P171" s="22" t="str">
        <f t="shared" si="1773"/>
        <v/>
      </c>
      <c r="Q171" s="22" t="str">
        <f t="shared" si="1774"/>
        <v/>
      </c>
      <c r="R171" s="9" t="e">
        <f t="shared" si="1775"/>
        <v>#N/A</v>
      </c>
      <c r="S171" s="9">
        <f t="shared" si="1776"/>
        <v>0</v>
      </c>
      <c r="T171" s="9" t="e">
        <f t="shared" si="1777"/>
        <v>#N/A</v>
      </c>
      <c r="U171" s="9">
        <f t="shared" si="1778"/>
        <v>0</v>
      </c>
      <c r="V171" s="9">
        <f t="shared" ref="V171" si="1784">IF(U171=0,U170,U171)</f>
        <v>2</v>
      </c>
      <c r="W171" s="347">
        <v>2</v>
      </c>
      <c r="X171" s="9" t="e">
        <f t="shared" si="1779"/>
        <v>#N/A</v>
      </c>
      <c r="Y171" s="349"/>
      <c r="Z171" s="9">
        <f>SUM(Y$7:Y171)</f>
        <v>0</v>
      </c>
      <c r="AE171" s="9">
        <f t="shared" ref="AE171" si="1785">MIN(AH171,V171)</f>
        <v>2</v>
      </c>
      <c r="AH171" s="9">
        <v>2</v>
      </c>
      <c r="AI171" s="328" t="s">
        <v>1916</v>
      </c>
      <c r="AJ171" s="328">
        <v>1353972</v>
      </c>
      <c r="AK171" s="328">
        <v>4148003</v>
      </c>
      <c r="AL171" s="328">
        <v>0</v>
      </c>
      <c r="AM171" s="328">
        <v>6</v>
      </c>
      <c r="AN171" s="328">
        <v>21</v>
      </c>
      <c r="AO171" s="328">
        <v>1</v>
      </c>
      <c r="AP171" s="328">
        <v>0</v>
      </c>
      <c r="AQ171" s="328">
        <v>1</v>
      </c>
      <c r="AR171" s="328">
        <v>0</v>
      </c>
      <c r="AS171" s="328"/>
      <c r="AU171" s="9">
        <v>0</v>
      </c>
      <c r="AV171" s="9">
        <f>U170</f>
        <v>2</v>
      </c>
    </row>
    <row r="172" spans="1:50" ht="25.5">
      <c r="A172" s="212">
        <f t="shared" si="1417"/>
        <v>0</v>
      </c>
      <c r="B172" s="67" t="s">
        <v>1157</v>
      </c>
      <c r="C172" s="143" t="s">
        <v>1097</v>
      </c>
      <c r="D172" s="43" t="s">
        <v>2454</v>
      </c>
      <c r="E172" s="218" t="str">
        <f>Labels!$C$54</f>
        <v>Control Point</v>
      </c>
      <c r="F172" s="26" t="s">
        <v>2455</v>
      </c>
      <c r="G172" s="30" t="str">
        <f>IF(OR(ISERR(P173),ISERR(P174),ISERR(Q173),ISERR(Q174)),Labels!$C$94,Q172)</f>
        <v>Input Accepted</v>
      </c>
      <c r="H172" s="15" t="str">
        <f t="shared" ref="H172" si="1786">IF(F173&lt;&gt;"",IF(TRIM(VLOOKUP(F173,$AI$2:$AR$5000,8,FALSE))="1","X",""),"")</f>
        <v/>
      </c>
      <c r="I172" s="15" t="str">
        <f t="shared" ref="I172" si="1787">IF(F173&lt;&gt;"",IF(TRIM(VLOOKUP(F173,$AI$2:$AR$5000,9,FALSE))="1","X",""),"")</f>
        <v/>
      </c>
      <c r="J172" s="15" t="str">
        <f t="shared" ref="J172" si="1788">IF(TRIM(""&amp;G174)&lt;&gt;"","X","")</f>
        <v/>
      </c>
      <c r="K172" s="15" t="str">
        <f t="shared" ref="K172" si="1789">IF(TRIM(""&amp;G173)&lt;&gt;"","X","")</f>
        <v>X</v>
      </c>
      <c r="L172" s="31" t="str">
        <f>IF(G172&lt;&gt;Labels!$C$92,"X","")</f>
        <v/>
      </c>
      <c r="M172" s="16"/>
      <c r="N172" s="17">
        <v>1353965</v>
      </c>
      <c r="O172" s="17">
        <v>13125</v>
      </c>
      <c r="P172" s="17"/>
      <c r="Q172" s="22" t="str">
        <f>IF(F173="",Labels!$C$93,R172)</f>
        <v>Input Accepted</v>
      </c>
      <c r="R172" s="9" t="str">
        <f t="shared" ref="R172" si="1790">IF(OR(O173&amp;""&lt;&gt;D172&amp;"",O174&amp;""&lt;&gt;D172&amp;""),"You are not allowed to copy cells in the answer column. Press Ctrl-z immediately to attempt to fix this error.",S172)</f>
        <v>Input Accepted</v>
      </c>
      <c r="S172" s="9" t="str">
        <f>IF(AND(OR(H172="X",S173=6,C172=Labels!$C$49,C172=Labels!$C$46,AX172="Y"),Q173=""),Labels!$C$95,T172)</f>
        <v>Input Accepted</v>
      </c>
      <c r="T172" s="346" t="str">
        <f>IF(OR(S174=6,AND(S174&gt;0,S173=6)),Labels!$C$96,IF(S174=1,Labels!$C$143,U172))</f>
        <v>Input Accepted</v>
      </c>
      <c r="U172" s="9" t="str">
        <f>IF(AND(S174&gt;0,U174&lt;=U173),Labels!C$97,V172)</f>
        <v>Input Accepted</v>
      </c>
      <c r="V172" s="9" t="str">
        <f>IF(AND(S174&gt;0,Q174=""),Labels!$C$98,W172)</f>
        <v>Input Accepted</v>
      </c>
      <c r="W172" s="9" t="str">
        <f>IF(AND(S174=0,Q174&lt;&gt;""),Labels!$C$99,Labels!$C$92)</f>
        <v>Input Accepted</v>
      </c>
      <c r="Y172" s="9">
        <f t="shared" ref="Y172" si="1791">IF(H172="X",1,0)</f>
        <v>0</v>
      </c>
      <c r="Z172" s="9">
        <f>SUM(Y$7:Y172)</f>
        <v>0</v>
      </c>
      <c r="AA172" s="9" t="str">
        <f t="shared" ref="AA172" si="1792">Q173</f>
        <v>Y</v>
      </c>
      <c r="AB172" s="9">
        <f t="shared" ref="AB172" si="1793">VLOOKUP(P173,$AI$2:$AN$5000,6,FALSE)</f>
        <v>21</v>
      </c>
      <c r="AC172" s="9" t="str">
        <f t="shared" ref="AC172" si="1794">Q174</f>
        <v/>
      </c>
      <c r="AD172" s="9">
        <f t="shared" ref="AD172" si="1795">IF(TRIM(F173)="",1,0)</f>
        <v>0</v>
      </c>
      <c r="AF172" s="347">
        <f t="shared" ref="AF172" si="1796">SUM($AD$7:$AD$5000)</f>
        <v>0</v>
      </c>
      <c r="AG172" s="9">
        <f>IF(AND(H172="X",C172=Labels!C214),1,0)</f>
        <v>0</v>
      </c>
      <c r="AI172" s="328" t="s">
        <v>1917</v>
      </c>
      <c r="AJ172" s="328">
        <v>1353972</v>
      </c>
      <c r="AK172" s="328">
        <v>4148002</v>
      </c>
      <c r="AL172" s="328">
        <v>0</v>
      </c>
      <c r="AM172" s="328">
        <v>5</v>
      </c>
      <c r="AN172" s="328">
        <v>21</v>
      </c>
      <c r="AO172" s="328">
        <v>0</v>
      </c>
      <c r="AP172" s="328">
        <v>1</v>
      </c>
      <c r="AQ172" s="328">
        <v>0</v>
      </c>
      <c r="AR172" s="328">
        <v>0</v>
      </c>
      <c r="AS172" s="328"/>
      <c r="AX172" s="9" t="s">
        <v>663</v>
      </c>
    </row>
    <row r="173" spans="1:50" ht="25.5">
      <c r="A173" s="212">
        <f t="shared" si="1417"/>
        <v>0</v>
      </c>
      <c r="B173" s="18" t="s">
        <v>1157</v>
      </c>
      <c r="C173" s="219" t="str">
        <f t="shared" ref="C173" si="1797">C172</f>
        <v>Minor Must</v>
      </c>
      <c r="D173" s="44" t="str">
        <f t="shared" ref="D173" si="1798">D172</f>
        <v>AF. 16.1</v>
      </c>
      <c r="E173" s="19" t="str">
        <f>Labels!$C$103</f>
        <v>Answer 1 / Comment</v>
      </c>
      <c r="F173" s="62" t="str">
        <f>$AI$154</f>
        <v>AF. 16.1 -Yes</v>
      </c>
      <c r="G173" s="46" t="s">
        <v>664</v>
      </c>
      <c r="H173" s="20" t="str">
        <f t="shared" ref="H173:H174" si="1799">H172</f>
        <v/>
      </c>
      <c r="I173" s="20" t="str">
        <f t="shared" ref="I173:I174" si="1800">I172</f>
        <v/>
      </c>
      <c r="J173" s="20" t="str">
        <f t="shared" ref="J173:J174" si="1801">J172</f>
        <v/>
      </c>
      <c r="K173" s="20" t="str">
        <f t="shared" ref="K173:K174" si="1802">K172</f>
        <v>X</v>
      </c>
      <c r="L173" s="28" t="str">
        <f t="shared" ref="L173" si="1803">L172</f>
        <v/>
      </c>
      <c r="M173" s="21"/>
      <c r="N173" s="22" t="str">
        <f t="shared" ref="N173:N174" si="1804">LEFT(F173,FIND(" -",F173)-1)</f>
        <v>AF. 16.1</v>
      </c>
      <c r="O173" s="22" t="str">
        <f t="shared" ref="O173" si="1805">IF(ISERR(N173),D172,N173)</f>
        <v>AF. 16.1</v>
      </c>
      <c r="P173" s="22" t="str">
        <f t="shared" ref="P173:P174" si="1806">TRIM(F173&amp;"")</f>
        <v>AF. 16.1 -Yes</v>
      </c>
      <c r="Q173" s="22" t="str">
        <f t="shared" ref="Q173:Q174" si="1807">TRIM(G173&amp;"")</f>
        <v>Y</v>
      </c>
      <c r="R173" s="9">
        <f t="shared" ref="R173:R174" si="1808">VLOOKUP(F173,$AI$2:$AM$5000,5,FALSE)</f>
        <v>2</v>
      </c>
      <c r="S173" s="9">
        <f t="shared" ref="S173:S174" si="1809">IF(ISNA(R173),0,R173)</f>
        <v>2</v>
      </c>
      <c r="T173" s="9">
        <f t="shared" ref="T173:T174" si="1810">VLOOKUP(F173,$AI$2:$AL$5000,4,FALSE)</f>
        <v>2</v>
      </c>
      <c r="U173" s="9">
        <f t="shared" ref="U173:U174" si="1811">IF(ISNA(T173),0,T173)</f>
        <v>2</v>
      </c>
      <c r="X173" s="9">
        <f t="shared" ref="X173:X174" si="1812">VLOOKUP(F173,$AI$2:$AL$5000,3,FALSE)</f>
        <v>4147982</v>
      </c>
      <c r="Y173" s="349"/>
      <c r="Z173" s="9">
        <f>SUM(Y$7:Y173)</f>
        <v>0</v>
      </c>
      <c r="AC173" s="350">
        <f t="shared" ref="AC173" si="1813">IF(ISNA(VLOOKUP(F173,$AI$2:$AS$5000,11,FALSE)),"", VLOOKUP(F173,$AI$2:$AS$5000,11,FALSE))</f>
        <v>0</v>
      </c>
      <c r="AI173" s="328" t="s">
        <v>1918</v>
      </c>
      <c r="AJ173" s="328">
        <v>1353972</v>
      </c>
      <c r="AK173" s="328">
        <v>4148001</v>
      </c>
      <c r="AL173" s="328">
        <v>2</v>
      </c>
      <c r="AM173" s="328">
        <v>2</v>
      </c>
      <c r="AN173" s="328">
        <v>21</v>
      </c>
      <c r="AO173" s="328">
        <v>1</v>
      </c>
      <c r="AP173" s="328">
        <v>0</v>
      </c>
      <c r="AQ173" s="328">
        <v>0</v>
      </c>
      <c r="AR173" s="328">
        <v>0</v>
      </c>
      <c r="AS173" s="328"/>
    </row>
    <row r="174" spans="1:50" ht="26.25" thickBot="1">
      <c r="A174" s="212">
        <f t="shared" si="1417"/>
        <v>0</v>
      </c>
      <c r="B174" s="23" t="str">
        <f t="shared" ref="B174:D174" si="1814">B172</f>
        <v>GGFV51FA</v>
      </c>
      <c r="C174" s="220" t="str">
        <f t="shared" si="1814"/>
        <v>Minor Must</v>
      </c>
      <c r="D174" s="45" t="str">
        <f t="shared" si="1814"/>
        <v>AF. 16.1</v>
      </c>
      <c r="E174" s="24" t="str">
        <f>Labels!$C$104</f>
        <v>Answer 2 / Evidence</v>
      </c>
      <c r="F174" s="222"/>
      <c r="G174" s="223"/>
      <c r="H174" s="25" t="str">
        <f t="shared" si="1799"/>
        <v/>
      </c>
      <c r="I174" s="25" t="str">
        <f t="shared" si="1800"/>
        <v/>
      </c>
      <c r="J174" s="25" t="str">
        <f t="shared" si="1801"/>
        <v/>
      </c>
      <c r="K174" s="25" t="str">
        <f t="shared" si="1802"/>
        <v>X</v>
      </c>
      <c r="L174" s="27" t="str">
        <f t="shared" ref="L174" si="1815">L172</f>
        <v/>
      </c>
      <c r="M174" s="21"/>
      <c r="N174" s="22" t="e">
        <f t="shared" si="1804"/>
        <v>#VALUE!</v>
      </c>
      <c r="O174" s="22" t="str">
        <f t="shared" ref="O174" si="1816">IF(ISERR(N174),D172,N174)</f>
        <v>AF. 16.1</v>
      </c>
      <c r="P174" s="22" t="str">
        <f t="shared" si="1806"/>
        <v/>
      </c>
      <c r="Q174" s="22" t="str">
        <f t="shared" si="1807"/>
        <v/>
      </c>
      <c r="R174" s="9" t="e">
        <f t="shared" si="1808"/>
        <v>#N/A</v>
      </c>
      <c r="S174" s="9">
        <f t="shared" si="1809"/>
        <v>0</v>
      </c>
      <c r="T174" s="9" t="e">
        <f t="shared" si="1810"/>
        <v>#N/A</v>
      </c>
      <c r="U174" s="9">
        <f t="shared" si="1811"/>
        <v>0</v>
      </c>
      <c r="V174" s="9">
        <f t="shared" ref="V174" si="1817">IF(U174=0,U173,U174)</f>
        <v>2</v>
      </c>
      <c r="W174" s="347">
        <v>2</v>
      </c>
      <c r="X174" s="9" t="e">
        <f t="shared" si="1812"/>
        <v>#N/A</v>
      </c>
      <c r="Y174" s="349"/>
      <c r="Z174" s="9">
        <f>SUM(Y$7:Y174)</f>
        <v>0</v>
      </c>
      <c r="AE174" s="9">
        <f t="shared" ref="AE174" si="1818">MIN(AH174,V174)</f>
        <v>2</v>
      </c>
      <c r="AH174" s="9">
        <v>2</v>
      </c>
      <c r="AI174" s="328" t="s">
        <v>1919</v>
      </c>
      <c r="AJ174" s="328">
        <v>1353973</v>
      </c>
      <c r="AK174" s="328">
        <v>4148006</v>
      </c>
      <c r="AL174" s="328">
        <v>0</v>
      </c>
      <c r="AM174" s="328">
        <v>6</v>
      </c>
      <c r="AN174" s="328">
        <v>21</v>
      </c>
      <c r="AO174" s="328">
        <v>1</v>
      </c>
      <c r="AP174" s="328">
        <v>0</v>
      </c>
      <c r="AQ174" s="328">
        <v>1</v>
      </c>
      <c r="AR174" s="328">
        <v>0</v>
      </c>
      <c r="AS174" s="328"/>
      <c r="AU174" s="9">
        <v>0</v>
      </c>
      <c r="AV174" s="9">
        <f>U173</f>
        <v>2</v>
      </c>
    </row>
    <row r="175" spans="1:50" ht="25.5">
      <c r="A175" s="212">
        <f t="shared" si="1417"/>
        <v>0</v>
      </c>
      <c r="B175" s="67" t="s">
        <v>1157</v>
      </c>
      <c r="C175" s="143" t="s">
        <v>1097</v>
      </c>
      <c r="D175" s="43" t="s">
        <v>2456</v>
      </c>
      <c r="E175" s="218" t="str">
        <f>Labels!$C$54</f>
        <v>Control Point</v>
      </c>
      <c r="F175" s="26" t="s">
        <v>2457</v>
      </c>
      <c r="G175" s="30" t="str">
        <f>IF(OR(ISERR(P176),ISERR(P177),ISERR(Q176),ISERR(Q177)),Labels!$C$94,Q175)</f>
        <v>Input Accepted</v>
      </c>
      <c r="H175" s="15" t="str">
        <f t="shared" ref="H175" si="1819">IF(F176&lt;&gt;"",IF(TRIM(VLOOKUP(F176,$AI$2:$AR$5000,8,FALSE))="1","X",""),"")</f>
        <v/>
      </c>
      <c r="I175" s="15" t="str">
        <f t="shared" ref="I175" si="1820">IF(F176&lt;&gt;"",IF(TRIM(VLOOKUP(F176,$AI$2:$AR$5000,9,FALSE))="1","X",""),"")</f>
        <v/>
      </c>
      <c r="J175" s="15" t="str">
        <f t="shared" ref="J175" si="1821">IF(TRIM(""&amp;G177)&lt;&gt;"","X","")</f>
        <v/>
      </c>
      <c r="K175" s="15" t="str">
        <f t="shared" ref="K175" si="1822">IF(TRIM(""&amp;G176)&lt;&gt;"","X","")</f>
        <v>X</v>
      </c>
      <c r="L175" s="31" t="str">
        <f>IF(G175&lt;&gt;Labels!$C$92,"X","")</f>
        <v/>
      </c>
      <c r="M175" s="16"/>
      <c r="N175" s="17">
        <v>1353966</v>
      </c>
      <c r="O175" s="17">
        <v>13125</v>
      </c>
      <c r="P175" s="17"/>
      <c r="Q175" s="22" t="str">
        <f>IF(F176="",Labels!$C$93,R175)</f>
        <v>Input Accepted</v>
      </c>
      <c r="R175" s="9" t="str">
        <f t="shared" ref="R175" si="1823">IF(OR(O176&amp;""&lt;&gt;D175&amp;"",O177&amp;""&lt;&gt;D175&amp;""),"You are not allowed to copy cells in the answer column. Press Ctrl-z immediately to attempt to fix this error.",S175)</f>
        <v>Input Accepted</v>
      </c>
      <c r="S175" s="9" t="str">
        <f>IF(AND(OR(H175="X",S176=6,C175=Labels!$C$49,C175=Labels!$C$46,AX175="Y"),Q176=""),Labels!$C$95,T175)</f>
        <v>Input Accepted</v>
      </c>
      <c r="T175" s="346" t="str">
        <f>IF(OR(S177=6,AND(S177&gt;0,S176=6)),Labels!$C$96,IF(S177=1,Labels!$C$143,U175))</f>
        <v>Input Accepted</v>
      </c>
      <c r="U175" s="9" t="str">
        <f>IF(AND(S177&gt;0,U177&lt;=U176),Labels!C$97,V175)</f>
        <v>Input Accepted</v>
      </c>
      <c r="V175" s="9" t="str">
        <f>IF(AND(S177&gt;0,Q177=""),Labels!$C$98,W175)</f>
        <v>Input Accepted</v>
      </c>
      <c r="W175" s="9" t="str">
        <f>IF(AND(S177=0,Q177&lt;&gt;""),Labels!$C$99,Labels!$C$92)</f>
        <v>Input Accepted</v>
      </c>
      <c r="Y175" s="9">
        <f t="shared" ref="Y175" si="1824">IF(H175="X",1,0)</f>
        <v>0</v>
      </c>
      <c r="Z175" s="9">
        <f>SUM(Y$7:Y175)</f>
        <v>0</v>
      </c>
      <c r="AA175" s="9" t="str">
        <f t="shared" ref="AA175" si="1825">Q176</f>
        <v>Y</v>
      </c>
      <c r="AB175" s="9">
        <f t="shared" ref="AB175" si="1826">VLOOKUP(P176,$AI$2:$AN$5000,6,FALSE)</f>
        <v>21</v>
      </c>
      <c r="AC175" s="9" t="str">
        <f t="shared" ref="AC175" si="1827">Q177</f>
        <v/>
      </c>
      <c r="AD175" s="9">
        <f t="shared" ref="AD175" si="1828">IF(TRIM(F176)="",1,0)</f>
        <v>0</v>
      </c>
      <c r="AF175" s="347">
        <f t="shared" ref="AF175" si="1829">SUM($AD$7:$AD$5000)</f>
        <v>0</v>
      </c>
      <c r="AG175" s="9">
        <f>IF(AND(H175="X",C175=Labels!C217),1,0)</f>
        <v>0</v>
      </c>
      <c r="AI175" s="328" t="s">
        <v>1920</v>
      </c>
      <c r="AJ175" s="328">
        <v>1353973</v>
      </c>
      <c r="AK175" s="328">
        <v>4148005</v>
      </c>
      <c r="AL175" s="328">
        <v>0</v>
      </c>
      <c r="AM175" s="328">
        <v>5</v>
      </c>
      <c r="AN175" s="328">
        <v>21</v>
      </c>
      <c r="AO175" s="328">
        <v>0</v>
      </c>
      <c r="AP175" s="328">
        <v>1</v>
      </c>
      <c r="AQ175" s="328">
        <v>0</v>
      </c>
      <c r="AR175" s="328">
        <v>0</v>
      </c>
      <c r="AS175" s="328"/>
      <c r="AX175" s="9" t="s">
        <v>663</v>
      </c>
    </row>
    <row r="176" spans="1:50" ht="25.5">
      <c r="A176" s="212">
        <f t="shared" si="1417"/>
        <v>0</v>
      </c>
      <c r="B176" s="18" t="s">
        <v>1157</v>
      </c>
      <c r="C176" s="219" t="str">
        <f t="shared" ref="C176" si="1830">C175</f>
        <v>Minor Must</v>
      </c>
      <c r="D176" s="44" t="str">
        <f t="shared" ref="D176" si="1831">D175</f>
        <v>AF. 16.2</v>
      </c>
      <c r="E176" s="19" t="str">
        <f>Labels!$C$103</f>
        <v>Answer 1 / Comment</v>
      </c>
      <c r="F176" s="62" t="str">
        <f>$AI$157</f>
        <v>AF. 16.2 -Yes</v>
      </c>
      <c r="G176" s="46" t="s">
        <v>664</v>
      </c>
      <c r="H176" s="20" t="str">
        <f t="shared" ref="H176:H177" si="1832">H175</f>
        <v/>
      </c>
      <c r="I176" s="20" t="str">
        <f t="shared" ref="I176:I177" si="1833">I175</f>
        <v/>
      </c>
      <c r="J176" s="20" t="str">
        <f t="shared" ref="J176:J177" si="1834">J175</f>
        <v/>
      </c>
      <c r="K176" s="20" t="str">
        <f t="shared" ref="K176:K177" si="1835">K175</f>
        <v>X</v>
      </c>
      <c r="L176" s="28" t="str">
        <f t="shared" ref="L176" si="1836">L175</f>
        <v/>
      </c>
      <c r="M176" s="21"/>
      <c r="N176" s="22" t="str">
        <f t="shared" ref="N176:N177" si="1837">LEFT(F176,FIND(" -",F176)-1)</f>
        <v>AF. 16.2</v>
      </c>
      <c r="O176" s="22" t="str">
        <f t="shared" ref="O176" si="1838">IF(ISERR(N176),D175,N176)</f>
        <v>AF. 16.2</v>
      </c>
      <c r="P176" s="22" t="str">
        <f t="shared" ref="P176:P177" si="1839">TRIM(F176&amp;"")</f>
        <v>AF. 16.2 -Yes</v>
      </c>
      <c r="Q176" s="22" t="str">
        <f t="shared" ref="Q176:Q177" si="1840">TRIM(G176&amp;"")</f>
        <v>Y</v>
      </c>
      <c r="R176" s="9">
        <f t="shared" ref="R176:R177" si="1841">VLOOKUP(F176,$AI$2:$AM$5000,5,FALSE)</f>
        <v>2</v>
      </c>
      <c r="S176" s="9">
        <f t="shared" ref="S176:S177" si="1842">IF(ISNA(R176),0,R176)</f>
        <v>2</v>
      </c>
      <c r="T176" s="9">
        <f t="shared" ref="T176:T177" si="1843">VLOOKUP(F176,$AI$2:$AL$5000,4,FALSE)</f>
        <v>2</v>
      </c>
      <c r="U176" s="9">
        <f t="shared" ref="U176:U177" si="1844">IF(ISNA(T176),0,T176)</f>
        <v>2</v>
      </c>
      <c r="X176" s="9">
        <f t="shared" ref="X176:X177" si="1845">VLOOKUP(F176,$AI$2:$AL$5000,3,FALSE)</f>
        <v>4147985</v>
      </c>
      <c r="Y176" s="349"/>
      <c r="Z176" s="9">
        <f>SUM(Y$7:Y176)</f>
        <v>0</v>
      </c>
      <c r="AC176" s="350">
        <f t="shared" ref="AC176" si="1846">IF(ISNA(VLOOKUP(F176,$AI$2:$AS$5000,11,FALSE)),"", VLOOKUP(F176,$AI$2:$AS$5000,11,FALSE))</f>
        <v>0</v>
      </c>
      <c r="AI176" s="328" t="s">
        <v>1921</v>
      </c>
      <c r="AJ176" s="328">
        <v>1353973</v>
      </c>
      <c r="AK176" s="328">
        <v>4148004</v>
      </c>
      <c r="AL176" s="328">
        <v>2</v>
      </c>
      <c r="AM176" s="328">
        <v>2</v>
      </c>
      <c r="AN176" s="328">
        <v>21</v>
      </c>
      <c r="AO176" s="328">
        <v>1</v>
      </c>
      <c r="AP176" s="328">
        <v>0</v>
      </c>
      <c r="AQ176" s="328">
        <v>0</v>
      </c>
      <c r="AR176" s="328">
        <v>0</v>
      </c>
      <c r="AS176" s="328"/>
    </row>
    <row r="177" spans="1:50" ht="26.25" thickBot="1">
      <c r="A177" s="212">
        <f t="shared" si="1417"/>
        <v>0</v>
      </c>
      <c r="B177" s="23" t="str">
        <f t="shared" ref="B177:D177" si="1847">B175</f>
        <v>GGFV51FA</v>
      </c>
      <c r="C177" s="220" t="str">
        <f t="shared" si="1847"/>
        <v>Minor Must</v>
      </c>
      <c r="D177" s="45" t="str">
        <f t="shared" si="1847"/>
        <v>AF. 16.2</v>
      </c>
      <c r="E177" s="24" t="str">
        <f>Labels!$C$104</f>
        <v>Answer 2 / Evidence</v>
      </c>
      <c r="F177" s="222"/>
      <c r="G177" s="223"/>
      <c r="H177" s="25" t="str">
        <f t="shared" si="1832"/>
        <v/>
      </c>
      <c r="I177" s="25" t="str">
        <f t="shared" si="1833"/>
        <v/>
      </c>
      <c r="J177" s="25" t="str">
        <f t="shared" si="1834"/>
        <v/>
      </c>
      <c r="K177" s="25" t="str">
        <f t="shared" si="1835"/>
        <v>X</v>
      </c>
      <c r="L177" s="27" t="str">
        <f t="shared" ref="L177" si="1848">L175</f>
        <v/>
      </c>
      <c r="M177" s="21"/>
      <c r="N177" s="22" t="e">
        <f t="shared" si="1837"/>
        <v>#VALUE!</v>
      </c>
      <c r="O177" s="22" t="str">
        <f t="shared" ref="O177" si="1849">IF(ISERR(N177),D175,N177)</f>
        <v>AF. 16.2</v>
      </c>
      <c r="P177" s="22" t="str">
        <f t="shared" si="1839"/>
        <v/>
      </c>
      <c r="Q177" s="22" t="str">
        <f t="shared" si="1840"/>
        <v/>
      </c>
      <c r="R177" s="9" t="e">
        <f t="shared" si="1841"/>
        <v>#N/A</v>
      </c>
      <c r="S177" s="9">
        <f t="shared" si="1842"/>
        <v>0</v>
      </c>
      <c r="T177" s="9" t="e">
        <f t="shared" si="1843"/>
        <v>#N/A</v>
      </c>
      <c r="U177" s="9">
        <f t="shared" si="1844"/>
        <v>0</v>
      </c>
      <c r="V177" s="9">
        <f t="shared" ref="V177" si="1850">IF(U177=0,U176,U177)</f>
        <v>2</v>
      </c>
      <c r="W177" s="347">
        <v>2</v>
      </c>
      <c r="X177" s="9" t="e">
        <f t="shared" si="1845"/>
        <v>#N/A</v>
      </c>
      <c r="Y177" s="349"/>
      <c r="Z177" s="9">
        <f>SUM(Y$7:Y177)</f>
        <v>0</v>
      </c>
      <c r="AE177" s="9">
        <f t="shared" ref="AE177" si="1851">MIN(AH177,V177)</f>
        <v>2</v>
      </c>
      <c r="AH177" s="9">
        <v>2</v>
      </c>
      <c r="AI177" s="328" t="s">
        <v>1922</v>
      </c>
      <c r="AJ177" s="328">
        <v>1353974</v>
      </c>
      <c r="AK177" s="328">
        <v>4148009</v>
      </c>
      <c r="AL177" s="328">
        <v>0</v>
      </c>
      <c r="AM177" s="328">
        <v>6</v>
      </c>
      <c r="AN177" s="328">
        <v>21</v>
      </c>
      <c r="AO177" s="328">
        <v>1</v>
      </c>
      <c r="AP177" s="328">
        <v>0</v>
      </c>
      <c r="AQ177" s="328">
        <v>1</v>
      </c>
      <c r="AR177" s="328">
        <v>0</v>
      </c>
      <c r="AS177" s="328"/>
      <c r="AU177" s="9">
        <v>0</v>
      </c>
      <c r="AV177" s="9">
        <f>U176</f>
        <v>2</v>
      </c>
    </row>
    <row r="178" spans="1:50" ht="51">
      <c r="A178" s="212">
        <f t="shared" si="1417"/>
        <v>0</v>
      </c>
      <c r="B178" s="67" t="s">
        <v>1157</v>
      </c>
      <c r="C178" s="143" t="s">
        <v>1096</v>
      </c>
      <c r="D178" s="43" t="s">
        <v>2458</v>
      </c>
      <c r="E178" s="218" t="str">
        <f>Labels!$C$54</f>
        <v>Control Point</v>
      </c>
      <c r="F178" s="26" t="s">
        <v>2459</v>
      </c>
      <c r="G178" s="30" t="str">
        <f>IF(OR(ISERR(P179),ISERR(P180),ISERR(Q179),ISERR(Q180)),Labels!$C$94,Q178)</f>
        <v>Input Accepted</v>
      </c>
      <c r="H178" s="15" t="str">
        <f t="shared" ref="H178" si="1852">IF(F179&lt;&gt;"",IF(TRIM(VLOOKUP(F179,$AI$2:$AR$5000,8,FALSE))="1","X",""),"")</f>
        <v/>
      </c>
      <c r="I178" s="15" t="str">
        <f t="shared" ref="I178" si="1853">IF(F179&lt;&gt;"",IF(TRIM(VLOOKUP(F179,$AI$2:$AR$5000,9,FALSE))="1","X",""),"")</f>
        <v/>
      </c>
      <c r="J178" s="15" t="str">
        <f t="shared" ref="J178" si="1854">IF(TRIM(""&amp;G180)&lt;&gt;"","X","")</f>
        <v/>
      </c>
      <c r="K178" s="15" t="str">
        <f t="shared" ref="K178" si="1855">IF(TRIM(""&amp;G179)&lt;&gt;"","X","")</f>
        <v>X</v>
      </c>
      <c r="L178" s="31" t="str">
        <f>IF(G178&lt;&gt;Labels!$C$92,"X","")</f>
        <v/>
      </c>
      <c r="M178" s="16"/>
      <c r="N178" s="17">
        <v>1353967</v>
      </c>
      <c r="O178" s="17">
        <v>13125</v>
      </c>
      <c r="P178" s="17"/>
      <c r="Q178" s="22" t="str">
        <f>IF(F179="",Labels!$C$93,R178)</f>
        <v>Input Accepted</v>
      </c>
      <c r="R178" s="9" t="str">
        <f t="shared" ref="R178" si="1856">IF(OR(O179&amp;""&lt;&gt;D178&amp;"",O180&amp;""&lt;&gt;D178&amp;""),"You are not allowed to copy cells in the answer column. Press Ctrl-z immediately to attempt to fix this error.",S178)</f>
        <v>Input Accepted</v>
      </c>
      <c r="S178" s="9" t="str">
        <f>IF(AND(OR(H178="X",S179=6,C178=Labels!$C$49,C178=Labels!$C$46,AX178="Y"),Q179=""),Labels!$C$95,T178)</f>
        <v>Input Accepted</v>
      </c>
      <c r="T178" s="346" t="str">
        <f>IF(OR(S180=6,AND(S180&gt;0,S179=6)),Labels!$C$96,IF(S180=1,Labels!$C$143,U178))</f>
        <v>Input Accepted</v>
      </c>
      <c r="U178" s="9" t="str">
        <f>IF(AND(S180&gt;0,U180&lt;=U179),Labels!C$97,V178)</f>
        <v>Input Accepted</v>
      </c>
      <c r="V178" s="9" t="str">
        <f>IF(AND(S180&gt;0,Q180=""),Labels!$C$98,W178)</f>
        <v>Input Accepted</v>
      </c>
      <c r="W178" s="9" t="str">
        <f>IF(AND(S180=0,Q180&lt;&gt;""),Labels!$C$99,Labels!$C$92)</f>
        <v>Input Accepted</v>
      </c>
      <c r="Y178" s="9">
        <f t="shared" ref="Y178" si="1857">IF(H178="X",1,0)</f>
        <v>0</v>
      </c>
      <c r="Z178" s="9">
        <f>SUM(Y$7:Y178)</f>
        <v>0</v>
      </c>
      <c r="AA178" s="9" t="str">
        <f t="shared" ref="AA178" si="1858">Q179</f>
        <v>Y</v>
      </c>
      <c r="AB178" s="9">
        <f t="shared" ref="AB178" si="1859">VLOOKUP(P179,$AI$2:$AN$5000,6,FALSE)</f>
        <v>21</v>
      </c>
      <c r="AC178" s="9" t="str">
        <f t="shared" ref="AC178" si="1860">Q180</f>
        <v/>
      </c>
      <c r="AD178" s="9">
        <f t="shared" ref="AD178" si="1861">IF(TRIM(F179)="",1,0)</f>
        <v>0</v>
      </c>
      <c r="AF178" s="347">
        <f t="shared" ref="AF178" si="1862">SUM($AD$7:$AD$5000)</f>
        <v>0</v>
      </c>
      <c r="AG178" s="9">
        <f>IF(AND(H178="X",C178=Labels!C220),1,0)</f>
        <v>0</v>
      </c>
      <c r="AI178" s="328" t="s">
        <v>1923</v>
      </c>
      <c r="AJ178" s="328">
        <v>1353974</v>
      </c>
      <c r="AK178" s="328">
        <v>4148008</v>
      </c>
      <c r="AL178" s="328">
        <v>0</v>
      </c>
      <c r="AM178" s="328">
        <v>5</v>
      </c>
      <c r="AN178" s="328">
        <v>21</v>
      </c>
      <c r="AO178" s="328">
        <v>0</v>
      </c>
      <c r="AP178" s="328">
        <v>1</v>
      </c>
      <c r="AQ178" s="328">
        <v>0</v>
      </c>
      <c r="AR178" s="328">
        <v>0</v>
      </c>
      <c r="AS178" s="328"/>
      <c r="AX178" s="9" t="s">
        <v>663</v>
      </c>
    </row>
    <row r="179" spans="1:50" ht="25.5">
      <c r="A179" s="212">
        <f t="shared" si="1417"/>
        <v>0</v>
      </c>
      <c r="B179" s="18" t="s">
        <v>1157</v>
      </c>
      <c r="C179" s="219" t="str">
        <f t="shared" ref="C179" si="1863">C178</f>
        <v>Major Must</v>
      </c>
      <c r="D179" s="44" t="str">
        <f t="shared" ref="D179" si="1864">D178</f>
        <v>CB. 1.1</v>
      </c>
      <c r="E179" s="19" t="str">
        <f>Labels!$C$103</f>
        <v>Answer 1 / Comment</v>
      </c>
      <c r="F179" s="62" t="str">
        <f>$AI$159</f>
        <v>CB. 1.1 -Yes</v>
      </c>
      <c r="G179" s="46" t="s">
        <v>664</v>
      </c>
      <c r="H179" s="20" t="str">
        <f t="shared" ref="H179:H180" si="1865">H178</f>
        <v/>
      </c>
      <c r="I179" s="20" t="str">
        <f t="shared" ref="I179:I180" si="1866">I178</f>
        <v/>
      </c>
      <c r="J179" s="20" t="str">
        <f t="shared" ref="J179:J180" si="1867">J178</f>
        <v/>
      </c>
      <c r="K179" s="20" t="str">
        <f t="shared" ref="K179:K180" si="1868">K178</f>
        <v>X</v>
      </c>
      <c r="L179" s="28" t="str">
        <f t="shared" ref="L179" si="1869">L178</f>
        <v/>
      </c>
      <c r="M179" s="21"/>
      <c r="N179" s="22" t="str">
        <f t="shared" ref="N179:N180" si="1870">LEFT(F179,FIND(" -",F179)-1)</f>
        <v>CB. 1.1</v>
      </c>
      <c r="O179" s="22" t="str">
        <f t="shared" ref="O179" si="1871">IF(ISERR(N179),D178,N179)</f>
        <v>CB. 1.1</v>
      </c>
      <c r="P179" s="22" t="str">
        <f t="shared" ref="P179:P180" si="1872">TRIM(F179&amp;"")</f>
        <v>CB. 1.1 -Yes</v>
      </c>
      <c r="Q179" s="22" t="str">
        <f t="shared" ref="Q179:Q180" si="1873">TRIM(G179&amp;"")</f>
        <v>Y</v>
      </c>
      <c r="R179" s="9">
        <f t="shared" ref="R179:R180" si="1874">VLOOKUP(F179,$AI$2:$AM$5000,5,FALSE)</f>
        <v>2</v>
      </c>
      <c r="S179" s="9">
        <f t="shared" ref="S179:S180" si="1875">IF(ISNA(R179),0,R179)</f>
        <v>2</v>
      </c>
      <c r="T179" s="9">
        <f t="shared" ref="T179:T180" si="1876">VLOOKUP(F179,$AI$2:$AL$5000,4,FALSE)</f>
        <v>2</v>
      </c>
      <c r="U179" s="9">
        <f t="shared" ref="U179:U180" si="1877">IF(ISNA(T179),0,T179)</f>
        <v>2</v>
      </c>
      <c r="X179" s="9">
        <f t="shared" ref="X179:X180" si="1878">VLOOKUP(F179,$AI$2:$AL$5000,3,FALSE)</f>
        <v>4147988</v>
      </c>
      <c r="Y179" s="349"/>
      <c r="Z179" s="9">
        <f>SUM(Y$7:Y179)</f>
        <v>0</v>
      </c>
      <c r="AC179" s="350">
        <f t="shared" ref="AC179" si="1879">IF(ISNA(VLOOKUP(F179,$AI$2:$AS$5000,11,FALSE)),"", VLOOKUP(F179,$AI$2:$AS$5000,11,FALSE))</f>
        <v>0</v>
      </c>
      <c r="AI179" s="328" t="s">
        <v>1924</v>
      </c>
      <c r="AJ179" s="328">
        <v>1353974</v>
      </c>
      <c r="AK179" s="328">
        <v>4148007</v>
      </c>
      <c r="AL179" s="328">
        <v>2</v>
      </c>
      <c r="AM179" s="328">
        <v>2</v>
      </c>
      <c r="AN179" s="328">
        <v>21</v>
      </c>
      <c r="AO179" s="328">
        <v>1</v>
      </c>
      <c r="AP179" s="328">
        <v>0</v>
      </c>
      <c r="AQ179" s="328">
        <v>0</v>
      </c>
      <c r="AR179" s="328">
        <v>0</v>
      </c>
      <c r="AS179" s="328"/>
    </row>
    <row r="180" spans="1:50" ht="26.25" thickBot="1">
      <c r="A180" s="212">
        <f t="shared" si="1417"/>
        <v>0</v>
      </c>
      <c r="B180" s="23" t="str">
        <f t="shared" ref="B180:D180" si="1880">B178</f>
        <v>GGFV51FA</v>
      </c>
      <c r="C180" s="220" t="str">
        <f t="shared" si="1880"/>
        <v>Major Must</v>
      </c>
      <c r="D180" s="45" t="str">
        <f t="shared" si="1880"/>
        <v>CB. 1.1</v>
      </c>
      <c r="E180" s="24" t="str">
        <f>Labels!$C$104</f>
        <v>Answer 2 / Evidence</v>
      </c>
      <c r="F180" s="222"/>
      <c r="G180" s="223"/>
      <c r="H180" s="25" t="str">
        <f t="shared" si="1865"/>
        <v/>
      </c>
      <c r="I180" s="25" t="str">
        <f t="shared" si="1866"/>
        <v/>
      </c>
      <c r="J180" s="25" t="str">
        <f t="shared" si="1867"/>
        <v/>
      </c>
      <c r="K180" s="25" t="str">
        <f t="shared" si="1868"/>
        <v>X</v>
      </c>
      <c r="L180" s="27" t="str">
        <f t="shared" ref="L180" si="1881">L178</f>
        <v/>
      </c>
      <c r="M180" s="21"/>
      <c r="N180" s="22" t="e">
        <f t="shared" si="1870"/>
        <v>#VALUE!</v>
      </c>
      <c r="O180" s="22" t="str">
        <f t="shared" ref="O180" si="1882">IF(ISERR(N180),D178,N180)</f>
        <v>CB. 1.1</v>
      </c>
      <c r="P180" s="22" t="str">
        <f t="shared" si="1872"/>
        <v/>
      </c>
      <c r="Q180" s="22" t="str">
        <f t="shared" si="1873"/>
        <v/>
      </c>
      <c r="R180" s="9" t="e">
        <f t="shared" si="1874"/>
        <v>#N/A</v>
      </c>
      <c r="S180" s="9">
        <f t="shared" si="1875"/>
        <v>0</v>
      </c>
      <c r="T180" s="9" t="e">
        <f t="shared" si="1876"/>
        <v>#N/A</v>
      </c>
      <c r="U180" s="9">
        <f t="shared" si="1877"/>
        <v>0</v>
      </c>
      <c r="V180" s="9">
        <f t="shared" ref="V180" si="1883">IF(U180=0,U179,U180)</f>
        <v>2</v>
      </c>
      <c r="W180" s="347">
        <v>2</v>
      </c>
      <c r="X180" s="9" t="e">
        <f t="shared" si="1878"/>
        <v>#N/A</v>
      </c>
      <c r="Y180" s="349"/>
      <c r="Z180" s="9">
        <f>SUM(Y$7:Y180)</f>
        <v>0</v>
      </c>
      <c r="AE180" s="9">
        <f t="shared" ref="AE180" si="1884">MIN(AH180,V180)</f>
        <v>2</v>
      </c>
      <c r="AH180" s="9">
        <v>2</v>
      </c>
      <c r="AI180" s="328" t="s">
        <v>1925</v>
      </c>
      <c r="AJ180" s="328">
        <v>1353975</v>
      </c>
      <c r="AK180" s="328">
        <v>4148012</v>
      </c>
      <c r="AL180" s="328">
        <v>0</v>
      </c>
      <c r="AM180" s="328">
        <v>6</v>
      </c>
      <c r="AN180" s="328">
        <v>21</v>
      </c>
      <c r="AO180" s="328">
        <v>1</v>
      </c>
      <c r="AP180" s="328">
        <v>0</v>
      </c>
      <c r="AQ180" s="328">
        <v>1</v>
      </c>
      <c r="AR180" s="328">
        <v>0</v>
      </c>
      <c r="AS180" s="328"/>
      <c r="AU180" s="9">
        <v>0</v>
      </c>
      <c r="AV180" s="9">
        <f>U179</f>
        <v>2</v>
      </c>
    </row>
    <row r="181" spans="1:50" ht="76.5">
      <c r="A181" s="212">
        <f t="shared" si="1417"/>
        <v>0</v>
      </c>
      <c r="B181" s="67" t="s">
        <v>1157</v>
      </c>
      <c r="C181" s="143" t="s">
        <v>1097</v>
      </c>
      <c r="D181" s="43" t="s">
        <v>2460</v>
      </c>
      <c r="E181" s="218" t="str">
        <f>Labels!$C$54</f>
        <v>Control Point</v>
      </c>
      <c r="F181" s="26" t="s">
        <v>2461</v>
      </c>
      <c r="G181" s="30" t="str">
        <f>IF(OR(ISERR(P182),ISERR(P183),ISERR(Q182),ISERR(Q183)),Labels!$C$94,Q181)</f>
        <v>Input Accepted</v>
      </c>
      <c r="H181" s="15" t="str">
        <f t="shared" ref="H181" si="1885">IF(F182&lt;&gt;"",IF(TRIM(VLOOKUP(F182,$AI$2:$AR$5000,8,FALSE))="1","X",""),"")</f>
        <v/>
      </c>
      <c r="I181" s="15" t="str">
        <f t="shared" ref="I181" si="1886">IF(F182&lt;&gt;"",IF(TRIM(VLOOKUP(F182,$AI$2:$AR$5000,9,FALSE))="1","X",""),"")</f>
        <v/>
      </c>
      <c r="J181" s="15" t="str">
        <f t="shared" ref="J181" si="1887">IF(TRIM(""&amp;G183)&lt;&gt;"","X","")</f>
        <v/>
      </c>
      <c r="K181" s="15" t="str">
        <f t="shared" ref="K181" si="1888">IF(TRIM(""&amp;G182)&lt;&gt;"","X","")</f>
        <v/>
      </c>
      <c r="L181" s="31" t="str">
        <f>IF(G181&lt;&gt;Labels!$C$92,"X","")</f>
        <v/>
      </c>
      <c r="M181" s="16"/>
      <c r="N181" s="17">
        <v>1353968</v>
      </c>
      <c r="O181" s="17">
        <v>13125</v>
      </c>
      <c r="P181" s="17"/>
      <c r="Q181" s="22" t="str">
        <f>IF(F182="",Labels!$C$93,R181)</f>
        <v>Input Accepted</v>
      </c>
      <c r="R181" s="9" t="str">
        <f t="shared" ref="R181" si="1889">IF(OR(O182&amp;""&lt;&gt;D181&amp;"",O183&amp;""&lt;&gt;D181&amp;""),"You are not allowed to copy cells in the answer column. Press Ctrl-z immediately to attempt to fix this error.",S181)</f>
        <v>Input Accepted</v>
      </c>
      <c r="S181" s="9" t="str">
        <f>IF(AND(OR(H181="X",S182=6,C181=Labels!$C$49,C181=Labels!$C$46,AX181="Y"),Q182=""),Labels!$C$95,T181)</f>
        <v>Input Accepted</v>
      </c>
      <c r="T181" s="346" t="str">
        <f>IF(OR(S183=6,AND(S183&gt;0,S182=6)),Labels!$C$96,IF(S183=1,Labels!$C$143,U181))</f>
        <v>Input Accepted</v>
      </c>
      <c r="U181" s="9" t="str">
        <f>IF(AND(S183&gt;0,U183&lt;=U182),Labels!C$97,V181)</f>
        <v>Input Accepted</v>
      </c>
      <c r="V181" s="9" t="str">
        <f>IF(AND(S183&gt;0,Q183=""),Labels!$C$98,W181)</f>
        <v>Input Accepted</v>
      </c>
      <c r="W181" s="9" t="str">
        <f>IF(AND(S183=0,Q183&lt;&gt;""),Labels!$C$99,Labels!$C$92)</f>
        <v>Input Accepted</v>
      </c>
      <c r="Y181" s="9">
        <f t="shared" ref="Y181" si="1890">IF(H181="X",1,0)</f>
        <v>0</v>
      </c>
      <c r="Z181" s="9">
        <f>SUM(Y$7:Y181)</f>
        <v>0</v>
      </c>
      <c r="AA181" s="9" t="str">
        <f t="shared" ref="AA181" si="1891">Q182</f>
        <v/>
      </c>
      <c r="AB181" s="9">
        <f t="shared" ref="AB181" si="1892">VLOOKUP(P182,$AI$2:$AN$5000,6,FALSE)</f>
        <v>21</v>
      </c>
      <c r="AC181" s="9" t="str">
        <f t="shared" ref="AC181" si="1893">Q183</f>
        <v/>
      </c>
      <c r="AD181" s="9">
        <f t="shared" ref="AD181" si="1894">IF(TRIM(F182)="",1,0)</f>
        <v>0</v>
      </c>
      <c r="AF181" s="347">
        <f t="shared" ref="AF181" si="1895">SUM($AD$7:$AD$5000)</f>
        <v>0</v>
      </c>
      <c r="AG181" s="9">
        <f>IF(AND(H181="X",C181=Labels!C223),1,0)</f>
        <v>0</v>
      </c>
      <c r="AI181" s="328" t="s">
        <v>1926</v>
      </c>
      <c r="AJ181" s="328">
        <v>1353975</v>
      </c>
      <c r="AK181" s="328">
        <v>4148011</v>
      </c>
      <c r="AL181" s="328">
        <v>0</v>
      </c>
      <c r="AM181" s="328">
        <v>5</v>
      </c>
      <c r="AN181" s="328">
        <v>21</v>
      </c>
      <c r="AO181" s="328">
        <v>0</v>
      </c>
      <c r="AP181" s="328">
        <v>1</v>
      </c>
      <c r="AQ181" s="328">
        <v>0</v>
      </c>
      <c r="AR181" s="328">
        <v>0</v>
      </c>
      <c r="AS181" s="328"/>
      <c r="AX181" s="9" t="s">
        <v>663</v>
      </c>
    </row>
    <row r="182" spans="1:50" ht="25.5">
      <c r="A182" s="212">
        <f t="shared" si="1417"/>
        <v>0</v>
      </c>
      <c r="B182" s="18" t="s">
        <v>1157</v>
      </c>
      <c r="C182" s="219" t="str">
        <f t="shared" ref="C182" si="1896">C181</f>
        <v>Minor Must</v>
      </c>
      <c r="D182" s="44" t="str">
        <f t="shared" ref="D182" si="1897">D181</f>
        <v>CB. 2.1.1</v>
      </c>
      <c r="E182" s="19" t="str">
        <f>Labels!$C$103</f>
        <v>Answer 1 / Comment</v>
      </c>
      <c r="F182" s="62" t="str">
        <f>$AI$162</f>
        <v>CB. 2.1.1 -Yes</v>
      </c>
      <c r="G182" s="46"/>
      <c r="H182" s="20" t="str">
        <f t="shared" ref="H182:H183" si="1898">H181</f>
        <v/>
      </c>
      <c r="I182" s="20" t="str">
        <f t="shared" ref="I182:I183" si="1899">I181</f>
        <v/>
      </c>
      <c r="J182" s="20" t="str">
        <f t="shared" ref="J182:J183" si="1900">J181</f>
        <v/>
      </c>
      <c r="K182" s="20" t="str">
        <f t="shared" ref="K182:K183" si="1901">K181</f>
        <v/>
      </c>
      <c r="L182" s="28" t="str">
        <f t="shared" ref="L182" si="1902">L181</f>
        <v/>
      </c>
      <c r="M182" s="21"/>
      <c r="N182" s="22" t="str">
        <f t="shared" ref="N182:N183" si="1903">LEFT(F182,FIND(" -",F182)-1)</f>
        <v>CB. 2.1.1</v>
      </c>
      <c r="O182" s="22" t="str">
        <f t="shared" ref="O182" si="1904">IF(ISERR(N182),D181,N182)</f>
        <v>CB. 2.1.1</v>
      </c>
      <c r="P182" s="22" t="str">
        <f t="shared" ref="P182:P183" si="1905">TRIM(F182&amp;"")</f>
        <v>CB. 2.1.1 -Yes</v>
      </c>
      <c r="Q182" s="22" t="str">
        <f t="shared" ref="Q182:Q183" si="1906">TRIM(G182&amp;"")</f>
        <v/>
      </c>
      <c r="R182" s="9">
        <f t="shared" ref="R182:R183" si="1907">VLOOKUP(F182,$AI$2:$AM$5000,5,FALSE)</f>
        <v>2</v>
      </c>
      <c r="S182" s="9">
        <f t="shared" ref="S182:S183" si="1908">IF(ISNA(R182),0,R182)</f>
        <v>2</v>
      </c>
      <c r="T182" s="9">
        <f t="shared" ref="T182:T183" si="1909">VLOOKUP(F182,$AI$2:$AL$5000,4,FALSE)</f>
        <v>2</v>
      </c>
      <c r="U182" s="9">
        <f t="shared" ref="U182:U183" si="1910">IF(ISNA(T182),0,T182)</f>
        <v>2</v>
      </c>
      <c r="X182" s="9">
        <f t="shared" ref="X182:X183" si="1911">VLOOKUP(F182,$AI$2:$AL$5000,3,FALSE)</f>
        <v>4147990</v>
      </c>
      <c r="Y182" s="349"/>
      <c r="Z182" s="9">
        <f>SUM(Y$7:Y182)</f>
        <v>0</v>
      </c>
      <c r="AC182" s="350">
        <f t="shared" ref="AC182" si="1912">IF(ISNA(VLOOKUP(F182,$AI$2:$AS$5000,11,FALSE)),"", VLOOKUP(F182,$AI$2:$AS$5000,11,FALSE))</f>
        <v>0</v>
      </c>
      <c r="AI182" s="328" t="s">
        <v>1927</v>
      </c>
      <c r="AJ182" s="328">
        <v>1353975</v>
      </c>
      <c r="AK182" s="328">
        <v>4148010</v>
      </c>
      <c r="AL182" s="328">
        <v>2</v>
      </c>
      <c r="AM182" s="328">
        <v>2</v>
      </c>
      <c r="AN182" s="328">
        <v>21</v>
      </c>
      <c r="AO182" s="328">
        <v>1</v>
      </c>
      <c r="AP182" s="328">
        <v>0</v>
      </c>
      <c r="AQ182" s="328">
        <v>0</v>
      </c>
      <c r="AR182" s="328">
        <v>0</v>
      </c>
      <c r="AS182" s="328"/>
    </row>
    <row r="183" spans="1:50" ht="26.25" thickBot="1">
      <c r="A183" s="212">
        <f t="shared" si="1417"/>
        <v>0</v>
      </c>
      <c r="B183" s="23" t="str">
        <f t="shared" ref="B183:D183" si="1913">B181</f>
        <v>GGFV51FA</v>
      </c>
      <c r="C183" s="220" t="str">
        <f t="shared" si="1913"/>
        <v>Minor Must</v>
      </c>
      <c r="D183" s="45" t="str">
        <f t="shared" si="1913"/>
        <v>CB. 2.1.1</v>
      </c>
      <c r="E183" s="24" t="str">
        <f>Labels!$C$104</f>
        <v>Answer 2 / Evidence</v>
      </c>
      <c r="F183" s="222"/>
      <c r="G183" s="223"/>
      <c r="H183" s="25" t="str">
        <f t="shared" si="1898"/>
        <v/>
      </c>
      <c r="I183" s="25" t="str">
        <f t="shared" si="1899"/>
        <v/>
      </c>
      <c r="J183" s="25" t="str">
        <f t="shared" si="1900"/>
        <v/>
      </c>
      <c r="K183" s="25" t="str">
        <f t="shared" si="1901"/>
        <v/>
      </c>
      <c r="L183" s="27" t="str">
        <f t="shared" ref="L183" si="1914">L181</f>
        <v/>
      </c>
      <c r="M183" s="21"/>
      <c r="N183" s="22" t="e">
        <f t="shared" si="1903"/>
        <v>#VALUE!</v>
      </c>
      <c r="O183" s="22" t="str">
        <f t="shared" ref="O183" si="1915">IF(ISERR(N183),D181,N183)</f>
        <v>CB. 2.1.1</v>
      </c>
      <c r="P183" s="22" t="str">
        <f t="shared" si="1905"/>
        <v/>
      </c>
      <c r="Q183" s="22" t="str">
        <f t="shared" si="1906"/>
        <v/>
      </c>
      <c r="R183" s="9" t="e">
        <f t="shared" si="1907"/>
        <v>#N/A</v>
      </c>
      <c r="S183" s="9">
        <f t="shared" si="1908"/>
        <v>0</v>
      </c>
      <c r="T183" s="9" t="e">
        <f t="shared" si="1909"/>
        <v>#N/A</v>
      </c>
      <c r="U183" s="9">
        <f t="shared" si="1910"/>
        <v>0</v>
      </c>
      <c r="V183" s="9">
        <f t="shared" ref="V183" si="1916">IF(U183=0,U182,U183)</f>
        <v>2</v>
      </c>
      <c r="W183" s="347">
        <v>2</v>
      </c>
      <c r="X183" s="9" t="e">
        <f t="shared" si="1911"/>
        <v>#N/A</v>
      </c>
      <c r="Y183" s="349"/>
      <c r="Z183" s="9">
        <f>SUM(Y$7:Y183)</f>
        <v>0</v>
      </c>
      <c r="AE183" s="9">
        <f t="shared" ref="AE183" si="1917">MIN(AH183,V183)</f>
        <v>2</v>
      </c>
      <c r="AH183" s="9">
        <v>2</v>
      </c>
      <c r="AI183" s="328" t="s">
        <v>1928</v>
      </c>
      <c r="AJ183" s="328">
        <v>1353976</v>
      </c>
      <c r="AK183" s="328">
        <v>4148015</v>
      </c>
      <c r="AL183" s="328">
        <v>0</v>
      </c>
      <c r="AM183" s="328">
        <v>6</v>
      </c>
      <c r="AN183" s="328">
        <v>21</v>
      </c>
      <c r="AO183" s="328">
        <v>1</v>
      </c>
      <c r="AP183" s="328">
        <v>0</v>
      </c>
      <c r="AQ183" s="328">
        <v>1</v>
      </c>
      <c r="AR183" s="328">
        <v>0</v>
      </c>
      <c r="AS183" s="328"/>
      <c r="AU183" s="9">
        <v>0</v>
      </c>
      <c r="AV183" s="9">
        <f>U182</f>
        <v>2</v>
      </c>
    </row>
    <row r="184" spans="1:50" ht="38.25">
      <c r="A184" s="212">
        <f t="shared" si="1417"/>
        <v>0</v>
      </c>
      <c r="B184" s="67" t="s">
        <v>1157</v>
      </c>
      <c r="C184" s="143" t="s">
        <v>1097</v>
      </c>
      <c r="D184" s="43" t="s">
        <v>2462</v>
      </c>
      <c r="E184" s="218" t="str">
        <f>Labels!$C$54</f>
        <v>Control Point</v>
      </c>
      <c r="F184" s="26" t="s">
        <v>2463</v>
      </c>
      <c r="G184" s="30" t="str">
        <f>IF(OR(ISERR(P185),ISERR(P186),ISERR(Q185),ISERR(Q186)),Labels!$C$94,Q184)</f>
        <v>Input Accepted</v>
      </c>
      <c r="H184" s="15" t="str">
        <f t="shared" ref="H184" si="1918">IF(F185&lt;&gt;"",IF(TRIM(VLOOKUP(F185,$AI$2:$AR$5000,8,FALSE))="1","X",""),"")</f>
        <v/>
      </c>
      <c r="I184" s="15" t="str">
        <f t="shared" ref="I184" si="1919">IF(F185&lt;&gt;"",IF(TRIM(VLOOKUP(F185,$AI$2:$AR$5000,9,FALSE))="1","X",""),"")</f>
        <v/>
      </c>
      <c r="J184" s="15" t="str">
        <f t="shared" ref="J184" si="1920">IF(TRIM(""&amp;G186)&lt;&gt;"","X","")</f>
        <v/>
      </c>
      <c r="K184" s="15" t="str">
        <f t="shared" ref="K184" si="1921">IF(TRIM(""&amp;G185)&lt;&gt;"","X","")</f>
        <v/>
      </c>
      <c r="L184" s="31" t="str">
        <f>IF(G184&lt;&gt;Labels!$C$92,"X","")</f>
        <v/>
      </c>
      <c r="M184" s="16"/>
      <c r="N184" s="17">
        <v>1353969</v>
      </c>
      <c r="O184" s="17">
        <v>13125</v>
      </c>
      <c r="P184" s="17"/>
      <c r="Q184" s="22" t="str">
        <f>IF(F185="",Labels!$C$93,R184)</f>
        <v>Input Accepted</v>
      </c>
      <c r="R184" s="9" t="str">
        <f t="shared" ref="R184" si="1922">IF(OR(O185&amp;""&lt;&gt;D184&amp;"",O186&amp;""&lt;&gt;D184&amp;""),"You are not allowed to copy cells in the answer column. Press Ctrl-z immediately to attempt to fix this error.",S184)</f>
        <v>Input Accepted</v>
      </c>
      <c r="S184" s="9" t="str">
        <f>IF(AND(OR(H184="X",S185=6,C184=Labels!$C$49,C184=Labels!$C$46,AX184="Y"),Q185=""),Labels!$C$95,T184)</f>
        <v>Input Accepted</v>
      </c>
      <c r="T184" s="346" t="str">
        <f>IF(OR(S186=6,AND(S186&gt;0,S185=6)),Labels!$C$96,IF(S186=1,Labels!$C$143,U184))</f>
        <v>Input Accepted</v>
      </c>
      <c r="U184" s="9" t="str">
        <f>IF(AND(S186&gt;0,U186&lt;=U185),Labels!C$97,V184)</f>
        <v>Input Accepted</v>
      </c>
      <c r="V184" s="9" t="str">
        <f>IF(AND(S186&gt;0,Q186=""),Labels!$C$98,W184)</f>
        <v>Input Accepted</v>
      </c>
      <c r="W184" s="9" t="str">
        <f>IF(AND(S186=0,Q186&lt;&gt;""),Labels!$C$99,Labels!$C$92)</f>
        <v>Input Accepted</v>
      </c>
      <c r="Y184" s="9">
        <f t="shared" ref="Y184" si="1923">IF(H184="X",1,0)</f>
        <v>0</v>
      </c>
      <c r="Z184" s="9">
        <f>SUM(Y$7:Y184)</f>
        <v>0</v>
      </c>
      <c r="AA184" s="9" t="str">
        <f t="shared" ref="AA184" si="1924">Q185</f>
        <v/>
      </c>
      <c r="AB184" s="9">
        <f t="shared" ref="AB184" si="1925">VLOOKUP(P185,$AI$2:$AN$5000,6,FALSE)</f>
        <v>21</v>
      </c>
      <c r="AC184" s="9" t="str">
        <f t="shared" ref="AC184" si="1926">Q186</f>
        <v/>
      </c>
      <c r="AD184" s="9">
        <f t="shared" ref="AD184" si="1927">IF(TRIM(F185)="",1,0)</f>
        <v>0</v>
      </c>
      <c r="AF184" s="347">
        <f t="shared" ref="AF184" si="1928">SUM($AD$7:$AD$5000)</f>
        <v>0</v>
      </c>
      <c r="AG184" s="9">
        <f>IF(AND(H184="X",C184=Labels!C226),1,0)</f>
        <v>0</v>
      </c>
      <c r="AI184" s="328" t="s">
        <v>1929</v>
      </c>
      <c r="AJ184" s="328">
        <v>1353976</v>
      </c>
      <c r="AK184" s="328">
        <v>4148014</v>
      </c>
      <c r="AL184" s="328">
        <v>0</v>
      </c>
      <c r="AM184" s="328">
        <v>5</v>
      </c>
      <c r="AN184" s="328">
        <v>21</v>
      </c>
      <c r="AO184" s="328">
        <v>0</v>
      </c>
      <c r="AP184" s="328">
        <v>1</v>
      </c>
      <c r="AQ184" s="328">
        <v>0</v>
      </c>
      <c r="AR184" s="328">
        <v>0</v>
      </c>
      <c r="AS184" s="328"/>
      <c r="AX184" s="9" t="s">
        <v>663</v>
      </c>
    </row>
    <row r="185" spans="1:50" ht="25.5">
      <c r="A185" s="212">
        <f t="shared" si="1417"/>
        <v>0</v>
      </c>
      <c r="B185" s="18" t="s">
        <v>1157</v>
      </c>
      <c r="C185" s="219" t="str">
        <f t="shared" ref="C185" si="1929">C184</f>
        <v>Minor Must</v>
      </c>
      <c r="D185" s="44" t="str">
        <f t="shared" ref="D185" si="1930">D184</f>
        <v>CB. 2.1.2</v>
      </c>
      <c r="E185" s="19" t="str">
        <f>Labels!$C$103</f>
        <v>Answer 1 / Comment</v>
      </c>
      <c r="F185" s="62" t="str">
        <f>$AI$164</f>
        <v>CB. 2.1.2 -Yes</v>
      </c>
      <c r="G185" s="46"/>
      <c r="H185" s="20" t="str">
        <f t="shared" ref="H185:H186" si="1931">H184</f>
        <v/>
      </c>
      <c r="I185" s="20" t="str">
        <f t="shared" ref="I185:I186" si="1932">I184</f>
        <v/>
      </c>
      <c r="J185" s="20" t="str">
        <f t="shared" ref="J185:J186" si="1933">J184</f>
        <v/>
      </c>
      <c r="K185" s="20" t="str">
        <f t="shared" ref="K185:K186" si="1934">K184</f>
        <v/>
      </c>
      <c r="L185" s="28" t="str">
        <f t="shared" ref="L185" si="1935">L184</f>
        <v/>
      </c>
      <c r="M185" s="21"/>
      <c r="N185" s="22" t="str">
        <f t="shared" ref="N185:N186" si="1936">LEFT(F185,FIND(" -",F185)-1)</f>
        <v>CB. 2.1.2</v>
      </c>
      <c r="O185" s="22" t="str">
        <f t="shared" ref="O185" si="1937">IF(ISERR(N185),D184,N185)</f>
        <v>CB. 2.1.2</v>
      </c>
      <c r="P185" s="22" t="str">
        <f t="shared" ref="P185:P186" si="1938">TRIM(F185&amp;"")</f>
        <v>CB. 2.1.2 -Yes</v>
      </c>
      <c r="Q185" s="22" t="str">
        <f t="shared" ref="Q185:Q186" si="1939">TRIM(G185&amp;"")</f>
        <v/>
      </c>
      <c r="R185" s="9">
        <f t="shared" ref="R185:R186" si="1940">VLOOKUP(F185,$AI$2:$AM$5000,5,FALSE)</f>
        <v>2</v>
      </c>
      <c r="S185" s="9">
        <f t="shared" ref="S185:S186" si="1941">IF(ISNA(R185),0,R185)</f>
        <v>2</v>
      </c>
      <c r="T185" s="9">
        <f t="shared" ref="T185:T186" si="1942">VLOOKUP(F185,$AI$2:$AL$5000,4,FALSE)</f>
        <v>2</v>
      </c>
      <c r="U185" s="9">
        <f t="shared" ref="U185:U186" si="1943">IF(ISNA(T185),0,T185)</f>
        <v>2</v>
      </c>
      <c r="X185" s="9">
        <f t="shared" ref="X185:X186" si="1944">VLOOKUP(F185,$AI$2:$AL$5000,3,FALSE)</f>
        <v>4147993</v>
      </c>
      <c r="Y185" s="349"/>
      <c r="Z185" s="9">
        <f>SUM(Y$7:Y185)</f>
        <v>0</v>
      </c>
      <c r="AC185" s="350">
        <f t="shared" ref="AC185" si="1945">IF(ISNA(VLOOKUP(F185,$AI$2:$AS$5000,11,FALSE)),"", VLOOKUP(F185,$AI$2:$AS$5000,11,FALSE))</f>
        <v>0</v>
      </c>
      <c r="AI185" s="328" t="s">
        <v>1930</v>
      </c>
      <c r="AJ185" s="328">
        <v>1353976</v>
      </c>
      <c r="AK185" s="328">
        <v>4148013</v>
      </c>
      <c r="AL185" s="328">
        <v>2</v>
      </c>
      <c r="AM185" s="328">
        <v>2</v>
      </c>
      <c r="AN185" s="328">
        <v>21</v>
      </c>
      <c r="AO185" s="328">
        <v>1</v>
      </c>
      <c r="AP185" s="328">
        <v>0</v>
      </c>
      <c r="AQ185" s="328">
        <v>0</v>
      </c>
      <c r="AR185" s="328">
        <v>0</v>
      </c>
      <c r="AS185" s="328"/>
    </row>
    <row r="186" spans="1:50" ht="26.25" thickBot="1">
      <c r="A186" s="212">
        <f t="shared" si="1417"/>
        <v>0</v>
      </c>
      <c r="B186" s="23" t="str">
        <f t="shared" ref="B186:D186" si="1946">B184</f>
        <v>GGFV51FA</v>
      </c>
      <c r="C186" s="220" t="str">
        <f t="shared" si="1946"/>
        <v>Minor Must</v>
      </c>
      <c r="D186" s="45" t="str">
        <f t="shared" si="1946"/>
        <v>CB. 2.1.2</v>
      </c>
      <c r="E186" s="24" t="str">
        <f>Labels!$C$104</f>
        <v>Answer 2 / Evidence</v>
      </c>
      <c r="F186" s="222"/>
      <c r="G186" s="223"/>
      <c r="H186" s="25" t="str">
        <f t="shared" si="1931"/>
        <v/>
      </c>
      <c r="I186" s="25" t="str">
        <f t="shared" si="1932"/>
        <v/>
      </c>
      <c r="J186" s="25" t="str">
        <f t="shared" si="1933"/>
        <v/>
      </c>
      <c r="K186" s="25" t="str">
        <f t="shared" si="1934"/>
        <v/>
      </c>
      <c r="L186" s="27" t="str">
        <f t="shared" ref="L186" si="1947">L184</f>
        <v/>
      </c>
      <c r="M186" s="21"/>
      <c r="N186" s="22" t="e">
        <f t="shared" si="1936"/>
        <v>#VALUE!</v>
      </c>
      <c r="O186" s="22" t="str">
        <f t="shared" ref="O186" si="1948">IF(ISERR(N186),D184,N186)</f>
        <v>CB. 2.1.2</v>
      </c>
      <c r="P186" s="22" t="str">
        <f t="shared" si="1938"/>
        <v/>
      </c>
      <c r="Q186" s="22" t="str">
        <f t="shared" si="1939"/>
        <v/>
      </c>
      <c r="R186" s="9" t="e">
        <f t="shared" si="1940"/>
        <v>#N/A</v>
      </c>
      <c r="S186" s="9">
        <f t="shared" si="1941"/>
        <v>0</v>
      </c>
      <c r="T186" s="9" t="e">
        <f t="shared" si="1942"/>
        <v>#N/A</v>
      </c>
      <c r="U186" s="9">
        <f t="shared" si="1943"/>
        <v>0</v>
      </c>
      <c r="V186" s="9">
        <f t="shared" ref="V186" si="1949">IF(U186=0,U185,U186)</f>
        <v>2</v>
      </c>
      <c r="W186" s="347">
        <v>2</v>
      </c>
      <c r="X186" s="9" t="e">
        <f t="shared" si="1944"/>
        <v>#N/A</v>
      </c>
      <c r="Y186" s="349"/>
      <c r="Z186" s="9">
        <f>SUM(Y$7:Y186)</f>
        <v>0</v>
      </c>
      <c r="AE186" s="9">
        <f t="shared" ref="AE186" si="1950">MIN(AH186,V186)</f>
        <v>2</v>
      </c>
      <c r="AH186" s="9">
        <v>2</v>
      </c>
      <c r="AI186" s="328" t="s">
        <v>1931</v>
      </c>
      <c r="AJ186" s="328">
        <v>1353977</v>
      </c>
      <c r="AK186" s="328">
        <v>4148018</v>
      </c>
      <c r="AL186" s="328">
        <v>0</v>
      </c>
      <c r="AM186" s="328">
        <v>6</v>
      </c>
      <c r="AN186" s="328">
        <v>21</v>
      </c>
      <c r="AO186" s="328">
        <v>1</v>
      </c>
      <c r="AP186" s="328">
        <v>0</v>
      </c>
      <c r="AQ186" s="328">
        <v>1</v>
      </c>
      <c r="AR186" s="328">
        <v>0</v>
      </c>
      <c r="AS186" s="328"/>
      <c r="AU186" s="9">
        <v>0</v>
      </c>
      <c r="AV186" s="9">
        <f>U185</f>
        <v>2</v>
      </c>
    </row>
    <row r="187" spans="1:50" ht="25.5">
      <c r="A187" s="212">
        <f t="shared" si="1417"/>
        <v>0</v>
      </c>
      <c r="B187" s="67" t="s">
        <v>1157</v>
      </c>
      <c r="C187" s="143" t="s">
        <v>1097</v>
      </c>
      <c r="D187" s="43" t="s">
        <v>2464</v>
      </c>
      <c r="E187" s="218" t="str">
        <f>Labels!$C$54</f>
        <v>Control Point</v>
      </c>
      <c r="F187" s="26" t="s">
        <v>2465</v>
      </c>
      <c r="G187" s="30" t="str">
        <f>IF(OR(ISERR(P188),ISERR(P189),ISERR(Q188),ISERR(Q189)),Labels!$C$94,Q187)</f>
        <v>Input Accepted</v>
      </c>
      <c r="H187" s="15" t="str">
        <f t="shared" ref="H187" si="1951">IF(F188&lt;&gt;"",IF(TRIM(VLOOKUP(F188,$AI$2:$AR$5000,8,FALSE))="1","X",""),"")</f>
        <v/>
      </c>
      <c r="I187" s="15" t="str">
        <f t="shared" ref="I187" si="1952">IF(F188&lt;&gt;"",IF(TRIM(VLOOKUP(F188,$AI$2:$AR$5000,9,FALSE))="1","X",""),"")</f>
        <v/>
      </c>
      <c r="J187" s="15" t="str">
        <f t="shared" ref="J187" si="1953">IF(TRIM(""&amp;G189)&lt;&gt;"","X","")</f>
        <v/>
      </c>
      <c r="K187" s="15" t="str">
        <f t="shared" ref="K187" si="1954">IF(TRIM(""&amp;G188)&lt;&gt;"","X","")</f>
        <v/>
      </c>
      <c r="L187" s="31" t="str">
        <f>IF(G187&lt;&gt;Labels!$C$92,"X","")</f>
        <v/>
      </c>
      <c r="M187" s="16"/>
      <c r="N187" s="17">
        <v>1353970</v>
      </c>
      <c r="O187" s="17">
        <v>13125</v>
      </c>
      <c r="P187" s="17"/>
      <c r="Q187" s="22" t="str">
        <f>IF(F188="",Labels!$C$93,R187)</f>
        <v>Input Accepted</v>
      </c>
      <c r="R187" s="9" t="str">
        <f t="shared" ref="R187" si="1955">IF(OR(O188&amp;""&lt;&gt;D187&amp;"",O189&amp;""&lt;&gt;D187&amp;""),"You are not allowed to copy cells in the answer column. Press Ctrl-z immediately to attempt to fix this error.",S187)</f>
        <v>Input Accepted</v>
      </c>
      <c r="S187" s="9" t="str">
        <f>IF(AND(OR(H187="X",S188=6,C187=Labels!$C$49,C187=Labels!$C$46,AX187="Y"),Q188=""),Labels!$C$95,T187)</f>
        <v>Input Accepted</v>
      </c>
      <c r="T187" s="346" t="str">
        <f>IF(OR(S189=6,AND(S189&gt;0,S188=6)),Labels!$C$96,IF(S189=1,Labels!$C$143,U187))</f>
        <v>Input Accepted</v>
      </c>
      <c r="U187" s="9" t="str">
        <f>IF(AND(S189&gt;0,U189&lt;=U188),Labels!C$97,V187)</f>
        <v>Input Accepted</v>
      </c>
      <c r="V187" s="9" t="str">
        <f>IF(AND(S189&gt;0,Q189=""),Labels!$C$98,W187)</f>
        <v>Input Accepted</v>
      </c>
      <c r="W187" s="9" t="str">
        <f>IF(AND(S189=0,Q189&lt;&gt;""),Labels!$C$99,Labels!$C$92)</f>
        <v>Input Accepted</v>
      </c>
      <c r="Y187" s="9">
        <f t="shared" ref="Y187" si="1956">IF(H187="X",1,0)</f>
        <v>0</v>
      </c>
      <c r="Z187" s="9">
        <f>SUM(Y$7:Y187)</f>
        <v>0</v>
      </c>
      <c r="AA187" s="9" t="str">
        <f t="shared" ref="AA187" si="1957">Q188</f>
        <v/>
      </c>
      <c r="AB187" s="9">
        <f t="shared" ref="AB187" si="1958">VLOOKUP(P188,$AI$2:$AN$5000,6,FALSE)</f>
        <v>21</v>
      </c>
      <c r="AC187" s="9" t="str">
        <f t="shared" ref="AC187" si="1959">Q189</f>
        <v/>
      </c>
      <c r="AD187" s="9">
        <f t="shared" ref="AD187" si="1960">IF(TRIM(F188)="",1,0)</f>
        <v>0</v>
      </c>
      <c r="AF187" s="347">
        <f t="shared" ref="AF187" si="1961">SUM($AD$7:$AD$5000)</f>
        <v>0</v>
      </c>
      <c r="AG187" s="9">
        <f>IF(AND(H187="X",C187=Labels!C229),1,0)</f>
        <v>0</v>
      </c>
      <c r="AI187" s="328" t="s">
        <v>1932</v>
      </c>
      <c r="AJ187" s="328">
        <v>1353977</v>
      </c>
      <c r="AK187" s="328">
        <v>4148017</v>
      </c>
      <c r="AL187" s="328">
        <v>0</v>
      </c>
      <c r="AM187" s="328">
        <v>5</v>
      </c>
      <c r="AN187" s="328">
        <v>21</v>
      </c>
      <c r="AO187" s="328">
        <v>0</v>
      </c>
      <c r="AP187" s="328">
        <v>1</v>
      </c>
      <c r="AQ187" s="328">
        <v>0</v>
      </c>
      <c r="AR187" s="328">
        <v>0</v>
      </c>
      <c r="AS187" s="328"/>
      <c r="AX187" s="9" t="s">
        <v>663</v>
      </c>
    </row>
    <row r="188" spans="1:50" ht="25.5">
      <c r="A188" s="212">
        <f t="shared" si="1417"/>
        <v>0</v>
      </c>
      <c r="B188" s="18" t="s">
        <v>1157</v>
      </c>
      <c r="C188" s="219" t="str">
        <f t="shared" ref="C188" si="1962">C187</f>
        <v>Minor Must</v>
      </c>
      <c r="D188" s="44" t="str">
        <f t="shared" ref="D188" si="1963">D187</f>
        <v>CB. 2.1.3</v>
      </c>
      <c r="E188" s="19" t="str">
        <f>Labels!$C$103</f>
        <v>Answer 1 / Comment</v>
      </c>
      <c r="F188" s="62" t="str">
        <f>$AI$167</f>
        <v>CB. 2.1.3 -Yes</v>
      </c>
      <c r="G188" s="46"/>
      <c r="H188" s="20" t="str">
        <f t="shared" ref="H188:H189" si="1964">H187</f>
        <v/>
      </c>
      <c r="I188" s="20" t="str">
        <f t="shared" ref="I188:I189" si="1965">I187</f>
        <v/>
      </c>
      <c r="J188" s="20" t="str">
        <f t="shared" ref="J188:J189" si="1966">J187</f>
        <v/>
      </c>
      <c r="K188" s="20" t="str">
        <f t="shared" ref="K188:K189" si="1967">K187</f>
        <v/>
      </c>
      <c r="L188" s="28" t="str">
        <f t="shared" ref="L188" si="1968">L187</f>
        <v/>
      </c>
      <c r="M188" s="21"/>
      <c r="N188" s="22" t="str">
        <f t="shared" ref="N188:N189" si="1969">LEFT(F188,FIND(" -",F188)-1)</f>
        <v>CB. 2.1.3</v>
      </c>
      <c r="O188" s="22" t="str">
        <f t="shared" ref="O188" si="1970">IF(ISERR(N188),D187,N188)</f>
        <v>CB. 2.1.3</v>
      </c>
      <c r="P188" s="22" t="str">
        <f t="shared" ref="P188:P189" si="1971">TRIM(F188&amp;"")</f>
        <v>CB. 2.1.3 -Yes</v>
      </c>
      <c r="Q188" s="22" t="str">
        <f t="shared" ref="Q188:Q189" si="1972">TRIM(G188&amp;"")</f>
        <v/>
      </c>
      <c r="R188" s="9">
        <f t="shared" ref="R188:R189" si="1973">VLOOKUP(F188,$AI$2:$AM$5000,5,FALSE)</f>
        <v>2</v>
      </c>
      <c r="S188" s="9">
        <f t="shared" ref="S188:S189" si="1974">IF(ISNA(R188),0,R188)</f>
        <v>2</v>
      </c>
      <c r="T188" s="9">
        <f t="shared" ref="T188:T189" si="1975">VLOOKUP(F188,$AI$2:$AL$5000,4,FALSE)</f>
        <v>2</v>
      </c>
      <c r="U188" s="9">
        <f t="shared" ref="U188:U189" si="1976">IF(ISNA(T188),0,T188)</f>
        <v>2</v>
      </c>
      <c r="X188" s="9">
        <f t="shared" ref="X188:X189" si="1977">VLOOKUP(F188,$AI$2:$AL$5000,3,FALSE)</f>
        <v>4147995</v>
      </c>
      <c r="Y188" s="349"/>
      <c r="Z188" s="9">
        <f>SUM(Y$7:Y188)</f>
        <v>0</v>
      </c>
      <c r="AC188" s="350">
        <f t="shared" ref="AC188" si="1978">IF(ISNA(VLOOKUP(F188,$AI$2:$AS$5000,11,FALSE)),"", VLOOKUP(F188,$AI$2:$AS$5000,11,FALSE))</f>
        <v>0</v>
      </c>
      <c r="AI188" s="328" t="s">
        <v>1933</v>
      </c>
      <c r="AJ188" s="328">
        <v>1353977</v>
      </c>
      <c r="AK188" s="328">
        <v>4148016</v>
      </c>
      <c r="AL188" s="328">
        <v>2</v>
      </c>
      <c r="AM188" s="328">
        <v>2</v>
      </c>
      <c r="AN188" s="328">
        <v>21</v>
      </c>
      <c r="AO188" s="328">
        <v>1</v>
      </c>
      <c r="AP188" s="328">
        <v>0</v>
      </c>
      <c r="AQ188" s="328">
        <v>0</v>
      </c>
      <c r="AR188" s="328">
        <v>0</v>
      </c>
      <c r="AS188" s="328"/>
    </row>
    <row r="189" spans="1:50" ht="26.25" thickBot="1">
      <c r="A189" s="212">
        <f t="shared" si="1417"/>
        <v>0</v>
      </c>
      <c r="B189" s="23" t="str">
        <f t="shared" ref="B189:D189" si="1979">B187</f>
        <v>GGFV51FA</v>
      </c>
      <c r="C189" s="220" t="str">
        <f t="shared" si="1979"/>
        <v>Minor Must</v>
      </c>
      <c r="D189" s="45" t="str">
        <f t="shared" si="1979"/>
        <v>CB. 2.1.3</v>
      </c>
      <c r="E189" s="24" t="str">
        <f>Labels!$C$104</f>
        <v>Answer 2 / Evidence</v>
      </c>
      <c r="F189" s="222"/>
      <c r="G189" s="223"/>
      <c r="H189" s="25" t="str">
        <f t="shared" si="1964"/>
        <v/>
      </c>
      <c r="I189" s="25" t="str">
        <f t="shared" si="1965"/>
        <v/>
      </c>
      <c r="J189" s="25" t="str">
        <f t="shared" si="1966"/>
        <v/>
      </c>
      <c r="K189" s="25" t="str">
        <f t="shared" si="1967"/>
        <v/>
      </c>
      <c r="L189" s="27" t="str">
        <f t="shared" ref="L189" si="1980">L187</f>
        <v/>
      </c>
      <c r="M189" s="21"/>
      <c r="N189" s="22" t="e">
        <f t="shared" si="1969"/>
        <v>#VALUE!</v>
      </c>
      <c r="O189" s="22" t="str">
        <f t="shared" ref="O189" si="1981">IF(ISERR(N189),D187,N189)</f>
        <v>CB. 2.1.3</v>
      </c>
      <c r="P189" s="22" t="str">
        <f t="shared" si="1971"/>
        <v/>
      </c>
      <c r="Q189" s="22" t="str">
        <f t="shared" si="1972"/>
        <v/>
      </c>
      <c r="R189" s="9" t="e">
        <f t="shared" si="1973"/>
        <v>#N/A</v>
      </c>
      <c r="S189" s="9">
        <f t="shared" si="1974"/>
        <v>0</v>
      </c>
      <c r="T189" s="9" t="e">
        <f t="shared" si="1975"/>
        <v>#N/A</v>
      </c>
      <c r="U189" s="9">
        <f t="shared" si="1976"/>
        <v>0</v>
      </c>
      <c r="V189" s="9">
        <f t="shared" ref="V189" si="1982">IF(U189=0,U188,U189)</f>
        <v>2</v>
      </c>
      <c r="W189" s="347">
        <v>2</v>
      </c>
      <c r="X189" s="9" t="e">
        <f t="shared" si="1977"/>
        <v>#N/A</v>
      </c>
      <c r="Y189" s="349"/>
      <c r="Z189" s="9">
        <f>SUM(Y$7:Y189)</f>
        <v>0</v>
      </c>
      <c r="AE189" s="9">
        <f t="shared" ref="AE189" si="1983">MIN(AH189,V189)</f>
        <v>2</v>
      </c>
      <c r="AH189" s="9">
        <v>2</v>
      </c>
      <c r="AI189" s="328" t="s">
        <v>1934</v>
      </c>
      <c r="AJ189" s="328">
        <v>1353978</v>
      </c>
      <c r="AK189" s="328">
        <v>4148020</v>
      </c>
      <c r="AL189" s="328">
        <v>0</v>
      </c>
      <c r="AM189" s="328">
        <v>5</v>
      </c>
      <c r="AN189" s="328">
        <v>21</v>
      </c>
      <c r="AO189" s="328">
        <v>0</v>
      </c>
      <c r="AP189" s="328">
        <v>1</v>
      </c>
      <c r="AQ189" s="328">
        <v>0</v>
      </c>
      <c r="AR189" s="328">
        <v>0</v>
      </c>
      <c r="AS189" s="328"/>
      <c r="AU189" s="9">
        <v>0</v>
      </c>
      <c r="AV189" s="9">
        <f>U188</f>
        <v>2</v>
      </c>
    </row>
    <row r="190" spans="1:50" ht="51">
      <c r="A190" s="212">
        <f t="shared" si="1417"/>
        <v>0</v>
      </c>
      <c r="B190" s="67" t="s">
        <v>1157</v>
      </c>
      <c r="C190" s="143" t="s">
        <v>1097</v>
      </c>
      <c r="D190" s="43" t="s">
        <v>2466</v>
      </c>
      <c r="E190" s="218" t="str">
        <f>Labels!$C$54</f>
        <v>Control Point</v>
      </c>
      <c r="F190" s="26" t="s">
        <v>2467</v>
      </c>
      <c r="G190" s="30" t="str">
        <f>IF(OR(ISERR(P191),ISERR(P192),ISERR(Q191),ISERR(Q192)),Labels!$C$94,Q190)</f>
        <v>Input Accepted</v>
      </c>
      <c r="H190" s="15" t="str">
        <f t="shared" ref="H190" si="1984">IF(F191&lt;&gt;"",IF(TRIM(VLOOKUP(F191,$AI$2:$AR$5000,8,FALSE))="1","X",""),"")</f>
        <v/>
      </c>
      <c r="I190" s="15" t="str">
        <f t="shared" ref="I190" si="1985">IF(F191&lt;&gt;"",IF(TRIM(VLOOKUP(F191,$AI$2:$AR$5000,9,FALSE))="1","X",""),"")</f>
        <v/>
      </c>
      <c r="J190" s="15" t="str">
        <f t="shared" ref="J190" si="1986">IF(TRIM(""&amp;G192)&lt;&gt;"","X","")</f>
        <v/>
      </c>
      <c r="K190" s="15" t="str">
        <f t="shared" ref="K190" si="1987">IF(TRIM(""&amp;G191)&lt;&gt;"","X","")</f>
        <v/>
      </c>
      <c r="L190" s="31" t="str">
        <f>IF(G190&lt;&gt;Labels!$C$92,"X","")</f>
        <v/>
      </c>
      <c r="M190" s="16"/>
      <c r="N190" s="17">
        <v>1353971</v>
      </c>
      <c r="O190" s="17">
        <v>13125</v>
      </c>
      <c r="P190" s="17"/>
      <c r="Q190" s="22" t="str">
        <f>IF(F191="",Labels!$C$93,R190)</f>
        <v>Input Accepted</v>
      </c>
      <c r="R190" s="9" t="str">
        <f t="shared" ref="R190" si="1988">IF(OR(O191&amp;""&lt;&gt;D190&amp;"",O192&amp;""&lt;&gt;D190&amp;""),"You are not allowed to copy cells in the answer column. Press Ctrl-z immediately to attempt to fix this error.",S190)</f>
        <v>Input Accepted</v>
      </c>
      <c r="S190" s="9" t="str">
        <f>IF(AND(OR(H190="X",S191=6,C190=Labels!$C$49,C190=Labels!$C$46,AX190="Y"),Q191=""),Labels!$C$95,T190)</f>
        <v>Input Accepted</v>
      </c>
      <c r="T190" s="346" t="str">
        <f>IF(OR(S192=6,AND(S192&gt;0,S191=6)),Labels!$C$96,IF(S192=1,Labels!$C$143,U190))</f>
        <v>Input Accepted</v>
      </c>
      <c r="U190" s="9" t="str">
        <f>IF(AND(S192&gt;0,U192&lt;=U191),Labels!C$97,V190)</f>
        <v>Input Accepted</v>
      </c>
      <c r="V190" s="9" t="str">
        <f>IF(AND(S192&gt;0,Q192=""),Labels!$C$98,W190)</f>
        <v>Input Accepted</v>
      </c>
      <c r="W190" s="9" t="str">
        <f>IF(AND(S192=0,Q192&lt;&gt;""),Labels!$C$99,Labels!$C$92)</f>
        <v>Input Accepted</v>
      </c>
      <c r="Y190" s="9">
        <f t="shared" ref="Y190" si="1989">IF(H190="X",1,0)</f>
        <v>0</v>
      </c>
      <c r="Z190" s="9">
        <f>SUM(Y$7:Y190)</f>
        <v>0</v>
      </c>
      <c r="AA190" s="9" t="str">
        <f t="shared" ref="AA190" si="1990">Q191</f>
        <v/>
      </c>
      <c r="AB190" s="9">
        <f t="shared" ref="AB190" si="1991">VLOOKUP(P191,$AI$2:$AN$5000,6,FALSE)</f>
        <v>21</v>
      </c>
      <c r="AC190" s="9" t="str">
        <f t="shared" ref="AC190" si="1992">Q192</f>
        <v/>
      </c>
      <c r="AD190" s="9">
        <f t="shared" ref="AD190" si="1993">IF(TRIM(F191)="",1,0)</f>
        <v>0</v>
      </c>
      <c r="AF190" s="347">
        <f t="shared" ref="AF190" si="1994">SUM($AD$7:$AD$5000)</f>
        <v>0</v>
      </c>
      <c r="AG190" s="9">
        <f>IF(AND(H190="X",C190=Labels!C232),1,0)</f>
        <v>0</v>
      </c>
      <c r="AI190" s="328" t="s">
        <v>1935</v>
      </c>
      <c r="AJ190" s="328">
        <v>1353978</v>
      </c>
      <c r="AK190" s="328">
        <v>4148019</v>
      </c>
      <c r="AL190" s="328">
        <v>2</v>
      </c>
      <c r="AM190" s="328">
        <v>2</v>
      </c>
      <c r="AN190" s="328">
        <v>21</v>
      </c>
      <c r="AO190" s="328">
        <v>1</v>
      </c>
      <c r="AP190" s="328">
        <v>0</v>
      </c>
      <c r="AQ190" s="328">
        <v>0</v>
      </c>
      <c r="AR190" s="328">
        <v>0</v>
      </c>
      <c r="AS190" s="328"/>
      <c r="AX190" s="9" t="s">
        <v>663</v>
      </c>
    </row>
    <row r="191" spans="1:50" ht="25.5">
      <c r="A191" s="212">
        <f t="shared" si="1417"/>
        <v>0</v>
      </c>
      <c r="B191" s="18" t="s">
        <v>1157</v>
      </c>
      <c r="C191" s="219" t="str">
        <f t="shared" ref="C191" si="1995">C190</f>
        <v>Minor Must</v>
      </c>
      <c r="D191" s="44" t="str">
        <f t="shared" ref="D191" si="1996">D190</f>
        <v>CB. 2.2.1</v>
      </c>
      <c r="E191" s="19" t="str">
        <f>Labels!$C$103</f>
        <v>Answer 1 / Comment</v>
      </c>
      <c r="F191" s="62" t="str">
        <f>$AI$170</f>
        <v>CB. 2.2.1 -Yes</v>
      </c>
      <c r="G191" s="46"/>
      <c r="H191" s="20" t="str">
        <f t="shared" ref="H191:H192" si="1997">H190</f>
        <v/>
      </c>
      <c r="I191" s="20" t="str">
        <f t="shared" ref="I191:I192" si="1998">I190</f>
        <v/>
      </c>
      <c r="J191" s="20" t="str">
        <f t="shared" ref="J191:J192" si="1999">J190</f>
        <v/>
      </c>
      <c r="K191" s="20" t="str">
        <f t="shared" ref="K191:K192" si="2000">K190</f>
        <v/>
      </c>
      <c r="L191" s="28" t="str">
        <f t="shared" ref="L191" si="2001">L190</f>
        <v/>
      </c>
      <c r="M191" s="21"/>
      <c r="N191" s="22" t="str">
        <f t="shared" ref="N191:N192" si="2002">LEFT(F191,FIND(" -",F191)-1)</f>
        <v>CB. 2.2.1</v>
      </c>
      <c r="O191" s="22" t="str">
        <f t="shared" ref="O191" si="2003">IF(ISERR(N191),D190,N191)</f>
        <v>CB. 2.2.1</v>
      </c>
      <c r="P191" s="22" t="str">
        <f t="shared" ref="P191:P192" si="2004">TRIM(F191&amp;"")</f>
        <v>CB. 2.2.1 -Yes</v>
      </c>
      <c r="Q191" s="22" t="str">
        <f t="shared" ref="Q191:Q192" si="2005">TRIM(G191&amp;"")</f>
        <v/>
      </c>
      <c r="R191" s="9">
        <f t="shared" ref="R191:R192" si="2006">VLOOKUP(F191,$AI$2:$AM$5000,5,FALSE)</f>
        <v>2</v>
      </c>
      <c r="S191" s="9">
        <f t="shared" ref="S191:S192" si="2007">IF(ISNA(R191),0,R191)</f>
        <v>2</v>
      </c>
      <c r="T191" s="9">
        <f t="shared" ref="T191:T192" si="2008">VLOOKUP(F191,$AI$2:$AL$5000,4,FALSE)</f>
        <v>2</v>
      </c>
      <c r="U191" s="9">
        <f t="shared" ref="U191:U192" si="2009">IF(ISNA(T191),0,T191)</f>
        <v>2</v>
      </c>
      <c r="X191" s="9">
        <f t="shared" ref="X191:X192" si="2010">VLOOKUP(F191,$AI$2:$AL$5000,3,FALSE)</f>
        <v>4147998</v>
      </c>
      <c r="Y191" s="349"/>
      <c r="Z191" s="9">
        <f>SUM(Y$7:Y191)</f>
        <v>0</v>
      </c>
      <c r="AC191" s="350">
        <f t="shared" ref="AC191" si="2011">IF(ISNA(VLOOKUP(F191,$AI$2:$AS$5000,11,FALSE)),"", VLOOKUP(F191,$AI$2:$AS$5000,11,FALSE))</f>
        <v>0</v>
      </c>
      <c r="AI191" s="328" t="s">
        <v>1936</v>
      </c>
      <c r="AJ191" s="328">
        <v>1353979</v>
      </c>
      <c r="AK191" s="328">
        <v>4148023</v>
      </c>
      <c r="AL191" s="328">
        <v>0</v>
      </c>
      <c r="AM191" s="328">
        <v>6</v>
      </c>
      <c r="AN191" s="328">
        <v>21</v>
      </c>
      <c r="AO191" s="328">
        <v>1</v>
      </c>
      <c r="AP191" s="328">
        <v>0</v>
      </c>
      <c r="AQ191" s="328">
        <v>1</v>
      </c>
      <c r="AR191" s="328">
        <v>0</v>
      </c>
      <c r="AS191" s="328"/>
    </row>
    <row r="192" spans="1:50" ht="26.25" thickBot="1">
      <c r="A192" s="212">
        <f t="shared" si="1417"/>
        <v>0</v>
      </c>
      <c r="B192" s="23" t="str">
        <f t="shared" ref="B192:D192" si="2012">B190</f>
        <v>GGFV51FA</v>
      </c>
      <c r="C192" s="220" t="str">
        <f t="shared" si="2012"/>
        <v>Minor Must</v>
      </c>
      <c r="D192" s="45" t="str">
        <f t="shared" si="2012"/>
        <v>CB. 2.2.1</v>
      </c>
      <c r="E192" s="24" t="str">
        <f>Labels!$C$104</f>
        <v>Answer 2 / Evidence</v>
      </c>
      <c r="F192" s="222"/>
      <c r="G192" s="223"/>
      <c r="H192" s="25" t="str">
        <f t="shared" si="1997"/>
        <v/>
      </c>
      <c r="I192" s="25" t="str">
        <f t="shared" si="1998"/>
        <v/>
      </c>
      <c r="J192" s="25" t="str">
        <f t="shared" si="1999"/>
        <v/>
      </c>
      <c r="K192" s="25" t="str">
        <f t="shared" si="2000"/>
        <v/>
      </c>
      <c r="L192" s="27" t="str">
        <f t="shared" ref="L192" si="2013">L190</f>
        <v/>
      </c>
      <c r="M192" s="21"/>
      <c r="N192" s="22" t="e">
        <f t="shared" si="2002"/>
        <v>#VALUE!</v>
      </c>
      <c r="O192" s="22" t="str">
        <f t="shared" ref="O192" si="2014">IF(ISERR(N192),D190,N192)</f>
        <v>CB. 2.2.1</v>
      </c>
      <c r="P192" s="22" t="str">
        <f t="shared" si="2004"/>
        <v/>
      </c>
      <c r="Q192" s="22" t="str">
        <f t="shared" si="2005"/>
        <v/>
      </c>
      <c r="R192" s="9" t="e">
        <f t="shared" si="2006"/>
        <v>#N/A</v>
      </c>
      <c r="S192" s="9">
        <f t="shared" si="2007"/>
        <v>0</v>
      </c>
      <c r="T192" s="9" t="e">
        <f t="shared" si="2008"/>
        <v>#N/A</v>
      </c>
      <c r="U192" s="9">
        <f t="shared" si="2009"/>
        <v>0</v>
      </c>
      <c r="V192" s="9">
        <f t="shared" ref="V192" si="2015">IF(U192=0,U191,U192)</f>
        <v>2</v>
      </c>
      <c r="W192" s="347">
        <v>2</v>
      </c>
      <c r="X192" s="9" t="e">
        <f t="shared" si="2010"/>
        <v>#N/A</v>
      </c>
      <c r="Y192" s="349"/>
      <c r="Z192" s="9">
        <f>SUM(Y$7:Y192)</f>
        <v>0</v>
      </c>
      <c r="AE192" s="9">
        <f t="shared" ref="AE192" si="2016">MIN(AH192,V192)</f>
        <v>2</v>
      </c>
      <c r="AH192" s="9">
        <v>2</v>
      </c>
      <c r="AI192" s="328" t="s">
        <v>1937</v>
      </c>
      <c r="AJ192" s="328">
        <v>1353979</v>
      </c>
      <c r="AK192" s="328">
        <v>4148022</v>
      </c>
      <c r="AL192" s="328">
        <v>0</v>
      </c>
      <c r="AM192" s="328">
        <v>5</v>
      </c>
      <c r="AN192" s="328">
        <v>21</v>
      </c>
      <c r="AO192" s="328">
        <v>0</v>
      </c>
      <c r="AP192" s="328">
        <v>1</v>
      </c>
      <c r="AQ192" s="328">
        <v>0</v>
      </c>
      <c r="AR192" s="328">
        <v>0</v>
      </c>
      <c r="AS192" s="328"/>
      <c r="AU192" s="9">
        <v>0</v>
      </c>
      <c r="AV192" s="9">
        <f>U191</f>
        <v>2</v>
      </c>
    </row>
    <row r="193" spans="1:50" ht="38.25">
      <c r="A193" s="212">
        <f t="shared" si="1417"/>
        <v>0</v>
      </c>
      <c r="B193" s="67" t="s">
        <v>1157</v>
      </c>
      <c r="C193" s="143" t="s">
        <v>1097</v>
      </c>
      <c r="D193" s="43" t="s">
        <v>2468</v>
      </c>
      <c r="E193" s="218" t="str">
        <f>Labels!$C$54</f>
        <v>Control Point</v>
      </c>
      <c r="F193" s="26" t="s">
        <v>2469</v>
      </c>
      <c r="G193" s="30" t="str">
        <f>IF(OR(ISERR(P194),ISERR(P195),ISERR(Q194),ISERR(Q195)),Labels!$C$94,Q193)</f>
        <v>Input Accepted</v>
      </c>
      <c r="H193" s="15" t="str">
        <f t="shared" ref="H193" si="2017">IF(F194&lt;&gt;"",IF(TRIM(VLOOKUP(F194,$AI$2:$AR$5000,8,FALSE))="1","X",""),"")</f>
        <v/>
      </c>
      <c r="I193" s="15" t="str">
        <f t="shared" ref="I193" si="2018">IF(F194&lt;&gt;"",IF(TRIM(VLOOKUP(F194,$AI$2:$AR$5000,9,FALSE))="1","X",""),"")</f>
        <v/>
      </c>
      <c r="J193" s="15" t="str">
        <f t="shared" ref="J193" si="2019">IF(TRIM(""&amp;G195)&lt;&gt;"","X","")</f>
        <v/>
      </c>
      <c r="K193" s="15" t="str">
        <f t="shared" ref="K193" si="2020">IF(TRIM(""&amp;G194)&lt;&gt;"","X","")</f>
        <v/>
      </c>
      <c r="L193" s="31" t="str">
        <f>IF(G193&lt;&gt;Labels!$C$92,"X","")</f>
        <v/>
      </c>
      <c r="M193" s="16"/>
      <c r="N193" s="17">
        <v>1353972</v>
      </c>
      <c r="O193" s="17">
        <v>13125</v>
      </c>
      <c r="P193" s="17"/>
      <c r="Q193" s="22" t="str">
        <f>IF(F194="",Labels!$C$93,R193)</f>
        <v>Input Accepted</v>
      </c>
      <c r="R193" s="9" t="str">
        <f t="shared" ref="R193" si="2021">IF(OR(O194&amp;""&lt;&gt;D193&amp;"",O195&amp;""&lt;&gt;D193&amp;""),"You are not allowed to copy cells in the answer column. Press Ctrl-z immediately to attempt to fix this error.",S193)</f>
        <v>Input Accepted</v>
      </c>
      <c r="S193" s="9" t="str">
        <f>IF(AND(OR(H193="X",S194=6,C193=Labels!$C$49,C193=Labels!$C$46,AX193="Y"),Q194=""),Labels!$C$95,T193)</f>
        <v>Input Accepted</v>
      </c>
      <c r="T193" s="346" t="str">
        <f>IF(OR(S195=6,AND(S195&gt;0,S194=6)),Labels!$C$96,IF(S195=1,Labels!$C$143,U193))</f>
        <v>Input Accepted</v>
      </c>
      <c r="U193" s="9" t="str">
        <f>IF(AND(S195&gt;0,U195&lt;=U194),Labels!C$97,V193)</f>
        <v>Input Accepted</v>
      </c>
      <c r="V193" s="9" t="str">
        <f>IF(AND(S195&gt;0,Q195=""),Labels!$C$98,W193)</f>
        <v>Input Accepted</v>
      </c>
      <c r="W193" s="9" t="str">
        <f>IF(AND(S195=0,Q195&lt;&gt;""),Labels!$C$99,Labels!$C$92)</f>
        <v>Input Accepted</v>
      </c>
      <c r="Y193" s="9">
        <f t="shared" ref="Y193" si="2022">IF(H193="X",1,0)</f>
        <v>0</v>
      </c>
      <c r="Z193" s="9">
        <f>SUM(Y$7:Y193)</f>
        <v>0</v>
      </c>
      <c r="AA193" s="9" t="str">
        <f t="shared" ref="AA193" si="2023">Q194</f>
        <v/>
      </c>
      <c r="AB193" s="9">
        <f t="shared" ref="AB193" si="2024">VLOOKUP(P194,$AI$2:$AN$5000,6,FALSE)</f>
        <v>21</v>
      </c>
      <c r="AC193" s="9" t="str">
        <f t="shared" ref="AC193" si="2025">Q195</f>
        <v/>
      </c>
      <c r="AD193" s="9">
        <f t="shared" ref="AD193" si="2026">IF(TRIM(F194)="",1,0)</f>
        <v>0</v>
      </c>
      <c r="AF193" s="347">
        <f t="shared" ref="AF193" si="2027">SUM($AD$7:$AD$5000)</f>
        <v>0</v>
      </c>
      <c r="AG193" s="9">
        <f>IF(AND(H193="X",C193=Labels!C235),1,0)</f>
        <v>0</v>
      </c>
      <c r="AI193" s="328" t="s">
        <v>1938</v>
      </c>
      <c r="AJ193" s="328">
        <v>1353979</v>
      </c>
      <c r="AK193" s="328">
        <v>4148021</v>
      </c>
      <c r="AL193" s="328">
        <v>2</v>
      </c>
      <c r="AM193" s="328">
        <v>2</v>
      </c>
      <c r="AN193" s="328">
        <v>21</v>
      </c>
      <c r="AO193" s="328">
        <v>1</v>
      </c>
      <c r="AP193" s="328">
        <v>0</v>
      </c>
      <c r="AQ193" s="328">
        <v>0</v>
      </c>
      <c r="AR193" s="328">
        <v>0</v>
      </c>
      <c r="AS193" s="328"/>
      <c r="AX193" s="9" t="s">
        <v>663</v>
      </c>
    </row>
    <row r="194" spans="1:50" ht="25.5">
      <c r="A194" s="212">
        <f t="shared" si="1417"/>
        <v>0</v>
      </c>
      <c r="B194" s="18" t="s">
        <v>1157</v>
      </c>
      <c r="C194" s="219" t="str">
        <f t="shared" ref="C194" si="2028">C193</f>
        <v>Minor Must</v>
      </c>
      <c r="D194" s="44" t="str">
        <f t="shared" ref="D194" si="2029">D193</f>
        <v>CB. 2.2.2</v>
      </c>
      <c r="E194" s="19" t="str">
        <f>Labels!$C$103</f>
        <v>Answer 1 / Comment</v>
      </c>
      <c r="F194" s="62" t="str">
        <f>$AI$173</f>
        <v>CB. 2.2.2 -Yes</v>
      </c>
      <c r="G194" s="46"/>
      <c r="H194" s="20" t="str">
        <f t="shared" ref="H194:H195" si="2030">H193</f>
        <v/>
      </c>
      <c r="I194" s="20" t="str">
        <f t="shared" ref="I194:I195" si="2031">I193</f>
        <v/>
      </c>
      <c r="J194" s="20" t="str">
        <f t="shared" ref="J194:J195" si="2032">J193</f>
        <v/>
      </c>
      <c r="K194" s="20" t="str">
        <f t="shared" ref="K194:K195" si="2033">K193</f>
        <v/>
      </c>
      <c r="L194" s="28" t="str">
        <f t="shared" ref="L194" si="2034">L193</f>
        <v/>
      </c>
      <c r="M194" s="21"/>
      <c r="N194" s="22" t="str">
        <f t="shared" ref="N194:N195" si="2035">LEFT(F194,FIND(" -",F194)-1)</f>
        <v>CB. 2.2.2</v>
      </c>
      <c r="O194" s="22" t="str">
        <f t="shared" ref="O194" si="2036">IF(ISERR(N194),D193,N194)</f>
        <v>CB. 2.2.2</v>
      </c>
      <c r="P194" s="22" t="str">
        <f t="shared" ref="P194:P195" si="2037">TRIM(F194&amp;"")</f>
        <v>CB. 2.2.2 -Yes</v>
      </c>
      <c r="Q194" s="22" t="str">
        <f t="shared" ref="Q194:Q195" si="2038">TRIM(G194&amp;"")</f>
        <v/>
      </c>
      <c r="R194" s="9">
        <f t="shared" ref="R194:R195" si="2039">VLOOKUP(F194,$AI$2:$AM$5000,5,FALSE)</f>
        <v>2</v>
      </c>
      <c r="S194" s="9">
        <f t="shared" ref="S194:S195" si="2040">IF(ISNA(R194),0,R194)</f>
        <v>2</v>
      </c>
      <c r="T194" s="9">
        <f t="shared" ref="T194:T195" si="2041">VLOOKUP(F194,$AI$2:$AL$5000,4,FALSE)</f>
        <v>2</v>
      </c>
      <c r="U194" s="9">
        <f t="shared" ref="U194:U195" si="2042">IF(ISNA(T194),0,T194)</f>
        <v>2</v>
      </c>
      <c r="X194" s="9">
        <f t="shared" ref="X194:X195" si="2043">VLOOKUP(F194,$AI$2:$AL$5000,3,FALSE)</f>
        <v>4148001</v>
      </c>
      <c r="Y194" s="349"/>
      <c r="Z194" s="9">
        <f>SUM(Y$7:Y194)</f>
        <v>0</v>
      </c>
      <c r="AC194" s="350">
        <f t="shared" ref="AC194" si="2044">IF(ISNA(VLOOKUP(F194,$AI$2:$AS$5000,11,FALSE)),"", VLOOKUP(F194,$AI$2:$AS$5000,11,FALSE))</f>
        <v>0</v>
      </c>
      <c r="AI194" s="328" t="s">
        <v>1939</v>
      </c>
      <c r="AJ194" s="328">
        <v>1353980</v>
      </c>
      <c r="AK194" s="328">
        <v>4148026</v>
      </c>
      <c r="AL194" s="328">
        <v>0</v>
      </c>
      <c r="AM194" s="328">
        <v>6</v>
      </c>
      <c r="AN194" s="328">
        <v>21</v>
      </c>
      <c r="AO194" s="328">
        <v>1</v>
      </c>
      <c r="AP194" s="328">
        <v>0</v>
      </c>
      <c r="AQ194" s="328">
        <v>1</v>
      </c>
      <c r="AR194" s="328">
        <v>0</v>
      </c>
      <c r="AS194" s="328"/>
    </row>
    <row r="195" spans="1:50" ht="26.25" thickBot="1">
      <c r="A195" s="212">
        <f t="shared" si="1417"/>
        <v>0</v>
      </c>
      <c r="B195" s="23" t="str">
        <f t="shared" ref="B195:D195" si="2045">B193</f>
        <v>GGFV51FA</v>
      </c>
      <c r="C195" s="220" t="str">
        <f t="shared" si="2045"/>
        <v>Minor Must</v>
      </c>
      <c r="D195" s="45" t="str">
        <f t="shared" si="2045"/>
        <v>CB. 2.2.2</v>
      </c>
      <c r="E195" s="24" t="str">
        <f>Labels!$C$104</f>
        <v>Answer 2 / Evidence</v>
      </c>
      <c r="F195" s="222"/>
      <c r="G195" s="223"/>
      <c r="H195" s="25" t="str">
        <f t="shared" si="2030"/>
        <v/>
      </c>
      <c r="I195" s="25" t="str">
        <f t="shared" si="2031"/>
        <v/>
      </c>
      <c r="J195" s="25" t="str">
        <f t="shared" si="2032"/>
        <v/>
      </c>
      <c r="K195" s="25" t="str">
        <f t="shared" si="2033"/>
        <v/>
      </c>
      <c r="L195" s="27" t="str">
        <f t="shared" ref="L195" si="2046">L193</f>
        <v/>
      </c>
      <c r="M195" s="21"/>
      <c r="N195" s="22" t="e">
        <f t="shared" si="2035"/>
        <v>#VALUE!</v>
      </c>
      <c r="O195" s="22" t="str">
        <f t="shared" ref="O195" si="2047">IF(ISERR(N195),D193,N195)</f>
        <v>CB. 2.2.2</v>
      </c>
      <c r="P195" s="22" t="str">
        <f t="shared" si="2037"/>
        <v/>
      </c>
      <c r="Q195" s="22" t="str">
        <f t="shared" si="2038"/>
        <v/>
      </c>
      <c r="R195" s="9" t="e">
        <f t="shared" si="2039"/>
        <v>#N/A</v>
      </c>
      <c r="S195" s="9">
        <f t="shared" si="2040"/>
        <v>0</v>
      </c>
      <c r="T195" s="9" t="e">
        <f t="shared" si="2041"/>
        <v>#N/A</v>
      </c>
      <c r="U195" s="9">
        <f t="shared" si="2042"/>
        <v>0</v>
      </c>
      <c r="V195" s="9">
        <f t="shared" ref="V195" si="2048">IF(U195=0,U194,U195)</f>
        <v>2</v>
      </c>
      <c r="W195" s="347">
        <v>2</v>
      </c>
      <c r="X195" s="9" t="e">
        <f t="shared" si="2043"/>
        <v>#N/A</v>
      </c>
      <c r="Y195" s="349"/>
      <c r="Z195" s="9">
        <f>SUM(Y$7:Y195)</f>
        <v>0</v>
      </c>
      <c r="AE195" s="9">
        <f t="shared" ref="AE195" si="2049">MIN(AH195,V195)</f>
        <v>2</v>
      </c>
      <c r="AH195" s="9">
        <v>2</v>
      </c>
      <c r="AI195" s="328" t="s">
        <v>1940</v>
      </c>
      <c r="AJ195" s="328">
        <v>1353980</v>
      </c>
      <c r="AK195" s="328">
        <v>4148025</v>
      </c>
      <c r="AL195" s="328">
        <v>0</v>
      </c>
      <c r="AM195" s="328">
        <v>5</v>
      </c>
      <c r="AN195" s="328">
        <v>21</v>
      </c>
      <c r="AO195" s="328">
        <v>0</v>
      </c>
      <c r="AP195" s="328">
        <v>1</v>
      </c>
      <c r="AQ195" s="328">
        <v>0</v>
      </c>
      <c r="AR195" s="328">
        <v>0</v>
      </c>
      <c r="AS195" s="328"/>
      <c r="AU195" s="9">
        <v>0</v>
      </c>
      <c r="AV195" s="9">
        <f>U194</f>
        <v>2</v>
      </c>
    </row>
    <row r="196" spans="1:50" ht="38.25">
      <c r="A196" s="212">
        <f t="shared" si="1417"/>
        <v>0</v>
      </c>
      <c r="B196" s="67" t="s">
        <v>1157</v>
      </c>
      <c r="C196" s="143" t="s">
        <v>1096</v>
      </c>
      <c r="D196" s="43" t="s">
        <v>2470</v>
      </c>
      <c r="E196" s="218" t="str">
        <f>Labels!$C$54</f>
        <v>Control Point</v>
      </c>
      <c r="F196" s="26" t="s">
        <v>2471</v>
      </c>
      <c r="G196" s="30" t="str">
        <f>IF(OR(ISERR(P197),ISERR(P198),ISERR(Q197),ISERR(Q198)),Labels!$C$94,Q196)</f>
        <v>Input Accepted</v>
      </c>
      <c r="H196" s="15" t="str">
        <f t="shared" ref="H196" si="2050">IF(F197&lt;&gt;"",IF(TRIM(VLOOKUP(F197,$AI$2:$AR$5000,8,FALSE))="1","X",""),"")</f>
        <v/>
      </c>
      <c r="I196" s="15" t="str">
        <f t="shared" ref="I196" si="2051">IF(F197&lt;&gt;"",IF(TRIM(VLOOKUP(F197,$AI$2:$AR$5000,9,FALSE))="1","X",""),"")</f>
        <v/>
      </c>
      <c r="J196" s="15" t="str">
        <f t="shared" ref="J196" si="2052">IF(TRIM(""&amp;G198)&lt;&gt;"","X","")</f>
        <v/>
      </c>
      <c r="K196" s="15" t="str">
        <f t="shared" ref="K196" si="2053">IF(TRIM(""&amp;G197)&lt;&gt;"","X","")</f>
        <v>X</v>
      </c>
      <c r="L196" s="31" t="str">
        <f>IF(G196&lt;&gt;Labels!$C$92,"X","")</f>
        <v/>
      </c>
      <c r="M196" s="16"/>
      <c r="N196" s="17">
        <v>1353973</v>
      </c>
      <c r="O196" s="17">
        <v>13125</v>
      </c>
      <c r="P196" s="17"/>
      <c r="Q196" s="22" t="str">
        <f>IF(F197="",Labels!$C$93,R196)</f>
        <v>Input Accepted</v>
      </c>
      <c r="R196" s="9" t="str">
        <f t="shared" ref="R196" si="2054">IF(OR(O197&amp;""&lt;&gt;D196&amp;"",O198&amp;""&lt;&gt;D196&amp;""),"You are not allowed to copy cells in the answer column. Press Ctrl-z immediately to attempt to fix this error.",S196)</f>
        <v>Input Accepted</v>
      </c>
      <c r="S196" s="9" t="str">
        <f>IF(AND(OR(H196="X",S197=6,C196=Labels!$C$49,C196=Labels!$C$46,AX196="Y"),Q197=""),Labels!$C$95,T196)</f>
        <v>Input Accepted</v>
      </c>
      <c r="T196" s="346" t="str">
        <f>IF(OR(S198=6,AND(S198&gt;0,S197=6)),Labels!$C$96,IF(S198=1,Labels!$C$143,U196))</f>
        <v>Input Accepted</v>
      </c>
      <c r="U196" s="9" t="str">
        <f>IF(AND(S198&gt;0,U198&lt;=U197),Labels!C$97,V196)</f>
        <v>Input Accepted</v>
      </c>
      <c r="V196" s="9" t="str">
        <f>IF(AND(S198&gt;0,Q198=""),Labels!$C$98,W196)</f>
        <v>Input Accepted</v>
      </c>
      <c r="W196" s="9" t="str">
        <f>IF(AND(S198=0,Q198&lt;&gt;""),Labels!$C$99,Labels!$C$92)</f>
        <v>Input Accepted</v>
      </c>
      <c r="Y196" s="9">
        <f t="shared" ref="Y196" si="2055">IF(H196="X",1,0)</f>
        <v>0</v>
      </c>
      <c r="Z196" s="9">
        <f>SUM(Y$7:Y196)</f>
        <v>0</v>
      </c>
      <c r="AA196" s="9" t="str">
        <f t="shared" ref="AA196" si="2056">Q197</f>
        <v>Y</v>
      </c>
      <c r="AB196" s="9">
        <f t="shared" ref="AB196" si="2057">VLOOKUP(P197,$AI$2:$AN$5000,6,FALSE)</f>
        <v>21</v>
      </c>
      <c r="AC196" s="9" t="str">
        <f t="shared" ref="AC196" si="2058">Q198</f>
        <v/>
      </c>
      <c r="AD196" s="9">
        <f t="shared" ref="AD196" si="2059">IF(TRIM(F197)="",1,0)</f>
        <v>0</v>
      </c>
      <c r="AF196" s="347">
        <f t="shared" ref="AF196" si="2060">SUM($AD$7:$AD$5000)</f>
        <v>0</v>
      </c>
      <c r="AG196" s="9">
        <f>IF(AND(H196="X",C196=Labels!C238),1,0)</f>
        <v>0</v>
      </c>
      <c r="AI196" s="328" t="s">
        <v>1941</v>
      </c>
      <c r="AJ196" s="328">
        <v>1353980</v>
      </c>
      <c r="AK196" s="328">
        <v>4148024</v>
      </c>
      <c r="AL196" s="328">
        <v>2</v>
      </c>
      <c r="AM196" s="328">
        <v>2</v>
      </c>
      <c r="AN196" s="328">
        <v>21</v>
      </c>
      <c r="AO196" s="328">
        <v>1</v>
      </c>
      <c r="AP196" s="328">
        <v>0</v>
      </c>
      <c r="AQ196" s="328">
        <v>0</v>
      </c>
      <c r="AR196" s="328">
        <v>0</v>
      </c>
      <c r="AS196" s="328"/>
      <c r="AX196" s="9" t="s">
        <v>663</v>
      </c>
    </row>
    <row r="197" spans="1:50" ht="25.5">
      <c r="A197" s="212">
        <f t="shared" si="1417"/>
        <v>0</v>
      </c>
      <c r="B197" s="18" t="s">
        <v>1157</v>
      </c>
      <c r="C197" s="219" t="str">
        <f t="shared" ref="C197" si="2061">C196</f>
        <v>Major Must</v>
      </c>
      <c r="D197" s="44" t="str">
        <f t="shared" ref="D197" si="2062">D196</f>
        <v>CB. 2.3.1</v>
      </c>
      <c r="E197" s="19" t="str">
        <f>Labels!$C$103</f>
        <v>Answer 1 / Comment</v>
      </c>
      <c r="F197" s="62" t="str">
        <f>$AI$176</f>
        <v>CB. 2.3.1 -Yes</v>
      </c>
      <c r="G197" s="46" t="s">
        <v>664</v>
      </c>
      <c r="H197" s="20" t="str">
        <f t="shared" ref="H197:H198" si="2063">H196</f>
        <v/>
      </c>
      <c r="I197" s="20" t="str">
        <f t="shared" ref="I197:I198" si="2064">I196</f>
        <v/>
      </c>
      <c r="J197" s="20" t="str">
        <f t="shared" ref="J197:J198" si="2065">J196</f>
        <v/>
      </c>
      <c r="K197" s="20" t="str">
        <f t="shared" ref="K197:K198" si="2066">K196</f>
        <v>X</v>
      </c>
      <c r="L197" s="28" t="str">
        <f t="shared" ref="L197" si="2067">L196</f>
        <v/>
      </c>
      <c r="M197" s="21"/>
      <c r="N197" s="22" t="str">
        <f t="shared" ref="N197:N198" si="2068">LEFT(F197,FIND(" -",F197)-1)</f>
        <v>CB. 2.3.1</v>
      </c>
      <c r="O197" s="22" t="str">
        <f t="shared" ref="O197" si="2069">IF(ISERR(N197),D196,N197)</f>
        <v>CB. 2.3.1</v>
      </c>
      <c r="P197" s="22" t="str">
        <f t="shared" ref="P197:P198" si="2070">TRIM(F197&amp;"")</f>
        <v>CB. 2.3.1 -Yes</v>
      </c>
      <c r="Q197" s="22" t="str">
        <f t="shared" ref="Q197:Q198" si="2071">TRIM(G197&amp;"")</f>
        <v>Y</v>
      </c>
      <c r="R197" s="9">
        <f t="shared" ref="R197:R198" si="2072">VLOOKUP(F197,$AI$2:$AM$5000,5,FALSE)</f>
        <v>2</v>
      </c>
      <c r="S197" s="9">
        <f t="shared" ref="S197:S198" si="2073">IF(ISNA(R197),0,R197)</f>
        <v>2</v>
      </c>
      <c r="T197" s="9">
        <f t="shared" ref="T197:T198" si="2074">VLOOKUP(F197,$AI$2:$AL$5000,4,FALSE)</f>
        <v>2</v>
      </c>
      <c r="U197" s="9">
        <f t="shared" ref="U197:U198" si="2075">IF(ISNA(T197),0,T197)</f>
        <v>2</v>
      </c>
      <c r="X197" s="9">
        <f t="shared" ref="X197:X198" si="2076">VLOOKUP(F197,$AI$2:$AL$5000,3,FALSE)</f>
        <v>4148004</v>
      </c>
      <c r="Y197" s="349"/>
      <c r="Z197" s="9">
        <f>SUM(Y$7:Y197)</f>
        <v>0</v>
      </c>
      <c r="AC197" s="350">
        <f t="shared" ref="AC197" si="2077">IF(ISNA(VLOOKUP(F197,$AI$2:$AS$5000,11,FALSE)),"", VLOOKUP(F197,$AI$2:$AS$5000,11,FALSE))</f>
        <v>0</v>
      </c>
      <c r="AI197" s="328" t="s">
        <v>1942</v>
      </c>
      <c r="AJ197" s="328">
        <v>1353981</v>
      </c>
      <c r="AK197" s="328">
        <v>4148029</v>
      </c>
      <c r="AL197" s="328">
        <v>0</v>
      </c>
      <c r="AM197" s="328">
        <v>6</v>
      </c>
      <c r="AN197" s="328">
        <v>21</v>
      </c>
      <c r="AO197" s="328">
        <v>1</v>
      </c>
      <c r="AP197" s="328">
        <v>0</v>
      </c>
      <c r="AQ197" s="328">
        <v>1</v>
      </c>
      <c r="AR197" s="328">
        <v>0</v>
      </c>
      <c r="AS197" s="328"/>
    </row>
    <row r="198" spans="1:50" ht="26.25" thickBot="1">
      <c r="A198" s="212">
        <f t="shared" si="1417"/>
        <v>0</v>
      </c>
      <c r="B198" s="23" t="str">
        <f t="shared" ref="B198:D198" si="2078">B196</f>
        <v>GGFV51FA</v>
      </c>
      <c r="C198" s="220" t="str">
        <f t="shared" si="2078"/>
        <v>Major Must</v>
      </c>
      <c r="D198" s="45" t="str">
        <f t="shared" si="2078"/>
        <v>CB. 2.3.1</v>
      </c>
      <c r="E198" s="24" t="str">
        <f>Labels!$C$104</f>
        <v>Answer 2 / Evidence</v>
      </c>
      <c r="F198" s="222"/>
      <c r="G198" s="223"/>
      <c r="H198" s="25" t="str">
        <f t="shared" si="2063"/>
        <v/>
      </c>
      <c r="I198" s="25" t="str">
        <f t="shared" si="2064"/>
        <v/>
      </c>
      <c r="J198" s="25" t="str">
        <f t="shared" si="2065"/>
        <v/>
      </c>
      <c r="K198" s="25" t="str">
        <f t="shared" si="2066"/>
        <v>X</v>
      </c>
      <c r="L198" s="27" t="str">
        <f t="shared" ref="L198" si="2079">L196</f>
        <v/>
      </c>
      <c r="M198" s="21"/>
      <c r="N198" s="22" t="e">
        <f t="shared" si="2068"/>
        <v>#VALUE!</v>
      </c>
      <c r="O198" s="22" t="str">
        <f t="shared" ref="O198" si="2080">IF(ISERR(N198),D196,N198)</f>
        <v>CB. 2.3.1</v>
      </c>
      <c r="P198" s="22" t="str">
        <f t="shared" si="2070"/>
        <v/>
      </c>
      <c r="Q198" s="22" t="str">
        <f t="shared" si="2071"/>
        <v/>
      </c>
      <c r="R198" s="9" t="e">
        <f t="shared" si="2072"/>
        <v>#N/A</v>
      </c>
      <c r="S198" s="9">
        <f t="shared" si="2073"/>
        <v>0</v>
      </c>
      <c r="T198" s="9" t="e">
        <f t="shared" si="2074"/>
        <v>#N/A</v>
      </c>
      <c r="U198" s="9">
        <f t="shared" si="2075"/>
        <v>0</v>
      </c>
      <c r="V198" s="9">
        <f t="shared" ref="V198" si="2081">IF(U198=0,U197,U198)</f>
        <v>2</v>
      </c>
      <c r="W198" s="347">
        <v>2</v>
      </c>
      <c r="X198" s="9" t="e">
        <f t="shared" si="2076"/>
        <v>#N/A</v>
      </c>
      <c r="Y198" s="349"/>
      <c r="Z198" s="9">
        <f>SUM(Y$7:Y198)</f>
        <v>0</v>
      </c>
      <c r="AE198" s="9">
        <f t="shared" ref="AE198" si="2082">MIN(AH198,V198)</f>
        <v>2</v>
      </c>
      <c r="AH198" s="9">
        <v>2</v>
      </c>
      <c r="AI198" s="328" t="s">
        <v>1943</v>
      </c>
      <c r="AJ198" s="328">
        <v>1353981</v>
      </c>
      <c r="AK198" s="328">
        <v>4148028</v>
      </c>
      <c r="AL198" s="328">
        <v>0</v>
      </c>
      <c r="AM198" s="328">
        <v>5</v>
      </c>
      <c r="AN198" s="328">
        <v>21</v>
      </c>
      <c r="AO198" s="328">
        <v>0</v>
      </c>
      <c r="AP198" s="328">
        <v>1</v>
      </c>
      <c r="AQ198" s="328">
        <v>0</v>
      </c>
      <c r="AR198" s="328">
        <v>0</v>
      </c>
      <c r="AS198" s="328"/>
      <c r="AU198" s="9">
        <v>0</v>
      </c>
      <c r="AV198" s="9">
        <f>U197</f>
        <v>2</v>
      </c>
    </row>
    <row r="199" spans="1:50" ht="25.5">
      <c r="A199" s="212">
        <f t="shared" si="1417"/>
        <v>0</v>
      </c>
      <c r="B199" s="67" t="s">
        <v>1157</v>
      </c>
      <c r="C199" s="143" t="s">
        <v>1097</v>
      </c>
      <c r="D199" s="43" t="s">
        <v>2472</v>
      </c>
      <c r="E199" s="218" t="str">
        <f>Labels!$C$54</f>
        <v>Control Point</v>
      </c>
      <c r="F199" s="26" t="s">
        <v>2473</v>
      </c>
      <c r="G199" s="30" t="str">
        <f>IF(OR(ISERR(P200),ISERR(P201),ISERR(Q200),ISERR(Q201)),Labels!$C$94,Q199)</f>
        <v>Input Accepted</v>
      </c>
      <c r="H199" s="15" t="str">
        <f t="shared" ref="H199" si="2083">IF(F200&lt;&gt;"",IF(TRIM(VLOOKUP(F200,$AI$2:$AR$5000,8,FALSE))="1","X",""),"")</f>
        <v/>
      </c>
      <c r="I199" s="15" t="str">
        <f t="shared" ref="I199" si="2084">IF(F200&lt;&gt;"",IF(TRIM(VLOOKUP(F200,$AI$2:$AR$5000,9,FALSE))="1","X",""),"")</f>
        <v/>
      </c>
      <c r="J199" s="15" t="str">
        <f t="shared" ref="J199" si="2085">IF(TRIM(""&amp;G201)&lt;&gt;"","X","")</f>
        <v/>
      </c>
      <c r="K199" s="15" t="str">
        <f t="shared" ref="K199" si="2086">IF(TRIM(""&amp;G200)&lt;&gt;"","X","")</f>
        <v/>
      </c>
      <c r="L199" s="31" t="str">
        <f>IF(G199&lt;&gt;Labels!$C$92,"X","")</f>
        <v/>
      </c>
      <c r="M199" s="16"/>
      <c r="N199" s="17">
        <v>1353974</v>
      </c>
      <c r="O199" s="17">
        <v>13125</v>
      </c>
      <c r="P199" s="17"/>
      <c r="Q199" s="22" t="str">
        <f>IF(F200="",Labels!$C$93,R199)</f>
        <v>Input Accepted</v>
      </c>
      <c r="R199" s="9" t="str">
        <f t="shared" ref="R199" si="2087">IF(OR(O200&amp;""&lt;&gt;D199&amp;"",O201&amp;""&lt;&gt;D199&amp;""),"You are not allowed to copy cells in the answer column. Press Ctrl-z immediately to attempt to fix this error.",S199)</f>
        <v>Input Accepted</v>
      </c>
      <c r="S199" s="9" t="str">
        <f>IF(AND(OR(H199="X",S200=6,C199=Labels!$C$49,C199=Labels!$C$46,AX199="Y"),Q200=""),Labels!$C$95,T199)</f>
        <v>Input Accepted</v>
      </c>
      <c r="T199" s="346" t="str">
        <f>IF(OR(S201=6,AND(S201&gt;0,S200=6)),Labels!$C$96,IF(S201=1,Labels!$C$143,U199))</f>
        <v>Input Accepted</v>
      </c>
      <c r="U199" s="9" t="str">
        <f>IF(AND(S201&gt;0,U201&lt;=U200),Labels!C$97,V199)</f>
        <v>Input Accepted</v>
      </c>
      <c r="V199" s="9" t="str">
        <f>IF(AND(S201&gt;0,Q201=""),Labels!$C$98,W199)</f>
        <v>Input Accepted</v>
      </c>
      <c r="W199" s="9" t="str">
        <f>IF(AND(S201=0,Q201&lt;&gt;""),Labels!$C$99,Labels!$C$92)</f>
        <v>Input Accepted</v>
      </c>
      <c r="Y199" s="9">
        <f t="shared" ref="Y199" si="2088">IF(H199="X",1,0)</f>
        <v>0</v>
      </c>
      <c r="Z199" s="9">
        <f>SUM(Y$7:Y199)</f>
        <v>0</v>
      </c>
      <c r="AA199" s="9" t="str">
        <f t="shared" ref="AA199" si="2089">Q200</f>
        <v/>
      </c>
      <c r="AB199" s="9">
        <f t="shared" ref="AB199" si="2090">VLOOKUP(P200,$AI$2:$AN$5000,6,FALSE)</f>
        <v>21</v>
      </c>
      <c r="AC199" s="9" t="str">
        <f t="shared" ref="AC199" si="2091">Q201</f>
        <v/>
      </c>
      <c r="AD199" s="9">
        <f t="shared" ref="AD199" si="2092">IF(TRIM(F200)="",1,0)</f>
        <v>0</v>
      </c>
      <c r="AF199" s="347">
        <f t="shared" ref="AF199" si="2093">SUM($AD$7:$AD$5000)</f>
        <v>0</v>
      </c>
      <c r="AG199" s="9">
        <f>IF(AND(H199="X",C199=Labels!C241),1,0)</f>
        <v>0</v>
      </c>
      <c r="AI199" s="328" t="s">
        <v>1944</v>
      </c>
      <c r="AJ199" s="328">
        <v>1353981</v>
      </c>
      <c r="AK199" s="328">
        <v>4148027</v>
      </c>
      <c r="AL199" s="328">
        <v>2</v>
      </c>
      <c r="AM199" s="328">
        <v>2</v>
      </c>
      <c r="AN199" s="328">
        <v>21</v>
      </c>
      <c r="AO199" s="328">
        <v>1</v>
      </c>
      <c r="AP199" s="328">
        <v>0</v>
      </c>
      <c r="AQ199" s="328">
        <v>0</v>
      </c>
      <c r="AR199" s="328">
        <v>0</v>
      </c>
      <c r="AS199" s="328"/>
      <c r="AX199" s="9" t="s">
        <v>663</v>
      </c>
    </row>
    <row r="200" spans="1:50" ht="25.5">
      <c r="A200" s="212">
        <f t="shared" si="1417"/>
        <v>0</v>
      </c>
      <c r="B200" s="18" t="s">
        <v>1157</v>
      </c>
      <c r="C200" s="219" t="str">
        <f t="shared" ref="C200" si="2094">C199</f>
        <v>Minor Must</v>
      </c>
      <c r="D200" s="44" t="str">
        <f t="shared" ref="D200" si="2095">D199</f>
        <v>CB. 2.3.2</v>
      </c>
      <c r="E200" s="19" t="str">
        <f>Labels!$C$103</f>
        <v>Answer 1 / Comment</v>
      </c>
      <c r="F200" s="62" t="str">
        <f>$AI$179</f>
        <v>CB. 2.3.2 -Yes</v>
      </c>
      <c r="G200" s="46"/>
      <c r="H200" s="20" t="str">
        <f t="shared" ref="H200:H201" si="2096">H199</f>
        <v/>
      </c>
      <c r="I200" s="20" t="str">
        <f t="shared" ref="I200:I201" si="2097">I199</f>
        <v/>
      </c>
      <c r="J200" s="20" t="str">
        <f t="shared" ref="J200:J201" si="2098">J199</f>
        <v/>
      </c>
      <c r="K200" s="20" t="str">
        <f t="shared" ref="K200:K201" si="2099">K199</f>
        <v/>
      </c>
      <c r="L200" s="28" t="str">
        <f t="shared" ref="L200" si="2100">L199</f>
        <v/>
      </c>
      <c r="M200" s="21"/>
      <c r="N200" s="22" t="str">
        <f t="shared" ref="N200:N201" si="2101">LEFT(F200,FIND(" -",F200)-1)</f>
        <v>CB. 2.3.2</v>
      </c>
      <c r="O200" s="22" t="str">
        <f t="shared" ref="O200" si="2102">IF(ISERR(N200),D199,N200)</f>
        <v>CB. 2.3.2</v>
      </c>
      <c r="P200" s="22" t="str">
        <f t="shared" ref="P200:P201" si="2103">TRIM(F200&amp;"")</f>
        <v>CB. 2.3.2 -Yes</v>
      </c>
      <c r="Q200" s="22" t="str">
        <f t="shared" ref="Q200:Q201" si="2104">TRIM(G200&amp;"")</f>
        <v/>
      </c>
      <c r="R200" s="9">
        <f t="shared" ref="R200:R201" si="2105">VLOOKUP(F200,$AI$2:$AM$5000,5,FALSE)</f>
        <v>2</v>
      </c>
      <c r="S200" s="9">
        <f t="shared" ref="S200:S201" si="2106">IF(ISNA(R200),0,R200)</f>
        <v>2</v>
      </c>
      <c r="T200" s="9">
        <f t="shared" ref="T200:T201" si="2107">VLOOKUP(F200,$AI$2:$AL$5000,4,FALSE)</f>
        <v>2</v>
      </c>
      <c r="U200" s="9">
        <f t="shared" ref="U200:U201" si="2108">IF(ISNA(T200),0,T200)</f>
        <v>2</v>
      </c>
      <c r="X200" s="9">
        <f t="shared" ref="X200:X201" si="2109">VLOOKUP(F200,$AI$2:$AL$5000,3,FALSE)</f>
        <v>4148007</v>
      </c>
      <c r="Y200" s="349"/>
      <c r="Z200" s="9">
        <f>SUM(Y$7:Y200)</f>
        <v>0</v>
      </c>
      <c r="AC200" s="350">
        <f t="shared" ref="AC200" si="2110">IF(ISNA(VLOOKUP(F200,$AI$2:$AS$5000,11,FALSE)),"", VLOOKUP(F200,$AI$2:$AS$5000,11,FALSE))</f>
        <v>0</v>
      </c>
      <c r="AI200" s="328" t="s">
        <v>1945</v>
      </c>
      <c r="AJ200" s="328">
        <v>1353982</v>
      </c>
      <c r="AK200" s="328">
        <v>4148032</v>
      </c>
      <c r="AL200" s="328">
        <v>0</v>
      </c>
      <c r="AM200" s="328">
        <v>6</v>
      </c>
      <c r="AN200" s="328">
        <v>21</v>
      </c>
      <c r="AO200" s="328">
        <v>1</v>
      </c>
      <c r="AP200" s="328">
        <v>0</v>
      </c>
      <c r="AQ200" s="328">
        <v>1</v>
      </c>
      <c r="AR200" s="328">
        <v>0</v>
      </c>
      <c r="AS200" s="328"/>
    </row>
    <row r="201" spans="1:50" ht="26.25" thickBot="1">
      <c r="A201" s="212">
        <f t="shared" si="1417"/>
        <v>0</v>
      </c>
      <c r="B201" s="23" t="str">
        <f t="shared" ref="B201:D201" si="2111">B199</f>
        <v>GGFV51FA</v>
      </c>
      <c r="C201" s="220" t="str">
        <f t="shared" si="2111"/>
        <v>Minor Must</v>
      </c>
      <c r="D201" s="45" t="str">
        <f t="shared" si="2111"/>
        <v>CB. 2.3.2</v>
      </c>
      <c r="E201" s="24" t="str">
        <f>Labels!$C$104</f>
        <v>Answer 2 / Evidence</v>
      </c>
      <c r="F201" s="222"/>
      <c r="G201" s="223"/>
      <c r="H201" s="25" t="str">
        <f t="shared" si="2096"/>
        <v/>
      </c>
      <c r="I201" s="25" t="str">
        <f t="shared" si="2097"/>
        <v/>
      </c>
      <c r="J201" s="25" t="str">
        <f t="shared" si="2098"/>
        <v/>
      </c>
      <c r="K201" s="25" t="str">
        <f t="shared" si="2099"/>
        <v/>
      </c>
      <c r="L201" s="27" t="str">
        <f t="shared" ref="L201" si="2112">L199</f>
        <v/>
      </c>
      <c r="M201" s="21"/>
      <c r="N201" s="22" t="e">
        <f t="shared" si="2101"/>
        <v>#VALUE!</v>
      </c>
      <c r="O201" s="22" t="str">
        <f t="shared" ref="O201" si="2113">IF(ISERR(N201),D199,N201)</f>
        <v>CB. 2.3.2</v>
      </c>
      <c r="P201" s="22" t="str">
        <f t="shared" si="2103"/>
        <v/>
      </c>
      <c r="Q201" s="22" t="str">
        <f t="shared" si="2104"/>
        <v/>
      </c>
      <c r="R201" s="9" t="e">
        <f t="shared" si="2105"/>
        <v>#N/A</v>
      </c>
      <c r="S201" s="9">
        <f t="shared" si="2106"/>
        <v>0</v>
      </c>
      <c r="T201" s="9" t="e">
        <f t="shared" si="2107"/>
        <v>#N/A</v>
      </c>
      <c r="U201" s="9">
        <f t="shared" si="2108"/>
        <v>0</v>
      </c>
      <c r="V201" s="9">
        <f t="shared" ref="V201" si="2114">IF(U201=0,U200,U201)</f>
        <v>2</v>
      </c>
      <c r="W201" s="347">
        <v>2</v>
      </c>
      <c r="X201" s="9" t="e">
        <f t="shared" si="2109"/>
        <v>#N/A</v>
      </c>
      <c r="Y201" s="349"/>
      <c r="Z201" s="9">
        <f>SUM(Y$7:Y201)</f>
        <v>0</v>
      </c>
      <c r="AE201" s="9">
        <f t="shared" ref="AE201" si="2115">MIN(AH201,V201)</f>
        <v>2</v>
      </c>
      <c r="AH201" s="9">
        <v>2</v>
      </c>
      <c r="AI201" s="328" t="s">
        <v>1946</v>
      </c>
      <c r="AJ201" s="328">
        <v>1353982</v>
      </c>
      <c r="AK201" s="328">
        <v>4148031</v>
      </c>
      <c r="AL201" s="328">
        <v>0</v>
      </c>
      <c r="AM201" s="328">
        <v>5</v>
      </c>
      <c r="AN201" s="328">
        <v>21</v>
      </c>
      <c r="AO201" s="328">
        <v>0</v>
      </c>
      <c r="AP201" s="328">
        <v>1</v>
      </c>
      <c r="AQ201" s="328">
        <v>0</v>
      </c>
      <c r="AR201" s="328">
        <v>0</v>
      </c>
      <c r="AS201" s="328"/>
      <c r="AU201" s="9">
        <v>0</v>
      </c>
      <c r="AV201" s="9">
        <f>U200</f>
        <v>2</v>
      </c>
    </row>
    <row r="202" spans="1:50" ht="25.5">
      <c r="A202" s="212">
        <f t="shared" ref="A202:A265" si="2116">Z202</f>
        <v>0</v>
      </c>
      <c r="B202" s="67" t="s">
        <v>1157</v>
      </c>
      <c r="C202" s="143" t="s">
        <v>1096</v>
      </c>
      <c r="D202" s="43" t="s">
        <v>2474</v>
      </c>
      <c r="E202" s="218" t="str">
        <f>Labels!$C$54</f>
        <v>Control Point</v>
      </c>
      <c r="F202" s="26" t="s">
        <v>2475</v>
      </c>
      <c r="G202" s="30" t="str">
        <f>IF(OR(ISERR(P203),ISERR(P204),ISERR(Q203),ISERR(Q204)),Labels!$C$94,Q202)</f>
        <v>Input Accepted</v>
      </c>
      <c r="H202" s="15" t="str">
        <f t="shared" ref="H202" si="2117">IF(F203&lt;&gt;"",IF(TRIM(VLOOKUP(F203,$AI$2:$AR$5000,8,FALSE))="1","X",""),"")</f>
        <v/>
      </c>
      <c r="I202" s="15" t="str">
        <f t="shared" ref="I202" si="2118">IF(F203&lt;&gt;"",IF(TRIM(VLOOKUP(F203,$AI$2:$AR$5000,9,FALSE))="1","X",""),"")</f>
        <v/>
      </c>
      <c r="J202" s="15" t="str">
        <f t="shared" ref="J202" si="2119">IF(TRIM(""&amp;G204)&lt;&gt;"","X","")</f>
        <v/>
      </c>
      <c r="K202" s="15" t="str">
        <f t="shared" ref="K202" si="2120">IF(TRIM(""&amp;G203)&lt;&gt;"","X","")</f>
        <v>X</v>
      </c>
      <c r="L202" s="31" t="str">
        <f>IF(G202&lt;&gt;Labels!$C$92,"X","")</f>
        <v/>
      </c>
      <c r="M202" s="16"/>
      <c r="N202" s="17">
        <v>1353975</v>
      </c>
      <c r="O202" s="17">
        <v>13125</v>
      </c>
      <c r="P202" s="17"/>
      <c r="Q202" s="22" t="str">
        <f>IF(F203="",Labels!$C$93,R202)</f>
        <v>Input Accepted</v>
      </c>
      <c r="R202" s="9" t="str">
        <f t="shared" ref="R202" si="2121">IF(OR(O203&amp;""&lt;&gt;D202&amp;"",O204&amp;""&lt;&gt;D202&amp;""),"You are not allowed to copy cells in the answer column. Press Ctrl-z immediately to attempt to fix this error.",S202)</f>
        <v>Input Accepted</v>
      </c>
      <c r="S202" s="9" t="str">
        <f>IF(AND(OR(H202="X",S203=6,C202=Labels!$C$49,C202=Labels!$C$46,AX202="Y"),Q203=""),Labels!$C$95,T202)</f>
        <v>Input Accepted</v>
      </c>
      <c r="T202" s="346" t="str">
        <f>IF(OR(S204=6,AND(S204&gt;0,S203=6)),Labels!$C$96,IF(S204=1,Labels!$C$143,U202))</f>
        <v>Input Accepted</v>
      </c>
      <c r="U202" s="9" t="str">
        <f>IF(AND(S204&gt;0,U204&lt;=U203),Labels!C$97,V202)</f>
        <v>Input Accepted</v>
      </c>
      <c r="V202" s="9" t="str">
        <f>IF(AND(S204&gt;0,Q204=""),Labels!$C$98,W202)</f>
        <v>Input Accepted</v>
      </c>
      <c r="W202" s="9" t="str">
        <f>IF(AND(S204=0,Q204&lt;&gt;""),Labels!$C$99,Labels!$C$92)</f>
        <v>Input Accepted</v>
      </c>
      <c r="Y202" s="9">
        <f t="shared" ref="Y202" si="2122">IF(H202="X",1,0)</f>
        <v>0</v>
      </c>
      <c r="Z202" s="9">
        <f>SUM(Y$7:Y202)</f>
        <v>0</v>
      </c>
      <c r="AA202" s="9" t="str">
        <f t="shared" ref="AA202" si="2123">Q203</f>
        <v>Y</v>
      </c>
      <c r="AB202" s="9">
        <f t="shared" ref="AB202" si="2124">VLOOKUP(P203,$AI$2:$AN$5000,6,FALSE)</f>
        <v>21</v>
      </c>
      <c r="AC202" s="9" t="str">
        <f t="shared" ref="AC202" si="2125">Q204</f>
        <v/>
      </c>
      <c r="AD202" s="9">
        <f t="shared" ref="AD202" si="2126">IF(TRIM(F203)="",1,0)</f>
        <v>0</v>
      </c>
      <c r="AF202" s="347">
        <f t="shared" ref="AF202" si="2127">SUM($AD$7:$AD$5000)</f>
        <v>0</v>
      </c>
      <c r="AG202" s="9">
        <f>IF(AND(H202="X",C202=Labels!C244),1,0)</f>
        <v>0</v>
      </c>
      <c r="AI202" s="328" t="s">
        <v>1947</v>
      </c>
      <c r="AJ202" s="328">
        <v>1353982</v>
      </c>
      <c r="AK202" s="328">
        <v>4148030</v>
      </c>
      <c r="AL202" s="328">
        <v>2</v>
      </c>
      <c r="AM202" s="328">
        <v>2</v>
      </c>
      <c r="AN202" s="328">
        <v>21</v>
      </c>
      <c r="AO202" s="328">
        <v>1</v>
      </c>
      <c r="AP202" s="328">
        <v>0</v>
      </c>
      <c r="AQ202" s="328">
        <v>0</v>
      </c>
      <c r="AR202" s="328">
        <v>0</v>
      </c>
      <c r="AS202" s="328"/>
      <c r="AX202" s="9" t="s">
        <v>663</v>
      </c>
    </row>
    <row r="203" spans="1:50" ht="25.5">
      <c r="A203" s="212">
        <f t="shared" si="2116"/>
        <v>0</v>
      </c>
      <c r="B203" s="18" t="s">
        <v>1157</v>
      </c>
      <c r="C203" s="219" t="str">
        <f t="shared" ref="C203" si="2128">C202</f>
        <v>Major Must</v>
      </c>
      <c r="D203" s="44" t="str">
        <f t="shared" ref="D203" si="2129">D202</f>
        <v>CB. 2.3.3</v>
      </c>
      <c r="E203" s="19" t="str">
        <f>Labels!$C$103</f>
        <v>Answer 1 / Comment</v>
      </c>
      <c r="F203" s="62" t="str">
        <f>$AI$182</f>
        <v>CB. 2.3.3 -Yes</v>
      </c>
      <c r="G203" s="46" t="s">
        <v>664</v>
      </c>
      <c r="H203" s="20" t="str">
        <f t="shared" ref="H203:H204" si="2130">H202</f>
        <v/>
      </c>
      <c r="I203" s="20" t="str">
        <f t="shared" ref="I203:I204" si="2131">I202</f>
        <v/>
      </c>
      <c r="J203" s="20" t="str">
        <f t="shared" ref="J203:J204" si="2132">J202</f>
        <v/>
      </c>
      <c r="K203" s="20" t="str">
        <f t="shared" ref="K203:K204" si="2133">K202</f>
        <v>X</v>
      </c>
      <c r="L203" s="28" t="str">
        <f t="shared" ref="L203" si="2134">L202</f>
        <v/>
      </c>
      <c r="M203" s="21"/>
      <c r="N203" s="22" t="str">
        <f t="shared" ref="N203:N204" si="2135">LEFT(F203,FIND(" -",F203)-1)</f>
        <v>CB. 2.3.3</v>
      </c>
      <c r="O203" s="22" t="str">
        <f t="shared" ref="O203" si="2136">IF(ISERR(N203),D202,N203)</f>
        <v>CB. 2.3.3</v>
      </c>
      <c r="P203" s="22" t="str">
        <f t="shared" ref="P203:P204" si="2137">TRIM(F203&amp;"")</f>
        <v>CB. 2.3.3 -Yes</v>
      </c>
      <c r="Q203" s="22" t="str">
        <f t="shared" ref="Q203:Q204" si="2138">TRIM(G203&amp;"")</f>
        <v>Y</v>
      </c>
      <c r="R203" s="9">
        <f t="shared" ref="R203:R204" si="2139">VLOOKUP(F203,$AI$2:$AM$5000,5,FALSE)</f>
        <v>2</v>
      </c>
      <c r="S203" s="9">
        <f t="shared" ref="S203:S204" si="2140">IF(ISNA(R203),0,R203)</f>
        <v>2</v>
      </c>
      <c r="T203" s="9">
        <f t="shared" ref="T203:T204" si="2141">VLOOKUP(F203,$AI$2:$AL$5000,4,FALSE)</f>
        <v>2</v>
      </c>
      <c r="U203" s="9">
        <f t="shared" ref="U203:U204" si="2142">IF(ISNA(T203),0,T203)</f>
        <v>2</v>
      </c>
      <c r="X203" s="9">
        <f t="shared" ref="X203:X204" si="2143">VLOOKUP(F203,$AI$2:$AL$5000,3,FALSE)</f>
        <v>4148010</v>
      </c>
      <c r="Y203" s="349"/>
      <c r="Z203" s="9">
        <f>SUM(Y$7:Y203)</f>
        <v>0</v>
      </c>
      <c r="AC203" s="350">
        <f t="shared" ref="AC203" si="2144">IF(ISNA(VLOOKUP(F203,$AI$2:$AS$5000,11,FALSE)),"", VLOOKUP(F203,$AI$2:$AS$5000,11,FALSE))</f>
        <v>0</v>
      </c>
      <c r="AI203" s="328" t="s">
        <v>1948</v>
      </c>
      <c r="AJ203" s="328">
        <v>1353983</v>
      </c>
      <c r="AK203" s="328">
        <v>4148035</v>
      </c>
      <c r="AL203" s="328">
        <v>0</v>
      </c>
      <c r="AM203" s="328">
        <v>6</v>
      </c>
      <c r="AN203" s="328">
        <v>21</v>
      </c>
      <c r="AO203" s="328">
        <v>1</v>
      </c>
      <c r="AP203" s="328">
        <v>0</v>
      </c>
      <c r="AQ203" s="328">
        <v>1</v>
      </c>
      <c r="AR203" s="328">
        <v>0</v>
      </c>
      <c r="AS203" s="328"/>
    </row>
    <row r="204" spans="1:50" ht="26.25" thickBot="1">
      <c r="A204" s="212">
        <f t="shared" si="2116"/>
        <v>0</v>
      </c>
      <c r="B204" s="23" t="str">
        <f t="shared" ref="B204:D204" si="2145">B202</f>
        <v>GGFV51FA</v>
      </c>
      <c r="C204" s="220" t="str">
        <f t="shared" si="2145"/>
        <v>Major Must</v>
      </c>
      <c r="D204" s="45" t="str">
        <f t="shared" si="2145"/>
        <v>CB. 2.3.3</v>
      </c>
      <c r="E204" s="24" t="str">
        <f>Labels!$C$104</f>
        <v>Answer 2 / Evidence</v>
      </c>
      <c r="F204" s="222"/>
      <c r="G204" s="223"/>
      <c r="H204" s="25" t="str">
        <f t="shared" si="2130"/>
        <v/>
      </c>
      <c r="I204" s="25" t="str">
        <f t="shared" si="2131"/>
        <v/>
      </c>
      <c r="J204" s="25" t="str">
        <f t="shared" si="2132"/>
        <v/>
      </c>
      <c r="K204" s="25" t="str">
        <f t="shared" si="2133"/>
        <v>X</v>
      </c>
      <c r="L204" s="27" t="str">
        <f t="shared" ref="L204" si="2146">L202</f>
        <v/>
      </c>
      <c r="M204" s="21"/>
      <c r="N204" s="22" t="e">
        <f t="shared" si="2135"/>
        <v>#VALUE!</v>
      </c>
      <c r="O204" s="22" t="str">
        <f t="shared" ref="O204" si="2147">IF(ISERR(N204),D202,N204)</f>
        <v>CB. 2.3.3</v>
      </c>
      <c r="P204" s="22" t="str">
        <f t="shared" si="2137"/>
        <v/>
      </c>
      <c r="Q204" s="22" t="str">
        <f t="shared" si="2138"/>
        <v/>
      </c>
      <c r="R204" s="9" t="e">
        <f t="shared" si="2139"/>
        <v>#N/A</v>
      </c>
      <c r="S204" s="9">
        <f t="shared" si="2140"/>
        <v>0</v>
      </c>
      <c r="T204" s="9" t="e">
        <f t="shared" si="2141"/>
        <v>#N/A</v>
      </c>
      <c r="U204" s="9">
        <f t="shared" si="2142"/>
        <v>0</v>
      </c>
      <c r="V204" s="9">
        <f t="shared" ref="V204" si="2148">IF(U204=0,U203,U204)</f>
        <v>2</v>
      </c>
      <c r="W204" s="347">
        <v>2</v>
      </c>
      <c r="X204" s="9" t="e">
        <f t="shared" si="2143"/>
        <v>#N/A</v>
      </c>
      <c r="Y204" s="349"/>
      <c r="Z204" s="9">
        <f>SUM(Y$7:Y204)</f>
        <v>0</v>
      </c>
      <c r="AE204" s="9">
        <f t="shared" ref="AE204" si="2149">MIN(AH204,V204)</f>
        <v>2</v>
      </c>
      <c r="AH204" s="9">
        <v>2</v>
      </c>
      <c r="AI204" s="328" t="s">
        <v>1949</v>
      </c>
      <c r="AJ204" s="328">
        <v>1353983</v>
      </c>
      <c r="AK204" s="328">
        <v>4148034</v>
      </c>
      <c r="AL204" s="328">
        <v>0</v>
      </c>
      <c r="AM204" s="328">
        <v>5</v>
      </c>
      <c r="AN204" s="328">
        <v>21</v>
      </c>
      <c r="AO204" s="328">
        <v>0</v>
      </c>
      <c r="AP204" s="328">
        <v>1</v>
      </c>
      <c r="AQ204" s="328">
        <v>0</v>
      </c>
      <c r="AR204" s="328">
        <v>0</v>
      </c>
      <c r="AS204" s="328"/>
      <c r="AU204" s="9">
        <v>0</v>
      </c>
      <c r="AV204" s="9">
        <f>U203</f>
        <v>2</v>
      </c>
    </row>
    <row r="205" spans="1:50" ht="63.75">
      <c r="A205" s="212">
        <f t="shared" si="2116"/>
        <v>0</v>
      </c>
      <c r="B205" s="67" t="s">
        <v>1157</v>
      </c>
      <c r="C205" s="143" t="s">
        <v>1097</v>
      </c>
      <c r="D205" s="43" t="s">
        <v>2476</v>
      </c>
      <c r="E205" s="218" t="str">
        <f>Labels!$C$54</f>
        <v>Control Point</v>
      </c>
      <c r="F205" s="26" t="s">
        <v>2477</v>
      </c>
      <c r="G205" s="30" t="str">
        <f>IF(OR(ISERR(P206),ISERR(P207),ISERR(Q206),ISERR(Q207)),Labels!$C$94,Q205)</f>
        <v>Input Accepted</v>
      </c>
      <c r="H205" s="15" t="str">
        <f t="shared" ref="H205" si="2150">IF(F206&lt;&gt;"",IF(TRIM(VLOOKUP(F206,$AI$2:$AR$5000,8,FALSE))="1","X",""),"")</f>
        <v/>
      </c>
      <c r="I205" s="15" t="str">
        <f t="shared" ref="I205" si="2151">IF(F206&lt;&gt;"",IF(TRIM(VLOOKUP(F206,$AI$2:$AR$5000,9,FALSE))="1","X",""),"")</f>
        <v/>
      </c>
      <c r="J205" s="15" t="str">
        <f t="shared" ref="J205" si="2152">IF(TRIM(""&amp;G207)&lt;&gt;"","X","")</f>
        <v/>
      </c>
      <c r="K205" s="15" t="str">
        <f t="shared" ref="K205" si="2153">IF(TRIM(""&amp;G206)&lt;&gt;"","X","")</f>
        <v/>
      </c>
      <c r="L205" s="31" t="str">
        <f>IF(G205&lt;&gt;Labels!$C$92,"X","")</f>
        <v/>
      </c>
      <c r="M205" s="16"/>
      <c r="N205" s="17">
        <v>1353976</v>
      </c>
      <c r="O205" s="17">
        <v>13125</v>
      </c>
      <c r="P205" s="17"/>
      <c r="Q205" s="22" t="str">
        <f>IF(F206="",Labels!$C$93,R205)</f>
        <v>Input Accepted</v>
      </c>
      <c r="R205" s="9" t="str">
        <f t="shared" ref="R205" si="2154">IF(OR(O206&amp;""&lt;&gt;D205&amp;"",O207&amp;""&lt;&gt;D205&amp;""),"You are not allowed to copy cells in the answer column. Press Ctrl-z immediately to attempt to fix this error.",S205)</f>
        <v>Input Accepted</v>
      </c>
      <c r="S205" s="9" t="str">
        <f>IF(AND(OR(H205="X",S206=6,C205=Labels!$C$49,C205=Labels!$C$46,AX205="Y"),Q206=""),Labels!$C$95,T205)</f>
        <v>Input Accepted</v>
      </c>
      <c r="T205" s="346" t="str">
        <f>IF(OR(S207=6,AND(S207&gt;0,S206=6)),Labels!$C$96,IF(S207=1,Labels!$C$143,U205))</f>
        <v>Input Accepted</v>
      </c>
      <c r="U205" s="9" t="str">
        <f>IF(AND(S207&gt;0,U207&lt;=U206),Labels!C$97,V205)</f>
        <v>Input Accepted</v>
      </c>
      <c r="V205" s="9" t="str">
        <f>IF(AND(S207&gt;0,Q207=""),Labels!$C$98,W205)</f>
        <v>Input Accepted</v>
      </c>
      <c r="W205" s="9" t="str">
        <f>IF(AND(S207=0,Q207&lt;&gt;""),Labels!$C$99,Labels!$C$92)</f>
        <v>Input Accepted</v>
      </c>
      <c r="Y205" s="9">
        <f t="shared" ref="Y205" si="2155">IF(H205="X",1,0)</f>
        <v>0</v>
      </c>
      <c r="Z205" s="9">
        <f>SUM(Y$7:Y205)</f>
        <v>0</v>
      </c>
      <c r="AA205" s="9" t="str">
        <f t="shared" ref="AA205" si="2156">Q206</f>
        <v/>
      </c>
      <c r="AB205" s="9">
        <f t="shared" ref="AB205" si="2157">VLOOKUP(P206,$AI$2:$AN$5000,6,FALSE)</f>
        <v>21</v>
      </c>
      <c r="AC205" s="9" t="str">
        <f t="shared" ref="AC205" si="2158">Q207</f>
        <v/>
      </c>
      <c r="AD205" s="9">
        <f t="shared" ref="AD205" si="2159">IF(TRIM(F206)="",1,0)</f>
        <v>0</v>
      </c>
      <c r="AF205" s="347">
        <f t="shared" ref="AF205" si="2160">SUM($AD$7:$AD$5000)</f>
        <v>0</v>
      </c>
      <c r="AG205" s="9">
        <f>IF(AND(H205="X",C205=Labels!C247),1,0)</f>
        <v>0</v>
      </c>
      <c r="AI205" s="328" t="s">
        <v>1950</v>
      </c>
      <c r="AJ205" s="328">
        <v>1353983</v>
      </c>
      <c r="AK205" s="328">
        <v>4148033</v>
      </c>
      <c r="AL205" s="328">
        <v>2</v>
      </c>
      <c r="AM205" s="328">
        <v>2</v>
      </c>
      <c r="AN205" s="328">
        <v>21</v>
      </c>
      <c r="AO205" s="328">
        <v>1</v>
      </c>
      <c r="AP205" s="328">
        <v>0</v>
      </c>
      <c r="AQ205" s="328">
        <v>0</v>
      </c>
      <c r="AR205" s="328">
        <v>0</v>
      </c>
      <c r="AS205" s="328"/>
      <c r="AX205" s="9" t="s">
        <v>663</v>
      </c>
    </row>
    <row r="206" spans="1:50" ht="25.5">
      <c r="A206" s="212">
        <f t="shared" si="2116"/>
        <v>0</v>
      </c>
      <c r="B206" s="18" t="s">
        <v>1157</v>
      </c>
      <c r="C206" s="219" t="str">
        <f t="shared" ref="C206" si="2161">C205</f>
        <v>Minor Must</v>
      </c>
      <c r="D206" s="44" t="str">
        <f t="shared" ref="D206" si="2162">D205</f>
        <v>CB. 2.3.4</v>
      </c>
      <c r="E206" s="19" t="str">
        <f>Labels!$C$103</f>
        <v>Answer 1 / Comment</v>
      </c>
      <c r="F206" s="62" t="str">
        <f>$AI$185</f>
        <v>CB. 2.3.4 -Yes</v>
      </c>
      <c r="G206" s="46"/>
      <c r="H206" s="20" t="str">
        <f t="shared" ref="H206:H207" si="2163">H205</f>
        <v/>
      </c>
      <c r="I206" s="20" t="str">
        <f t="shared" ref="I206:I207" si="2164">I205</f>
        <v/>
      </c>
      <c r="J206" s="20" t="str">
        <f t="shared" ref="J206:J207" si="2165">J205</f>
        <v/>
      </c>
      <c r="K206" s="20" t="str">
        <f t="shared" ref="K206:K207" si="2166">K205</f>
        <v/>
      </c>
      <c r="L206" s="28" t="str">
        <f t="shared" ref="L206" si="2167">L205</f>
        <v/>
      </c>
      <c r="M206" s="21"/>
      <c r="N206" s="22" t="str">
        <f t="shared" ref="N206:N207" si="2168">LEFT(F206,FIND(" -",F206)-1)</f>
        <v>CB. 2.3.4</v>
      </c>
      <c r="O206" s="22" t="str">
        <f t="shared" ref="O206" si="2169">IF(ISERR(N206),D205,N206)</f>
        <v>CB. 2.3.4</v>
      </c>
      <c r="P206" s="22" t="str">
        <f t="shared" ref="P206:P207" si="2170">TRIM(F206&amp;"")</f>
        <v>CB. 2.3.4 -Yes</v>
      </c>
      <c r="Q206" s="22" t="str">
        <f t="shared" ref="Q206:Q207" si="2171">TRIM(G206&amp;"")</f>
        <v/>
      </c>
      <c r="R206" s="9">
        <f t="shared" ref="R206:R207" si="2172">VLOOKUP(F206,$AI$2:$AM$5000,5,FALSE)</f>
        <v>2</v>
      </c>
      <c r="S206" s="9">
        <f t="shared" ref="S206:S207" si="2173">IF(ISNA(R206),0,R206)</f>
        <v>2</v>
      </c>
      <c r="T206" s="9">
        <f t="shared" ref="T206:T207" si="2174">VLOOKUP(F206,$AI$2:$AL$5000,4,FALSE)</f>
        <v>2</v>
      </c>
      <c r="U206" s="9">
        <f t="shared" ref="U206:U207" si="2175">IF(ISNA(T206),0,T206)</f>
        <v>2</v>
      </c>
      <c r="X206" s="9">
        <f t="shared" ref="X206:X207" si="2176">VLOOKUP(F206,$AI$2:$AL$5000,3,FALSE)</f>
        <v>4148013</v>
      </c>
      <c r="Y206" s="349"/>
      <c r="Z206" s="9">
        <f>SUM(Y$7:Y206)</f>
        <v>0</v>
      </c>
      <c r="AC206" s="350">
        <f t="shared" ref="AC206" si="2177">IF(ISNA(VLOOKUP(F206,$AI$2:$AS$5000,11,FALSE)),"", VLOOKUP(F206,$AI$2:$AS$5000,11,FALSE))</f>
        <v>0</v>
      </c>
      <c r="AI206" s="328" t="s">
        <v>1951</v>
      </c>
      <c r="AJ206" s="328">
        <v>1353984</v>
      </c>
      <c r="AK206" s="328">
        <v>4148038</v>
      </c>
      <c r="AL206" s="328">
        <v>0</v>
      </c>
      <c r="AM206" s="328">
        <v>6</v>
      </c>
      <c r="AN206" s="328">
        <v>21</v>
      </c>
      <c r="AO206" s="328">
        <v>1</v>
      </c>
      <c r="AP206" s="328">
        <v>0</v>
      </c>
      <c r="AQ206" s="328">
        <v>1</v>
      </c>
      <c r="AR206" s="328">
        <v>0</v>
      </c>
      <c r="AS206" s="328"/>
    </row>
    <row r="207" spans="1:50" ht="26.25" thickBot="1">
      <c r="A207" s="212">
        <f t="shared" si="2116"/>
        <v>0</v>
      </c>
      <c r="B207" s="23" t="str">
        <f t="shared" ref="B207:D207" si="2178">B205</f>
        <v>GGFV51FA</v>
      </c>
      <c r="C207" s="220" t="str">
        <f t="shared" si="2178"/>
        <v>Minor Must</v>
      </c>
      <c r="D207" s="45" t="str">
        <f t="shared" si="2178"/>
        <v>CB. 2.3.4</v>
      </c>
      <c r="E207" s="24" t="str">
        <f>Labels!$C$104</f>
        <v>Answer 2 / Evidence</v>
      </c>
      <c r="F207" s="222"/>
      <c r="G207" s="223"/>
      <c r="H207" s="25" t="str">
        <f t="shared" si="2163"/>
        <v/>
      </c>
      <c r="I207" s="25" t="str">
        <f t="shared" si="2164"/>
        <v/>
      </c>
      <c r="J207" s="25" t="str">
        <f t="shared" si="2165"/>
        <v/>
      </c>
      <c r="K207" s="25" t="str">
        <f t="shared" si="2166"/>
        <v/>
      </c>
      <c r="L207" s="27" t="str">
        <f t="shared" ref="L207" si="2179">L205</f>
        <v/>
      </c>
      <c r="M207" s="21"/>
      <c r="N207" s="22" t="e">
        <f t="shared" si="2168"/>
        <v>#VALUE!</v>
      </c>
      <c r="O207" s="22" t="str">
        <f t="shared" ref="O207" si="2180">IF(ISERR(N207),D205,N207)</f>
        <v>CB. 2.3.4</v>
      </c>
      <c r="P207" s="22" t="str">
        <f t="shared" si="2170"/>
        <v/>
      </c>
      <c r="Q207" s="22" t="str">
        <f t="shared" si="2171"/>
        <v/>
      </c>
      <c r="R207" s="9" t="e">
        <f t="shared" si="2172"/>
        <v>#N/A</v>
      </c>
      <c r="S207" s="9">
        <f t="shared" si="2173"/>
        <v>0</v>
      </c>
      <c r="T207" s="9" t="e">
        <f t="shared" si="2174"/>
        <v>#N/A</v>
      </c>
      <c r="U207" s="9">
        <f t="shared" si="2175"/>
        <v>0</v>
      </c>
      <c r="V207" s="9">
        <f t="shared" ref="V207" si="2181">IF(U207=0,U206,U207)</f>
        <v>2</v>
      </c>
      <c r="W207" s="347">
        <v>2</v>
      </c>
      <c r="X207" s="9" t="e">
        <f t="shared" si="2176"/>
        <v>#N/A</v>
      </c>
      <c r="Y207" s="349"/>
      <c r="Z207" s="9">
        <f>SUM(Y$7:Y207)</f>
        <v>0</v>
      </c>
      <c r="AE207" s="9">
        <f t="shared" ref="AE207" si="2182">MIN(AH207,V207)</f>
        <v>2</v>
      </c>
      <c r="AH207" s="9">
        <v>2</v>
      </c>
      <c r="AI207" s="328" t="s">
        <v>1952</v>
      </c>
      <c r="AJ207" s="328">
        <v>1353984</v>
      </c>
      <c r="AK207" s="328">
        <v>4148037</v>
      </c>
      <c r="AL207" s="328">
        <v>0</v>
      </c>
      <c r="AM207" s="328">
        <v>5</v>
      </c>
      <c r="AN207" s="328">
        <v>21</v>
      </c>
      <c r="AO207" s="328">
        <v>0</v>
      </c>
      <c r="AP207" s="328">
        <v>1</v>
      </c>
      <c r="AQ207" s="328">
        <v>0</v>
      </c>
      <c r="AR207" s="328">
        <v>0</v>
      </c>
      <c r="AS207" s="328"/>
      <c r="AU207" s="9">
        <v>0</v>
      </c>
      <c r="AV207" s="9">
        <f>U206</f>
        <v>2</v>
      </c>
    </row>
    <row r="208" spans="1:50" ht="25.5">
      <c r="A208" s="212">
        <f t="shared" si="2116"/>
        <v>0</v>
      </c>
      <c r="B208" s="67" t="s">
        <v>1157</v>
      </c>
      <c r="C208" s="143" t="s">
        <v>1096</v>
      </c>
      <c r="D208" s="43" t="s">
        <v>2478</v>
      </c>
      <c r="E208" s="218" t="str">
        <f>Labels!$C$54</f>
        <v>Control Point</v>
      </c>
      <c r="F208" s="26" t="s">
        <v>2479</v>
      </c>
      <c r="G208" s="30" t="str">
        <f>IF(OR(ISERR(P209),ISERR(P210),ISERR(Q209),ISERR(Q210)),Labels!$C$94,Q208)</f>
        <v>Input Accepted</v>
      </c>
      <c r="H208" s="15" t="str">
        <f t="shared" ref="H208" si="2183">IF(F209&lt;&gt;"",IF(TRIM(VLOOKUP(F209,$AI$2:$AR$5000,8,FALSE))="1","X",""),"")</f>
        <v/>
      </c>
      <c r="I208" s="15" t="str">
        <f t="shared" ref="I208" si="2184">IF(F209&lt;&gt;"",IF(TRIM(VLOOKUP(F209,$AI$2:$AR$5000,9,FALSE))="1","X",""),"")</f>
        <v/>
      </c>
      <c r="J208" s="15" t="str">
        <f t="shared" ref="J208" si="2185">IF(TRIM(""&amp;G210)&lt;&gt;"","X","")</f>
        <v/>
      </c>
      <c r="K208" s="15" t="str">
        <f t="shared" ref="K208" si="2186">IF(TRIM(""&amp;G209)&lt;&gt;"","X","")</f>
        <v>X</v>
      </c>
      <c r="L208" s="31" t="str">
        <f>IF(G208&lt;&gt;Labels!$C$92,"X","")</f>
        <v/>
      </c>
      <c r="M208" s="16"/>
      <c r="N208" s="17">
        <v>1353977</v>
      </c>
      <c r="O208" s="17">
        <v>13125</v>
      </c>
      <c r="P208" s="17"/>
      <c r="Q208" s="22" t="str">
        <f>IF(F209="",Labels!$C$93,R208)</f>
        <v>Input Accepted</v>
      </c>
      <c r="R208" s="9" t="str">
        <f t="shared" ref="R208" si="2187">IF(OR(O209&amp;""&lt;&gt;D208&amp;"",O210&amp;""&lt;&gt;D208&amp;""),"You are not allowed to copy cells in the answer column. Press Ctrl-z immediately to attempt to fix this error.",S208)</f>
        <v>Input Accepted</v>
      </c>
      <c r="S208" s="9" t="str">
        <f>IF(AND(OR(H208="X",S209=6,C208=Labels!$C$49,C208=Labels!$C$46,AX208="Y"),Q209=""),Labels!$C$95,T208)</f>
        <v>Input Accepted</v>
      </c>
      <c r="T208" s="346" t="str">
        <f>IF(OR(S210=6,AND(S210&gt;0,S209=6)),Labels!$C$96,IF(S210=1,Labels!$C$143,U208))</f>
        <v>Input Accepted</v>
      </c>
      <c r="U208" s="9" t="str">
        <f>IF(AND(S210&gt;0,U210&lt;=U209),Labels!C$97,V208)</f>
        <v>Input Accepted</v>
      </c>
      <c r="V208" s="9" t="str">
        <f>IF(AND(S210&gt;0,Q210=""),Labels!$C$98,W208)</f>
        <v>Input Accepted</v>
      </c>
      <c r="W208" s="9" t="str">
        <f>IF(AND(S210=0,Q210&lt;&gt;""),Labels!$C$99,Labels!$C$92)</f>
        <v>Input Accepted</v>
      </c>
      <c r="Y208" s="9">
        <f t="shared" ref="Y208" si="2188">IF(H208="X",1,0)</f>
        <v>0</v>
      </c>
      <c r="Z208" s="9">
        <f>SUM(Y$7:Y208)</f>
        <v>0</v>
      </c>
      <c r="AA208" s="9" t="str">
        <f t="shared" ref="AA208" si="2189">Q209</f>
        <v>Y</v>
      </c>
      <c r="AB208" s="9">
        <f t="shared" ref="AB208" si="2190">VLOOKUP(P209,$AI$2:$AN$5000,6,FALSE)</f>
        <v>21</v>
      </c>
      <c r="AC208" s="9" t="str">
        <f t="shared" ref="AC208" si="2191">Q210</f>
        <v/>
      </c>
      <c r="AD208" s="9">
        <f t="shared" ref="AD208" si="2192">IF(TRIM(F209)="",1,0)</f>
        <v>0</v>
      </c>
      <c r="AF208" s="347">
        <f t="shared" ref="AF208" si="2193">SUM($AD$7:$AD$5000)</f>
        <v>0</v>
      </c>
      <c r="AG208" s="9">
        <f>IF(AND(H208="X",C208=Labels!C250),1,0)</f>
        <v>0</v>
      </c>
      <c r="AI208" s="328" t="s">
        <v>1953</v>
      </c>
      <c r="AJ208" s="328">
        <v>1353984</v>
      </c>
      <c r="AK208" s="328">
        <v>4148036</v>
      </c>
      <c r="AL208" s="328">
        <v>2</v>
      </c>
      <c r="AM208" s="328">
        <v>2</v>
      </c>
      <c r="AN208" s="328">
        <v>21</v>
      </c>
      <c r="AO208" s="328">
        <v>1</v>
      </c>
      <c r="AP208" s="328">
        <v>0</v>
      </c>
      <c r="AQ208" s="328">
        <v>0</v>
      </c>
      <c r="AR208" s="328">
        <v>0</v>
      </c>
      <c r="AS208" s="328"/>
      <c r="AX208" s="9" t="s">
        <v>663</v>
      </c>
    </row>
    <row r="209" spans="1:50" ht="25.5">
      <c r="A209" s="212">
        <f t="shared" si="2116"/>
        <v>0</v>
      </c>
      <c r="B209" s="18" t="s">
        <v>1157</v>
      </c>
      <c r="C209" s="219" t="str">
        <f t="shared" ref="C209" si="2194">C208</f>
        <v>Major Must</v>
      </c>
      <c r="D209" s="44" t="str">
        <f t="shared" ref="D209" si="2195">D208</f>
        <v>CB. 2.3.5</v>
      </c>
      <c r="E209" s="19" t="str">
        <f>Labels!$C$103</f>
        <v>Answer 1 / Comment</v>
      </c>
      <c r="F209" s="62" t="str">
        <f>$AI$188</f>
        <v>CB. 2.3.5 -Yes</v>
      </c>
      <c r="G209" s="46" t="s">
        <v>664</v>
      </c>
      <c r="H209" s="20" t="str">
        <f t="shared" ref="H209:H210" si="2196">H208</f>
        <v/>
      </c>
      <c r="I209" s="20" t="str">
        <f t="shared" ref="I209:I210" si="2197">I208</f>
        <v/>
      </c>
      <c r="J209" s="20" t="str">
        <f t="shared" ref="J209:J210" si="2198">J208</f>
        <v/>
      </c>
      <c r="K209" s="20" t="str">
        <f t="shared" ref="K209:K210" si="2199">K208</f>
        <v>X</v>
      </c>
      <c r="L209" s="28" t="str">
        <f t="shared" ref="L209" si="2200">L208</f>
        <v/>
      </c>
      <c r="M209" s="21"/>
      <c r="N209" s="22" t="str">
        <f t="shared" ref="N209:N210" si="2201">LEFT(F209,FIND(" -",F209)-1)</f>
        <v>CB. 2.3.5</v>
      </c>
      <c r="O209" s="22" t="str">
        <f t="shared" ref="O209" si="2202">IF(ISERR(N209),D208,N209)</f>
        <v>CB. 2.3.5</v>
      </c>
      <c r="P209" s="22" t="str">
        <f t="shared" ref="P209:P210" si="2203">TRIM(F209&amp;"")</f>
        <v>CB. 2.3.5 -Yes</v>
      </c>
      <c r="Q209" s="22" t="str">
        <f t="shared" ref="Q209:Q210" si="2204">TRIM(G209&amp;"")</f>
        <v>Y</v>
      </c>
      <c r="R209" s="9">
        <f t="shared" ref="R209:R210" si="2205">VLOOKUP(F209,$AI$2:$AM$5000,5,FALSE)</f>
        <v>2</v>
      </c>
      <c r="S209" s="9">
        <f t="shared" ref="S209:S210" si="2206">IF(ISNA(R209),0,R209)</f>
        <v>2</v>
      </c>
      <c r="T209" s="9">
        <f t="shared" ref="T209:T210" si="2207">VLOOKUP(F209,$AI$2:$AL$5000,4,FALSE)</f>
        <v>2</v>
      </c>
      <c r="U209" s="9">
        <f t="shared" ref="U209:U210" si="2208">IF(ISNA(T209),0,T209)</f>
        <v>2</v>
      </c>
      <c r="X209" s="9">
        <f t="shared" ref="X209:X210" si="2209">VLOOKUP(F209,$AI$2:$AL$5000,3,FALSE)</f>
        <v>4148016</v>
      </c>
      <c r="Y209" s="349"/>
      <c r="Z209" s="9">
        <f>SUM(Y$7:Y209)</f>
        <v>0</v>
      </c>
      <c r="AC209" s="350">
        <f t="shared" ref="AC209" si="2210">IF(ISNA(VLOOKUP(F209,$AI$2:$AS$5000,11,FALSE)),"", VLOOKUP(F209,$AI$2:$AS$5000,11,FALSE))</f>
        <v>0</v>
      </c>
      <c r="AI209" s="328" t="s">
        <v>1954</v>
      </c>
      <c r="AJ209" s="328">
        <v>1353985</v>
      </c>
      <c r="AK209" s="328">
        <v>4148041</v>
      </c>
      <c r="AL209" s="328">
        <v>0</v>
      </c>
      <c r="AM209" s="328">
        <v>6</v>
      </c>
      <c r="AN209" s="328">
        <v>21</v>
      </c>
      <c r="AO209" s="328">
        <v>1</v>
      </c>
      <c r="AP209" s="328">
        <v>0</v>
      </c>
      <c r="AQ209" s="328">
        <v>1</v>
      </c>
      <c r="AR209" s="328">
        <v>0</v>
      </c>
      <c r="AS209" s="328"/>
    </row>
    <row r="210" spans="1:50" ht="26.25" thickBot="1">
      <c r="A210" s="212">
        <f t="shared" si="2116"/>
        <v>0</v>
      </c>
      <c r="B210" s="23" t="str">
        <f t="shared" ref="B210:D210" si="2211">B208</f>
        <v>GGFV51FA</v>
      </c>
      <c r="C210" s="220" t="str">
        <f t="shared" si="2211"/>
        <v>Major Must</v>
      </c>
      <c r="D210" s="45" t="str">
        <f t="shared" si="2211"/>
        <v>CB. 2.3.5</v>
      </c>
      <c r="E210" s="24" t="str">
        <f>Labels!$C$104</f>
        <v>Answer 2 / Evidence</v>
      </c>
      <c r="F210" s="222"/>
      <c r="G210" s="223"/>
      <c r="H210" s="25" t="str">
        <f t="shared" si="2196"/>
        <v/>
      </c>
      <c r="I210" s="25" t="str">
        <f t="shared" si="2197"/>
        <v/>
      </c>
      <c r="J210" s="25" t="str">
        <f t="shared" si="2198"/>
        <v/>
      </c>
      <c r="K210" s="25" t="str">
        <f t="shared" si="2199"/>
        <v>X</v>
      </c>
      <c r="L210" s="27" t="str">
        <f t="shared" ref="L210" si="2212">L208</f>
        <v/>
      </c>
      <c r="M210" s="21"/>
      <c r="N210" s="22" t="e">
        <f t="shared" si="2201"/>
        <v>#VALUE!</v>
      </c>
      <c r="O210" s="22" t="str">
        <f t="shared" ref="O210" si="2213">IF(ISERR(N210),D208,N210)</f>
        <v>CB. 2.3.5</v>
      </c>
      <c r="P210" s="22" t="str">
        <f t="shared" si="2203"/>
        <v/>
      </c>
      <c r="Q210" s="22" t="str">
        <f t="shared" si="2204"/>
        <v/>
      </c>
      <c r="R210" s="9" t="e">
        <f t="shared" si="2205"/>
        <v>#N/A</v>
      </c>
      <c r="S210" s="9">
        <f t="shared" si="2206"/>
        <v>0</v>
      </c>
      <c r="T210" s="9" t="e">
        <f t="shared" si="2207"/>
        <v>#N/A</v>
      </c>
      <c r="U210" s="9">
        <f t="shared" si="2208"/>
        <v>0</v>
      </c>
      <c r="V210" s="9">
        <f t="shared" ref="V210" si="2214">IF(U210=0,U209,U210)</f>
        <v>2</v>
      </c>
      <c r="W210" s="347">
        <v>2</v>
      </c>
      <c r="X210" s="9" t="e">
        <f t="shared" si="2209"/>
        <v>#N/A</v>
      </c>
      <c r="Y210" s="349"/>
      <c r="Z210" s="9">
        <f>SUM(Y$7:Y210)</f>
        <v>0</v>
      </c>
      <c r="AE210" s="9">
        <f t="shared" ref="AE210" si="2215">MIN(AH210,V210)</f>
        <v>2</v>
      </c>
      <c r="AH210" s="9">
        <v>2</v>
      </c>
      <c r="AI210" s="328" t="s">
        <v>1955</v>
      </c>
      <c r="AJ210" s="328">
        <v>1353985</v>
      </c>
      <c r="AK210" s="328">
        <v>4148040</v>
      </c>
      <c r="AL210" s="328">
        <v>0</v>
      </c>
      <c r="AM210" s="328">
        <v>5</v>
      </c>
      <c r="AN210" s="328">
        <v>21</v>
      </c>
      <c r="AO210" s="328">
        <v>0</v>
      </c>
      <c r="AP210" s="328">
        <v>1</v>
      </c>
      <c r="AQ210" s="328">
        <v>0</v>
      </c>
      <c r="AR210" s="328">
        <v>0</v>
      </c>
      <c r="AS210" s="328"/>
      <c r="AU210" s="9">
        <v>0</v>
      </c>
      <c r="AV210" s="9">
        <f>U209</f>
        <v>2</v>
      </c>
    </row>
    <row r="211" spans="1:50">
      <c r="A211" s="212">
        <f t="shared" si="2116"/>
        <v>0</v>
      </c>
      <c r="B211" s="67" t="s">
        <v>1157</v>
      </c>
      <c r="C211" s="143" t="s">
        <v>1097</v>
      </c>
      <c r="D211" s="43" t="s">
        <v>2480</v>
      </c>
      <c r="E211" s="218" t="str">
        <f>Labels!$C$54</f>
        <v>Control Point</v>
      </c>
      <c r="F211" s="26" t="s">
        <v>2481</v>
      </c>
      <c r="G211" s="30" t="str">
        <f>IF(OR(ISERR(P212),ISERR(P213),ISERR(Q212),ISERR(Q213)),Labels!$C$94,Q211)</f>
        <v>Input Accepted</v>
      </c>
      <c r="H211" s="15" t="str">
        <f t="shared" ref="H211" si="2216">IF(F212&lt;&gt;"",IF(TRIM(VLOOKUP(F212,$AI$2:$AR$5000,8,FALSE))="1","X",""),"")</f>
        <v/>
      </c>
      <c r="I211" s="15" t="str">
        <f t="shared" ref="I211" si="2217">IF(F212&lt;&gt;"",IF(TRIM(VLOOKUP(F212,$AI$2:$AR$5000,9,FALSE))="1","X",""),"")</f>
        <v/>
      </c>
      <c r="J211" s="15" t="str">
        <f t="shared" ref="J211" si="2218">IF(TRIM(""&amp;G213)&lt;&gt;"","X","")</f>
        <v/>
      </c>
      <c r="K211" s="15" t="str">
        <f t="shared" ref="K211" si="2219">IF(TRIM(""&amp;G212)&lt;&gt;"","X","")</f>
        <v/>
      </c>
      <c r="L211" s="31" t="str">
        <f>IF(G211&lt;&gt;Labels!$C$92,"X","")</f>
        <v/>
      </c>
      <c r="M211" s="16"/>
      <c r="N211" s="17">
        <v>1353978</v>
      </c>
      <c r="O211" s="17">
        <v>13125</v>
      </c>
      <c r="P211" s="17"/>
      <c r="Q211" s="22" t="str">
        <f>IF(F212="",Labels!$C$93,R211)</f>
        <v>Input Accepted</v>
      </c>
      <c r="R211" s="9" t="str">
        <f t="shared" ref="R211" si="2220">IF(OR(O212&amp;""&lt;&gt;D211&amp;"",O213&amp;""&lt;&gt;D211&amp;""),"You are not allowed to copy cells in the answer column. Press Ctrl-z immediately to attempt to fix this error.",S211)</f>
        <v>Input Accepted</v>
      </c>
      <c r="S211" s="9" t="str">
        <f>IF(AND(OR(H211="X",S212=6,C211=Labels!$C$49,C211=Labels!$C$46,AX211="Y"),Q212=""),Labels!$C$95,T211)</f>
        <v>Input Accepted</v>
      </c>
      <c r="T211" s="346" t="str">
        <f>IF(OR(S213=6,AND(S213&gt;0,S212=6)),Labels!$C$96,IF(S213=1,Labels!$C$143,U211))</f>
        <v>Input Accepted</v>
      </c>
      <c r="U211" s="9" t="str">
        <f>IF(AND(S213&gt;0,U213&lt;=U212),Labels!C$97,V211)</f>
        <v>Input Accepted</v>
      </c>
      <c r="V211" s="9" t="str">
        <f>IF(AND(S213&gt;0,Q213=""),Labels!$C$98,W211)</f>
        <v>Input Accepted</v>
      </c>
      <c r="W211" s="9" t="str">
        <f>IF(AND(S213=0,Q213&lt;&gt;""),Labels!$C$99,Labels!$C$92)</f>
        <v>Input Accepted</v>
      </c>
      <c r="Y211" s="9">
        <f t="shared" ref="Y211" si="2221">IF(H211="X",1,0)</f>
        <v>0</v>
      </c>
      <c r="Z211" s="9">
        <f>SUM(Y$7:Y211)</f>
        <v>0</v>
      </c>
      <c r="AA211" s="9" t="str">
        <f t="shared" ref="AA211" si="2222">Q212</f>
        <v/>
      </c>
      <c r="AB211" s="9">
        <f t="shared" ref="AB211" si="2223">VLOOKUP(P212,$AI$2:$AN$5000,6,FALSE)</f>
        <v>21</v>
      </c>
      <c r="AC211" s="9" t="str">
        <f t="shared" ref="AC211" si="2224">Q213</f>
        <v/>
      </c>
      <c r="AD211" s="9">
        <f t="shared" ref="AD211" si="2225">IF(TRIM(F212)="",1,0)</f>
        <v>0</v>
      </c>
      <c r="AF211" s="347">
        <f t="shared" ref="AF211" si="2226">SUM($AD$7:$AD$5000)</f>
        <v>0</v>
      </c>
      <c r="AG211" s="9">
        <f>IF(AND(H211="X",C211=Labels!C253),1,0)</f>
        <v>0</v>
      </c>
      <c r="AI211" s="328" t="s">
        <v>1956</v>
      </c>
      <c r="AJ211" s="328">
        <v>1353985</v>
      </c>
      <c r="AK211" s="328">
        <v>4148039</v>
      </c>
      <c r="AL211" s="328">
        <v>2</v>
      </c>
      <c r="AM211" s="328">
        <v>2</v>
      </c>
      <c r="AN211" s="328">
        <v>21</v>
      </c>
      <c r="AO211" s="328">
        <v>1</v>
      </c>
      <c r="AP211" s="328">
        <v>0</v>
      </c>
      <c r="AQ211" s="328">
        <v>0</v>
      </c>
      <c r="AR211" s="328">
        <v>0</v>
      </c>
      <c r="AS211" s="328"/>
      <c r="AX211" s="9" t="s">
        <v>663</v>
      </c>
    </row>
    <row r="212" spans="1:50" ht="25.5">
      <c r="A212" s="212">
        <f t="shared" si="2116"/>
        <v>0</v>
      </c>
      <c r="B212" s="18" t="s">
        <v>1157</v>
      </c>
      <c r="C212" s="219" t="str">
        <f t="shared" ref="C212" si="2227">C211</f>
        <v>Minor Must</v>
      </c>
      <c r="D212" s="44" t="str">
        <f t="shared" ref="D212" si="2228">D211</f>
        <v>CB. 3.1</v>
      </c>
      <c r="E212" s="19" t="str">
        <f>Labels!$C$103</f>
        <v>Answer 1 / Comment</v>
      </c>
      <c r="F212" s="62" t="str">
        <f>$AI$190</f>
        <v>CB. 3.1 -Yes</v>
      </c>
      <c r="G212" s="46"/>
      <c r="H212" s="20" t="str">
        <f t="shared" ref="H212:H213" si="2229">H211</f>
        <v/>
      </c>
      <c r="I212" s="20" t="str">
        <f t="shared" ref="I212:I213" si="2230">I211</f>
        <v/>
      </c>
      <c r="J212" s="20" t="str">
        <f t="shared" ref="J212:J213" si="2231">J211</f>
        <v/>
      </c>
      <c r="K212" s="20" t="str">
        <f t="shared" ref="K212:K213" si="2232">K211</f>
        <v/>
      </c>
      <c r="L212" s="28" t="str">
        <f t="shared" ref="L212" si="2233">L211</f>
        <v/>
      </c>
      <c r="M212" s="21"/>
      <c r="N212" s="22" t="str">
        <f t="shared" ref="N212:N213" si="2234">LEFT(F212,FIND(" -",F212)-1)</f>
        <v>CB. 3.1</v>
      </c>
      <c r="O212" s="22" t="str">
        <f t="shared" ref="O212" si="2235">IF(ISERR(N212),D211,N212)</f>
        <v>CB. 3.1</v>
      </c>
      <c r="P212" s="22" t="str">
        <f t="shared" ref="P212:P213" si="2236">TRIM(F212&amp;"")</f>
        <v>CB. 3.1 -Yes</v>
      </c>
      <c r="Q212" s="22" t="str">
        <f t="shared" ref="Q212:Q213" si="2237">TRIM(G212&amp;"")</f>
        <v/>
      </c>
      <c r="R212" s="9">
        <f t="shared" ref="R212:R213" si="2238">VLOOKUP(F212,$AI$2:$AM$5000,5,FALSE)</f>
        <v>2</v>
      </c>
      <c r="S212" s="9">
        <f t="shared" ref="S212:S213" si="2239">IF(ISNA(R212),0,R212)</f>
        <v>2</v>
      </c>
      <c r="T212" s="9">
        <f t="shared" ref="T212:T213" si="2240">VLOOKUP(F212,$AI$2:$AL$5000,4,FALSE)</f>
        <v>2</v>
      </c>
      <c r="U212" s="9">
        <f t="shared" ref="U212:U213" si="2241">IF(ISNA(T212),0,T212)</f>
        <v>2</v>
      </c>
      <c r="X212" s="9">
        <f t="shared" ref="X212:X213" si="2242">VLOOKUP(F212,$AI$2:$AL$5000,3,FALSE)</f>
        <v>4148019</v>
      </c>
      <c r="Y212" s="349"/>
      <c r="Z212" s="9">
        <f>SUM(Y$7:Y212)</f>
        <v>0</v>
      </c>
      <c r="AC212" s="350">
        <f t="shared" ref="AC212" si="2243">IF(ISNA(VLOOKUP(F212,$AI$2:$AS$5000,11,FALSE)),"", VLOOKUP(F212,$AI$2:$AS$5000,11,FALSE))</f>
        <v>0</v>
      </c>
      <c r="AI212" s="328" t="s">
        <v>1957</v>
      </c>
      <c r="AJ212" s="328">
        <v>1353986</v>
      </c>
      <c r="AK212" s="328">
        <v>4148043</v>
      </c>
      <c r="AL212" s="328">
        <v>0</v>
      </c>
      <c r="AM212" s="328">
        <v>5</v>
      </c>
      <c r="AN212" s="328">
        <v>21</v>
      </c>
      <c r="AO212" s="328">
        <v>0</v>
      </c>
      <c r="AP212" s="328">
        <v>1</v>
      </c>
      <c r="AQ212" s="328">
        <v>0</v>
      </c>
      <c r="AR212" s="328">
        <v>0</v>
      </c>
      <c r="AS212" s="328"/>
    </row>
    <row r="213" spans="1:50" ht="26.25" thickBot="1">
      <c r="A213" s="212">
        <f t="shared" si="2116"/>
        <v>0</v>
      </c>
      <c r="B213" s="23" t="str">
        <f t="shared" ref="B213:D213" si="2244">B211</f>
        <v>GGFV51FA</v>
      </c>
      <c r="C213" s="220" t="str">
        <f t="shared" si="2244"/>
        <v>Minor Must</v>
      </c>
      <c r="D213" s="45" t="str">
        <f t="shared" si="2244"/>
        <v>CB. 3.1</v>
      </c>
      <c r="E213" s="24" t="str">
        <f>Labels!$C$104</f>
        <v>Answer 2 / Evidence</v>
      </c>
      <c r="F213" s="222"/>
      <c r="G213" s="223"/>
      <c r="H213" s="25" t="str">
        <f t="shared" si="2229"/>
        <v/>
      </c>
      <c r="I213" s="25" t="str">
        <f t="shared" si="2230"/>
        <v/>
      </c>
      <c r="J213" s="25" t="str">
        <f t="shared" si="2231"/>
        <v/>
      </c>
      <c r="K213" s="25" t="str">
        <f t="shared" si="2232"/>
        <v/>
      </c>
      <c r="L213" s="27" t="str">
        <f t="shared" ref="L213" si="2245">L211</f>
        <v/>
      </c>
      <c r="M213" s="21"/>
      <c r="N213" s="22" t="e">
        <f t="shared" si="2234"/>
        <v>#VALUE!</v>
      </c>
      <c r="O213" s="22" t="str">
        <f t="shared" ref="O213" si="2246">IF(ISERR(N213),D211,N213)</f>
        <v>CB. 3.1</v>
      </c>
      <c r="P213" s="22" t="str">
        <f t="shared" si="2236"/>
        <v/>
      </c>
      <c r="Q213" s="22" t="str">
        <f t="shared" si="2237"/>
        <v/>
      </c>
      <c r="R213" s="9" t="e">
        <f t="shared" si="2238"/>
        <v>#N/A</v>
      </c>
      <c r="S213" s="9">
        <f t="shared" si="2239"/>
        <v>0</v>
      </c>
      <c r="T213" s="9" t="e">
        <f t="shared" si="2240"/>
        <v>#N/A</v>
      </c>
      <c r="U213" s="9">
        <f t="shared" si="2241"/>
        <v>0</v>
      </c>
      <c r="V213" s="9">
        <f t="shared" ref="V213" si="2247">IF(U213=0,U212,U213)</f>
        <v>2</v>
      </c>
      <c r="W213" s="347">
        <v>2</v>
      </c>
      <c r="X213" s="9" t="e">
        <f t="shared" si="2242"/>
        <v>#N/A</v>
      </c>
      <c r="Y213" s="349"/>
      <c r="Z213" s="9">
        <f>SUM(Y$7:Y213)</f>
        <v>0</v>
      </c>
      <c r="AE213" s="9">
        <f t="shared" ref="AE213" si="2248">MIN(AH213,V213)</f>
        <v>2</v>
      </c>
      <c r="AH213" s="9">
        <v>2</v>
      </c>
      <c r="AI213" s="328" t="s">
        <v>1958</v>
      </c>
      <c r="AJ213" s="328">
        <v>1353986</v>
      </c>
      <c r="AK213" s="328">
        <v>4148042</v>
      </c>
      <c r="AL213" s="328">
        <v>2</v>
      </c>
      <c r="AM213" s="328">
        <v>2</v>
      </c>
      <c r="AN213" s="328">
        <v>21</v>
      </c>
      <c r="AO213" s="328">
        <v>1</v>
      </c>
      <c r="AP213" s="328">
        <v>0</v>
      </c>
      <c r="AQ213" s="328">
        <v>0</v>
      </c>
      <c r="AR213" s="328">
        <v>0</v>
      </c>
      <c r="AS213" s="328"/>
      <c r="AU213" s="9">
        <v>0</v>
      </c>
      <c r="AV213" s="9">
        <f>U212</f>
        <v>2</v>
      </c>
    </row>
    <row r="214" spans="1:50">
      <c r="A214" s="212">
        <f t="shared" si="2116"/>
        <v>0</v>
      </c>
      <c r="B214" s="67" t="s">
        <v>1157</v>
      </c>
      <c r="C214" s="143" t="s">
        <v>407</v>
      </c>
      <c r="D214" s="43" t="s">
        <v>2482</v>
      </c>
      <c r="E214" s="218" t="str">
        <f>Labels!$C$54</f>
        <v>Control Point</v>
      </c>
      <c r="F214" s="26" t="s">
        <v>2483</v>
      </c>
      <c r="G214" s="30" t="str">
        <f>IF(OR(ISERR(P215),ISERR(P216),ISERR(Q215),ISERR(Q216)),Labels!$C$94,Q214)</f>
        <v>Input Accepted</v>
      </c>
      <c r="H214" s="15" t="str">
        <f t="shared" ref="H214" si="2249">IF(F215&lt;&gt;"",IF(TRIM(VLOOKUP(F215,$AI$2:$AR$5000,8,FALSE))="1","X",""),"")</f>
        <v/>
      </c>
      <c r="I214" s="15" t="str">
        <f t="shared" ref="I214" si="2250">IF(F215&lt;&gt;"",IF(TRIM(VLOOKUP(F215,$AI$2:$AR$5000,9,FALSE))="1","X",""),"")</f>
        <v/>
      </c>
      <c r="J214" s="15" t="str">
        <f t="shared" ref="J214" si="2251">IF(TRIM(""&amp;G216)&lt;&gt;"","X","")</f>
        <v/>
      </c>
      <c r="K214" s="15" t="str">
        <f t="shared" ref="K214" si="2252">IF(TRIM(""&amp;G215)&lt;&gt;"","X","")</f>
        <v/>
      </c>
      <c r="L214" s="31" t="str">
        <f>IF(G214&lt;&gt;Labels!$C$92,"X","")</f>
        <v/>
      </c>
      <c r="M214" s="16"/>
      <c r="N214" s="17">
        <v>1353979</v>
      </c>
      <c r="O214" s="17">
        <v>13125</v>
      </c>
      <c r="P214" s="17"/>
      <c r="Q214" s="22" t="str">
        <f>IF(F215="",Labels!$C$93,R214)</f>
        <v>Input Accepted</v>
      </c>
      <c r="R214" s="9" t="str">
        <f t="shared" ref="R214" si="2253">IF(OR(O215&amp;""&lt;&gt;D214&amp;"",O216&amp;""&lt;&gt;D214&amp;""),"You are not allowed to copy cells in the answer column. Press Ctrl-z immediately to attempt to fix this error.",S214)</f>
        <v>Input Accepted</v>
      </c>
      <c r="S214" s="9" t="str">
        <f>IF(AND(OR(H214="X",S215=6,C214=Labels!$C$49,C214=Labels!$C$46,AX214="Y"),Q215=""),Labels!$C$95,T214)</f>
        <v>Input Accepted</v>
      </c>
      <c r="T214" s="346" t="str">
        <f>IF(OR(S216=6,AND(S216&gt;0,S215=6)),Labels!$C$96,IF(S216=1,Labels!$C$143,U214))</f>
        <v>Input Accepted</v>
      </c>
      <c r="U214" s="9" t="str">
        <f>IF(AND(S216&gt;0,U216&lt;=U215),Labels!C$97,V214)</f>
        <v>Input Accepted</v>
      </c>
      <c r="V214" s="9" t="str">
        <f>IF(AND(S216&gt;0,Q216=""),Labels!$C$98,W214)</f>
        <v>Input Accepted</v>
      </c>
      <c r="W214" s="9" t="str">
        <f>IF(AND(S216=0,Q216&lt;&gt;""),Labels!$C$99,Labels!$C$92)</f>
        <v>Input Accepted</v>
      </c>
      <c r="Y214" s="9">
        <f t="shared" ref="Y214" si="2254">IF(H214="X",1,0)</f>
        <v>0</v>
      </c>
      <c r="Z214" s="9">
        <f>SUM(Y$7:Y214)</f>
        <v>0</v>
      </c>
      <c r="AA214" s="9" t="str">
        <f t="shared" ref="AA214" si="2255">Q215</f>
        <v/>
      </c>
      <c r="AB214" s="9">
        <f t="shared" ref="AB214" si="2256">VLOOKUP(P215,$AI$2:$AN$5000,6,FALSE)</f>
        <v>21</v>
      </c>
      <c r="AC214" s="9" t="str">
        <f t="shared" ref="AC214" si="2257">Q216</f>
        <v/>
      </c>
      <c r="AD214" s="9">
        <f t="shared" ref="AD214" si="2258">IF(TRIM(F215)="",1,0)</f>
        <v>0</v>
      </c>
      <c r="AF214" s="347">
        <f t="shared" ref="AF214" si="2259">SUM($AD$7:$AD$5000)</f>
        <v>0</v>
      </c>
      <c r="AG214" s="9">
        <f>IF(AND(H214="X",C214=Labels!C256),1,0)</f>
        <v>0</v>
      </c>
      <c r="AI214" s="328" t="s">
        <v>1959</v>
      </c>
      <c r="AJ214" s="328">
        <v>1353987</v>
      </c>
      <c r="AK214" s="328">
        <v>4148045</v>
      </c>
      <c r="AL214" s="328">
        <v>0</v>
      </c>
      <c r="AM214" s="328">
        <v>5</v>
      </c>
      <c r="AN214" s="328">
        <v>21</v>
      </c>
      <c r="AO214" s="328">
        <v>0</v>
      </c>
      <c r="AP214" s="328">
        <v>1</v>
      </c>
      <c r="AQ214" s="328">
        <v>0</v>
      </c>
      <c r="AR214" s="328">
        <v>0</v>
      </c>
      <c r="AS214" s="328"/>
      <c r="AX214" s="9" t="s">
        <v>663</v>
      </c>
    </row>
    <row r="215" spans="1:50" ht="25.5">
      <c r="A215" s="212">
        <f t="shared" si="2116"/>
        <v>0</v>
      </c>
      <c r="B215" s="18" t="s">
        <v>1157</v>
      </c>
      <c r="C215" s="219" t="str">
        <f t="shared" ref="C215" si="2260">C214</f>
        <v>Recommended</v>
      </c>
      <c r="D215" s="44" t="str">
        <f t="shared" ref="D215" si="2261">D214</f>
        <v>CB. 3.2</v>
      </c>
      <c r="E215" s="19" t="str">
        <f>Labels!$C$103</f>
        <v>Answer 1 / Comment</v>
      </c>
      <c r="F215" s="62" t="str">
        <f>$AI$193</f>
        <v>CB. 3.2 -Yes</v>
      </c>
      <c r="G215" s="46"/>
      <c r="H215" s="20" t="str">
        <f t="shared" ref="H215:H216" si="2262">H214</f>
        <v/>
      </c>
      <c r="I215" s="20" t="str">
        <f t="shared" ref="I215:I216" si="2263">I214</f>
        <v/>
      </c>
      <c r="J215" s="20" t="str">
        <f t="shared" ref="J215:J216" si="2264">J214</f>
        <v/>
      </c>
      <c r="K215" s="20" t="str">
        <f t="shared" ref="K215:K216" si="2265">K214</f>
        <v/>
      </c>
      <c r="L215" s="28" t="str">
        <f t="shared" ref="L215" si="2266">L214</f>
        <v/>
      </c>
      <c r="M215" s="21"/>
      <c r="N215" s="22" t="str">
        <f t="shared" ref="N215:N216" si="2267">LEFT(F215,FIND(" -",F215)-1)</f>
        <v>CB. 3.2</v>
      </c>
      <c r="O215" s="22" t="str">
        <f t="shared" ref="O215" si="2268">IF(ISERR(N215),D214,N215)</f>
        <v>CB. 3.2</v>
      </c>
      <c r="P215" s="22" t="str">
        <f t="shared" ref="P215:P216" si="2269">TRIM(F215&amp;"")</f>
        <v>CB. 3.2 -Yes</v>
      </c>
      <c r="Q215" s="22" t="str">
        <f t="shared" ref="Q215:Q216" si="2270">TRIM(G215&amp;"")</f>
        <v/>
      </c>
      <c r="R215" s="9">
        <f t="shared" ref="R215:R216" si="2271">VLOOKUP(F215,$AI$2:$AM$5000,5,FALSE)</f>
        <v>2</v>
      </c>
      <c r="S215" s="9">
        <f t="shared" ref="S215:S216" si="2272">IF(ISNA(R215),0,R215)</f>
        <v>2</v>
      </c>
      <c r="T215" s="9">
        <f t="shared" ref="T215:T216" si="2273">VLOOKUP(F215,$AI$2:$AL$5000,4,FALSE)</f>
        <v>2</v>
      </c>
      <c r="U215" s="9">
        <f t="shared" ref="U215:U216" si="2274">IF(ISNA(T215),0,T215)</f>
        <v>2</v>
      </c>
      <c r="X215" s="9">
        <f t="shared" ref="X215:X216" si="2275">VLOOKUP(F215,$AI$2:$AL$5000,3,FALSE)</f>
        <v>4148021</v>
      </c>
      <c r="Y215" s="349"/>
      <c r="Z215" s="9">
        <f>SUM(Y$7:Y215)</f>
        <v>0</v>
      </c>
      <c r="AC215" s="350">
        <f t="shared" ref="AC215" si="2276">IF(ISNA(VLOOKUP(F215,$AI$2:$AS$5000,11,FALSE)),"", VLOOKUP(F215,$AI$2:$AS$5000,11,FALSE))</f>
        <v>0</v>
      </c>
      <c r="AI215" s="328" t="s">
        <v>1960</v>
      </c>
      <c r="AJ215" s="328">
        <v>1353987</v>
      </c>
      <c r="AK215" s="328">
        <v>4148044</v>
      </c>
      <c r="AL215" s="328">
        <v>2</v>
      </c>
      <c r="AM215" s="328">
        <v>2</v>
      </c>
      <c r="AN215" s="328">
        <v>21</v>
      </c>
      <c r="AO215" s="328">
        <v>1</v>
      </c>
      <c r="AP215" s="328">
        <v>0</v>
      </c>
      <c r="AQ215" s="328">
        <v>0</v>
      </c>
      <c r="AR215" s="328">
        <v>0</v>
      </c>
      <c r="AS215" s="328"/>
    </row>
    <row r="216" spans="1:50" ht="26.25" thickBot="1">
      <c r="A216" s="212">
        <f t="shared" si="2116"/>
        <v>0</v>
      </c>
      <c r="B216" s="23" t="str">
        <f t="shared" ref="B216:D216" si="2277">B214</f>
        <v>GGFV51FA</v>
      </c>
      <c r="C216" s="220" t="str">
        <f t="shared" si="2277"/>
        <v>Recommended</v>
      </c>
      <c r="D216" s="45" t="str">
        <f t="shared" si="2277"/>
        <v>CB. 3.2</v>
      </c>
      <c r="E216" s="24" t="str">
        <f>Labels!$C$104</f>
        <v>Answer 2 / Evidence</v>
      </c>
      <c r="F216" s="222"/>
      <c r="G216" s="223"/>
      <c r="H216" s="25" t="str">
        <f t="shared" si="2262"/>
        <v/>
      </c>
      <c r="I216" s="25" t="str">
        <f t="shared" si="2263"/>
        <v/>
      </c>
      <c r="J216" s="25" t="str">
        <f t="shared" si="2264"/>
        <v/>
      </c>
      <c r="K216" s="25" t="str">
        <f t="shared" si="2265"/>
        <v/>
      </c>
      <c r="L216" s="27" t="str">
        <f t="shared" ref="L216" si="2278">L214</f>
        <v/>
      </c>
      <c r="M216" s="21"/>
      <c r="N216" s="22" t="e">
        <f t="shared" si="2267"/>
        <v>#VALUE!</v>
      </c>
      <c r="O216" s="22" t="str">
        <f t="shared" ref="O216" si="2279">IF(ISERR(N216),D214,N216)</f>
        <v>CB. 3.2</v>
      </c>
      <c r="P216" s="22" t="str">
        <f t="shared" si="2269"/>
        <v/>
      </c>
      <c r="Q216" s="22" t="str">
        <f t="shared" si="2270"/>
        <v/>
      </c>
      <c r="R216" s="9" t="e">
        <f t="shared" si="2271"/>
        <v>#N/A</v>
      </c>
      <c r="S216" s="9">
        <f t="shared" si="2272"/>
        <v>0</v>
      </c>
      <c r="T216" s="9" t="e">
        <f t="shared" si="2273"/>
        <v>#N/A</v>
      </c>
      <c r="U216" s="9">
        <f t="shared" si="2274"/>
        <v>0</v>
      </c>
      <c r="V216" s="9">
        <f t="shared" ref="V216" si="2280">IF(U216=0,U215,U216)</f>
        <v>2</v>
      </c>
      <c r="W216" s="347">
        <v>2</v>
      </c>
      <c r="X216" s="9" t="e">
        <f t="shared" si="2275"/>
        <v>#N/A</v>
      </c>
      <c r="Y216" s="349"/>
      <c r="Z216" s="9">
        <f>SUM(Y$7:Y216)</f>
        <v>0</v>
      </c>
      <c r="AE216" s="9">
        <f t="shared" ref="AE216" si="2281">MIN(AH216,V216)</f>
        <v>2</v>
      </c>
      <c r="AH216" s="9">
        <v>2</v>
      </c>
      <c r="AI216" s="328" t="s">
        <v>1961</v>
      </c>
      <c r="AJ216" s="328">
        <v>1353988</v>
      </c>
      <c r="AK216" s="328">
        <v>4148047</v>
      </c>
      <c r="AL216" s="328">
        <v>0</v>
      </c>
      <c r="AM216" s="328">
        <v>5</v>
      </c>
      <c r="AN216" s="328">
        <v>21</v>
      </c>
      <c r="AO216" s="328">
        <v>0</v>
      </c>
      <c r="AP216" s="328">
        <v>1</v>
      </c>
      <c r="AQ216" s="328">
        <v>0</v>
      </c>
      <c r="AR216" s="328">
        <v>0</v>
      </c>
      <c r="AS216" s="328"/>
      <c r="AU216" s="9">
        <v>0</v>
      </c>
      <c r="AV216" s="9">
        <f>U215</f>
        <v>2</v>
      </c>
    </row>
    <row r="217" spans="1:50" ht="25.5">
      <c r="A217" s="212">
        <f t="shared" si="2116"/>
        <v>0</v>
      </c>
      <c r="B217" s="67" t="s">
        <v>1157</v>
      </c>
      <c r="C217" s="143" t="s">
        <v>1097</v>
      </c>
      <c r="D217" s="43" t="s">
        <v>2484</v>
      </c>
      <c r="E217" s="218" t="str">
        <f>Labels!$C$54</f>
        <v>Control Point</v>
      </c>
      <c r="F217" s="26" t="s">
        <v>2485</v>
      </c>
      <c r="G217" s="30" t="str">
        <f>IF(OR(ISERR(P218),ISERR(P219),ISERR(Q218),ISERR(Q219)),Labels!$C$94,Q217)</f>
        <v>Input Accepted</v>
      </c>
      <c r="H217" s="15" t="str">
        <f t="shared" ref="H217" si="2282">IF(F218&lt;&gt;"",IF(TRIM(VLOOKUP(F218,$AI$2:$AR$5000,8,FALSE))="1","X",""),"")</f>
        <v/>
      </c>
      <c r="I217" s="15" t="str">
        <f t="shared" ref="I217" si="2283">IF(F218&lt;&gt;"",IF(TRIM(VLOOKUP(F218,$AI$2:$AR$5000,9,FALSE))="1","X",""),"")</f>
        <v/>
      </c>
      <c r="J217" s="15" t="str">
        <f t="shared" ref="J217" si="2284">IF(TRIM(""&amp;G219)&lt;&gt;"","X","")</f>
        <v/>
      </c>
      <c r="K217" s="15" t="str">
        <f t="shared" ref="K217" si="2285">IF(TRIM(""&amp;G218)&lt;&gt;"","X","")</f>
        <v/>
      </c>
      <c r="L217" s="31" t="str">
        <f>IF(G217&lt;&gt;Labels!$C$92,"X","")</f>
        <v/>
      </c>
      <c r="M217" s="16"/>
      <c r="N217" s="17">
        <v>1353980</v>
      </c>
      <c r="O217" s="17">
        <v>13125</v>
      </c>
      <c r="P217" s="17"/>
      <c r="Q217" s="22" t="str">
        <f>IF(F218="",Labels!$C$93,R217)</f>
        <v>Input Accepted</v>
      </c>
      <c r="R217" s="9" t="str">
        <f t="shared" ref="R217" si="2286">IF(OR(O218&amp;""&lt;&gt;D217&amp;"",O219&amp;""&lt;&gt;D217&amp;""),"You are not allowed to copy cells in the answer column. Press Ctrl-z immediately to attempt to fix this error.",S217)</f>
        <v>Input Accepted</v>
      </c>
      <c r="S217" s="9" t="str">
        <f>IF(AND(OR(H217="X",S218=6,C217=Labels!$C$49,C217=Labels!$C$46,AX217="Y"),Q218=""),Labels!$C$95,T217)</f>
        <v>Input Accepted</v>
      </c>
      <c r="T217" s="346" t="str">
        <f>IF(OR(S219=6,AND(S219&gt;0,S218=6)),Labels!$C$96,IF(S219=1,Labels!$C$143,U217))</f>
        <v>Input Accepted</v>
      </c>
      <c r="U217" s="9" t="str">
        <f>IF(AND(S219&gt;0,U219&lt;=U218),Labels!C$97,V217)</f>
        <v>Input Accepted</v>
      </c>
      <c r="V217" s="9" t="str">
        <f>IF(AND(S219&gt;0,Q219=""),Labels!$C$98,W217)</f>
        <v>Input Accepted</v>
      </c>
      <c r="W217" s="9" t="str">
        <f>IF(AND(S219=0,Q219&lt;&gt;""),Labels!$C$99,Labels!$C$92)</f>
        <v>Input Accepted</v>
      </c>
      <c r="Y217" s="9">
        <f t="shared" ref="Y217" si="2287">IF(H217="X",1,0)</f>
        <v>0</v>
      </c>
      <c r="Z217" s="9">
        <f>SUM(Y$7:Y217)</f>
        <v>0</v>
      </c>
      <c r="AA217" s="9" t="str">
        <f t="shared" ref="AA217" si="2288">Q218</f>
        <v/>
      </c>
      <c r="AB217" s="9">
        <f t="shared" ref="AB217" si="2289">VLOOKUP(P218,$AI$2:$AN$5000,6,FALSE)</f>
        <v>21</v>
      </c>
      <c r="AC217" s="9" t="str">
        <f t="shared" ref="AC217" si="2290">Q219</f>
        <v/>
      </c>
      <c r="AD217" s="9">
        <f t="shared" ref="AD217" si="2291">IF(TRIM(F218)="",1,0)</f>
        <v>0</v>
      </c>
      <c r="AF217" s="347">
        <f t="shared" ref="AF217" si="2292">SUM($AD$7:$AD$5000)</f>
        <v>0</v>
      </c>
      <c r="AG217" s="9">
        <f>IF(AND(H217="X",C217=Labels!C259),1,0)</f>
        <v>0</v>
      </c>
      <c r="AI217" s="328" t="s">
        <v>1962</v>
      </c>
      <c r="AJ217" s="328">
        <v>1353988</v>
      </c>
      <c r="AK217" s="328">
        <v>4148046</v>
      </c>
      <c r="AL217" s="328">
        <v>2</v>
      </c>
      <c r="AM217" s="328">
        <v>2</v>
      </c>
      <c r="AN217" s="328">
        <v>21</v>
      </c>
      <c r="AO217" s="328">
        <v>1</v>
      </c>
      <c r="AP217" s="328">
        <v>0</v>
      </c>
      <c r="AQ217" s="328">
        <v>0</v>
      </c>
      <c r="AR217" s="328">
        <v>0</v>
      </c>
      <c r="AS217" s="328"/>
      <c r="AX217" s="9" t="s">
        <v>663</v>
      </c>
    </row>
    <row r="218" spans="1:50" ht="25.5">
      <c r="A218" s="212">
        <f t="shared" si="2116"/>
        <v>0</v>
      </c>
      <c r="B218" s="18" t="s">
        <v>1157</v>
      </c>
      <c r="C218" s="219" t="str">
        <f t="shared" ref="C218" si="2293">C217</f>
        <v>Minor Must</v>
      </c>
      <c r="D218" s="44" t="str">
        <f t="shared" ref="D218" si="2294">D217</f>
        <v>CB. 3.3</v>
      </c>
      <c r="E218" s="19" t="str">
        <f>Labels!$C$103</f>
        <v>Answer 1 / Comment</v>
      </c>
      <c r="F218" s="62" t="str">
        <f>$AI$196</f>
        <v>CB. 3.3 -Yes</v>
      </c>
      <c r="G218" s="46"/>
      <c r="H218" s="20" t="str">
        <f t="shared" ref="H218:H219" si="2295">H217</f>
        <v/>
      </c>
      <c r="I218" s="20" t="str">
        <f t="shared" ref="I218:I219" si="2296">I217</f>
        <v/>
      </c>
      <c r="J218" s="20" t="str">
        <f t="shared" ref="J218:J219" si="2297">J217</f>
        <v/>
      </c>
      <c r="K218" s="20" t="str">
        <f t="shared" ref="K218:K219" si="2298">K217</f>
        <v/>
      </c>
      <c r="L218" s="28" t="str">
        <f t="shared" ref="L218" si="2299">L217</f>
        <v/>
      </c>
      <c r="M218" s="21"/>
      <c r="N218" s="22" t="str">
        <f t="shared" ref="N218:N219" si="2300">LEFT(F218,FIND(" -",F218)-1)</f>
        <v>CB. 3.3</v>
      </c>
      <c r="O218" s="22" t="str">
        <f t="shared" ref="O218" si="2301">IF(ISERR(N218),D217,N218)</f>
        <v>CB. 3.3</v>
      </c>
      <c r="P218" s="22" t="str">
        <f t="shared" ref="P218:P219" si="2302">TRIM(F218&amp;"")</f>
        <v>CB. 3.3 -Yes</v>
      </c>
      <c r="Q218" s="22" t="str">
        <f t="shared" ref="Q218:Q219" si="2303">TRIM(G218&amp;"")</f>
        <v/>
      </c>
      <c r="R218" s="9">
        <f t="shared" ref="R218:R219" si="2304">VLOOKUP(F218,$AI$2:$AM$5000,5,FALSE)</f>
        <v>2</v>
      </c>
      <c r="S218" s="9">
        <f t="shared" ref="S218:S219" si="2305">IF(ISNA(R218),0,R218)</f>
        <v>2</v>
      </c>
      <c r="T218" s="9">
        <f t="shared" ref="T218:T219" si="2306">VLOOKUP(F218,$AI$2:$AL$5000,4,FALSE)</f>
        <v>2</v>
      </c>
      <c r="U218" s="9">
        <f t="shared" ref="U218:U219" si="2307">IF(ISNA(T218),0,T218)</f>
        <v>2</v>
      </c>
      <c r="X218" s="9">
        <f t="shared" ref="X218:X219" si="2308">VLOOKUP(F218,$AI$2:$AL$5000,3,FALSE)</f>
        <v>4148024</v>
      </c>
      <c r="Y218" s="349"/>
      <c r="Z218" s="9">
        <f>SUM(Y$7:Y218)</f>
        <v>0</v>
      </c>
      <c r="AC218" s="350">
        <f t="shared" ref="AC218" si="2309">IF(ISNA(VLOOKUP(F218,$AI$2:$AS$5000,11,FALSE)),"", VLOOKUP(F218,$AI$2:$AS$5000,11,FALSE))</f>
        <v>0</v>
      </c>
      <c r="AI218" s="328" t="s">
        <v>1963</v>
      </c>
      <c r="AJ218" s="328">
        <v>1353989</v>
      </c>
      <c r="AK218" s="328">
        <v>4148049</v>
      </c>
      <c r="AL218" s="328">
        <v>0</v>
      </c>
      <c r="AM218" s="328">
        <v>5</v>
      </c>
      <c r="AN218" s="328">
        <v>21</v>
      </c>
      <c r="AO218" s="328">
        <v>0</v>
      </c>
      <c r="AP218" s="328">
        <v>1</v>
      </c>
      <c r="AQ218" s="328">
        <v>0</v>
      </c>
      <c r="AR218" s="328">
        <v>0</v>
      </c>
      <c r="AS218" s="328"/>
    </row>
    <row r="219" spans="1:50" ht="26.25" thickBot="1">
      <c r="A219" s="212">
        <f t="shared" si="2116"/>
        <v>0</v>
      </c>
      <c r="B219" s="23" t="str">
        <f t="shared" ref="B219:D219" si="2310">B217</f>
        <v>GGFV51FA</v>
      </c>
      <c r="C219" s="220" t="str">
        <f t="shared" si="2310"/>
        <v>Minor Must</v>
      </c>
      <c r="D219" s="45" t="str">
        <f t="shared" si="2310"/>
        <v>CB. 3.3</v>
      </c>
      <c r="E219" s="24" t="str">
        <f>Labels!$C$104</f>
        <v>Answer 2 / Evidence</v>
      </c>
      <c r="F219" s="222"/>
      <c r="G219" s="223"/>
      <c r="H219" s="25" t="str">
        <f t="shared" si="2295"/>
        <v/>
      </c>
      <c r="I219" s="25" t="str">
        <f t="shared" si="2296"/>
        <v/>
      </c>
      <c r="J219" s="25" t="str">
        <f t="shared" si="2297"/>
        <v/>
      </c>
      <c r="K219" s="25" t="str">
        <f t="shared" si="2298"/>
        <v/>
      </c>
      <c r="L219" s="27" t="str">
        <f t="shared" ref="L219" si="2311">L217</f>
        <v/>
      </c>
      <c r="M219" s="21"/>
      <c r="N219" s="22" t="e">
        <f t="shared" si="2300"/>
        <v>#VALUE!</v>
      </c>
      <c r="O219" s="22" t="str">
        <f t="shared" ref="O219" si="2312">IF(ISERR(N219),D217,N219)</f>
        <v>CB. 3.3</v>
      </c>
      <c r="P219" s="22" t="str">
        <f t="shared" si="2302"/>
        <v/>
      </c>
      <c r="Q219" s="22" t="str">
        <f t="shared" si="2303"/>
        <v/>
      </c>
      <c r="R219" s="9" t="e">
        <f t="shared" si="2304"/>
        <v>#N/A</v>
      </c>
      <c r="S219" s="9">
        <f t="shared" si="2305"/>
        <v>0</v>
      </c>
      <c r="T219" s="9" t="e">
        <f t="shared" si="2306"/>
        <v>#N/A</v>
      </c>
      <c r="U219" s="9">
        <f t="shared" si="2307"/>
        <v>0</v>
      </c>
      <c r="V219" s="9">
        <f t="shared" ref="V219" si="2313">IF(U219=0,U218,U219)</f>
        <v>2</v>
      </c>
      <c r="W219" s="347">
        <v>2</v>
      </c>
      <c r="X219" s="9" t="e">
        <f t="shared" si="2308"/>
        <v>#N/A</v>
      </c>
      <c r="Y219" s="349"/>
      <c r="Z219" s="9">
        <f>SUM(Y$7:Y219)</f>
        <v>0</v>
      </c>
      <c r="AE219" s="9">
        <f t="shared" ref="AE219" si="2314">MIN(AH219,V219)</f>
        <v>2</v>
      </c>
      <c r="AH219" s="9">
        <v>2</v>
      </c>
      <c r="AI219" s="328" t="s">
        <v>1964</v>
      </c>
      <c r="AJ219" s="328">
        <v>1353989</v>
      </c>
      <c r="AK219" s="328">
        <v>4148048</v>
      </c>
      <c r="AL219" s="328">
        <v>2</v>
      </c>
      <c r="AM219" s="328">
        <v>2</v>
      </c>
      <c r="AN219" s="328">
        <v>21</v>
      </c>
      <c r="AO219" s="328">
        <v>1</v>
      </c>
      <c r="AP219" s="328">
        <v>0</v>
      </c>
      <c r="AQ219" s="328">
        <v>0</v>
      </c>
      <c r="AR219" s="328">
        <v>0</v>
      </c>
      <c r="AS219" s="328"/>
      <c r="AU219" s="9">
        <v>0</v>
      </c>
      <c r="AV219" s="9">
        <f>U218</f>
        <v>2</v>
      </c>
    </row>
    <row r="220" spans="1:50" ht="25.5">
      <c r="A220" s="212">
        <f t="shared" si="2116"/>
        <v>0</v>
      </c>
      <c r="B220" s="67" t="s">
        <v>1157</v>
      </c>
      <c r="C220" s="143" t="s">
        <v>1097</v>
      </c>
      <c r="D220" s="43" t="s">
        <v>2486</v>
      </c>
      <c r="E220" s="218" t="str">
        <f>Labels!$C$54</f>
        <v>Control Point</v>
      </c>
      <c r="F220" s="26" t="s">
        <v>2487</v>
      </c>
      <c r="G220" s="30" t="str">
        <f>IF(OR(ISERR(P221),ISERR(P222),ISERR(Q221),ISERR(Q222)),Labels!$C$94,Q220)</f>
        <v>Input Accepted</v>
      </c>
      <c r="H220" s="15" t="str">
        <f t="shared" ref="H220" si="2315">IF(F221&lt;&gt;"",IF(TRIM(VLOOKUP(F221,$AI$2:$AR$5000,8,FALSE))="1","X",""),"")</f>
        <v/>
      </c>
      <c r="I220" s="15" t="str">
        <f t="shared" ref="I220" si="2316">IF(F221&lt;&gt;"",IF(TRIM(VLOOKUP(F221,$AI$2:$AR$5000,9,FALSE))="1","X",""),"")</f>
        <v/>
      </c>
      <c r="J220" s="15" t="str">
        <f t="shared" ref="J220" si="2317">IF(TRIM(""&amp;G222)&lt;&gt;"","X","")</f>
        <v/>
      </c>
      <c r="K220" s="15" t="str">
        <f t="shared" ref="K220" si="2318">IF(TRIM(""&amp;G221)&lt;&gt;"","X","")</f>
        <v/>
      </c>
      <c r="L220" s="31" t="str">
        <f>IF(G220&lt;&gt;Labels!$C$92,"X","")</f>
        <v/>
      </c>
      <c r="M220" s="16"/>
      <c r="N220" s="17">
        <v>1353981</v>
      </c>
      <c r="O220" s="17">
        <v>13125</v>
      </c>
      <c r="P220" s="17"/>
      <c r="Q220" s="22" t="str">
        <f>IF(F221="",Labels!$C$93,R220)</f>
        <v>Input Accepted</v>
      </c>
      <c r="R220" s="9" t="str">
        <f t="shared" ref="R220" si="2319">IF(OR(O221&amp;""&lt;&gt;D220&amp;"",O222&amp;""&lt;&gt;D220&amp;""),"You are not allowed to copy cells in the answer column. Press Ctrl-z immediately to attempt to fix this error.",S220)</f>
        <v>Input Accepted</v>
      </c>
      <c r="S220" s="9" t="str">
        <f>IF(AND(OR(H220="X",S221=6,C220=Labels!$C$49,C220=Labels!$C$46,AX220="Y"),Q221=""),Labels!$C$95,T220)</f>
        <v>Input Accepted</v>
      </c>
      <c r="T220" s="346" t="str">
        <f>IF(OR(S222=6,AND(S222&gt;0,S221=6)),Labels!$C$96,IF(S222=1,Labels!$C$143,U220))</f>
        <v>Input Accepted</v>
      </c>
      <c r="U220" s="9" t="str">
        <f>IF(AND(S222&gt;0,U222&lt;=U221),Labels!C$97,V220)</f>
        <v>Input Accepted</v>
      </c>
      <c r="V220" s="9" t="str">
        <f>IF(AND(S222&gt;0,Q222=""),Labels!$C$98,W220)</f>
        <v>Input Accepted</v>
      </c>
      <c r="W220" s="9" t="str">
        <f>IF(AND(S222=0,Q222&lt;&gt;""),Labels!$C$99,Labels!$C$92)</f>
        <v>Input Accepted</v>
      </c>
      <c r="Y220" s="9">
        <f t="shared" ref="Y220" si="2320">IF(H220="X",1,0)</f>
        <v>0</v>
      </c>
      <c r="Z220" s="9">
        <f>SUM(Y$7:Y220)</f>
        <v>0</v>
      </c>
      <c r="AA220" s="9" t="str">
        <f t="shared" ref="AA220" si="2321">Q221</f>
        <v/>
      </c>
      <c r="AB220" s="9">
        <f t="shared" ref="AB220" si="2322">VLOOKUP(P221,$AI$2:$AN$5000,6,FALSE)</f>
        <v>21</v>
      </c>
      <c r="AC220" s="9" t="str">
        <f t="shared" ref="AC220" si="2323">Q222</f>
        <v/>
      </c>
      <c r="AD220" s="9">
        <f t="shared" ref="AD220" si="2324">IF(TRIM(F221)="",1,0)</f>
        <v>0</v>
      </c>
      <c r="AF220" s="347">
        <f t="shared" ref="AF220" si="2325">SUM($AD$7:$AD$5000)</f>
        <v>0</v>
      </c>
      <c r="AG220" s="9">
        <f>IF(AND(H220="X",C220=Labels!C262),1,0)</f>
        <v>0</v>
      </c>
      <c r="AI220" s="328" t="s">
        <v>1965</v>
      </c>
      <c r="AJ220" s="328">
        <v>1353990</v>
      </c>
      <c r="AK220" s="328">
        <v>4148051</v>
      </c>
      <c r="AL220" s="328">
        <v>0</v>
      </c>
      <c r="AM220" s="328">
        <v>5</v>
      </c>
      <c r="AN220" s="328">
        <v>21</v>
      </c>
      <c r="AO220" s="328">
        <v>0</v>
      </c>
      <c r="AP220" s="328">
        <v>1</v>
      </c>
      <c r="AQ220" s="328">
        <v>0</v>
      </c>
      <c r="AR220" s="328">
        <v>0</v>
      </c>
      <c r="AS220" s="328"/>
      <c r="AX220" s="9" t="s">
        <v>663</v>
      </c>
    </row>
    <row r="221" spans="1:50" ht="25.5">
      <c r="A221" s="212">
        <f t="shared" si="2116"/>
        <v>0</v>
      </c>
      <c r="B221" s="18" t="s">
        <v>1157</v>
      </c>
      <c r="C221" s="219" t="str">
        <f t="shared" ref="C221" si="2326">C220</f>
        <v>Minor Must</v>
      </c>
      <c r="D221" s="44" t="str">
        <f t="shared" ref="D221" si="2327">D220</f>
        <v>CB. 3.4</v>
      </c>
      <c r="E221" s="19" t="str">
        <f>Labels!$C$103</f>
        <v>Answer 1 / Comment</v>
      </c>
      <c r="F221" s="62" t="str">
        <f>$AI$199</f>
        <v>CB. 3.4 -Yes</v>
      </c>
      <c r="G221" s="46"/>
      <c r="H221" s="20" t="str">
        <f t="shared" ref="H221:H222" si="2328">H220</f>
        <v/>
      </c>
      <c r="I221" s="20" t="str">
        <f t="shared" ref="I221:I222" si="2329">I220</f>
        <v/>
      </c>
      <c r="J221" s="20" t="str">
        <f t="shared" ref="J221:J222" si="2330">J220</f>
        <v/>
      </c>
      <c r="K221" s="20" t="str">
        <f t="shared" ref="K221:K222" si="2331">K220</f>
        <v/>
      </c>
      <c r="L221" s="28" t="str">
        <f t="shared" ref="L221" si="2332">L220</f>
        <v/>
      </c>
      <c r="M221" s="21"/>
      <c r="N221" s="22" t="str">
        <f t="shared" ref="N221:N222" si="2333">LEFT(F221,FIND(" -",F221)-1)</f>
        <v>CB. 3.4</v>
      </c>
      <c r="O221" s="22" t="str">
        <f t="shared" ref="O221" si="2334">IF(ISERR(N221),D220,N221)</f>
        <v>CB. 3.4</v>
      </c>
      <c r="P221" s="22" t="str">
        <f t="shared" ref="P221:P222" si="2335">TRIM(F221&amp;"")</f>
        <v>CB. 3.4 -Yes</v>
      </c>
      <c r="Q221" s="22" t="str">
        <f t="shared" ref="Q221:Q222" si="2336">TRIM(G221&amp;"")</f>
        <v/>
      </c>
      <c r="R221" s="9">
        <f t="shared" ref="R221:R222" si="2337">VLOOKUP(F221,$AI$2:$AM$5000,5,FALSE)</f>
        <v>2</v>
      </c>
      <c r="S221" s="9">
        <f t="shared" ref="S221:S222" si="2338">IF(ISNA(R221),0,R221)</f>
        <v>2</v>
      </c>
      <c r="T221" s="9">
        <f t="shared" ref="T221:T222" si="2339">VLOOKUP(F221,$AI$2:$AL$5000,4,FALSE)</f>
        <v>2</v>
      </c>
      <c r="U221" s="9">
        <f t="shared" ref="U221:U222" si="2340">IF(ISNA(T221),0,T221)</f>
        <v>2</v>
      </c>
      <c r="X221" s="9">
        <f t="shared" ref="X221:X222" si="2341">VLOOKUP(F221,$AI$2:$AL$5000,3,FALSE)</f>
        <v>4148027</v>
      </c>
      <c r="Y221" s="349"/>
      <c r="Z221" s="9">
        <f>SUM(Y$7:Y221)</f>
        <v>0</v>
      </c>
      <c r="AC221" s="350">
        <f t="shared" ref="AC221" si="2342">IF(ISNA(VLOOKUP(F221,$AI$2:$AS$5000,11,FALSE)),"", VLOOKUP(F221,$AI$2:$AS$5000,11,FALSE))</f>
        <v>0</v>
      </c>
      <c r="AI221" s="328" t="s">
        <v>1966</v>
      </c>
      <c r="AJ221" s="328">
        <v>1353990</v>
      </c>
      <c r="AK221" s="328">
        <v>4148050</v>
      </c>
      <c r="AL221" s="328">
        <v>2</v>
      </c>
      <c r="AM221" s="328">
        <v>2</v>
      </c>
      <c r="AN221" s="328">
        <v>21</v>
      </c>
      <c r="AO221" s="328">
        <v>1</v>
      </c>
      <c r="AP221" s="328">
        <v>0</v>
      </c>
      <c r="AQ221" s="328">
        <v>0</v>
      </c>
      <c r="AR221" s="328">
        <v>0</v>
      </c>
      <c r="AS221" s="328"/>
    </row>
    <row r="222" spans="1:50" ht="26.25" thickBot="1">
      <c r="A222" s="212">
        <f t="shared" si="2116"/>
        <v>0</v>
      </c>
      <c r="B222" s="23" t="str">
        <f t="shared" ref="B222:D222" si="2343">B220</f>
        <v>GGFV51FA</v>
      </c>
      <c r="C222" s="220" t="str">
        <f t="shared" si="2343"/>
        <v>Minor Must</v>
      </c>
      <c r="D222" s="45" t="str">
        <f t="shared" si="2343"/>
        <v>CB. 3.4</v>
      </c>
      <c r="E222" s="24" t="str">
        <f>Labels!$C$104</f>
        <v>Answer 2 / Evidence</v>
      </c>
      <c r="F222" s="222"/>
      <c r="G222" s="223"/>
      <c r="H222" s="25" t="str">
        <f t="shared" si="2328"/>
        <v/>
      </c>
      <c r="I222" s="25" t="str">
        <f t="shared" si="2329"/>
        <v/>
      </c>
      <c r="J222" s="25" t="str">
        <f t="shared" si="2330"/>
        <v/>
      </c>
      <c r="K222" s="25" t="str">
        <f t="shared" si="2331"/>
        <v/>
      </c>
      <c r="L222" s="27" t="str">
        <f t="shared" ref="L222" si="2344">L220</f>
        <v/>
      </c>
      <c r="M222" s="21"/>
      <c r="N222" s="22" t="e">
        <f t="shared" si="2333"/>
        <v>#VALUE!</v>
      </c>
      <c r="O222" s="22" t="str">
        <f t="shared" ref="O222" si="2345">IF(ISERR(N222),D220,N222)</f>
        <v>CB. 3.4</v>
      </c>
      <c r="P222" s="22" t="str">
        <f t="shared" si="2335"/>
        <v/>
      </c>
      <c r="Q222" s="22" t="str">
        <f t="shared" si="2336"/>
        <v/>
      </c>
      <c r="R222" s="9" t="e">
        <f t="shared" si="2337"/>
        <v>#N/A</v>
      </c>
      <c r="S222" s="9">
        <f t="shared" si="2338"/>
        <v>0</v>
      </c>
      <c r="T222" s="9" t="e">
        <f t="shared" si="2339"/>
        <v>#N/A</v>
      </c>
      <c r="U222" s="9">
        <f t="shared" si="2340"/>
        <v>0</v>
      </c>
      <c r="V222" s="9">
        <f t="shared" ref="V222" si="2346">IF(U222=0,U221,U222)</f>
        <v>2</v>
      </c>
      <c r="W222" s="347">
        <v>2</v>
      </c>
      <c r="X222" s="9" t="e">
        <f t="shared" si="2341"/>
        <v>#N/A</v>
      </c>
      <c r="Y222" s="349"/>
      <c r="Z222" s="9">
        <f>SUM(Y$7:Y222)</f>
        <v>0</v>
      </c>
      <c r="AE222" s="9">
        <f t="shared" ref="AE222" si="2347">MIN(AH222,V222)</f>
        <v>2</v>
      </c>
      <c r="AH222" s="9">
        <v>2</v>
      </c>
      <c r="AI222" s="328" t="s">
        <v>1967</v>
      </c>
      <c r="AJ222" s="328">
        <v>1353991</v>
      </c>
      <c r="AK222" s="328">
        <v>4148053</v>
      </c>
      <c r="AL222" s="328">
        <v>0</v>
      </c>
      <c r="AM222" s="328">
        <v>5</v>
      </c>
      <c r="AN222" s="328">
        <v>21</v>
      </c>
      <c r="AO222" s="328">
        <v>0</v>
      </c>
      <c r="AP222" s="328">
        <v>1</v>
      </c>
      <c r="AQ222" s="328">
        <v>0</v>
      </c>
      <c r="AR222" s="328">
        <v>0</v>
      </c>
      <c r="AS222" s="328"/>
      <c r="AU222" s="9">
        <v>0</v>
      </c>
      <c r="AV222" s="9">
        <f>U221</f>
        <v>2</v>
      </c>
    </row>
    <row r="223" spans="1:50" ht="25.5">
      <c r="A223" s="212">
        <f t="shared" si="2116"/>
        <v>0</v>
      </c>
      <c r="B223" s="67" t="s">
        <v>1157</v>
      </c>
      <c r="C223" s="143" t="s">
        <v>1097</v>
      </c>
      <c r="D223" s="43" t="s">
        <v>2488</v>
      </c>
      <c r="E223" s="218" t="str">
        <f>Labels!$C$54</f>
        <v>Control Point</v>
      </c>
      <c r="F223" s="26" t="s">
        <v>2489</v>
      </c>
      <c r="G223" s="30" t="str">
        <f>IF(OR(ISERR(P224),ISERR(P225),ISERR(Q224),ISERR(Q225)),Labels!$C$94,Q223)</f>
        <v>Input Accepted</v>
      </c>
      <c r="H223" s="15" t="str">
        <f t="shared" ref="H223" si="2348">IF(F224&lt;&gt;"",IF(TRIM(VLOOKUP(F224,$AI$2:$AR$5000,8,FALSE))="1","X",""),"")</f>
        <v/>
      </c>
      <c r="I223" s="15" t="str">
        <f t="shared" ref="I223" si="2349">IF(F224&lt;&gt;"",IF(TRIM(VLOOKUP(F224,$AI$2:$AR$5000,9,FALSE))="1","X",""),"")</f>
        <v/>
      </c>
      <c r="J223" s="15" t="str">
        <f t="shared" ref="J223" si="2350">IF(TRIM(""&amp;G225)&lt;&gt;"","X","")</f>
        <v/>
      </c>
      <c r="K223" s="15" t="str">
        <f t="shared" ref="K223" si="2351">IF(TRIM(""&amp;G224)&lt;&gt;"","X","")</f>
        <v/>
      </c>
      <c r="L223" s="31" t="str">
        <f>IF(G223&lt;&gt;Labels!$C$92,"X","")</f>
        <v/>
      </c>
      <c r="M223" s="16"/>
      <c r="N223" s="17">
        <v>1353982</v>
      </c>
      <c r="O223" s="17">
        <v>13125</v>
      </c>
      <c r="P223" s="17"/>
      <c r="Q223" s="22" t="str">
        <f>IF(F224="",Labels!$C$93,R223)</f>
        <v>Input Accepted</v>
      </c>
      <c r="R223" s="9" t="str">
        <f t="shared" ref="R223" si="2352">IF(OR(O224&amp;""&lt;&gt;D223&amp;"",O225&amp;""&lt;&gt;D223&amp;""),"You are not allowed to copy cells in the answer column. Press Ctrl-z immediately to attempt to fix this error.",S223)</f>
        <v>Input Accepted</v>
      </c>
      <c r="S223" s="9" t="str">
        <f>IF(AND(OR(H223="X",S224=6,C223=Labels!$C$49,C223=Labels!$C$46,AX223="Y"),Q224=""),Labels!$C$95,T223)</f>
        <v>Input Accepted</v>
      </c>
      <c r="T223" s="346" t="str">
        <f>IF(OR(S225=6,AND(S225&gt;0,S224=6)),Labels!$C$96,IF(S225=1,Labels!$C$143,U223))</f>
        <v>Input Accepted</v>
      </c>
      <c r="U223" s="9" t="str">
        <f>IF(AND(S225&gt;0,U225&lt;=U224),Labels!C$97,V223)</f>
        <v>Input Accepted</v>
      </c>
      <c r="V223" s="9" t="str">
        <f>IF(AND(S225&gt;0,Q225=""),Labels!$C$98,W223)</f>
        <v>Input Accepted</v>
      </c>
      <c r="W223" s="9" t="str">
        <f>IF(AND(S225=0,Q225&lt;&gt;""),Labels!$C$99,Labels!$C$92)</f>
        <v>Input Accepted</v>
      </c>
      <c r="Y223" s="9">
        <f t="shared" ref="Y223" si="2353">IF(H223="X",1,0)</f>
        <v>0</v>
      </c>
      <c r="Z223" s="9">
        <f>SUM(Y$7:Y223)</f>
        <v>0</v>
      </c>
      <c r="AA223" s="9" t="str">
        <f t="shared" ref="AA223" si="2354">Q224</f>
        <v/>
      </c>
      <c r="AB223" s="9">
        <f t="shared" ref="AB223" si="2355">VLOOKUP(P224,$AI$2:$AN$5000,6,FALSE)</f>
        <v>21</v>
      </c>
      <c r="AC223" s="9" t="str">
        <f t="shared" ref="AC223" si="2356">Q225</f>
        <v/>
      </c>
      <c r="AD223" s="9">
        <f t="shared" ref="AD223" si="2357">IF(TRIM(F224)="",1,0)</f>
        <v>0</v>
      </c>
      <c r="AF223" s="347">
        <f t="shared" ref="AF223" si="2358">SUM($AD$7:$AD$5000)</f>
        <v>0</v>
      </c>
      <c r="AG223" s="9">
        <f>IF(AND(H223="X",C223=Labels!C265),1,0)</f>
        <v>0</v>
      </c>
      <c r="AI223" s="328" t="s">
        <v>1968</v>
      </c>
      <c r="AJ223" s="328">
        <v>1353991</v>
      </c>
      <c r="AK223" s="328">
        <v>4148052</v>
      </c>
      <c r="AL223" s="328">
        <v>2</v>
      </c>
      <c r="AM223" s="328">
        <v>2</v>
      </c>
      <c r="AN223" s="328">
        <v>21</v>
      </c>
      <c r="AO223" s="328">
        <v>1</v>
      </c>
      <c r="AP223" s="328">
        <v>0</v>
      </c>
      <c r="AQ223" s="328">
        <v>0</v>
      </c>
      <c r="AR223" s="328">
        <v>0</v>
      </c>
      <c r="AS223" s="328"/>
      <c r="AX223" s="9" t="s">
        <v>663</v>
      </c>
    </row>
    <row r="224" spans="1:50" ht="25.5">
      <c r="A224" s="212">
        <f t="shared" si="2116"/>
        <v>0</v>
      </c>
      <c r="B224" s="18" t="s">
        <v>1157</v>
      </c>
      <c r="C224" s="219" t="str">
        <f t="shared" ref="C224" si="2359">C223</f>
        <v>Minor Must</v>
      </c>
      <c r="D224" s="44" t="str">
        <f t="shared" ref="D224" si="2360">D223</f>
        <v>CB. 3.5</v>
      </c>
      <c r="E224" s="19" t="str">
        <f>Labels!$C$103</f>
        <v>Answer 1 / Comment</v>
      </c>
      <c r="F224" s="62" t="str">
        <f>$AI$202</f>
        <v>CB. 3.5 -Yes</v>
      </c>
      <c r="G224" s="46"/>
      <c r="H224" s="20" t="str">
        <f t="shared" ref="H224:H225" si="2361">H223</f>
        <v/>
      </c>
      <c r="I224" s="20" t="str">
        <f t="shared" ref="I224:I225" si="2362">I223</f>
        <v/>
      </c>
      <c r="J224" s="20" t="str">
        <f t="shared" ref="J224:J225" si="2363">J223</f>
        <v/>
      </c>
      <c r="K224" s="20" t="str">
        <f t="shared" ref="K224:K225" si="2364">K223</f>
        <v/>
      </c>
      <c r="L224" s="28" t="str">
        <f t="shared" ref="L224" si="2365">L223</f>
        <v/>
      </c>
      <c r="M224" s="21"/>
      <c r="N224" s="22" t="str">
        <f t="shared" ref="N224:N225" si="2366">LEFT(F224,FIND(" -",F224)-1)</f>
        <v>CB. 3.5</v>
      </c>
      <c r="O224" s="22" t="str">
        <f t="shared" ref="O224" si="2367">IF(ISERR(N224),D223,N224)</f>
        <v>CB. 3.5</v>
      </c>
      <c r="P224" s="22" t="str">
        <f t="shared" ref="P224:P225" si="2368">TRIM(F224&amp;"")</f>
        <v>CB. 3.5 -Yes</v>
      </c>
      <c r="Q224" s="22" t="str">
        <f t="shared" ref="Q224:Q225" si="2369">TRIM(G224&amp;"")</f>
        <v/>
      </c>
      <c r="R224" s="9">
        <f t="shared" ref="R224:R225" si="2370">VLOOKUP(F224,$AI$2:$AM$5000,5,FALSE)</f>
        <v>2</v>
      </c>
      <c r="S224" s="9">
        <f t="shared" ref="S224:S225" si="2371">IF(ISNA(R224),0,R224)</f>
        <v>2</v>
      </c>
      <c r="T224" s="9">
        <f t="shared" ref="T224:T225" si="2372">VLOOKUP(F224,$AI$2:$AL$5000,4,FALSE)</f>
        <v>2</v>
      </c>
      <c r="U224" s="9">
        <f t="shared" ref="U224:U225" si="2373">IF(ISNA(T224),0,T224)</f>
        <v>2</v>
      </c>
      <c r="X224" s="9">
        <f t="shared" ref="X224:X225" si="2374">VLOOKUP(F224,$AI$2:$AL$5000,3,FALSE)</f>
        <v>4148030</v>
      </c>
      <c r="Y224" s="349"/>
      <c r="Z224" s="9">
        <f>SUM(Y$7:Y224)</f>
        <v>0</v>
      </c>
      <c r="AC224" s="350">
        <f t="shared" ref="AC224" si="2375">IF(ISNA(VLOOKUP(F224,$AI$2:$AS$5000,11,FALSE)),"", VLOOKUP(F224,$AI$2:$AS$5000,11,FALSE))</f>
        <v>0</v>
      </c>
      <c r="AI224" s="328" t="s">
        <v>1969</v>
      </c>
      <c r="AJ224" s="328">
        <v>1353992</v>
      </c>
      <c r="AK224" s="328">
        <v>4148056</v>
      </c>
      <c r="AL224" s="328">
        <v>0</v>
      </c>
      <c r="AM224" s="328">
        <v>6</v>
      </c>
      <c r="AN224" s="328">
        <v>21</v>
      </c>
      <c r="AO224" s="328">
        <v>1</v>
      </c>
      <c r="AP224" s="328">
        <v>0</v>
      </c>
      <c r="AQ224" s="328">
        <v>1</v>
      </c>
      <c r="AR224" s="328">
        <v>0</v>
      </c>
      <c r="AS224" s="328"/>
    </row>
    <row r="225" spans="1:50" ht="26.25" thickBot="1">
      <c r="A225" s="212">
        <f t="shared" si="2116"/>
        <v>0</v>
      </c>
      <c r="B225" s="23" t="str">
        <f t="shared" ref="B225:D225" si="2376">B223</f>
        <v>GGFV51FA</v>
      </c>
      <c r="C225" s="220" t="str">
        <f t="shared" si="2376"/>
        <v>Minor Must</v>
      </c>
      <c r="D225" s="45" t="str">
        <f t="shared" si="2376"/>
        <v>CB. 3.5</v>
      </c>
      <c r="E225" s="24" t="str">
        <f>Labels!$C$104</f>
        <v>Answer 2 / Evidence</v>
      </c>
      <c r="F225" s="222"/>
      <c r="G225" s="223"/>
      <c r="H225" s="25" t="str">
        <f t="shared" si="2361"/>
        <v/>
      </c>
      <c r="I225" s="25" t="str">
        <f t="shared" si="2362"/>
        <v/>
      </c>
      <c r="J225" s="25" t="str">
        <f t="shared" si="2363"/>
        <v/>
      </c>
      <c r="K225" s="25" t="str">
        <f t="shared" si="2364"/>
        <v/>
      </c>
      <c r="L225" s="27" t="str">
        <f t="shared" ref="L225" si="2377">L223</f>
        <v/>
      </c>
      <c r="M225" s="21"/>
      <c r="N225" s="22" t="e">
        <f t="shared" si="2366"/>
        <v>#VALUE!</v>
      </c>
      <c r="O225" s="22" t="str">
        <f t="shared" ref="O225" si="2378">IF(ISERR(N225),D223,N225)</f>
        <v>CB. 3.5</v>
      </c>
      <c r="P225" s="22" t="str">
        <f t="shared" si="2368"/>
        <v/>
      </c>
      <c r="Q225" s="22" t="str">
        <f t="shared" si="2369"/>
        <v/>
      </c>
      <c r="R225" s="9" t="e">
        <f t="shared" si="2370"/>
        <v>#N/A</v>
      </c>
      <c r="S225" s="9">
        <f t="shared" si="2371"/>
        <v>0</v>
      </c>
      <c r="T225" s="9" t="e">
        <f t="shared" si="2372"/>
        <v>#N/A</v>
      </c>
      <c r="U225" s="9">
        <f t="shared" si="2373"/>
        <v>0</v>
      </c>
      <c r="V225" s="9">
        <f t="shared" ref="V225" si="2379">IF(U225=0,U224,U225)</f>
        <v>2</v>
      </c>
      <c r="W225" s="347">
        <v>2</v>
      </c>
      <c r="X225" s="9" t="e">
        <f t="shared" si="2374"/>
        <v>#N/A</v>
      </c>
      <c r="Y225" s="349"/>
      <c r="Z225" s="9">
        <f>SUM(Y$7:Y225)</f>
        <v>0</v>
      </c>
      <c r="AE225" s="9">
        <f t="shared" ref="AE225" si="2380">MIN(AH225,V225)</f>
        <v>2</v>
      </c>
      <c r="AH225" s="9">
        <v>2</v>
      </c>
      <c r="AI225" s="328" t="s">
        <v>1970</v>
      </c>
      <c r="AJ225" s="328">
        <v>1353992</v>
      </c>
      <c r="AK225" s="328">
        <v>4148055</v>
      </c>
      <c r="AL225" s="328">
        <v>0</v>
      </c>
      <c r="AM225" s="328">
        <v>5</v>
      </c>
      <c r="AN225" s="328">
        <v>21</v>
      </c>
      <c r="AO225" s="328">
        <v>0</v>
      </c>
      <c r="AP225" s="328">
        <v>1</v>
      </c>
      <c r="AQ225" s="328">
        <v>0</v>
      </c>
      <c r="AR225" s="328">
        <v>0</v>
      </c>
      <c r="AS225" s="328"/>
      <c r="AU225" s="9">
        <v>0</v>
      </c>
      <c r="AV225" s="9">
        <f>U224</f>
        <v>2</v>
      </c>
    </row>
    <row r="226" spans="1:50" ht="25.5">
      <c r="A226" s="212">
        <f t="shared" si="2116"/>
        <v>0</v>
      </c>
      <c r="B226" s="67" t="s">
        <v>1157</v>
      </c>
      <c r="C226" s="143" t="s">
        <v>1097</v>
      </c>
      <c r="D226" s="43" t="s">
        <v>2490</v>
      </c>
      <c r="E226" s="218" t="str">
        <f>Labels!$C$54</f>
        <v>Control Point</v>
      </c>
      <c r="F226" s="26" t="s">
        <v>2491</v>
      </c>
      <c r="G226" s="30" t="str">
        <f>IF(OR(ISERR(P227),ISERR(P228),ISERR(Q227),ISERR(Q228)),Labels!$C$94,Q226)</f>
        <v>Input Accepted</v>
      </c>
      <c r="H226" s="15" t="str">
        <f t="shared" ref="H226" si="2381">IF(F227&lt;&gt;"",IF(TRIM(VLOOKUP(F227,$AI$2:$AR$5000,8,FALSE))="1","X",""),"")</f>
        <v/>
      </c>
      <c r="I226" s="15" t="str">
        <f t="shared" ref="I226" si="2382">IF(F227&lt;&gt;"",IF(TRIM(VLOOKUP(F227,$AI$2:$AR$5000,9,FALSE))="1","X",""),"")</f>
        <v/>
      </c>
      <c r="J226" s="15" t="str">
        <f t="shared" ref="J226" si="2383">IF(TRIM(""&amp;G228)&lt;&gt;"","X","")</f>
        <v/>
      </c>
      <c r="K226" s="15" t="str">
        <f t="shared" ref="K226" si="2384">IF(TRIM(""&amp;G227)&lt;&gt;"","X","")</f>
        <v/>
      </c>
      <c r="L226" s="31" t="str">
        <f>IF(G226&lt;&gt;Labels!$C$92,"X","")</f>
        <v/>
      </c>
      <c r="M226" s="16"/>
      <c r="N226" s="17">
        <v>1353983</v>
      </c>
      <c r="O226" s="17">
        <v>13125</v>
      </c>
      <c r="P226" s="17"/>
      <c r="Q226" s="22" t="str">
        <f>IF(F227="",Labels!$C$93,R226)</f>
        <v>Input Accepted</v>
      </c>
      <c r="R226" s="9" t="str">
        <f t="shared" ref="R226" si="2385">IF(OR(O227&amp;""&lt;&gt;D226&amp;"",O228&amp;""&lt;&gt;D226&amp;""),"You are not allowed to copy cells in the answer column. Press Ctrl-z immediately to attempt to fix this error.",S226)</f>
        <v>Input Accepted</v>
      </c>
      <c r="S226" s="9" t="str">
        <f>IF(AND(OR(H226="X",S227=6,C226=Labels!$C$49,C226=Labels!$C$46,AX226="Y"),Q227=""),Labels!$C$95,T226)</f>
        <v>Input Accepted</v>
      </c>
      <c r="T226" s="346" t="str">
        <f>IF(OR(S228=6,AND(S228&gt;0,S227=6)),Labels!$C$96,IF(S228=1,Labels!$C$143,U226))</f>
        <v>Input Accepted</v>
      </c>
      <c r="U226" s="9" t="str">
        <f>IF(AND(S228&gt;0,U228&lt;=U227),Labels!C$97,V226)</f>
        <v>Input Accepted</v>
      </c>
      <c r="V226" s="9" t="str">
        <f>IF(AND(S228&gt;0,Q228=""),Labels!$C$98,W226)</f>
        <v>Input Accepted</v>
      </c>
      <c r="W226" s="9" t="str">
        <f>IF(AND(S228=0,Q228&lt;&gt;""),Labels!$C$99,Labels!$C$92)</f>
        <v>Input Accepted</v>
      </c>
      <c r="Y226" s="9">
        <f t="shared" ref="Y226" si="2386">IF(H226="X",1,0)</f>
        <v>0</v>
      </c>
      <c r="Z226" s="9">
        <f>SUM(Y$7:Y226)</f>
        <v>0</v>
      </c>
      <c r="AA226" s="9" t="str">
        <f t="shared" ref="AA226" si="2387">Q227</f>
        <v/>
      </c>
      <c r="AB226" s="9">
        <f t="shared" ref="AB226" si="2388">VLOOKUP(P227,$AI$2:$AN$5000,6,FALSE)</f>
        <v>21</v>
      </c>
      <c r="AC226" s="9" t="str">
        <f t="shared" ref="AC226" si="2389">Q228</f>
        <v/>
      </c>
      <c r="AD226" s="9">
        <f t="shared" ref="AD226" si="2390">IF(TRIM(F227)="",1,0)</f>
        <v>0</v>
      </c>
      <c r="AF226" s="347">
        <f t="shared" ref="AF226" si="2391">SUM($AD$7:$AD$5000)</f>
        <v>0</v>
      </c>
      <c r="AG226" s="9">
        <f>IF(AND(H226="X",C226=Labels!C268),1,0)</f>
        <v>0</v>
      </c>
      <c r="AI226" s="328" t="s">
        <v>1971</v>
      </c>
      <c r="AJ226" s="328">
        <v>1353992</v>
      </c>
      <c r="AK226" s="328">
        <v>4148054</v>
      </c>
      <c r="AL226" s="328">
        <v>2</v>
      </c>
      <c r="AM226" s="328">
        <v>2</v>
      </c>
      <c r="AN226" s="328">
        <v>21</v>
      </c>
      <c r="AO226" s="328">
        <v>1</v>
      </c>
      <c r="AP226" s="328">
        <v>0</v>
      </c>
      <c r="AQ226" s="328">
        <v>0</v>
      </c>
      <c r="AR226" s="328">
        <v>0</v>
      </c>
      <c r="AS226" s="328"/>
      <c r="AX226" s="9" t="s">
        <v>663</v>
      </c>
    </row>
    <row r="227" spans="1:50" ht="25.5">
      <c r="A227" s="212">
        <f t="shared" si="2116"/>
        <v>0</v>
      </c>
      <c r="B227" s="18" t="s">
        <v>1157</v>
      </c>
      <c r="C227" s="219" t="str">
        <f t="shared" ref="C227" si="2392">C226</f>
        <v>Minor Must</v>
      </c>
      <c r="D227" s="44" t="str">
        <f t="shared" ref="D227" si="2393">D226</f>
        <v>CB. 3.6</v>
      </c>
      <c r="E227" s="19" t="str">
        <f>Labels!$C$103</f>
        <v>Answer 1 / Comment</v>
      </c>
      <c r="F227" s="62" t="str">
        <f>$AI$205</f>
        <v>CB. 3.6 -Yes</v>
      </c>
      <c r="G227" s="46"/>
      <c r="H227" s="20" t="str">
        <f t="shared" ref="H227:H228" si="2394">H226</f>
        <v/>
      </c>
      <c r="I227" s="20" t="str">
        <f t="shared" ref="I227:I228" si="2395">I226</f>
        <v/>
      </c>
      <c r="J227" s="20" t="str">
        <f t="shared" ref="J227:J228" si="2396">J226</f>
        <v/>
      </c>
      <c r="K227" s="20" t="str">
        <f t="shared" ref="K227:K228" si="2397">K226</f>
        <v/>
      </c>
      <c r="L227" s="28" t="str">
        <f t="shared" ref="L227" si="2398">L226</f>
        <v/>
      </c>
      <c r="M227" s="21"/>
      <c r="N227" s="22" t="str">
        <f t="shared" ref="N227:N228" si="2399">LEFT(F227,FIND(" -",F227)-1)</f>
        <v>CB. 3.6</v>
      </c>
      <c r="O227" s="22" t="str">
        <f t="shared" ref="O227" si="2400">IF(ISERR(N227),D226,N227)</f>
        <v>CB. 3.6</v>
      </c>
      <c r="P227" s="22" t="str">
        <f t="shared" ref="P227:P228" si="2401">TRIM(F227&amp;"")</f>
        <v>CB. 3.6 -Yes</v>
      </c>
      <c r="Q227" s="22" t="str">
        <f t="shared" ref="Q227:Q228" si="2402">TRIM(G227&amp;"")</f>
        <v/>
      </c>
      <c r="R227" s="9">
        <f t="shared" ref="R227:R228" si="2403">VLOOKUP(F227,$AI$2:$AM$5000,5,FALSE)</f>
        <v>2</v>
      </c>
      <c r="S227" s="9">
        <f t="shared" ref="S227:S228" si="2404">IF(ISNA(R227),0,R227)</f>
        <v>2</v>
      </c>
      <c r="T227" s="9">
        <f t="shared" ref="T227:T228" si="2405">VLOOKUP(F227,$AI$2:$AL$5000,4,FALSE)</f>
        <v>2</v>
      </c>
      <c r="U227" s="9">
        <f t="shared" ref="U227:U228" si="2406">IF(ISNA(T227),0,T227)</f>
        <v>2</v>
      </c>
      <c r="X227" s="9">
        <f t="shared" ref="X227:X228" si="2407">VLOOKUP(F227,$AI$2:$AL$5000,3,FALSE)</f>
        <v>4148033</v>
      </c>
      <c r="Y227" s="349"/>
      <c r="Z227" s="9">
        <f>SUM(Y$7:Y227)</f>
        <v>0</v>
      </c>
      <c r="AC227" s="350">
        <f t="shared" ref="AC227" si="2408">IF(ISNA(VLOOKUP(F227,$AI$2:$AS$5000,11,FALSE)),"", VLOOKUP(F227,$AI$2:$AS$5000,11,FALSE))</f>
        <v>0</v>
      </c>
      <c r="AI227" s="328" t="s">
        <v>1972</v>
      </c>
      <c r="AJ227" s="328">
        <v>1353993</v>
      </c>
      <c r="AK227" s="328">
        <v>4148059</v>
      </c>
      <c r="AL227" s="328">
        <v>0</v>
      </c>
      <c r="AM227" s="328">
        <v>6</v>
      </c>
      <c r="AN227" s="328">
        <v>21</v>
      </c>
      <c r="AO227" s="328">
        <v>1</v>
      </c>
      <c r="AP227" s="328">
        <v>0</v>
      </c>
      <c r="AQ227" s="328">
        <v>1</v>
      </c>
      <c r="AR227" s="328">
        <v>0</v>
      </c>
      <c r="AS227" s="328"/>
    </row>
    <row r="228" spans="1:50" ht="26.25" thickBot="1">
      <c r="A228" s="212">
        <f t="shared" si="2116"/>
        <v>0</v>
      </c>
      <c r="B228" s="23" t="str">
        <f t="shared" ref="B228:D228" si="2409">B226</f>
        <v>GGFV51FA</v>
      </c>
      <c r="C228" s="220" t="str">
        <f t="shared" si="2409"/>
        <v>Minor Must</v>
      </c>
      <c r="D228" s="45" t="str">
        <f t="shared" si="2409"/>
        <v>CB. 3.6</v>
      </c>
      <c r="E228" s="24" t="str">
        <f>Labels!$C$104</f>
        <v>Answer 2 / Evidence</v>
      </c>
      <c r="F228" s="222"/>
      <c r="G228" s="223"/>
      <c r="H228" s="25" t="str">
        <f t="shared" si="2394"/>
        <v/>
      </c>
      <c r="I228" s="25" t="str">
        <f t="shared" si="2395"/>
        <v/>
      </c>
      <c r="J228" s="25" t="str">
        <f t="shared" si="2396"/>
        <v/>
      </c>
      <c r="K228" s="25" t="str">
        <f t="shared" si="2397"/>
        <v/>
      </c>
      <c r="L228" s="27" t="str">
        <f t="shared" ref="L228" si="2410">L226</f>
        <v/>
      </c>
      <c r="M228" s="21"/>
      <c r="N228" s="22" t="e">
        <f t="shared" si="2399"/>
        <v>#VALUE!</v>
      </c>
      <c r="O228" s="22" t="str">
        <f t="shared" ref="O228" si="2411">IF(ISERR(N228),D226,N228)</f>
        <v>CB. 3.6</v>
      </c>
      <c r="P228" s="22" t="str">
        <f t="shared" si="2401"/>
        <v/>
      </c>
      <c r="Q228" s="22" t="str">
        <f t="shared" si="2402"/>
        <v/>
      </c>
      <c r="R228" s="9" t="e">
        <f t="shared" si="2403"/>
        <v>#N/A</v>
      </c>
      <c r="S228" s="9">
        <f t="shared" si="2404"/>
        <v>0</v>
      </c>
      <c r="T228" s="9" t="e">
        <f t="shared" si="2405"/>
        <v>#N/A</v>
      </c>
      <c r="U228" s="9">
        <f t="shared" si="2406"/>
        <v>0</v>
      </c>
      <c r="V228" s="9">
        <f t="shared" ref="V228" si="2412">IF(U228=0,U227,U228)</f>
        <v>2</v>
      </c>
      <c r="W228" s="347">
        <v>2</v>
      </c>
      <c r="X228" s="9" t="e">
        <f t="shared" si="2407"/>
        <v>#N/A</v>
      </c>
      <c r="Y228" s="349"/>
      <c r="Z228" s="9">
        <f>SUM(Y$7:Y228)</f>
        <v>0</v>
      </c>
      <c r="AE228" s="9">
        <f t="shared" ref="AE228" si="2413">MIN(AH228,V228)</f>
        <v>2</v>
      </c>
      <c r="AH228" s="9">
        <v>2</v>
      </c>
      <c r="AI228" s="328" t="s">
        <v>1973</v>
      </c>
      <c r="AJ228" s="328">
        <v>1353993</v>
      </c>
      <c r="AK228" s="328">
        <v>4148058</v>
      </c>
      <c r="AL228" s="328">
        <v>0</v>
      </c>
      <c r="AM228" s="328">
        <v>5</v>
      </c>
      <c r="AN228" s="328">
        <v>21</v>
      </c>
      <c r="AO228" s="328">
        <v>0</v>
      </c>
      <c r="AP228" s="328">
        <v>1</v>
      </c>
      <c r="AQ228" s="328">
        <v>0</v>
      </c>
      <c r="AR228" s="328">
        <v>0</v>
      </c>
      <c r="AS228" s="328"/>
      <c r="AU228" s="9">
        <v>0</v>
      </c>
      <c r="AV228" s="9">
        <f>U227</f>
        <v>2</v>
      </c>
    </row>
    <row r="229" spans="1:50" ht="25.5">
      <c r="A229" s="212">
        <f t="shared" si="2116"/>
        <v>0</v>
      </c>
      <c r="B229" s="67" t="s">
        <v>1157</v>
      </c>
      <c r="C229" s="143" t="s">
        <v>1097</v>
      </c>
      <c r="D229" s="43" t="s">
        <v>2492</v>
      </c>
      <c r="E229" s="218" t="str">
        <f>Labels!$C$54</f>
        <v>Control Point</v>
      </c>
      <c r="F229" s="26" t="s">
        <v>2493</v>
      </c>
      <c r="G229" s="30" t="str">
        <f>IF(OR(ISERR(P230),ISERR(P231),ISERR(Q230),ISERR(Q231)),Labels!$C$94,Q229)</f>
        <v>Input Accepted</v>
      </c>
      <c r="H229" s="15" t="str">
        <f t="shared" ref="H229" si="2414">IF(F230&lt;&gt;"",IF(TRIM(VLOOKUP(F230,$AI$2:$AR$5000,8,FALSE))="1","X",""),"")</f>
        <v/>
      </c>
      <c r="I229" s="15" t="str">
        <f t="shared" ref="I229" si="2415">IF(F230&lt;&gt;"",IF(TRIM(VLOOKUP(F230,$AI$2:$AR$5000,9,FALSE))="1","X",""),"")</f>
        <v/>
      </c>
      <c r="J229" s="15" t="str">
        <f t="shared" ref="J229" si="2416">IF(TRIM(""&amp;G231)&lt;&gt;"","X","")</f>
        <v/>
      </c>
      <c r="K229" s="15" t="str">
        <f t="shared" ref="K229" si="2417">IF(TRIM(""&amp;G230)&lt;&gt;"","X","")</f>
        <v/>
      </c>
      <c r="L229" s="31" t="str">
        <f>IF(G229&lt;&gt;Labels!$C$92,"X","")</f>
        <v/>
      </c>
      <c r="M229" s="16"/>
      <c r="N229" s="17">
        <v>1353984</v>
      </c>
      <c r="O229" s="17">
        <v>13125</v>
      </c>
      <c r="P229" s="17"/>
      <c r="Q229" s="22" t="str">
        <f>IF(F230="",Labels!$C$93,R229)</f>
        <v>Input Accepted</v>
      </c>
      <c r="R229" s="9" t="str">
        <f t="shared" ref="R229" si="2418">IF(OR(O230&amp;""&lt;&gt;D229&amp;"",O231&amp;""&lt;&gt;D229&amp;""),"You are not allowed to copy cells in the answer column. Press Ctrl-z immediately to attempt to fix this error.",S229)</f>
        <v>Input Accepted</v>
      </c>
      <c r="S229" s="9" t="str">
        <f>IF(AND(OR(H229="X",S230=6,C229=Labels!$C$49,C229=Labels!$C$46,AX229="Y"),Q230=""),Labels!$C$95,T229)</f>
        <v>Input Accepted</v>
      </c>
      <c r="T229" s="346" t="str">
        <f>IF(OR(S231=6,AND(S231&gt;0,S230=6)),Labels!$C$96,IF(S231=1,Labels!$C$143,U229))</f>
        <v>Input Accepted</v>
      </c>
      <c r="U229" s="9" t="str">
        <f>IF(AND(S231&gt;0,U231&lt;=U230),Labels!C$97,V229)</f>
        <v>Input Accepted</v>
      </c>
      <c r="V229" s="9" t="str">
        <f>IF(AND(S231&gt;0,Q231=""),Labels!$C$98,W229)</f>
        <v>Input Accepted</v>
      </c>
      <c r="W229" s="9" t="str">
        <f>IF(AND(S231=0,Q231&lt;&gt;""),Labels!$C$99,Labels!$C$92)</f>
        <v>Input Accepted</v>
      </c>
      <c r="Y229" s="9">
        <f t="shared" ref="Y229" si="2419">IF(H229="X",1,0)</f>
        <v>0</v>
      </c>
      <c r="Z229" s="9">
        <f>SUM(Y$7:Y229)</f>
        <v>0</v>
      </c>
      <c r="AA229" s="9" t="str">
        <f t="shared" ref="AA229" si="2420">Q230</f>
        <v/>
      </c>
      <c r="AB229" s="9">
        <f t="shared" ref="AB229" si="2421">VLOOKUP(P230,$AI$2:$AN$5000,6,FALSE)</f>
        <v>21</v>
      </c>
      <c r="AC229" s="9" t="str">
        <f t="shared" ref="AC229" si="2422">Q231</f>
        <v/>
      </c>
      <c r="AD229" s="9">
        <f t="shared" ref="AD229" si="2423">IF(TRIM(F230)="",1,0)</f>
        <v>0</v>
      </c>
      <c r="AF229" s="347">
        <f t="shared" ref="AF229" si="2424">SUM($AD$7:$AD$5000)</f>
        <v>0</v>
      </c>
      <c r="AG229" s="9">
        <f>IF(AND(H229="X",C229=Labels!C271),1,0)</f>
        <v>0</v>
      </c>
      <c r="AI229" s="328" t="s">
        <v>1974</v>
      </c>
      <c r="AJ229" s="328">
        <v>1353993</v>
      </c>
      <c r="AK229" s="328">
        <v>4148057</v>
      </c>
      <c r="AL229" s="328">
        <v>2</v>
      </c>
      <c r="AM229" s="328">
        <v>2</v>
      </c>
      <c r="AN229" s="328">
        <v>21</v>
      </c>
      <c r="AO229" s="328">
        <v>1</v>
      </c>
      <c r="AP229" s="328">
        <v>0</v>
      </c>
      <c r="AQ229" s="328">
        <v>0</v>
      </c>
      <c r="AR229" s="328">
        <v>0</v>
      </c>
      <c r="AS229" s="328"/>
      <c r="AX229" s="9" t="s">
        <v>663</v>
      </c>
    </row>
    <row r="230" spans="1:50" ht="25.5">
      <c r="A230" s="212">
        <f t="shared" si="2116"/>
        <v>0</v>
      </c>
      <c r="B230" s="18" t="s">
        <v>1157</v>
      </c>
      <c r="C230" s="219" t="str">
        <f t="shared" ref="C230" si="2425">C229</f>
        <v>Minor Must</v>
      </c>
      <c r="D230" s="44" t="str">
        <f t="shared" ref="D230" si="2426">D229</f>
        <v>CB. 3.7</v>
      </c>
      <c r="E230" s="19" t="str">
        <f>Labels!$C$103</f>
        <v>Answer 1 / Comment</v>
      </c>
      <c r="F230" s="62" t="str">
        <f>$AI$208</f>
        <v>CB. 3.7 -Yes</v>
      </c>
      <c r="G230" s="46"/>
      <c r="H230" s="20" t="str">
        <f t="shared" ref="H230:H231" si="2427">H229</f>
        <v/>
      </c>
      <c r="I230" s="20" t="str">
        <f t="shared" ref="I230:I231" si="2428">I229</f>
        <v/>
      </c>
      <c r="J230" s="20" t="str">
        <f t="shared" ref="J230:J231" si="2429">J229</f>
        <v/>
      </c>
      <c r="K230" s="20" t="str">
        <f t="shared" ref="K230:K231" si="2430">K229</f>
        <v/>
      </c>
      <c r="L230" s="28" t="str">
        <f t="shared" ref="L230" si="2431">L229</f>
        <v/>
      </c>
      <c r="M230" s="21"/>
      <c r="N230" s="22" t="str">
        <f t="shared" ref="N230:N231" si="2432">LEFT(F230,FIND(" -",F230)-1)</f>
        <v>CB. 3.7</v>
      </c>
      <c r="O230" s="22" t="str">
        <f t="shared" ref="O230" si="2433">IF(ISERR(N230),D229,N230)</f>
        <v>CB. 3.7</v>
      </c>
      <c r="P230" s="22" t="str">
        <f t="shared" ref="P230:P231" si="2434">TRIM(F230&amp;"")</f>
        <v>CB. 3.7 -Yes</v>
      </c>
      <c r="Q230" s="22" t="str">
        <f t="shared" ref="Q230:Q231" si="2435">TRIM(G230&amp;"")</f>
        <v/>
      </c>
      <c r="R230" s="9">
        <f t="shared" ref="R230:R231" si="2436">VLOOKUP(F230,$AI$2:$AM$5000,5,FALSE)</f>
        <v>2</v>
      </c>
      <c r="S230" s="9">
        <f t="shared" ref="S230:S231" si="2437">IF(ISNA(R230),0,R230)</f>
        <v>2</v>
      </c>
      <c r="T230" s="9">
        <f t="shared" ref="T230:T231" si="2438">VLOOKUP(F230,$AI$2:$AL$5000,4,FALSE)</f>
        <v>2</v>
      </c>
      <c r="U230" s="9">
        <f t="shared" ref="U230:U231" si="2439">IF(ISNA(T230),0,T230)</f>
        <v>2</v>
      </c>
      <c r="X230" s="9">
        <f t="shared" ref="X230:X231" si="2440">VLOOKUP(F230,$AI$2:$AL$5000,3,FALSE)</f>
        <v>4148036</v>
      </c>
      <c r="Y230" s="349"/>
      <c r="Z230" s="9">
        <f>SUM(Y$7:Y230)</f>
        <v>0</v>
      </c>
      <c r="AC230" s="350">
        <f t="shared" ref="AC230" si="2441">IF(ISNA(VLOOKUP(F230,$AI$2:$AS$5000,11,FALSE)),"", VLOOKUP(F230,$AI$2:$AS$5000,11,FALSE))</f>
        <v>0</v>
      </c>
      <c r="AI230" s="328" t="s">
        <v>1975</v>
      </c>
      <c r="AJ230" s="328">
        <v>1353994</v>
      </c>
      <c r="AK230" s="328">
        <v>4148062</v>
      </c>
      <c r="AL230" s="328">
        <v>0</v>
      </c>
      <c r="AM230" s="328">
        <v>6</v>
      </c>
      <c r="AN230" s="328">
        <v>21</v>
      </c>
      <c r="AO230" s="328">
        <v>1</v>
      </c>
      <c r="AP230" s="328">
        <v>0</v>
      </c>
      <c r="AQ230" s="328">
        <v>1</v>
      </c>
      <c r="AR230" s="328">
        <v>0</v>
      </c>
      <c r="AS230" s="328"/>
    </row>
    <row r="231" spans="1:50" ht="26.25" thickBot="1">
      <c r="A231" s="212">
        <f t="shared" si="2116"/>
        <v>0</v>
      </c>
      <c r="B231" s="23" t="str">
        <f t="shared" ref="B231:D231" si="2442">B229</f>
        <v>GGFV51FA</v>
      </c>
      <c r="C231" s="220" t="str">
        <f t="shared" si="2442"/>
        <v>Minor Must</v>
      </c>
      <c r="D231" s="45" t="str">
        <f t="shared" si="2442"/>
        <v>CB. 3.7</v>
      </c>
      <c r="E231" s="24" t="str">
        <f>Labels!$C$104</f>
        <v>Answer 2 / Evidence</v>
      </c>
      <c r="F231" s="222"/>
      <c r="G231" s="223"/>
      <c r="H231" s="25" t="str">
        <f t="shared" si="2427"/>
        <v/>
      </c>
      <c r="I231" s="25" t="str">
        <f t="shared" si="2428"/>
        <v/>
      </c>
      <c r="J231" s="25" t="str">
        <f t="shared" si="2429"/>
        <v/>
      </c>
      <c r="K231" s="25" t="str">
        <f t="shared" si="2430"/>
        <v/>
      </c>
      <c r="L231" s="27" t="str">
        <f t="shared" ref="L231" si="2443">L229</f>
        <v/>
      </c>
      <c r="M231" s="21"/>
      <c r="N231" s="22" t="e">
        <f t="shared" si="2432"/>
        <v>#VALUE!</v>
      </c>
      <c r="O231" s="22" t="str">
        <f t="shared" ref="O231" si="2444">IF(ISERR(N231),D229,N231)</f>
        <v>CB. 3.7</v>
      </c>
      <c r="P231" s="22" t="str">
        <f t="shared" si="2434"/>
        <v/>
      </c>
      <c r="Q231" s="22" t="str">
        <f t="shared" si="2435"/>
        <v/>
      </c>
      <c r="R231" s="9" t="e">
        <f t="shared" si="2436"/>
        <v>#N/A</v>
      </c>
      <c r="S231" s="9">
        <f t="shared" si="2437"/>
        <v>0</v>
      </c>
      <c r="T231" s="9" t="e">
        <f t="shared" si="2438"/>
        <v>#N/A</v>
      </c>
      <c r="U231" s="9">
        <f t="shared" si="2439"/>
        <v>0</v>
      </c>
      <c r="V231" s="9">
        <f t="shared" ref="V231" si="2445">IF(U231=0,U230,U231)</f>
        <v>2</v>
      </c>
      <c r="W231" s="347">
        <v>2</v>
      </c>
      <c r="X231" s="9" t="e">
        <f t="shared" si="2440"/>
        <v>#N/A</v>
      </c>
      <c r="Y231" s="349"/>
      <c r="Z231" s="9">
        <f>SUM(Y$7:Y231)</f>
        <v>0</v>
      </c>
      <c r="AE231" s="9">
        <f t="shared" ref="AE231" si="2446">MIN(AH231,V231)</f>
        <v>2</v>
      </c>
      <c r="AH231" s="9">
        <v>2</v>
      </c>
      <c r="AI231" s="328" t="s">
        <v>1976</v>
      </c>
      <c r="AJ231" s="328">
        <v>1353994</v>
      </c>
      <c r="AK231" s="328">
        <v>4148061</v>
      </c>
      <c r="AL231" s="328">
        <v>0</v>
      </c>
      <c r="AM231" s="328">
        <v>5</v>
      </c>
      <c r="AN231" s="328">
        <v>21</v>
      </c>
      <c r="AO231" s="328">
        <v>0</v>
      </c>
      <c r="AP231" s="328">
        <v>1</v>
      </c>
      <c r="AQ231" s="328">
        <v>0</v>
      </c>
      <c r="AR231" s="328">
        <v>0</v>
      </c>
      <c r="AS231" s="328"/>
      <c r="AU231" s="9">
        <v>0</v>
      </c>
      <c r="AV231" s="9">
        <f>U230</f>
        <v>2</v>
      </c>
    </row>
    <row r="232" spans="1:50" ht="38.25">
      <c r="A232" s="212">
        <f t="shared" si="2116"/>
        <v>0</v>
      </c>
      <c r="B232" s="67" t="s">
        <v>1157</v>
      </c>
      <c r="C232" s="143" t="s">
        <v>1097</v>
      </c>
      <c r="D232" s="43" t="s">
        <v>2494</v>
      </c>
      <c r="E232" s="218" t="str">
        <f>Labels!$C$54</f>
        <v>Control Point</v>
      </c>
      <c r="F232" s="26" t="s">
        <v>2495</v>
      </c>
      <c r="G232" s="30" t="str">
        <f>IF(OR(ISERR(P233),ISERR(P234),ISERR(Q233),ISERR(Q234)),Labels!$C$94,Q232)</f>
        <v>Input Accepted</v>
      </c>
      <c r="H232" s="15" t="str">
        <f t="shared" ref="H232" si="2447">IF(F233&lt;&gt;"",IF(TRIM(VLOOKUP(F233,$AI$2:$AR$5000,8,FALSE))="1","X",""),"")</f>
        <v/>
      </c>
      <c r="I232" s="15" t="str">
        <f t="shared" ref="I232" si="2448">IF(F233&lt;&gt;"",IF(TRIM(VLOOKUP(F233,$AI$2:$AR$5000,9,FALSE))="1","X",""),"")</f>
        <v/>
      </c>
      <c r="J232" s="15" t="str">
        <f t="shared" ref="J232" si="2449">IF(TRIM(""&amp;G234)&lt;&gt;"","X","")</f>
        <v/>
      </c>
      <c r="K232" s="15" t="str">
        <f t="shared" ref="K232" si="2450">IF(TRIM(""&amp;G233)&lt;&gt;"","X","")</f>
        <v>X</v>
      </c>
      <c r="L232" s="31" t="str">
        <f>IF(G232&lt;&gt;Labels!$C$92,"X","")</f>
        <v/>
      </c>
      <c r="M232" s="16"/>
      <c r="N232" s="17">
        <v>1353985</v>
      </c>
      <c r="O232" s="17">
        <v>13125</v>
      </c>
      <c r="P232" s="17"/>
      <c r="Q232" s="22" t="str">
        <f>IF(F233="",Labels!$C$93,R232)</f>
        <v>Input Accepted</v>
      </c>
      <c r="R232" s="9" t="str">
        <f t="shared" ref="R232" si="2451">IF(OR(O233&amp;""&lt;&gt;D232&amp;"",O234&amp;""&lt;&gt;D232&amp;""),"You are not allowed to copy cells in the answer column. Press Ctrl-z immediately to attempt to fix this error.",S232)</f>
        <v>Input Accepted</v>
      </c>
      <c r="S232" s="9" t="str">
        <f>IF(AND(OR(H232="X",S233=6,C232=Labels!$C$49,C232=Labels!$C$46,AX232="Y"),Q233=""),Labels!$C$95,T232)</f>
        <v>Input Accepted</v>
      </c>
      <c r="T232" s="346" t="str">
        <f>IF(OR(S234=6,AND(S234&gt;0,S233=6)),Labels!$C$96,IF(S234=1,Labels!$C$143,U232))</f>
        <v>Input Accepted</v>
      </c>
      <c r="U232" s="9" t="str">
        <f>IF(AND(S234&gt;0,U234&lt;=U233),Labels!C$97,V232)</f>
        <v>Input Accepted</v>
      </c>
      <c r="V232" s="9" t="str">
        <f>IF(AND(S234&gt;0,Q234=""),Labels!$C$98,W232)</f>
        <v>Input Accepted</v>
      </c>
      <c r="W232" s="9" t="str">
        <f>IF(AND(S234=0,Q234&lt;&gt;""),Labels!$C$99,Labels!$C$92)</f>
        <v>Input Accepted</v>
      </c>
      <c r="Y232" s="9">
        <f t="shared" ref="Y232" si="2452">IF(H232="X",1,0)</f>
        <v>0</v>
      </c>
      <c r="Z232" s="9">
        <f>SUM(Y$7:Y232)</f>
        <v>0</v>
      </c>
      <c r="AA232" s="9" t="str">
        <f t="shared" ref="AA232" si="2453">Q233</f>
        <v>Y</v>
      </c>
      <c r="AB232" s="9">
        <f t="shared" ref="AB232" si="2454">VLOOKUP(P233,$AI$2:$AN$5000,6,FALSE)</f>
        <v>21</v>
      </c>
      <c r="AC232" s="9" t="str">
        <f t="shared" ref="AC232" si="2455">Q234</f>
        <v/>
      </c>
      <c r="AD232" s="9">
        <f t="shared" ref="AD232" si="2456">IF(TRIM(F233)="",1,0)</f>
        <v>0</v>
      </c>
      <c r="AF232" s="347">
        <f t="shared" ref="AF232" si="2457">SUM($AD$7:$AD$5000)</f>
        <v>0</v>
      </c>
      <c r="AG232" s="9">
        <f>IF(AND(H232="X",C232=Labels!C274),1,0)</f>
        <v>0</v>
      </c>
      <c r="AI232" s="328" t="s">
        <v>1977</v>
      </c>
      <c r="AJ232" s="328">
        <v>1353994</v>
      </c>
      <c r="AK232" s="328">
        <v>4148060</v>
      </c>
      <c r="AL232" s="328">
        <v>2</v>
      </c>
      <c r="AM232" s="328">
        <v>2</v>
      </c>
      <c r="AN232" s="328">
        <v>21</v>
      </c>
      <c r="AO232" s="328">
        <v>1</v>
      </c>
      <c r="AP232" s="328">
        <v>0</v>
      </c>
      <c r="AQ232" s="328">
        <v>0</v>
      </c>
      <c r="AR232" s="328">
        <v>0</v>
      </c>
      <c r="AS232" s="328"/>
      <c r="AX232" s="9" t="s">
        <v>664</v>
      </c>
    </row>
    <row r="233" spans="1:50" ht="25.5">
      <c r="A233" s="212">
        <f t="shared" si="2116"/>
        <v>0</v>
      </c>
      <c r="B233" s="18" t="s">
        <v>1157</v>
      </c>
      <c r="C233" s="219" t="str">
        <f t="shared" ref="C233" si="2458">C232</f>
        <v>Minor Must</v>
      </c>
      <c r="D233" s="44" t="str">
        <f t="shared" ref="D233" si="2459">D232</f>
        <v>CB. 4.1.1</v>
      </c>
      <c r="E233" s="19" t="str">
        <f>Labels!$C$103</f>
        <v>Answer 1 / Comment</v>
      </c>
      <c r="F233" s="62" t="str">
        <f>$AI$211</f>
        <v>CB. 4.1.1 -Yes</v>
      </c>
      <c r="G233" s="46" t="s">
        <v>664</v>
      </c>
      <c r="H233" s="20" t="str">
        <f t="shared" ref="H233:H234" si="2460">H232</f>
        <v/>
      </c>
      <c r="I233" s="20" t="str">
        <f t="shared" ref="I233:I234" si="2461">I232</f>
        <v/>
      </c>
      <c r="J233" s="20" t="str">
        <f t="shared" ref="J233:J234" si="2462">J232</f>
        <v/>
      </c>
      <c r="K233" s="20" t="str">
        <f t="shared" ref="K233:K234" si="2463">K232</f>
        <v>X</v>
      </c>
      <c r="L233" s="28" t="str">
        <f t="shared" ref="L233" si="2464">L232</f>
        <v/>
      </c>
      <c r="M233" s="21"/>
      <c r="N233" s="22" t="str">
        <f t="shared" ref="N233:N234" si="2465">LEFT(F233,FIND(" -",F233)-1)</f>
        <v>CB. 4.1.1</v>
      </c>
      <c r="O233" s="22" t="str">
        <f t="shared" ref="O233" si="2466">IF(ISERR(N233),D232,N233)</f>
        <v>CB. 4.1.1</v>
      </c>
      <c r="P233" s="22" t="str">
        <f t="shared" ref="P233:P234" si="2467">TRIM(F233&amp;"")</f>
        <v>CB. 4.1.1 -Yes</v>
      </c>
      <c r="Q233" s="22" t="str">
        <f t="shared" ref="Q233:Q234" si="2468">TRIM(G233&amp;"")</f>
        <v>Y</v>
      </c>
      <c r="R233" s="9">
        <f t="shared" ref="R233:R234" si="2469">VLOOKUP(F233,$AI$2:$AM$5000,5,FALSE)</f>
        <v>2</v>
      </c>
      <c r="S233" s="9">
        <f t="shared" ref="S233:S234" si="2470">IF(ISNA(R233),0,R233)</f>
        <v>2</v>
      </c>
      <c r="T233" s="9">
        <f t="shared" ref="T233:T234" si="2471">VLOOKUP(F233,$AI$2:$AL$5000,4,FALSE)</f>
        <v>2</v>
      </c>
      <c r="U233" s="9">
        <f t="shared" ref="U233:U234" si="2472">IF(ISNA(T233),0,T233)</f>
        <v>2</v>
      </c>
      <c r="X233" s="9">
        <f t="shared" ref="X233:X234" si="2473">VLOOKUP(F233,$AI$2:$AL$5000,3,FALSE)</f>
        <v>4148039</v>
      </c>
      <c r="Y233" s="349"/>
      <c r="Z233" s="9">
        <f>SUM(Y$7:Y233)</f>
        <v>0</v>
      </c>
      <c r="AC233" s="350">
        <f t="shared" ref="AC233" si="2474">IF(ISNA(VLOOKUP(F233,$AI$2:$AS$5000,11,FALSE)),"", VLOOKUP(F233,$AI$2:$AS$5000,11,FALSE))</f>
        <v>0</v>
      </c>
      <c r="AI233" s="328" t="s">
        <v>1978</v>
      </c>
      <c r="AJ233" s="328">
        <v>1353995</v>
      </c>
      <c r="AK233" s="328">
        <v>4148065</v>
      </c>
      <c r="AL233" s="328">
        <v>0</v>
      </c>
      <c r="AM233" s="328">
        <v>6</v>
      </c>
      <c r="AN233" s="328">
        <v>21</v>
      </c>
      <c r="AO233" s="328">
        <v>1</v>
      </c>
      <c r="AP233" s="328">
        <v>0</v>
      </c>
      <c r="AQ233" s="328">
        <v>1</v>
      </c>
      <c r="AR233" s="328">
        <v>0</v>
      </c>
      <c r="AS233" s="328"/>
    </row>
    <row r="234" spans="1:50" ht="26.25" thickBot="1">
      <c r="A234" s="212">
        <f t="shared" si="2116"/>
        <v>0</v>
      </c>
      <c r="B234" s="23" t="str">
        <f t="shared" ref="B234:D234" si="2475">B232</f>
        <v>GGFV51FA</v>
      </c>
      <c r="C234" s="220" t="str">
        <f t="shared" si="2475"/>
        <v>Minor Must</v>
      </c>
      <c r="D234" s="45" t="str">
        <f t="shared" si="2475"/>
        <v>CB. 4.1.1</v>
      </c>
      <c r="E234" s="24" t="str">
        <f>Labels!$C$104</f>
        <v>Answer 2 / Evidence</v>
      </c>
      <c r="F234" s="222"/>
      <c r="G234" s="223"/>
      <c r="H234" s="25" t="str">
        <f t="shared" si="2460"/>
        <v/>
      </c>
      <c r="I234" s="25" t="str">
        <f t="shared" si="2461"/>
        <v/>
      </c>
      <c r="J234" s="25" t="str">
        <f t="shared" si="2462"/>
        <v/>
      </c>
      <c r="K234" s="25" t="str">
        <f t="shared" si="2463"/>
        <v>X</v>
      </c>
      <c r="L234" s="27" t="str">
        <f t="shared" ref="L234" si="2476">L232</f>
        <v/>
      </c>
      <c r="M234" s="21"/>
      <c r="N234" s="22" t="e">
        <f t="shared" si="2465"/>
        <v>#VALUE!</v>
      </c>
      <c r="O234" s="22" t="str">
        <f t="shared" ref="O234" si="2477">IF(ISERR(N234),D232,N234)</f>
        <v>CB. 4.1.1</v>
      </c>
      <c r="P234" s="22" t="str">
        <f t="shared" si="2467"/>
        <v/>
      </c>
      <c r="Q234" s="22" t="str">
        <f t="shared" si="2468"/>
        <v/>
      </c>
      <c r="R234" s="9" t="e">
        <f t="shared" si="2469"/>
        <v>#N/A</v>
      </c>
      <c r="S234" s="9">
        <f t="shared" si="2470"/>
        <v>0</v>
      </c>
      <c r="T234" s="9" t="e">
        <f t="shared" si="2471"/>
        <v>#N/A</v>
      </c>
      <c r="U234" s="9">
        <f t="shared" si="2472"/>
        <v>0</v>
      </c>
      <c r="V234" s="9">
        <f t="shared" ref="V234" si="2478">IF(U234=0,U233,U234)</f>
        <v>2</v>
      </c>
      <c r="W234" s="347">
        <v>2</v>
      </c>
      <c r="X234" s="9" t="e">
        <f t="shared" si="2473"/>
        <v>#N/A</v>
      </c>
      <c r="Y234" s="349"/>
      <c r="Z234" s="9">
        <f>SUM(Y$7:Y234)</f>
        <v>0</v>
      </c>
      <c r="AE234" s="9">
        <f t="shared" ref="AE234" si="2479">MIN(AH234,V234)</f>
        <v>2</v>
      </c>
      <c r="AH234" s="9">
        <v>2</v>
      </c>
      <c r="AI234" s="328" t="s">
        <v>1979</v>
      </c>
      <c r="AJ234" s="328">
        <v>1353995</v>
      </c>
      <c r="AK234" s="328">
        <v>4148064</v>
      </c>
      <c r="AL234" s="328">
        <v>0</v>
      </c>
      <c r="AM234" s="328">
        <v>5</v>
      </c>
      <c r="AN234" s="328">
        <v>21</v>
      </c>
      <c r="AO234" s="328">
        <v>0</v>
      </c>
      <c r="AP234" s="328">
        <v>1</v>
      </c>
      <c r="AQ234" s="328">
        <v>0</v>
      </c>
      <c r="AR234" s="328">
        <v>0</v>
      </c>
      <c r="AS234" s="328"/>
      <c r="AU234" s="9">
        <v>0</v>
      </c>
      <c r="AV234" s="9">
        <f>U233</f>
        <v>2</v>
      </c>
    </row>
    <row r="235" spans="1:50" ht="51">
      <c r="A235" s="212">
        <f t="shared" si="2116"/>
        <v>0</v>
      </c>
      <c r="B235" s="67" t="s">
        <v>1157</v>
      </c>
      <c r="C235" s="143" t="s">
        <v>1097</v>
      </c>
      <c r="D235" s="43" t="s">
        <v>2496</v>
      </c>
      <c r="E235" s="218" t="str">
        <f>Labels!$C$54</f>
        <v>Control Point</v>
      </c>
      <c r="F235" s="26" t="s">
        <v>2497</v>
      </c>
      <c r="G235" s="30" t="str">
        <f>IF(OR(ISERR(P236),ISERR(P237),ISERR(Q236),ISERR(Q237)),Labels!$C$94,Q235)</f>
        <v>Input Accepted</v>
      </c>
      <c r="H235" s="15" t="str">
        <f t="shared" ref="H235" si="2480">IF(F236&lt;&gt;"",IF(TRIM(VLOOKUP(F236,$AI$2:$AR$5000,8,FALSE))="1","X",""),"")</f>
        <v/>
      </c>
      <c r="I235" s="15" t="str">
        <f t="shared" ref="I235" si="2481">IF(F236&lt;&gt;"",IF(TRIM(VLOOKUP(F236,$AI$2:$AR$5000,9,FALSE))="1","X",""),"")</f>
        <v/>
      </c>
      <c r="J235" s="15" t="str">
        <f t="shared" ref="J235" si="2482">IF(TRIM(""&amp;G237)&lt;&gt;"","X","")</f>
        <v/>
      </c>
      <c r="K235" s="15" t="str">
        <f t="shared" ref="K235" si="2483">IF(TRIM(""&amp;G236)&lt;&gt;"","X","")</f>
        <v/>
      </c>
      <c r="L235" s="31" t="str">
        <f>IF(G235&lt;&gt;Labels!$C$92,"X","")</f>
        <v/>
      </c>
      <c r="M235" s="16"/>
      <c r="N235" s="17">
        <v>1353986</v>
      </c>
      <c r="O235" s="17">
        <v>13125</v>
      </c>
      <c r="P235" s="17"/>
      <c r="Q235" s="22" t="str">
        <f>IF(F236="",Labels!$C$93,R235)</f>
        <v>Input Accepted</v>
      </c>
      <c r="R235" s="9" t="str">
        <f t="shared" ref="R235" si="2484">IF(OR(O236&amp;""&lt;&gt;D235&amp;"",O237&amp;""&lt;&gt;D235&amp;""),"You are not allowed to copy cells in the answer column. Press Ctrl-z immediately to attempt to fix this error.",S235)</f>
        <v>Input Accepted</v>
      </c>
      <c r="S235" s="9" t="str">
        <f>IF(AND(OR(H235="X",S236=6,C235=Labels!$C$49,C235=Labels!$C$46,AX235="Y"),Q236=""),Labels!$C$95,T235)</f>
        <v>Input Accepted</v>
      </c>
      <c r="T235" s="346" t="str">
        <f>IF(OR(S237=6,AND(S237&gt;0,S236=6)),Labels!$C$96,IF(S237=1,Labels!$C$143,U235))</f>
        <v>Input Accepted</v>
      </c>
      <c r="U235" s="9" t="str">
        <f>IF(AND(S237&gt;0,U237&lt;=U236),Labels!C$97,V235)</f>
        <v>Input Accepted</v>
      </c>
      <c r="V235" s="9" t="str">
        <f>IF(AND(S237&gt;0,Q237=""),Labels!$C$98,W235)</f>
        <v>Input Accepted</v>
      </c>
      <c r="W235" s="9" t="str">
        <f>IF(AND(S237=0,Q237&lt;&gt;""),Labels!$C$99,Labels!$C$92)</f>
        <v>Input Accepted</v>
      </c>
      <c r="Y235" s="9">
        <f t="shared" ref="Y235" si="2485">IF(H235="X",1,0)</f>
        <v>0</v>
      </c>
      <c r="Z235" s="9">
        <f>SUM(Y$7:Y235)</f>
        <v>0</v>
      </c>
      <c r="AA235" s="9" t="str">
        <f t="shared" ref="AA235" si="2486">Q236</f>
        <v/>
      </c>
      <c r="AB235" s="9">
        <f t="shared" ref="AB235" si="2487">VLOOKUP(P236,$AI$2:$AN$5000,6,FALSE)</f>
        <v>21</v>
      </c>
      <c r="AC235" s="9" t="str">
        <f t="shared" ref="AC235" si="2488">Q237</f>
        <v/>
      </c>
      <c r="AD235" s="9">
        <f t="shared" ref="AD235" si="2489">IF(TRIM(F236)="",1,0)</f>
        <v>0</v>
      </c>
      <c r="AF235" s="347">
        <f t="shared" ref="AF235" si="2490">SUM($AD$7:$AD$5000)</f>
        <v>0</v>
      </c>
      <c r="AG235" s="9">
        <f>IF(AND(H235="X",C235=Labels!C277),1,0)</f>
        <v>0</v>
      </c>
      <c r="AI235" s="328" t="s">
        <v>1980</v>
      </c>
      <c r="AJ235" s="328">
        <v>1353995</v>
      </c>
      <c r="AK235" s="328">
        <v>4148063</v>
      </c>
      <c r="AL235" s="328">
        <v>2</v>
      </c>
      <c r="AM235" s="328">
        <v>2</v>
      </c>
      <c r="AN235" s="328">
        <v>21</v>
      </c>
      <c r="AO235" s="328">
        <v>1</v>
      </c>
      <c r="AP235" s="328">
        <v>0</v>
      </c>
      <c r="AQ235" s="328">
        <v>0</v>
      </c>
      <c r="AR235" s="328">
        <v>0</v>
      </c>
      <c r="AS235" s="328"/>
      <c r="AX235" s="9" t="s">
        <v>663</v>
      </c>
    </row>
    <row r="236" spans="1:50" ht="25.5">
      <c r="A236" s="212">
        <f t="shared" si="2116"/>
        <v>0</v>
      </c>
      <c r="B236" s="18" t="s">
        <v>1157</v>
      </c>
      <c r="C236" s="219" t="str">
        <f t="shared" ref="C236" si="2491">C235</f>
        <v>Minor Must</v>
      </c>
      <c r="D236" s="44" t="str">
        <f t="shared" ref="D236" si="2492">D235</f>
        <v>CB. 4.2.1</v>
      </c>
      <c r="E236" s="19" t="str">
        <f>Labels!$C$103</f>
        <v>Answer 1 / Comment</v>
      </c>
      <c r="F236" s="62" t="str">
        <f>$AI$213</f>
        <v>CB. 4.2.1 -Yes</v>
      </c>
      <c r="G236" s="46"/>
      <c r="H236" s="20" t="str">
        <f t="shared" ref="H236:H237" si="2493">H235</f>
        <v/>
      </c>
      <c r="I236" s="20" t="str">
        <f t="shared" ref="I236:I237" si="2494">I235</f>
        <v/>
      </c>
      <c r="J236" s="20" t="str">
        <f t="shared" ref="J236:J237" si="2495">J235</f>
        <v/>
      </c>
      <c r="K236" s="20" t="str">
        <f t="shared" ref="K236:K237" si="2496">K235</f>
        <v/>
      </c>
      <c r="L236" s="28" t="str">
        <f t="shared" ref="L236" si="2497">L235</f>
        <v/>
      </c>
      <c r="M236" s="21"/>
      <c r="N236" s="22" t="str">
        <f t="shared" ref="N236:N237" si="2498">LEFT(F236,FIND(" -",F236)-1)</f>
        <v>CB. 4.2.1</v>
      </c>
      <c r="O236" s="22" t="str">
        <f t="shared" ref="O236" si="2499">IF(ISERR(N236),D235,N236)</f>
        <v>CB. 4.2.1</v>
      </c>
      <c r="P236" s="22" t="str">
        <f t="shared" ref="P236:P237" si="2500">TRIM(F236&amp;"")</f>
        <v>CB. 4.2.1 -Yes</v>
      </c>
      <c r="Q236" s="22" t="str">
        <f t="shared" ref="Q236:Q237" si="2501">TRIM(G236&amp;"")</f>
        <v/>
      </c>
      <c r="R236" s="9">
        <f t="shared" ref="R236:R237" si="2502">VLOOKUP(F236,$AI$2:$AM$5000,5,FALSE)</f>
        <v>2</v>
      </c>
      <c r="S236" s="9">
        <f t="shared" ref="S236:S237" si="2503">IF(ISNA(R236),0,R236)</f>
        <v>2</v>
      </c>
      <c r="T236" s="9">
        <f t="shared" ref="T236:T237" si="2504">VLOOKUP(F236,$AI$2:$AL$5000,4,FALSE)</f>
        <v>2</v>
      </c>
      <c r="U236" s="9">
        <f t="shared" ref="U236:U237" si="2505">IF(ISNA(T236),0,T236)</f>
        <v>2</v>
      </c>
      <c r="X236" s="9">
        <f t="shared" ref="X236:X237" si="2506">VLOOKUP(F236,$AI$2:$AL$5000,3,FALSE)</f>
        <v>4148042</v>
      </c>
      <c r="Y236" s="349"/>
      <c r="Z236" s="9">
        <f>SUM(Y$7:Y236)</f>
        <v>0</v>
      </c>
      <c r="AC236" s="350">
        <f t="shared" ref="AC236" si="2507">IF(ISNA(VLOOKUP(F236,$AI$2:$AS$5000,11,FALSE)),"", VLOOKUP(F236,$AI$2:$AS$5000,11,FALSE))</f>
        <v>0</v>
      </c>
      <c r="AI236" s="328" t="s">
        <v>1981</v>
      </c>
      <c r="AJ236" s="328">
        <v>1353996</v>
      </c>
      <c r="AK236" s="328">
        <v>4148068</v>
      </c>
      <c r="AL236" s="328">
        <v>0</v>
      </c>
      <c r="AM236" s="328">
        <v>6</v>
      </c>
      <c r="AN236" s="328">
        <v>21</v>
      </c>
      <c r="AO236" s="328">
        <v>1</v>
      </c>
      <c r="AP236" s="328">
        <v>0</v>
      </c>
      <c r="AQ236" s="328">
        <v>1</v>
      </c>
      <c r="AR236" s="328">
        <v>0</v>
      </c>
      <c r="AS236" s="328"/>
    </row>
    <row r="237" spans="1:50" ht="26.25" thickBot="1">
      <c r="A237" s="212">
        <f t="shared" si="2116"/>
        <v>0</v>
      </c>
      <c r="B237" s="23" t="str">
        <f t="shared" ref="B237:D237" si="2508">B235</f>
        <v>GGFV51FA</v>
      </c>
      <c r="C237" s="220" t="str">
        <f t="shared" si="2508"/>
        <v>Minor Must</v>
      </c>
      <c r="D237" s="45" t="str">
        <f t="shared" si="2508"/>
        <v>CB. 4.2.1</v>
      </c>
      <c r="E237" s="24" t="str">
        <f>Labels!$C$104</f>
        <v>Answer 2 / Evidence</v>
      </c>
      <c r="F237" s="222"/>
      <c r="G237" s="223"/>
      <c r="H237" s="25" t="str">
        <f t="shared" si="2493"/>
        <v/>
      </c>
      <c r="I237" s="25" t="str">
        <f t="shared" si="2494"/>
        <v/>
      </c>
      <c r="J237" s="25" t="str">
        <f t="shared" si="2495"/>
        <v/>
      </c>
      <c r="K237" s="25" t="str">
        <f t="shared" si="2496"/>
        <v/>
      </c>
      <c r="L237" s="27" t="str">
        <f t="shared" ref="L237" si="2509">L235</f>
        <v/>
      </c>
      <c r="M237" s="21"/>
      <c r="N237" s="22" t="e">
        <f t="shared" si="2498"/>
        <v>#VALUE!</v>
      </c>
      <c r="O237" s="22" t="str">
        <f t="shared" ref="O237" si="2510">IF(ISERR(N237),D235,N237)</f>
        <v>CB. 4.2.1</v>
      </c>
      <c r="P237" s="22" t="str">
        <f t="shared" si="2500"/>
        <v/>
      </c>
      <c r="Q237" s="22" t="str">
        <f t="shared" si="2501"/>
        <v/>
      </c>
      <c r="R237" s="9" t="e">
        <f t="shared" si="2502"/>
        <v>#N/A</v>
      </c>
      <c r="S237" s="9">
        <f t="shared" si="2503"/>
        <v>0</v>
      </c>
      <c r="T237" s="9" t="e">
        <f t="shared" si="2504"/>
        <v>#N/A</v>
      </c>
      <c r="U237" s="9">
        <f t="shared" si="2505"/>
        <v>0</v>
      </c>
      <c r="V237" s="9">
        <f t="shared" ref="V237" si="2511">IF(U237=0,U236,U237)</f>
        <v>2</v>
      </c>
      <c r="W237" s="347">
        <v>2</v>
      </c>
      <c r="X237" s="9" t="e">
        <f t="shared" si="2506"/>
        <v>#N/A</v>
      </c>
      <c r="Y237" s="349"/>
      <c r="Z237" s="9">
        <f>SUM(Y$7:Y237)</f>
        <v>0</v>
      </c>
      <c r="AE237" s="9">
        <f t="shared" ref="AE237" si="2512">MIN(AH237,V237)</f>
        <v>2</v>
      </c>
      <c r="AH237" s="9">
        <v>2</v>
      </c>
      <c r="AI237" s="328" t="s">
        <v>1982</v>
      </c>
      <c r="AJ237" s="328">
        <v>1353996</v>
      </c>
      <c r="AK237" s="328">
        <v>4148067</v>
      </c>
      <c r="AL237" s="328">
        <v>0</v>
      </c>
      <c r="AM237" s="328">
        <v>5</v>
      </c>
      <c r="AN237" s="328">
        <v>21</v>
      </c>
      <c r="AO237" s="328">
        <v>0</v>
      </c>
      <c r="AP237" s="328">
        <v>1</v>
      </c>
      <c r="AQ237" s="328">
        <v>0</v>
      </c>
      <c r="AR237" s="328">
        <v>0</v>
      </c>
      <c r="AS237" s="328"/>
      <c r="AU237" s="9">
        <v>0</v>
      </c>
      <c r="AV237" s="9">
        <f>U236</f>
        <v>2</v>
      </c>
    </row>
    <row r="238" spans="1:50" ht="38.25">
      <c r="A238" s="212">
        <f t="shared" si="2116"/>
        <v>0</v>
      </c>
      <c r="B238" s="67" t="s">
        <v>1157</v>
      </c>
      <c r="C238" s="143" t="s">
        <v>1097</v>
      </c>
      <c r="D238" s="43" t="s">
        <v>2498</v>
      </c>
      <c r="E238" s="218" t="str">
        <f>Labels!$C$54</f>
        <v>Control Point</v>
      </c>
      <c r="F238" s="26" t="s">
        <v>2499</v>
      </c>
      <c r="G238" s="30" t="str">
        <f>IF(OR(ISERR(P239),ISERR(P240),ISERR(Q239),ISERR(Q240)),Labels!$C$94,Q238)</f>
        <v>Input Accepted</v>
      </c>
      <c r="H238" s="15" t="str">
        <f t="shared" ref="H238" si="2513">IF(F239&lt;&gt;"",IF(TRIM(VLOOKUP(F239,$AI$2:$AR$5000,8,FALSE))="1","X",""),"")</f>
        <v/>
      </c>
      <c r="I238" s="15" t="str">
        <f t="shared" ref="I238" si="2514">IF(F239&lt;&gt;"",IF(TRIM(VLOOKUP(F239,$AI$2:$AR$5000,9,FALSE))="1","X",""),"")</f>
        <v/>
      </c>
      <c r="J238" s="15" t="str">
        <f t="shared" ref="J238" si="2515">IF(TRIM(""&amp;G240)&lt;&gt;"","X","")</f>
        <v/>
      </c>
      <c r="K238" s="15" t="str">
        <f t="shared" ref="K238" si="2516">IF(TRIM(""&amp;G239)&lt;&gt;"","X","")</f>
        <v/>
      </c>
      <c r="L238" s="31" t="str">
        <f>IF(G238&lt;&gt;Labels!$C$92,"X","")</f>
        <v/>
      </c>
      <c r="M238" s="16"/>
      <c r="N238" s="17">
        <v>1353987</v>
      </c>
      <c r="O238" s="17">
        <v>13125</v>
      </c>
      <c r="P238" s="17"/>
      <c r="Q238" s="22" t="str">
        <f>IF(F239="",Labels!$C$93,R238)</f>
        <v>Input Accepted</v>
      </c>
      <c r="R238" s="9" t="str">
        <f t="shared" ref="R238" si="2517">IF(OR(O239&amp;""&lt;&gt;D238&amp;"",O240&amp;""&lt;&gt;D238&amp;""),"You are not allowed to copy cells in the answer column. Press Ctrl-z immediately to attempt to fix this error.",S238)</f>
        <v>Input Accepted</v>
      </c>
      <c r="S238" s="9" t="str">
        <f>IF(AND(OR(H238="X",S239=6,C238=Labels!$C$49,C238=Labels!$C$46,AX238="Y"),Q239=""),Labels!$C$95,T238)</f>
        <v>Input Accepted</v>
      </c>
      <c r="T238" s="346" t="str">
        <f>IF(OR(S240=6,AND(S240&gt;0,S239=6)),Labels!$C$96,IF(S240=1,Labels!$C$143,U238))</f>
        <v>Input Accepted</v>
      </c>
      <c r="U238" s="9" t="str">
        <f>IF(AND(S240&gt;0,U240&lt;=U239),Labels!C$97,V238)</f>
        <v>Input Accepted</v>
      </c>
      <c r="V238" s="9" t="str">
        <f>IF(AND(S240&gt;0,Q240=""),Labels!$C$98,W238)</f>
        <v>Input Accepted</v>
      </c>
      <c r="W238" s="9" t="str">
        <f>IF(AND(S240=0,Q240&lt;&gt;""),Labels!$C$99,Labels!$C$92)</f>
        <v>Input Accepted</v>
      </c>
      <c r="Y238" s="9">
        <f t="shared" ref="Y238" si="2518">IF(H238="X",1,0)</f>
        <v>0</v>
      </c>
      <c r="Z238" s="9">
        <f>SUM(Y$7:Y238)</f>
        <v>0</v>
      </c>
      <c r="AA238" s="9" t="str">
        <f t="shared" ref="AA238" si="2519">Q239</f>
        <v/>
      </c>
      <c r="AB238" s="9">
        <f t="shared" ref="AB238" si="2520">VLOOKUP(P239,$AI$2:$AN$5000,6,FALSE)</f>
        <v>21</v>
      </c>
      <c r="AC238" s="9" t="str">
        <f t="shared" ref="AC238" si="2521">Q240</f>
        <v/>
      </c>
      <c r="AD238" s="9">
        <f t="shared" ref="AD238" si="2522">IF(TRIM(F239)="",1,0)</f>
        <v>0</v>
      </c>
      <c r="AF238" s="347">
        <f t="shared" ref="AF238" si="2523">SUM($AD$7:$AD$5000)</f>
        <v>0</v>
      </c>
      <c r="AG238" s="9">
        <f>IF(AND(H238="X",C238=Labels!C280),1,0)</f>
        <v>0</v>
      </c>
      <c r="AI238" s="328" t="s">
        <v>1983</v>
      </c>
      <c r="AJ238" s="328">
        <v>1353996</v>
      </c>
      <c r="AK238" s="328">
        <v>4148066</v>
      </c>
      <c r="AL238" s="328">
        <v>2</v>
      </c>
      <c r="AM238" s="328">
        <v>2</v>
      </c>
      <c r="AN238" s="328">
        <v>21</v>
      </c>
      <c r="AO238" s="328">
        <v>1</v>
      </c>
      <c r="AP238" s="328">
        <v>0</v>
      </c>
      <c r="AQ238" s="328">
        <v>0</v>
      </c>
      <c r="AR238" s="328">
        <v>0</v>
      </c>
      <c r="AS238" s="328"/>
      <c r="AX238" s="9" t="s">
        <v>663</v>
      </c>
    </row>
    <row r="239" spans="1:50" ht="25.5">
      <c r="A239" s="212">
        <f t="shared" si="2116"/>
        <v>0</v>
      </c>
      <c r="B239" s="18" t="s">
        <v>1157</v>
      </c>
      <c r="C239" s="219" t="str">
        <f t="shared" ref="C239" si="2524">C238</f>
        <v>Minor Must</v>
      </c>
      <c r="D239" s="44" t="str">
        <f t="shared" ref="D239" si="2525">D238</f>
        <v>CB. 4.2.2</v>
      </c>
      <c r="E239" s="19" t="str">
        <f>Labels!$C$103</f>
        <v>Answer 1 / Comment</v>
      </c>
      <c r="F239" s="62" t="str">
        <f>$AI$215</f>
        <v>CB. 4.2.2 -Yes</v>
      </c>
      <c r="G239" s="46"/>
      <c r="H239" s="20" t="str">
        <f t="shared" ref="H239:H240" si="2526">H238</f>
        <v/>
      </c>
      <c r="I239" s="20" t="str">
        <f t="shared" ref="I239:I240" si="2527">I238</f>
        <v/>
      </c>
      <c r="J239" s="20" t="str">
        <f t="shared" ref="J239:J240" si="2528">J238</f>
        <v/>
      </c>
      <c r="K239" s="20" t="str">
        <f t="shared" ref="K239:K240" si="2529">K238</f>
        <v/>
      </c>
      <c r="L239" s="28" t="str">
        <f t="shared" ref="L239" si="2530">L238</f>
        <v/>
      </c>
      <c r="M239" s="21"/>
      <c r="N239" s="22" t="str">
        <f t="shared" ref="N239:N240" si="2531">LEFT(F239,FIND(" -",F239)-1)</f>
        <v>CB. 4.2.2</v>
      </c>
      <c r="O239" s="22" t="str">
        <f t="shared" ref="O239" si="2532">IF(ISERR(N239),D238,N239)</f>
        <v>CB. 4.2.2</v>
      </c>
      <c r="P239" s="22" t="str">
        <f t="shared" ref="P239:P240" si="2533">TRIM(F239&amp;"")</f>
        <v>CB. 4.2.2 -Yes</v>
      </c>
      <c r="Q239" s="22" t="str">
        <f t="shared" ref="Q239:Q240" si="2534">TRIM(G239&amp;"")</f>
        <v/>
      </c>
      <c r="R239" s="9">
        <f t="shared" ref="R239:R240" si="2535">VLOOKUP(F239,$AI$2:$AM$5000,5,FALSE)</f>
        <v>2</v>
      </c>
      <c r="S239" s="9">
        <f t="shared" ref="S239:S240" si="2536">IF(ISNA(R239),0,R239)</f>
        <v>2</v>
      </c>
      <c r="T239" s="9">
        <f t="shared" ref="T239:T240" si="2537">VLOOKUP(F239,$AI$2:$AL$5000,4,FALSE)</f>
        <v>2</v>
      </c>
      <c r="U239" s="9">
        <f t="shared" ref="U239:U240" si="2538">IF(ISNA(T239),0,T239)</f>
        <v>2</v>
      </c>
      <c r="X239" s="9">
        <f t="shared" ref="X239:X240" si="2539">VLOOKUP(F239,$AI$2:$AL$5000,3,FALSE)</f>
        <v>4148044</v>
      </c>
      <c r="Y239" s="349"/>
      <c r="Z239" s="9">
        <f>SUM(Y$7:Y239)</f>
        <v>0</v>
      </c>
      <c r="AC239" s="350">
        <f t="shared" ref="AC239" si="2540">IF(ISNA(VLOOKUP(F239,$AI$2:$AS$5000,11,FALSE)),"", VLOOKUP(F239,$AI$2:$AS$5000,11,FALSE))</f>
        <v>0</v>
      </c>
      <c r="AI239" s="328" t="s">
        <v>1984</v>
      </c>
      <c r="AJ239" s="328">
        <v>1353997</v>
      </c>
      <c r="AK239" s="328">
        <v>4148071</v>
      </c>
      <c r="AL239" s="328">
        <v>0</v>
      </c>
      <c r="AM239" s="328">
        <v>6</v>
      </c>
      <c r="AN239" s="328">
        <v>21</v>
      </c>
      <c r="AO239" s="328">
        <v>1</v>
      </c>
      <c r="AP239" s="328">
        <v>0</v>
      </c>
      <c r="AQ239" s="328">
        <v>1</v>
      </c>
      <c r="AR239" s="328">
        <v>0</v>
      </c>
      <c r="AS239" s="328"/>
    </row>
    <row r="240" spans="1:50" ht="26.25" thickBot="1">
      <c r="A240" s="212">
        <f t="shared" si="2116"/>
        <v>0</v>
      </c>
      <c r="B240" s="23" t="str">
        <f t="shared" ref="B240:D240" si="2541">B238</f>
        <v>GGFV51FA</v>
      </c>
      <c r="C240" s="220" t="str">
        <f t="shared" si="2541"/>
        <v>Minor Must</v>
      </c>
      <c r="D240" s="45" t="str">
        <f t="shared" si="2541"/>
        <v>CB. 4.2.2</v>
      </c>
      <c r="E240" s="24" t="str">
        <f>Labels!$C$104</f>
        <v>Answer 2 / Evidence</v>
      </c>
      <c r="F240" s="222"/>
      <c r="G240" s="223"/>
      <c r="H240" s="25" t="str">
        <f t="shared" si="2526"/>
        <v/>
      </c>
      <c r="I240" s="25" t="str">
        <f t="shared" si="2527"/>
        <v/>
      </c>
      <c r="J240" s="25" t="str">
        <f t="shared" si="2528"/>
        <v/>
      </c>
      <c r="K240" s="25" t="str">
        <f t="shared" si="2529"/>
        <v/>
      </c>
      <c r="L240" s="27" t="str">
        <f t="shared" ref="L240" si="2542">L238</f>
        <v/>
      </c>
      <c r="M240" s="21"/>
      <c r="N240" s="22" t="e">
        <f t="shared" si="2531"/>
        <v>#VALUE!</v>
      </c>
      <c r="O240" s="22" t="str">
        <f t="shared" ref="O240" si="2543">IF(ISERR(N240),D238,N240)</f>
        <v>CB. 4.2.2</v>
      </c>
      <c r="P240" s="22" t="str">
        <f t="shared" si="2533"/>
        <v/>
      </c>
      <c r="Q240" s="22" t="str">
        <f t="shared" si="2534"/>
        <v/>
      </c>
      <c r="R240" s="9" t="e">
        <f t="shared" si="2535"/>
        <v>#N/A</v>
      </c>
      <c r="S240" s="9">
        <f t="shared" si="2536"/>
        <v>0</v>
      </c>
      <c r="T240" s="9" t="e">
        <f t="shared" si="2537"/>
        <v>#N/A</v>
      </c>
      <c r="U240" s="9">
        <f t="shared" si="2538"/>
        <v>0</v>
      </c>
      <c r="V240" s="9">
        <f t="shared" ref="V240" si="2544">IF(U240=0,U239,U240)</f>
        <v>2</v>
      </c>
      <c r="W240" s="347">
        <v>2</v>
      </c>
      <c r="X240" s="9" t="e">
        <f t="shared" si="2539"/>
        <v>#N/A</v>
      </c>
      <c r="Y240" s="349"/>
      <c r="Z240" s="9">
        <f>SUM(Y$7:Y240)</f>
        <v>0</v>
      </c>
      <c r="AE240" s="9">
        <f t="shared" ref="AE240" si="2545">MIN(AH240,V240)</f>
        <v>2</v>
      </c>
      <c r="AH240" s="9">
        <v>2</v>
      </c>
      <c r="AI240" s="328" t="s">
        <v>1985</v>
      </c>
      <c r="AJ240" s="328">
        <v>1353997</v>
      </c>
      <c r="AK240" s="328">
        <v>4148070</v>
      </c>
      <c r="AL240" s="328">
        <v>0</v>
      </c>
      <c r="AM240" s="328">
        <v>5</v>
      </c>
      <c r="AN240" s="328">
        <v>21</v>
      </c>
      <c r="AO240" s="328">
        <v>0</v>
      </c>
      <c r="AP240" s="328">
        <v>1</v>
      </c>
      <c r="AQ240" s="328">
        <v>0</v>
      </c>
      <c r="AR240" s="328">
        <v>0</v>
      </c>
      <c r="AS240" s="328"/>
      <c r="AU240" s="9">
        <v>0</v>
      </c>
      <c r="AV240" s="9">
        <f>U239</f>
        <v>2</v>
      </c>
    </row>
    <row r="241" spans="1:50" ht="38.25">
      <c r="A241" s="212">
        <f t="shared" si="2116"/>
        <v>0</v>
      </c>
      <c r="B241" s="67" t="s">
        <v>1157</v>
      </c>
      <c r="C241" s="143" t="s">
        <v>1097</v>
      </c>
      <c r="D241" s="43" t="s">
        <v>2500</v>
      </c>
      <c r="E241" s="218" t="str">
        <f>Labels!$C$54</f>
        <v>Control Point</v>
      </c>
      <c r="F241" s="26" t="s">
        <v>2501</v>
      </c>
      <c r="G241" s="30" t="str">
        <f>IF(OR(ISERR(P242),ISERR(P243),ISERR(Q242),ISERR(Q243)),Labels!$C$94,Q241)</f>
        <v>Input Accepted</v>
      </c>
      <c r="H241" s="15" t="str">
        <f t="shared" ref="H241" si="2546">IF(F242&lt;&gt;"",IF(TRIM(VLOOKUP(F242,$AI$2:$AR$5000,8,FALSE))="1","X",""),"")</f>
        <v/>
      </c>
      <c r="I241" s="15" t="str">
        <f t="shared" ref="I241" si="2547">IF(F242&lt;&gt;"",IF(TRIM(VLOOKUP(F242,$AI$2:$AR$5000,9,FALSE))="1","X",""),"")</f>
        <v/>
      </c>
      <c r="J241" s="15" t="str">
        <f t="shared" ref="J241" si="2548">IF(TRIM(""&amp;G243)&lt;&gt;"","X","")</f>
        <v/>
      </c>
      <c r="K241" s="15" t="str">
        <f t="shared" ref="K241" si="2549">IF(TRIM(""&amp;G242)&lt;&gt;"","X","")</f>
        <v/>
      </c>
      <c r="L241" s="31" t="str">
        <f>IF(G241&lt;&gt;Labels!$C$92,"X","")</f>
        <v/>
      </c>
      <c r="M241" s="16"/>
      <c r="N241" s="17">
        <v>1353988</v>
      </c>
      <c r="O241" s="17">
        <v>13125</v>
      </c>
      <c r="P241" s="17"/>
      <c r="Q241" s="22" t="str">
        <f>IF(F242="",Labels!$C$93,R241)</f>
        <v>Input Accepted</v>
      </c>
      <c r="R241" s="9" t="str">
        <f t="shared" ref="R241" si="2550">IF(OR(O242&amp;""&lt;&gt;D241&amp;"",O243&amp;""&lt;&gt;D241&amp;""),"You are not allowed to copy cells in the answer column. Press Ctrl-z immediately to attempt to fix this error.",S241)</f>
        <v>Input Accepted</v>
      </c>
      <c r="S241" s="9" t="str">
        <f>IF(AND(OR(H241="X",S242=6,C241=Labels!$C$49,C241=Labels!$C$46,AX241="Y"),Q242=""),Labels!$C$95,T241)</f>
        <v>Input Accepted</v>
      </c>
      <c r="T241" s="346" t="str">
        <f>IF(OR(S243=6,AND(S243&gt;0,S242=6)),Labels!$C$96,IF(S243=1,Labels!$C$143,U241))</f>
        <v>Input Accepted</v>
      </c>
      <c r="U241" s="9" t="str">
        <f>IF(AND(S243&gt;0,U243&lt;=U242),Labels!C$97,V241)</f>
        <v>Input Accepted</v>
      </c>
      <c r="V241" s="9" t="str">
        <f>IF(AND(S243&gt;0,Q243=""),Labels!$C$98,W241)</f>
        <v>Input Accepted</v>
      </c>
      <c r="W241" s="9" t="str">
        <f>IF(AND(S243=0,Q243&lt;&gt;""),Labels!$C$99,Labels!$C$92)</f>
        <v>Input Accepted</v>
      </c>
      <c r="Y241" s="9">
        <f t="shared" ref="Y241" si="2551">IF(H241="X",1,0)</f>
        <v>0</v>
      </c>
      <c r="Z241" s="9">
        <f>SUM(Y$7:Y241)</f>
        <v>0</v>
      </c>
      <c r="AA241" s="9" t="str">
        <f t="shared" ref="AA241" si="2552">Q242</f>
        <v/>
      </c>
      <c r="AB241" s="9">
        <f t="shared" ref="AB241" si="2553">VLOOKUP(P242,$AI$2:$AN$5000,6,FALSE)</f>
        <v>21</v>
      </c>
      <c r="AC241" s="9" t="str">
        <f t="shared" ref="AC241" si="2554">Q243</f>
        <v/>
      </c>
      <c r="AD241" s="9">
        <f t="shared" ref="AD241" si="2555">IF(TRIM(F242)="",1,0)</f>
        <v>0</v>
      </c>
      <c r="AF241" s="347">
        <f t="shared" ref="AF241" si="2556">SUM($AD$7:$AD$5000)</f>
        <v>0</v>
      </c>
      <c r="AG241" s="9">
        <f>IF(AND(H241="X",C241=Labels!C283),1,0)</f>
        <v>0</v>
      </c>
      <c r="AI241" s="328" t="s">
        <v>1986</v>
      </c>
      <c r="AJ241" s="328">
        <v>1353997</v>
      </c>
      <c r="AK241" s="328">
        <v>4148069</v>
      </c>
      <c r="AL241" s="328">
        <v>2</v>
      </c>
      <c r="AM241" s="328">
        <v>2</v>
      </c>
      <c r="AN241" s="328">
        <v>21</v>
      </c>
      <c r="AO241" s="328">
        <v>1</v>
      </c>
      <c r="AP241" s="328">
        <v>0</v>
      </c>
      <c r="AQ241" s="328">
        <v>0</v>
      </c>
      <c r="AR241" s="328">
        <v>0</v>
      </c>
      <c r="AS241" s="328"/>
      <c r="AX241" s="9" t="s">
        <v>663</v>
      </c>
    </row>
    <row r="242" spans="1:50" ht="25.5">
      <c r="A242" s="212">
        <f t="shared" si="2116"/>
        <v>0</v>
      </c>
      <c r="B242" s="18" t="s">
        <v>1157</v>
      </c>
      <c r="C242" s="219" t="str">
        <f t="shared" ref="C242" si="2557">C241</f>
        <v>Minor Must</v>
      </c>
      <c r="D242" s="44" t="str">
        <f t="shared" ref="D242" si="2558">D241</f>
        <v>CB. 4.2.3</v>
      </c>
      <c r="E242" s="19" t="str">
        <f>Labels!$C$103</f>
        <v>Answer 1 / Comment</v>
      </c>
      <c r="F242" s="62" t="str">
        <f>$AI$217</f>
        <v>CB. 4.2.3 -Yes</v>
      </c>
      <c r="G242" s="46"/>
      <c r="H242" s="20" t="str">
        <f t="shared" ref="H242:H243" si="2559">H241</f>
        <v/>
      </c>
      <c r="I242" s="20" t="str">
        <f t="shared" ref="I242:I243" si="2560">I241</f>
        <v/>
      </c>
      <c r="J242" s="20" t="str">
        <f t="shared" ref="J242:J243" si="2561">J241</f>
        <v/>
      </c>
      <c r="K242" s="20" t="str">
        <f t="shared" ref="K242:K243" si="2562">K241</f>
        <v/>
      </c>
      <c r="L242" s="28" t="str">
        <f t="shared" ref="L242" si="2563">L241</f>
        <v/>
      </c>
      <c r="M242" s="21"/>
      <c r="N242" s="22" t="str">
        <f t="shared" ref="N242:N243" si="2564">LEFT(F242,FIND(" -",F242)-1)</f>
        <v>CB. 4.2.3</v>
      </c>
      <c r="O242" s="22" t="str">
        <f t="shared" ref="O242" si="2565">IF(ISERR(N242),D241,N242)</f>
        <v>CB. 4.2.3</v>
      </c>
      <c r="P242" s="22" t="str">
        <f t="shared" ref="P242:P243" si="2566">TRIM(F242&amp;"")</f>
        <v>CB. 4.2.3 -Yes</v>
      </c>
      <c r="Q242" s="22" t="str">
        <f t="shared" ref="Q242:Q243" si="2567">TRIM(G242&amp;"")</f>
        <v/>
      </c>
      <c r="R242" s="9">
        <f t="shared" ref="R242:R243" si="2568">VLOOKUP(F242,$AI$2:$AM$5000,5,FALSE)</f>
        <v>2</v>
      </c>
      <c r="S242" s="9">
        <f t="shared" ref="S242:S243" si="2569">IF(ISNA(R242),0,R242)</f>
        <v>2</v>
      </c>
      <c r="T242" s="9">
        <f t="shared" ref="T242:T243" si="2570">VLOOKUP(F242,$AI$2:$AL$5000,4,FALSE)</f>
        <v>2</v>
      </c>
      <c r="U242" s="9">
        <f t="shared" ref="U242:U243" si="2571">IF(ISNA(T242),0,T242)</f>
        <v>2</v>
      </c>
      <c r="X242" s="9">
        <f t="shared" ref="X242:X243" si="2572">VLOOKUP(F242,$AI$2:$AL$5000,3,FALSE)</f>
        <v>4148046</v>
      </c>
      <c r="Y242" s="349"/>
      <c r="Z242" s="9">
        <f>SUM(Y$7:Y242)</f>
        <v>0</v>
      </c>
      <c r="AC242" s="350">
        <f t="shared" ref="AC242" si="2573">IF(ISNA(VLOOKUP(F242,$AI$2:$AS$5000,11,FALSE)),"", VLOOKUP(F242,$AI$2:$AS$5000,11,FALSE))</f>
        <v>0</v>
      </c>
      <c r="AI242" s="328" t="s">
        <v>1987</v>
      </c>
      <c r="AJ242" s="328">
        <v>1353998</v>
      </c>
      <c r="AK242" s="328">
        <v>4148074</v>
      </c>
      <c r="AL242" s="328">
        <v>0</v>
      </c>
      <c r="AM242" s="328">
        <v>6</v>
      </c>
      <c r="AN242" s="328">
        <v>21</v>
      </c>
      <c r="AO242" s="328">
        <v>1</v>
      </c>
      <c r="AP242" s="328">
        <v>0</v>
      </c>
      <c r="AQ242" s="328">
        <v>1</v>
      </c>
      <c r="AR242" s="328">
        <v>0</v>
      </c>
      <c r="AS242" s="328"/>
    </row>
    <row r="243" spans="1:50" ht="26.25" thickBot="1">
      <c r="A243" s="212">
        <f t="shared" si="2116"/>
        <v>0</v>
      </c>
      <c r="B243" s="23" t="str">
        <f t="shared" ref="B243:D243" si="2574">B241</f>
        <v>GGFV51FA</v>
      </c>
      <c r="C243" s="220" t="str">
        <f t="shared" si="2574"/>
        <v>Minor Must</v>
      </c>
      <c r="D243" s="45" t="str">
        <f t="shared" si="2574"/>
        <v>CB. 4.2.3</v>
      </c>
      <c r="E243" s="24" t="str">
        <f>Labels!$C$104</f>
        <v>Answer 2 / Evidence</v>
      </c>
      <c r="F243" s="222"/>
      <c r="G243" s="223"/>
      <c r="H243" s="25" t="str">
        <f t="shared" si="2559"/>
        <v/>
      </c>
      <c r="I243" s="25" t="str">
        <f t="shared" si="2560"/>
        <v/>
      </c>
      <c r="J243" s="25" t="str">
        <f t="shared" si="2561"/>
        <v/>
      </c>
      <c r="K243" s="25" t="str">
        <f t="shared" si="2562"/>
        <v/>
      </c>
      <c r="L243" s="27" t="str">
        <f t="shared" ref="L243" si="2575">L241</f>
        <v/>
      </c>
      <c r="M243" s="21"/>
      <c r="N243" s="22" t="e">
        <f t="shared" si="2564"/>
        <v>#VALUE!</v>
      </c>
      <c r="O243" s="22" t="str">
        <f t="shared" ref="O243" si="2576">IF(ISERR(N243),D241,N243)</f>
        <v>CB. 4.2.3</v>
      </c>
      <c r="P243" s="22" t="str">
        <f t="shared" si="2566"/>
        <v/>
      </c>
      <c r="Q243" s="22" t="str">
        <f t="shared" si="2567"/>
        <v/>
      </c>
      <c r="R243" s="9" t="e">
        <f t="shared" si="2568"/>
        <v>#N/A</v>
      </c>
      <c r="S243" s="9">
        <f t="shared" si="2569"/>
        <v>0</v>
      </c>
      <c r="T243" s="9" t="e">
        <f t="shared" si="2570"/>
        <v>#N/A</v>
      </c>
      <c r="U243" s="9">
        <f t="shared" si="2571"/>
        <v>0</v>
      </c>
      <c r="V243" s="9">
        <f t="shared" ref="V243" si="2577">IF(U243=0,U242,U243)</f>
        <v>2</v>
      </c>
      <c r="W243" s="347">
        <v>2</v>
      </c>
      <c r="X243" s="9" t="e">
        <f t="shared" si="2572"/>
        <v>#N/A</v>
      </c>
      <c r="Y243" s="349"/>
      <c r="Z243" s="9">
        <f>SUM(Y$7:Y243)</f>
        <v>0</v>
      </c>
      <c r="AE243" s="9">
        <f t="shared" ref="AE243" si="2578">MIN(AH243,V243)</f>
        <v>2</v>
      </c>
      <c r="AH243" s="9">
        <v>2</v>
      </c>
      <c r="AI243" s="328" t="s">
        <v>1988</v>
      </c>
      <c r="AJ243" s="328">
        <v>1353998</v>
      </c>
      <c r="AK243" s="328">
        <v>4148073</v>
      </c>
      <c r="AL243" s="328">
        <v>0</v>
      </c>
      <c r="AM243" s="328">
        <v>5</v>
      </c>
      <c r="AN243" s="328">
        <v>21</v>
      </c>
      <c r="AO243" s="328">
        <v>0</v>
      </c>
      <c r="AP243" s="328">
        <v>1</v>
      </c>
      <c r="AQ243" s="328">
        <v>0</v>
      </c>
      <c r="AR243" s="328">
        <v>0</v>
      </c>
      <c r="AS243" s="328"/>
      <c r="AU243" s="9">
        <v>0</v>
      </c>
      <c r="AV243" s="9">
        <f>U242</f>
        <v>2</v>
      </c>
    </row>
    <row r="244" spans="1:50" ht="38.25">
      <c r="A244" s="212">
        <f t="shared" si="2116"/>
        <v>0</v>
      </c>
      <c r="B244" s="67" t="s">
        <v>1157</v>
      </c>
      <c r="C244" s="143" t="s">
        <v>1097</v>
      </c>
      <c r="D244" s="43" t="s">
        <v>2502</v>
      </c>
      <c r="E244" s="218" t="str">
        <f>Labels!$C$54</f>
        <v>Control Point</v>
      </c>
      <c r="F244" s="26" t="s">
        <v>2503</v>
      </c>
      <c r="G244" s="30" t="str">
        <f>IF(OR(ISERR(P245),ISERR(P246),ISERR(Q245),ISERR(Q246)),Labels!$C$94,Q244)</f>
        <v>Input Accepted</v>
      </c>
      <c r="H244" s="15" t="str">
        <f t="shared" ref="H244" si="2579">IF(F245&lt;&gt;"",IF(TRIM(VLOOKUP(F245,$AI$2:$AR$5000,8,FALSE))="1","X",""),"")</f>
        <v/>
      </c>
      <c r="I244" s="15" t="str">
        <f t="shared" ref="I244" si="2580">IF(F245&lt;&gt;"",IF(TRIM(VLOOKUP(F245,$AI$2:$AR$5000,9,FALSE))="1","X",""),"")</f>
        <v/>
      </c>
      <c r="J244" s="15" t="str">
        <f t="shared" ref="J244" si="2581">IF(TRIM(""&amp;G246)&lt;&gt;"","X","")</f>
        <v/>
      </c>
      <c r="K244" s="15" t="str">
        <f t="shared" ref="K244" si="2582">IF(TRIM(""&amp;G245)&lt;&gt;"","X","")</f>
        <v/>
      </c>
      <c r="L244" s="31" t="str">
        <f>IF(G244&lt;&gt;Labels!$C$92,"X","")</f>
        <v/>
      </c>
      <c r="M244" s="16"/>
      <c r="N244" s="17">
        <v>1353989</v>
      </c>
      <c r="O244" s="17">
        <v>13125</v>
      </c>
      <c r="P244" s="17"/>
      <c r="Q244" s="22" t="str">
        <f>IF(F245="",Labels!$C$93,R244)</f>
        <v>Input Accepted</v>
      </c>
      <c r="R244" s="9" t="str">
        <f t="shared" ref="R244" si="2583">IF(OR(O245&amp;""&lt;&gt;D244&amp;"",O246&amp;""&lt;&gt;D244&amp;""),"You are not allowed to copy cells in the answer column. Press Ctrl-z immediately to attempt to fix this error.",S244)</f>
        <v>Input Accepted</v>
      </c>
      <c r="S244" s="9" t="str">
        <f>IF(AND(OR(H244="X",S245=6,C244=Labels!$C$49,C244=Labels!$C$46,AX244="Y"),Q245=""),Labels!$C$95,T244)</f>
        <v>Input Accepted</v>
      </c>
      <c r="T244" s="346" t="str">
        <f>IF(OR(S246=6,AND(S246&gt;0,S245=6)),Labels!$C$96,IF(S246=1,Labels!$C$143,U244))</f>
        <v>Input Accepted</v>
      </c>
      <c r="U244" s="9" t="str">
        <f>IF(AND(S246&gt;0,U246&lt;=U245),Labels!C$97,V244)</f>
        <v>Input Accepted</v>
      </c>
      <c r="V244" s="9" t="str">
        <f>IF(AND(S246&gt;0,Q246=""),Labels!$C$98,W244)</f>
        <v>Input Accepted</v>
      </c>
      <c r="W244" s="9" t="str">
        <f>IF(AND(S246=0,Q246&lt;&gt;""),Labels!$C$99,Labels!$C$92)</f>
        <v>Input Accepted</v>
      </c>
      <c r="Y244" s="9">
        <f t="shared" ref="Y244" si="2584">IF(H244="X",1,0)</f>
        <v>0</v>
      </c>
      <c r="Z244" s="9">
        <f>SUM(Y$7:Y244)</f>
        <v>0</v>
      </c>
      <c r="AA244" s="9" t="str">
        <f t="shared" ref="AA244" si="2585">Q245</f>
        <v/>
      </c>
      <c r="AB244" s="9">
        <f t="shared" ref="AB244" si="2586">VLOOKUP(P245,$AI$2:$AN$5000,6,FALSE)</f>
        <v>21</v>
      </c>
      <c r="AC244" s="9" t="str">
        <f t="shared" ref="AC244" si="2587">Q246</f>
        <v/>
      </c>
      <c r="AD244" s="9">
        <f t="shared" ref="AD244" si="2588">IF(TRIM(F245)="",1,0)</f>
        <v>0</v>
      </c>
      <c r="AF244" s="347">
        <f t="shared" ref="AF244" si="2589">SUM($AD$7:$AD$5000)</f>
        <v>0</v>
      </c>
      <c r="AG244" s="9">
        <f>IF(AND(H244="X",C244=Labels!C286),1,0)</f>
        <v>0</v>
      </c>
      <c r="AI244" s="328" t="s">
        <v>1989</v>
      </c>
      <c r="AJ244" s="328">
        <v>1353998</v>
      </c>
      <c r="AK244" s="328">
        <v>4148072</v>
      </c>
      <c r="AL244" s="328">
        <v>2</v>
      </c>
      <c r="AM244" s="328">
        <v>2</v>
      </c>
      <c r="AN244" s="328">
        <v>21</v>
      </c>
      <c r="AO244" s="328">
        <v>1</v>
      </c>
      <c r="AP244" s="328">
        <v>0</v>
      </c>
      <c r="AQ244" s="328">
        <v>0</v>
      </c>
      <c r="AR244" s="328">
        <v>0</v>
      </c>
      <c r="AS244" s="328"/>
      <c r="AX244" s="9" t="s">
        <v>663</v>
      </c>
    </row>
    <row r="245" spans="1:50" ht="25.5">
      <c r="A245" s="212">
        <f t="shared" si="2116"/>
        <v>0</v>
      </c>
      <c r="B245" s="18" t="s">
        <v>1157</v>
      </c>
      <c r="C245" s="219" t="str">
        <f t="shared" ref="C245" si="2590">C244</f>
        <v>Minor Must</v>
      </c>
      <c r="D245" s="44" t="str">
        <f t="shared" ref="D245" si="2591">D244</f>
        <v>CB. 4.2.4</v>
      </c>
      <c r="E245" s="19" t="str">
        <f>Labels!$C$103</f>
        <v>Answer 1 / Comment</v>
      </c>
      <c r="F245" s="62" t="str">
        <f>$AI$219</f>
        <v>CB. 4.2.4 -Yes</v>
      </c>
      <c r="G245" s="46"/>
      <c r="H245" s="20" t="str">
        <f t="shared" ref="H245:H246" si="2592">H244</f>
        <v/>
      </c>
      <c r="I245" s="20" t="str">
        <f t="shared" ref="I245:I246" si="2593">I244</f>
        <v/>
      </c>
      <c r="J245" s="20" t="str">
        <f t="shared" ref="J245:J246" si="2594">J244</f>
        <v/>
      </c>
      <c r="K245" s="20" t="str">
        <f t="shared" ref="K245:K246" si="2595">K244</f>
        <v/>
      </c>
      <c r="L245" s="28" t="str">
        <f t="shared" ref="L245" si="2596">L244</f>
        <v/>
      </c>
      <c r="M245" s="21"/>
      <c r="N245" s="22" t="str">
        <f t="shared" ref="N245:N246" si="2597">LEFT(F245,FIND(" -",F245)-1)</f>
        <v>CB. 4.2.4</v>
      </c>
      <c r="O245" s="22" t="str">
        <f t="shared" ref="O245" si="2598">IF(ISERR(N245),D244,N245)</f>
        <v>CB. 4.2.4</v>
      </c>
      <c r="P245" s="22" t="str">
        <f t="shared" ref="P245:P246" si="2599">TRIM(F245&amp;"")</f>
        <v>CB. 4.2.4 -Yes</v>
      </c>
      <c r="Q245" s="22" t="str">
        <f t="shared" ref="Q245:Q246" si="2600">TRIM(G245&amp;"")</f>
        <v/>
      </c>
      <c r="R245" s="9">
        <f t="shared" ref="R245:R246" si="2601">VLOOKUP(F245,$AI$2:$AM$5000,5,FALSE)</f>
        <v>2</v>
      </c>
      <c r="S245" s="9">
        <f t="shared" ref="S245:S246" si="2602">IF(ISNA(R245),0,R245)</f>
        <v>2</v>
      </c>
      <c r="T245" s="9">
        <f t="shared" ref="T245:T246" si="2603">VLOOKUP(F245,$AI$2:$AL$5000,4,FALSE)</f>
        <v>2</v>
      </c>
      <c r="U245" s="9">
        <f t="shared" ref="U245:U246" si="2604">IF(ISNA(T245),0,T245)</f>
        <v>2</v>
      </c>
      <c r="X245" s="9">
        <f t="shared" ref="X245:X246" si="2605">VLOOKUP(F245,$AI$2:$AL$5000,3,FALSE)</f>
        <v>4148048</v>
      </c>
      <c r="Y245" s="349"/>
      <c r="Z245" s="9">
        <f>SUM(Y$7:Y245)</f>
        <v>0</v>
      </c>
      <c r="AC245" s="350">
        <f t="shared" ref="AC245" si="2606">IF(ISNA(VLOOKUP(F245,$AI$2:$AS$5000,11,FALSE)),"", VLOOKUP(F245,$AI$2:$AS$5000,11,FALSE))</f>
        <v>0</v>
      </c>
      <c r="AI245" s="328" t="s">
        <v>1990</v>
      </c>
      <c r="AJ245" s="328">
        <v>1353999</v>
      </c>
      <c r="AK245" s="328">
        <v>4148076</v>
      </c>
      <c r="AL245" s="328">
        <v>0</v>
      </c>
      <c r="AM245" s="328">
        <v>5</v>
      </c>
      <c r="AN245" s="328">
        <v>21</v>
      </c>
      <c r="AO245" s="328">
        <v>0</v>
      </c>
      <c r="AP245" s="328">
        <v>1</v>
      </c>
      <c r="AQ245" s="328">
        <v>0</v>
      </c>
      <c r="AR245" s="328">
        <v>0</v>
      </c>
      <c r="AS245" s="328"/>
    </row>
    <row r="246" spans="1:50" ht="26.25" thickBot="1">
      <c r="A246" s="212">
        <f t="shared" si="2116"/>
        <v>0</v>
      </c>
      <c r="B246" s="23" t="str">
        <f t="shared" ref="B246:D246" si="2607">B244</f>
        <v>GGFV51FA</v>
      </c>
      <c r="C246" s="220" t="str">
        <f t="shared" si="2607"/>
        <v>Minor Must</v>
      </c>
      <c r="D246" s="45" t="str">
        <f t="shared" si="2607"/>
        <v>CB. 4.2.4</v>
      </c>
      <c r="E246" s="24" t="str">
        <f>Labels!$C$104</f>
        <v>Answer 2 / Evidence</v>
      </c>
      <c r="F246" s="222"/>
      <c r="G246" s="223"/>
      <c r="H246" s="25" t="str">
        <f t="shared" si="2592"/>
        <v/>
      </c>
      <c r="I246" s="25" t="str">
        <f t="shared" si="2593"/>
        <v/>
      </c>
      <c r="J246" s="25" t="str">
        <f t="shared" si="2594"/>
        <v/>
      </c>
      <c r="K246" s="25" t="str">
        <f t="shared" si="2595"/>
        <v/>
      </c>
      <c r="L246" s="27" t="str">
        <f t="shared" ref="L246" si="2608">L244</f>
        <v/>
      </c>
      <c r="M246" s="21"/>
      <c r="N246" s="22" t="e">
        <f t="shared" si="2597"/>
        <v>#VALUE!</v>
      </c>
      <c r="O246" s="22" t="str">
        <f t="shared" ref="O246" si="2609">IF(ISERR(N246),D244,N246)</f>
        <v>CB. 4.2.4</v>
      </c>
      <c r="P246" s="22" t="str">
        <f t="shared" si="2599"/>
        <v/>
      </c>
      <c r="Q246" s="22" t="str">
        <f t="shared" si="2600"/>
        <v/>
      </c>
      <c r="R246" s="9" t="e">
        <f t="shared" si="2601"/>
        <v>#N/A</v>
      </c>
      <c r="S246" s="9">
        <f t="shared" si="2602"/>
        <v>0</v>
      </c>
      <c r="T246" s="9" t="e">
        <f t="shared" si="2603"/>
        <v>#N/A</v>
      </c>
      <c r="U246" s="9">
        <f t="shared" si="2604"/>
        <v>0</v>
      </c>
      <c r="V246" s="9">
        <f t="shared" ref="V246" si="2610">IF(U246=0,U245,U246)</f>
        <v>2</v>
      </c>
      <c r="W246" s="347">
        <v>2</v>
      </c>
      <c r="X246" s="9" t="e">
        <f t="shared" si="2605"/>
        <v>#N/A</v>
      </c>
      <c r="Y246" s="349"/>
      <c r="Z246" s="9">
        <f>SUM(Y$7:Y246)</f>
        <v>0</v>
      </c>
      <c r="AE246" s="9">
        <f t="shared" ref="AE246" si="2611">MIN(AH246,V246)</f>
        <v>2</v>
      </c>
      <c r="AH246" s="9">
        <v>2</v>
      </c>
      <c r="AI246" s="328" t="s">
        <v>1991</v>
      </c>
      <c r="AJ246" s="328">
        <v>1353999</v>
      </c>
      <c r="AK246" s="328">
        <v>4148075</v>
      </c>
      <c r="AL246" s="328">
        <v>2</v>
      </c>
      <c r="AM246" s="328">
        <v>2</v>
      </c>
      <c r="AN246" s="328">
        <v>21</v>
      </c>
      <c r="AO246" s="328">
        <v>1</v>
      </c>
      <c r="AP246" s="328">
        <v>0</v>
      </c>
      <c r="AQ246" s="328">
        <v>0</v>
      </c>
      <c r="AR246" s="328">
        <v>0</v>
      </c>
      <c r="AS246" s="328"/>
      <c r="AU246" s="9">
        <v>0</v>
      </c>
      <c r="AV246" s="9">
        <f>U245</f>
        <v>2</v>
      </c>
    </row>
    <row r="247" spans="1:50" ht="38.25">
      <c r="A247" s="212">
        <f t="shared" si="2116"/>
        <v>0</v>
      </c>
      <c r="B247" s="67" t="s">
        <v>1157</v>
      </c>
      <c r="C247" s="143" t="s">
        <v>1097</v>
      </c>
      <c r="D247" s="43" t="s">
        <v>2504</v>
      </c>
      <c r="E247" s="218" t="str">
        <f>Labels!$C$54</f>
        <v>Control Point</v>
      </c>
      <c r="F247" s="26" t="s">
        <v>2505</v>
      </c>
      <c r="G247" s="30" t="str">
        <f>IF(OR(ISERR(P248),ISERR(P249),ISERR(Q248),ISERR(Q249)),Labels!$C$94,Q247)</f>
        <v>Input Accepted</v>
      </c>
      <c r="H247" s="15" t="str">
        <f t="shared" ref="H247" si="2612">IF(F248&lt;&gt;"",IF(TRIM(VLOOKUP(F248,$AI$2:$AR$5000,8,FALSE))="1","X",""),"")</f>
        <v/>
      </c>
      <c r="I247" s="15" t="str">
        <f t="shared" ref="I247" si="2613">IF(F248&lt;&gt;"",IF(TRIM(VLOOKUP(F248,$AI$2:$AR$5000,9,FALSE))="1","X",""),"")</f>
        <v/>
      </c>
      <c r="J247" s="15" t="str">
        <f t="shared" ref="J247" si="2614">IF(TRIM(""&amp;G249)&lt;&gt;"","X","")</f>
        <v/>
      </c>
      <c r="K247" s="15" t="str">
        <f t="shared" ref="K247" si="2615">IF(TRIM(""&amp;G248)&lt;&gt;"","X","")</f>
        <v/>
      </c>
      <c r="L247" s="31" t="str">
        <f>IF(G247&lt;&gt;Labels!$C$92,"X","")</f>
        <v/>
      </c>
      <c r="M247" s="16"/>
      <c r="N247" s="17">
        <v>1353990</v>
      </c>
      <c r="O247" s="17">
        <v>13125</v>
      </c>
      <c r="P247" s="17"/>
      <c r="Q247" s="22" t="str">
        <f>IF(F248="",Labels!$C$93,R247)</f>
        <v>Input Accepted</v>
      </c>
      <c r="R247" s="9" t="str">
        <f t="shared" ref="R247" si="2616">IF(OR(O248&amp;""&lt;&gt;D247&amp;"",O249&amp;""&lt;&gt;D247&amp;""),"You are not allowed to copy cells in the answer column. Press Ctrl-z immediately to attempt to fix this error.",S247)</f>
        <v>Input Accepted</v>
      </c>
      <c r="S247" s="9" t="str">
        <f>IF(AND(OR(H247="X",S248=6,C247=Labels!$C$49,C247=Labels!$C$46,AX247="Y"),Q248=""),Labels!$C$95,T247)</f>
        <v>Input Accepted</v>
      </c>
      <c r="T247" s="346" t="str">
        <f>IF(OR(S249=6,AND(S249&gt;0,S248=6)),Labels!$C$96,IF(S249=1,Labels!$C$143,U247))</f>
        <v>Input Accepted</v>
      </c>
      <c r="U247" s="9" t="str">
        <f>IF(AND(S249&gt;0,U249&lt;=U248),Labels!C$97,V247)</f>
        <v>Input Accepted</v>
      </c>
      <c r="V247" s="9" t="str">
        <f>IF(AND(S249&gt;0,Q249=""),Labels!$C$98,W247)</f>
        <v>Input Accepted</v>
      </c>
      <c r="W247" s="9" t="str">
        <f>IF(AND(S249=0,Q249&lt;&gt;""),Labels!$C$99,Labels!$C$92)</f>
        <v>Input Accepted</v>
      </c>
      <c r="Y247" s="9">
        <f t="shared" ref="Y247" si="2617">IF(H247="X",1,0)</f>
        <v>0</v>
      </c>
      <c r="Z247" s="9">
        <f>SUM(Y$7:Y247)</f>
        <v>0</v>
      </c>
      <c r="AA247" s="9" t="str">
        <f t="shared" ref="AA247" si="2618">Q248</f>
        <v/>
      </c>
      <c r="AB247" s="9">
        <f t="shared" ref="AB247" si="2619">VLOOKUP(P248,$AI$2:$AN$5000,6,FALSE)</f>
        <v>21</v>
      </c>
      <c r="AC247" s="9" t="str">
        <f t="shared" ref="AC247" si="2620">Q249</f>
        <v/>
      </c>
      <c r="AD247" s="9">
        <f t="shared" ref="AD247" si="2621">IF(TRIM(F248)="",1,0)</f>
        <v>0</v>
      </c>
      <c r="AF247" s="347">
        <f t="shared" ref="AF247" si="2622">SUM($AD$7:$AD$5000)</f>
        <v>0</v>
      </c>
      <c r="AG247" s="9">
        <f>IF(AND(H247="X",C247=Labels!C289),1,0)</f>
        <v>0</v>
      </c>
      <c r="AI247" s="328" t="s">
        <v>1992</v>
      </c>
      <c r="AJ247" s="328">
        <v>1354000</v>
      </c>
      <c r="AK247" s="328">
        <v>4148079</v>
      </c>
      <c r="AL247" s="328">
        <v>0</v>
      </c>
      <c r="AM247" s="328">
        <v>6</v>
      </c>
      <c r="AN247" s="328">
        <v>21</v>
      </c>
      <c r="AO247" s="328">
        <v>1</v>
      </c>
      <c r="AP247" s="328">
        <v>0</v>
      </c>
      <c r="AQ247" s="328">
        <v>1</v>
      </c>
      <c r="AR247" s="328">
        <v>0</v>
      </c>
      <c r="AS247" s="328"/>
      <c r="AX247" s="9" t="s">
        <v>663</v>
      </c>
    </row>
    <row r="248" spans="1:50" ht="25.5">
      <c r="A248" s="212">
        <f t="shared" si="2116"/>
        <v>0</v>
      </c>
      <c r="B248" s="18" t="s">
        <v>1157</v>
      </c>
      <c r="C248" s="219" t="str">
        <f t="shared" ref="C248" si="2623">C247</f>
        <v>Minor Must</v>
      </c>
      <c r="D248" s="44" t="str">
        <f t="shared" ref="D248" si="2624">D247</f>
        <v>CB. 4.2.5</v>
      </c>
      <c r="E248" s="19" t="str">
        <f>Labels!$C$103</f>
        <v>Answer 1 / Comment</v>
      </c>
      <c r="F248" s="62" t="str">
        <f>$AI$221</f>
        <v>CB. 4.2.5 -Yes</v>
      </c>
      <c r="G248" s="46"/>
      <c r="H248" s="20" t="str">
        <f t="shared" ref="H248:H249" si="2625">H247</f>
        <v/>
      </c>
      <c r="I248" s="20" t="str">
        <f t="shared" ref="I248:I249" si="2626">I247</f>
        <v/>
      </c>
      <c r="J248" s="20" t="str">
        <f t="shared" ref="J248:J249" si="2627">J247</f>
        <v/>
      </c>
      <c r="K248" s="20" t="str">
        <f t="shared" ref="K248:K249" si="2628">K247</f>
        <v/>
      </c>
      <c r="L248" s="28" t="str">
        <f t="shared" ref="L248" si="2629">L247</f>
        <v/>
      </c>
      <c r="M248" s="21"/>
      <c r="N248" s="22" t="str">
        <f t="shared" ref="N248:N249" si="2630">LEFT(F248,FIND(" -",F248)-1)</f>
        <v>CB. 4.2.5</v>
      </c>
      <c r="O248" s="22" t="str">
        <f t="shared" ref="O248" si="2631">IF(ISERR(N248),D247,N248)</f>
        <v>CB. 4.2.5</v>
      </c>
      <c r="P248" s="22" t="str">
        <f t="shared" ref="P248:P249" si="2632">TRIM(F248&amp;"")</f>
        <v>CB. 4.2.5 -Yes</v>
      </c>
      <c r="Q248" s="22" t="str">
        <f t="shared" ref="Q248:Q249" si="2633">TRIM(G248&amp;"")</f>
        <v/>
      </c>
      <c r="R248" s="9">
        <f t="shared" ref="R248:R249" si="2634">VLOOKUP(F248,$AI$2:$AM$5000,5,FALSE)</f>
        <v>2</v>
      </c>
      <c r="S248" s="9">
        <f t="shared" ref="S248:S249" si="2635">IF(ISNA(R248),0,R248)</f>
        <v>2</v>
      </c>
      <c r="T248" s="9">
        <f t="shared" ref="T248:T249" si="2636">VLOOKUP(F248,$AI$2:$AL$5000,4,FALSE)</f>
        <v>2</v>
      </c>
      <c r="U248" s="9">
        <f t="shared" ref="U248:U249" si="2637">IF(ISNA(T248),0,T248)</f>
        <v>2</v>
      </c>
      <c r="X248" s="9">
        <f t="shared" ref="X248:X249" si="2638">VLOOKUP(F248,$AI$2:$AL$5000,3,FALSE)</f>
        <v>4148050</v>
      </c>
      <c r="Y248" s="349"/>
      <c r="Z248" s="9">
        <f>SUM(Y$7:Y248)</f>
        <v>0</v>
      </c>
      <c r="AC248" s="350">
        <f t="shared" ref="AC248" si="2639">IF(ISNA(VLOOKUP(F248,$AI$2:$AS$5000,11,FALSE)),"", VLOOKUP(F248,$AI$2:$AS$5000,11,FALSE))</f>
        <v>0</v>
      </c>
      <c r="AI248" s="328" t="s">
        <v>1993</v>
      </c>
      <c r="AJ248" s="328">
        <v>1354000</v>
      </c>
      <c r="AK248" s="328">
        <v>4148078</v>
      </c>
      <c r="AL248" s="328">
        <v>0</v>
      </c>
      <c r="AM248" s="328">
        <v>5</v>
      </c>
      <c r="AN248" s="328">
        <v>21</v>
      </c>
      <c r="AO248" s="328">
        <v>0</v>
      </c>
      <c r="AP248" s="328">
        <v>1</v>
      </c>
      <c r="AQ248" s="328">
        <v>0</v>
      </c>
      <c r="AR248" s="328">
        <v>0</v>
      </c>
      <c r="AS248" s="328"/>
    </row>
    <row r="249" spans="1:50" ht="26.25" thickBot="1">
      <c r="A249" s="212">
        <f t="shared" si="2116"/>
        <v>0</v>
      </c>
      <c r="B249" s="23" t="str">
        <f t="shared" ref="B249:D249" si="2640">B247</f>
        <v>GGFV51FA</v>
      </c>
      <c r="C249" s="220" t="str">
        <f t="shared" si="2640"/>
        <v>Minor Must</v>
      </c>
      <c r="D249" s="45" t="str">
        <f t="shared" si="2640"/>
        <v>CB. 4.2.5</v>
      </c>
      <c r="E249" s="24" t="str">
        <f>Labels!$C$104</f>
        <v>Answer 2 / Evidence</v>
      </c>
      <c r="F249" s="222"/>
      <c r="G249" s="223"/>
      <c r="H249" s="25" t="str">
        <f t="shared" si="2625"/>
        <v/>
      </c>
      <c r="I249" s="25" t="str">
        <f t="shared" si="2626"/>
        <v/>
      </c>
      <c r="J249" s="25" t="str">
        <f t="shared" si="2627"/>
        <v/>
      </c>
      <c r="K249" s="25" t="str">
        <f t="shared" si="2628"/>
        <v/>
      </c>
      <c r="L249" s="27" t="str">
        <f t="shared" ref="L249" si="2641">L247</f>
        <v/>
      </c>
      <c r="M249" s="21"/>
      <c r="N249" s="22" t="e">
        <f t="shared" si="2630"/>
        <v>#VALUE!</v>
      </c>
      <c r="O249" s="22" t="str">
        <f t="shared" ref="O249" si="2642">IF(ISERR(N249),D247,N249)</f>
        <v>CB. 4.2.5</v>
      </c>
      <c r="P249" s="22" t="str">
        <f t="shared" si="2632"/>
        <v/>
      </c>
      <c r="Q249" s="22" t="str">
        <f t="shared" si="2633"/>
        <v/>
      </c>
      <c r="R249" s="9" t="e">
        <f t="shared" si="2634"/>
        <v>#N/A</v>
      </c>
      <c r="S249" s="9">
        <f t="shared" si="2635"/>
        <v>0</v>
      </c>
      <c r="T249" s="9" t="e">
        <f t="shared" si="2636"/>
        <v>#N/A</v>
      </c>
      <c r="U249" s="9">
        <f t="shared" si="2637"/>
        <v>0</v>
      </c>
      <c r="V249" s="9">
        <f t="shared" ref="V249" si="2643">IF(U249=0,U248,U249)</f>
        <v>2</v>
      </c>
      <c r="W249" s="347">
        <v>2</v>
      </c>
      <c r="X249" s="9" t="e">
        <f t="shared" si="2638"/>
        <v>#N/A</v>
      </c>
      <c r="Y249" s="349"/>
      <c r="Z249" s="9">
        <f>SUM(Y$7:Y249)</f>
        <v>0</v>
      </c>
      <c r="AE249" s="9">
        <f t="shared" ref="AE249" si="2644">MIN(AH249,V249)</f>
        <v>2</v>
      </c>
      <c r="AH249" s="9">
        <v>2</v>
      </c>
      <c r="AI249" s="328" t="s">
        <v>1994</v>
      </c>
      <c r="AJ249" s="328">
        <v>1354000</v>
      </c>
      <c r="AK249" s="328">
        <v>4148077</v>
      </c>
      <c r="AL249" s="328">
        <v>2</v>
      </c>
      <c r="AM249" s="328">
        <v>2</v>
      </c>
      <c r="AN249" s="328">
        <v>21</v>
      </c>
      <c r="AO249" s="328">
        <v>1</v>
      </c>
      <c r="AP249" s="328">
        <v>0</v>
      </c>
      <c r="AQ249" s="328">
        <v>0</v>
      </c>
      <c r="AR249" s="328">
        <v>0</v>
      </c>
      <c r="AS249" s="328"/>
      <c r="AU249" s="9">
        <v>0</v>
      </c>
      <c r="AV249" s="9">
        <f>U248</f>
        <v>2</v>
      </c>
    </row>
    <row r="250" spans="1:50" ht="38.25">
      <c r="A250" s="212">
        <f t="shared" si="2116"/>
        <v>0</v>
      </c>
      <c r="B250" s="67" t="s">
        <v>1157</v>
      </c>
      <c r="C250" s="143" t="s">
        <v>1097</v>
      </c>
      <c r="D250" s="43" t="s">
        <v>2506</v>
      </c>
      <c r="E250" s="218" t="str">
        <f>Labels!$C$54</f>
        <v>Control Point</v>
      </c>
      <c r="F250" s="26" t="s">
        <v>2507</v>
      </c>
      <c r="G250" s="30" t="str">
        <f>IF(OR(ISERR(P251),ISERR(P252),ISERR(Q251),ISERR(Q252)),Labels!$C$94,Q250)</f>
        <v>Input Accepted</v>
      </c>
      <c r="H250" s="15" t="str">
        <f t="shared" ref="H250" si="2645">IF(F251&lt;&gt;"",IF(TRIM(VLOOKUP(F251,$AI$2:$AR$5000,8,FALSE))="1","X",""),"")</f>
        <v/>
      </c>
      <c r="I250" s="15" t="str">
        <f t="shared" ref="I250" si="2646">IF(F251&lt;&gt;"",IF(TRIM(VLOOKUP(F251,$AI$2:$AR$5000,9,FALSE))="1","X",""),"")</f>
        <v/>
      </c>
      <c r="J250" s="15" t="str">
        <f t="shared" ref="J250" si="2647">IF(TRIM(""&amp;G252)&lt;&gt;"","X","")</f>
        <v/>
      </c>
      <c r="K250" s="15" t="str">
        <f t="shared" ref="K250" si="2648">IF(TRIM(""&amp;G251)&lt;&gt;"","X","")</f>
        <v/>
      </c>
      <c r="L250" s="31" t="str">
        <f>IF(G250&lt;&gt;Labels!$C$92,"X","")</f>
        <v/>
      </c>
      <c r="M250" s="16"/>
      <c r="N250" s="17">
        <v>1353991</v>
      </c>
      <c r="O250" s="17">
        <v>13125</v>
      </c>
      <c r="P250" s="17"/>
      <c r="Q250" s="22" t="str">
        <f>IF(F251="",Labels!$C$93,R250)</f>
        <v>Input Accepted</v>
      </c>
      <c r="R250" s="9" t="str">
        <f t="shared" ref="R250" si="2649">IF(OR(O251&amp;""&lt;&gt;D250&amp;"",O252&amp;""&lt;&gt;D250&amp;""),"You are not allowed to copy cells in the answer column. Press Ctrl-z immediately to attempt to fix this error.",S250)</f>
        <v>Input Accepted</v>
      </c>
      <c r="S250" s="9" t="str">
        <f>IF(AND(OR(H250="X",S251=6,C250=Labels!$C$49,C250=Labels!$C$46,AX250="Y"),Q251=""),Labels!$C$95,T250)</f>
        <v>Input Accepted</v>
      </c>
      <c r="T250" s="346" t="str">
        <f>IF(OR(S252=6,AND(S252&gt;0,S251=6)),Labels!$C$96,IF(S252=1,Labels!$C$143,U250))</f>
        <v>Input Accepted</v>
      </c>
      <c r="U250" s="9" t="str">
        <f>IF(AND(S252&gt;0,U252&lt;=U251),Labels!C$97,V250)</f>
        <v>Input Accepted</v>
      </c>
      <c r="V250" s="9" t="str">
        <f>IF(AND(S252&gt;0,Q252=""),Labels!$C$98,W250)</f>
        <v>Input Accepted</v>
      </c>
      <c r="W250" s="9" t="str">
        <f>IF(AND(S252=0,Q252&lt;&gt;""),Labels!$C$99,Labels!$C$92)</f>
        <v>Input Accepted</v>
      </c>
      <c r="Y250" s="9">
        <f t="shared" ref="Y250" si="2650">IF(H250="X",1,0)</f>
        <v>0</v>
      </c>
      <c r="Z250" s="9">
        <f>SUM(Y$7:Y250)</f>
        <v>0</v>
      </c>
      <c r="AA250" s="9" t="str">
        <f t="shared" ref="AA250" si="2651">Q251</f>
        <v/>
      </c>
      <c r="AB250" s="9">
        <f t="shared" ref="AB250" si="2652">VLOOKUP(P251,$AI$2:$AN$5000,6,FALSE)</f>
        <v>21</v>
      </c>
      <c r="AC250" s="9" t="str">
        <f t="shared" ref="AC250" si="2653">Q252</f>
        <v/>
      </c>
      <c r="AD250" s="9">
        <f t="shared" ref="AD250" si="2654">IF(TRIM(F251)="",1,0)</f>
        <v>0</v>
      </c>
      <c r="AF250" s="347">
        <f t="shared" ref="AF250" si="2655">SUM($AD$7:$AD$5000)</f>
        <v>0</v>
      </c>
      <c r="AG250" s="9">
        <f>IF(AND(H250="X",C250=Labels!C292),1,0)</f>
        <v>0</v>
      </c>
      <c r="AI250" s="328" t="s">
        <v>1995</v>
      </c>
      <c r="AJ250" s="328">
        <v>1354001</v>
      </c>
      <c r="AK250" s="328">
        <v>4148082</v>
      </c>
      <c r="AL250" s="328">
        <v>0</v>
      </c>
      <c r="AM250" s="328">
        <v>6</v>
      </c>
      <c r="AN250" s="328">
        <v>21</v>
      </c>
      <c r="AO250" s="328">
        <v>1</v>
      </c>
      <c r="AP250" s="328">
        <v>0</v>
      </c>
      <c r="AQ250" s="328">
        <v>1</v>
      </c>
      <c r="AR250" s="328">
        <v>0</v>
      </c>
      <c r="AS250" s="328"/>
      <c r="AX250" s="9" t="s">
        <v>663</v>
      </c>
    </row>
    <row r="251" spans="1:50" ht="25.5">
      <c r="A251" s="212">
        <f t="shared" si="2116"/>
        <v>0</v>
      </c>
      <c r="B251" s="18" t="s">
        <v>1157</v>
      </c>
      <c r="C251" s="219" t="str">
        <f t="shared" ref="C251" si="2656">C250</f>
        <v>Minor Must</v>
      </c>
      <c r="D251" s="44" t="str">
        <f t="shared" ref="D251" si="2657">D250</f>
        <v>CB. 4.2.6</v>
      </c>
      <c r="E251" s="19" t="str">
        <f>Labels!$C$103</f>
        <v>Answer 1 / Comment</v>
      </c>
      <c r="F251" s="62" t="str">
        <f>$AI$223</f>
        <v>CB. 4.2.6 -Yes</v>
      </c>
      <c r="G251" s="46"/>
      <c r="H251" s="20" t="str">
        <f t="shared" ref="H251:H252" si="2658">H250</f>
        <v/>
      </c>
      <c r="I251" s="20" t="str">
        <f t="shared" ref="I251:I252" si="2659">I250</f>
        <v/>
      </c>
      <c r="J251" s="20" t="str">
        <f t="shared" ref="J251:J252" si="2660">J250</f>
        <v/>
      </c>
      <c r="K251" s="20" t="str">
        <f t="shared" ref="K251:K252" si="2661">K250</f>
        <v/>
      </c>
      <c r="L251" s="28" t="str">
        <f t="shared" ref="L251" si="2662">L250</f>
        <v/>
      </c>
      <c r="M251" s="21"/>
      <c r="N251" s="22" t="str">
        <f t="shared" ref="N251:N252" si="2663">LEFT(F251,FIND(" -",F251)-1)</f>
        <v>CB. 4.2.6</v>
      </c>
      <c r="O251" s="22" t="str">
        <f t="shared" ref="O251" si="2664">IF(ISERR(N251),D250,N251)</f>
        <v>CB. 4.2.6</v>
      </c>
      <c r="P251" s="22" t="str">
        <f t="shared" ref="P251:P252" si="2665">TRIM(F251&amp;"")</f>
        <v>CB. 4.2.6 -Yes</v>
      </c>
      <c r="Q251" s="22" t="str">
        <f t="shared" ref="Q251:Q252" si="2666">TRIM(G251&amp;"")</f>
        <v/>
      </c>
      <c r="R251" s="9">
        <f t="shared" ref="R251:R252" si="2667">VLOOKUP(F251,$AI$2:$AM$5000,5,FALSE)</f>
        <v>2</v>
      </c>
      <c r="S251" s="9">
        <f t="shared" ref="S251:S252" si="2668">IF(ISNA(R251),0,R251)</f>
        <v>2</v>
      </c>
      <c r="T251" s="9">
        <f t="shared" ref="T251:T252" si="2669">VLOOKUP(F251,$AI$2:$AL$5000,4,FALSE)</f>
        <v>2</v>
      </c>
      <c r="U251" s="9">
        <f t="shared" ref="U251:U252" si="2670">IF(ISNA(T251),0,T251)</f>
        <v>2</v>
      </c>
      <c r="X251" s="9">
        <f t="shared" ref="X251:X252" si="2671">VLOOKUP(F251,$AI$2:$AL$5000,3,FALSE)</f>
        <v>4148052</v>
      </c>
      <c r="Y251" s="349"/>
      <c r="Z251" s="9">
        <f>SUM(Y$7:Y251)</f>
        <v>0</v>
      </c>
      <c r="AC251" s="350">
        <f t="shared" ref="AC251" si="2672">IF(ISNA(VLOOKUP(F251,$AI$2:$AS$5000,11,FALSE)),"", VLOOKUP(F251,$AI$2:$AS$5000,11,FALSE))</f>
        <v>0</v>
      </c>
      <c r="AI251" s="328" t="s">
        <v>1996</v>
      </c>
      <c r="AJ251" s="328">
        <v>1354001</v>
      </c>
      <c r="AK251" s="328">
        <v>4148081</v>
      </c>
      <c r="AL251" s="328">
        <v>0</v>
      </c>
      <c r="AM251" s="328">
        <v>5</v>
      </c>
      <c r="AN251" s="328">
        <v>21</v>
      </c>
      <c r="AO251" s="328">
        <v>0</v>
      </c>
      <c r="AP251" s="328">
        <v>1</v>
      </c>
      <c r="AQ251" s="328">
        <v>0</v>
      </c>
      <c r="AR251" s="328">
        <v>0</v>
      </c>
      <c r="AS251" s="328"/>
    </row>
    <row r="252" spans="1:50" ht="26.25" thickBot="1">
      <c r="A252" s="212">
        <f t="shared" si="2116"/>
        <v>0</v>
      </c>
      <c r="B252" s="23" t="str">
        <f t="shared" ref="B252:D252" si="2673">B250</f>
        <v>GGFV51FA</v>
      </c>
      <c r="C252" s="220" t="str">
        <f t="shared" si="2673"/>
        <v>Minor Must</v>
      </c>
      <c r="D252" s="45" t="str">
        <f t="shared" si="2673"/>
        <v>CB. 4.2.6</v>
      </c>
      <c r="E252" s="24" t="str">
        <f>Labels!$C$104</f>
        <v>Answer 2 / Evidence</v>
      </c>
      <c r="F252" s="222"/>
      <c r="G252" s="223"/>
      <c r="H252" s="25" t="str">
        <f t="shared" si="2658"/>
        <v/>
      </c>
      <c r="I252" s="25" t="str">
        <f t="shared" si="2659"/>
        <v/>
      </c>
      <c r="J252" s="25" t="str">
        <f t="shared" si="2660"/>
        <v/>
      </c>
      <c r="K252" s="25" t="str">
        <f t="shared" si="2661"/>
        <v/>
      </c>
      <c r="L252" s="27" t="str">
        <f t="shared" ref="L252" si="2674">L250</f>
        <v/>
      </c>
      <c r="M252" s="21"/>
      <c r="N252" s="22" t="e">
        <f t="shared" si="2663"/>
        <v>#VALUE!</v>
      </c>
      <c r="O252" s="22" t="str">
        <f t="shared" ref="O252" si="2675">IF(ISERR(N252),D250,N252)</f>
        <v>CB. 4.2.6</v>
      </c>
      <c r="P252" s="22" t="str">
        <f t="shared" si="2665"/>
        <v/>
      </c>
      <c r="Q252" s="22" t="str">
        <f t="shared" si="2666"/>
        <v/>
      </c>
      <c r="R252" s="9" t="e">
        <f t="shared" si="2667"/>
        <v>#N/A</v>
      </c>
      <c r="S252" s="9">
        <f t="shared" si="2668"/>
        <v>0</v>
      </c>
      <c r="T252" s="9" t="e">
        <f t="shared" si="2669"/>
        <v>#N/A</v>
      </c>
      <c r="U252" s="9">
        <f t="shared" si="2670"/>
        <v>0</v>
      </c>
      <c r="V252" s="9">
        <f t="shared" ref="V252" si="2676">IF(U252=0,U251,U252)</f>
        <v>2</v>
      </c>
      <c r="W252" s="347">
        <v>2</v>
      </c>
      <c r="X252" s="9" t="e">
        <f t="shared" si="2671"/>
        <v>#N/A</v>
      </c>
      <c r="Y252" s="349"/>
      <c r="Z252" s="9">
        <f>SUM(Y$7:Y252)</f>
        <v>0</v>
      </c>
      <c r="AE252" s="9">
        <f t="shared" ref="AE252" si="2677">MIN(AH252,V252)</f>
        <v>2</v>
      </c>
      <c r="AH252" s="9">
        <v>2</v>
      </c>
      <c r="AI252" s="328" t="s">
        <v>1997</v>
      </c>
      <c r="AJ252" s="328">
        <v>1354001</v>
      </c>
      <c r="AK252" s="328">
        <v>4148080</v>
      </c>
      <c r="AL252" s="328">
        <v>2</v>
      </c>
      <c r="AM252" s="328">
        <v>2</v>
      </c>
      <c r="AN252" s="328">
        <v>21</v>
      </c>
      <c r="AO252" s="328">
        <v>1</v>
      </c>
      <c r="AP252" s="328">
        <v>0</v>
      </c>
      <c r="AQ252" s="328">
        <v>0</v>
      </c>
      <c r="AR252" s="328">
        <v>0</v>
      </c>
      <c r="AS252" s="328"/>
      <c r="AU252" s="9">
        <v>0</v>
      </c>
      <c r="AV252" s="9">
        <f>U251</f>
        <v>2</v>
      </c>
    </row>
    <row r="253" spans="1:50" ht="25.5">
      <c r="A253" s="212">
        <f t="shared" si="2116"/>
        <v>0</v>
      </c>
      <c r="B253" s="67" t="s">
        <v>1157</v>
      </c>
      <c r="C253" s="143" t="s">
        <v>1097</v>
      </c>
      <c r="D253" s="43" t="s">
        <v>2508</v>
      </c>
      <c r="E253" s="218" t="str">
        <f>Labels!$C$54</f>
        <v>Control Point</v>
      </c>
      <c r="F253" s="26" t="s">
        <v>2509</v>
      </c>
      <c r="G253" s="30" t="str">
        <f>IF(OR(ISERR(P254),ISERR(P255),ISERR(Q254),ISERR(Q255)),Labels!$C$94,Q253)</f>
        <v>Input Accepted</v>
      </c>
      <c r="H253" s="15" t="str">
        <f t="shared" ref="H253" si="2678">IF(F254&lt;&gt;"",IF(TRIM(VLOOKUP(F254,$AI$2:$AR$5000,8,FALSE))="1","X",""),"")</f>
        <v/>
      </c>
      <c r="I253" s="15" t="str">
        <f t="shared" ref="I253" si="2679">IF(F254&lt;&gt;"",IF(TRIM(VLOOKUP(F254,$AI$2:$AR$5000,9,FALSE))="1","X",""),"")</f>
        <v/>
      </c>
      <c r="J253" s="15" t="str">
        <f t="shared" ref="J253" si="2680">IF(TRIM(""&amp;G255)&lt;&gt;"","X","")</f>
        <v/>
      </c>
      <c r="K253" s="15" t="str">
        <f t="shared" ref="K253" si="2681">IF(TRIM(""&amp;G254)&lt;&gt;"","X","")</f>
        <v/>
      </c>
      <c r="L253" s="31" t="str">
        <f>IF(G253&lt;&gt;Labels!$C$92,"X","")</f>
        <v/>
      </c>
      <c r="M253" s="16"/>
      <c r="N253" s="17">
        <v>1353992</v>
      </c>
      <c r="O253" s="17">
        <v>13125</v>
      </c>
      <c r="P253" s="17"/>
      <c r="Q253" s="22" t="str">
        <f>IF(F254="",Labels!$C$93,R253)</f>
        <v>Input Accepted</v>
      </c>
      <c r="R253" s="9" t="str">
        <f t="shared" ref="R253" si="2682">IF(OR(O254&amp;""&lt;&gt;D253&amp;"",O255&amp;""&lt;&gt;D253&amp;""),"You are not allowed to copy cells in the answer column. Press Ctrl-z immediately to attempt to fix this error.",S253)</f>
        <v>Input Accepted</v>
      </c>
      <c r="S253" s="9" t="str">
        <f>IF(AND(OR(H253="X",S254=6,C253=Labels!$C$49,C253=Labels!$C$46,AX253="Y"),Q254=""),Labels!$C$95,T253)</f>
        <v>Input Accepted</v>
      </c>
      <c r="T253" s="346" t="str">
        <f>IF(OR(S255=6,AND(S255&gt;0,S254=6)),Labels!$C$96,IF(S255=1,Labels!$C$143,U253))</f>
        <v>Input Accepted</v>
      </c>
      <c r="U253" s="9" t="str">
        <f>IF(AND(S255&gt;0,U255&lt;=U254),Labels!C$97,V253)</f>
        <v>Input Accepted</v>
      </c>
      <c r="V253" s="9" t="str">
        <f>IF(AND(S255&gt;0,Q255=""),Labels!$C$98,W253)</f>
        <v>Input Accepted</v>
      </c>
      <c r="W253" s="9" t="str">
        <f>IF(AND(S255=0,Q255&lt;&gt;""),Labels!$C$99,Labels!$C$92)</f>
        <v>Input Accepted</v>
      </c>
      <c r="Y253" s="9">
        <f t="shared" ref="Y253" si="2683">IF(H253="X",1,0)</f>
        <v>0</v>
      </c>
      <c r="Z253" s="9">
        <f>SUM(Y$7:Y253)</f>
        <v>0</v>
      </c>
      <c r="AA253" s="9" t="str">
        <f t="shared" ref="AA253" si="2684">Q254</f>
        <v/>
      </c>
      <c r="AB253" s="9">
        <f t="shared" ref="AB253" si="2685">VLOOKUP(P254,$AI$2:$AN$5000,6,FALSE)</f>
        <v>21</v>
      </c>
      <c r="AC253" s="9" t="str">
        <f t="shared" ref="AC253" si="2686">Q255</f>
        <v/>
      </c>
      <c r="AD253" s="9">
        <f t="shared" ref="AD253" si="2687">IF(TRIM(F254)="",1,0)</f>
        <v>0</v>
      </c>
      <c r="AF253" s="347">
        <f t="shared" ref="AF253" si="2688">SUM($AD$7:$AD$5000)</f>
        <v>0</v>
      </c>
      <c r="AG253" s="9">
        <f>IF(AND(H253="X",C253=Labels!C295),1,0)</f>
        <v>0</v>
      </c>
      <c r="AI253" s="328" t="s">
        <v>1998</v>
      </c>
      <c r="AJ253" s="328">
        <v>1354002</v>
      </c>
      <c r="AK253" s="328">
        <v>4148085</v>
      </c>
      <c r="AL253" s="328">
        <v>0</v>
      </c>
      <c r="AM253" s="328">
        <v>6</v>
      </c>
      <c r="AN253" s="328">
        <v>21</v>
      </c>
      <c r="AO253" s="328">
        <v>1</v>
      </c>
      <c r="AP253" s="328">
        <v>0</v>
      </c>
      <c r="AQ253" s="328">
        <v>1</v>
      </c>
      <c r="AR253" s="328">
        <v>0</v>
      </c>
      <c r="AS253" s="328"/>
      <c r="AX253" s="9" t="s">
        <v>663</v>
      </c>
    </row>
    <row r="254" spans="1:50" ht="25.5">
      <c r="A254" s="212">
        <f t="shared" si="2116"/>
        <v>0</v>
      </c>
      <c r="B254" s="18" t="s">
        <v>1157</v>
      </c>
      <c r="C254" s="219" t="str">
        <f t="shared" ref="C254" si="2689">C253</f>
        <v>Minor Must</v>
      </c>
      <c r="D254" s="44" t="str">
        <f t="shared" ref="D254" si="2690">D253</f>
        <v>CB. 4.3.1</v>
      </c>
      <c r="E254" s="19" t="str">
        <f>Labels!$C$103</f>
        <v>Answer 1 / Comment</v>
      </c>
      <c r="F254" s="62" t="str">
        <f>$AI$226</f>
        <v>CB. 4.3.1 -Yes</v>
      </c>
      <c r="G254" s="46"/>
      <c r="H254" s="20" t="str">
        <f t="shared" ref="H254:H255" si="2691">H253</f>
        <v/>
      </c>
      <c r="I254" s="20" t="str">
        <f t="shared" ref="I254:I255" si="2692">I253</f>
        <v/>
      </c>
      <c r="J254" s="20" t="str">
        <f t="shared" ref="J254:J255" si="2693">J253</f>
        <v/>
      </c>
      <c r="K254" s="20" t="str">
        <f t="shared" ref="K254:K255" si="2694">K253</f>
        <v/>
      </c>
      <c r="L254" s="28" t="str">
        <f t="shared" ref="L254" si="2695">L253</f>
        <v/>
      </c>
      <c r="M254" s="21"/>
      <c r="N254" s="22" t="str">
        <f t="shared" ref="N254:N255" si="2696">LEFT(F254,FIND(" -",F254)-1)</f>
        <v>CB. 4.3.1</v>
      </c>
      <c r="O254" s="22" t="str">
        <f t="shared" ref="O254" si="2697">IF(ISERR(N254),D253,N254)</f>
        <v>CB. 4.3.1</v>
      </c>
      <c r="P254" s="22" t="str">
        <f t="shared" ref="P254:P255" si="2698">TRIM(F254&amp;"")</f>
        <v>CB. 4.3.1 -Yes</v>
      </c>
      <c r="Q254" s="22" t="str">
        <f t="shared" ref="Q254:Q255" si="2699">TRIM(G254&amp;"")</f>
        <v/>
      </c>
      <c r="R254" s="9">
        <f t="shared" ref="R254:R255" si="2700">VLOOKUP(F254,$AI$2:$AM$5000,5,FALSE)</f>
        <v>2</v>
      </c>
      <c r="S254" s="9">
        <f t="shared" ref="S254:S255" si="2701">IF(ISNA(R254),0,R254)</f>
        <v>2</v>
      </c>
      <c r="T254" s="9">
        <f t="shared" ref="T254:T255" si="2702">VLOOKUP(F254,$AI$2:$AL$5000,4,FALSE)</f>
        <v>2</v>
      </c>
      <c r="U254" s="9">
        <f t="shared" ref="U254:U255" si="2703">IF(ISNA(T254),0,T254)</f>
        <v>2</v>
      </c>
      <c r="X254" s="9">
        <f t="shared" ref="X254:X255" si="2704">VLOOKUP(F254,$AI$2:$AL$5000,3,FALSE)</f>
        <v>4148054</v>
      </c>
      <c r="Y254" s="349"/>
      <c r="Z254" s="9">
        <f>SUM(Y$7:Y254)</f>
        <v>0</v>
      </c>
      <c r="AC254" s="350">
        <f t="shared" ref="AC254" si="2705">IF(ISNA(VLOOKUP(F254,$AI$2:$AS$5000,11,FALSE)),"", VLOOKUP(F254,$AI$2:$AS$5000,11,FALSE))</f>
        <v>0</v>
      </c>
      <c r="AI254" s="328" t="s">
        <v>1999</v>
      </c>
      <c r="AJ254" s="328">
        <v>1354002</v>
      </c>
      <c r="AK254" s="328">
        <v>4148084</v>
      </c>
      <c r="AL254" s="328">
        <v>0</v>
      </c>
      <c r="AM254" s="328">
        <v>5</v>
      </c>
      <c r="AN254" s="328">
        <v>21</v>
      </c>
      <c r="AO254" s="328">
        <v>0</v>
      </c>
      <c r="AP254" s="328">
        <v>1</v>
      </c>
      <c r="AQ254" s="328">
        <v>0</v>
      </c>
      <c r="AR254" s="328">
        <v>0</v>
      </c>
      <c r="AS254" s="328"/>
    </row>
    <row r="255" spans="1:50" ht="26.25" thickBot="1">
      <c r="A255" s="212">
        <f t="shared" si="2116"/>
        <v>0</v>
      </c>
      <c r="B255" s="23" t="str">
        <f t="shared" ref="B255:D255" si="2706">B253</f>
        <v>GGFV51FA</v>
      </c>
      <c r="C255" s="220" t="str">
        <f t="shared" si="2706"/>
        <v>Minor Must</v>
      </c>
      <c r="D255" s="45" t="str">
        <f t="shared" si="2706"/>
        <v>CB. 4.3.1</v>
      </c>
      <c r="E255" s="24" t="str">
        <f>Labels!$C$104</f>
        <v>Answer 2 / Evidence</v>
      </c>
      <c r="F255" s="222"/>
      <c r="G255" s="223"/>
      <c r="H255" s="25" t="str">
        <f t="shared" si="2691"/>
        <v/>
      </c>
      <c r="I255" s="25" t="str">
        <f t="shared" si="2692"/>
        <v/>
      </c>
      <c r="J255" s="25" t="str">
        <f t="shared" si="2693"/>
        <v/>
      </c>
      <c r="K255" s="25" t="str">
        <f t="shared" si="2694"/>
        <v/>
      </c>
      <c r="L255" s="27" t="str">
        <f t="shared" ref="L255" si="2707">L253</f>
        <v/>
      </c>
      <c r="M255" s="21"/>
      <c r="N255" s="22" t="e">
        <f t="shared" si="2696"/>
        <v>#VALUE!</v>
      </c>
      <c r="O255" s="22" t="str">
        <f t="shared" ref="O255" si="2708">IF(ISERR(N255),D253,N255)</f>
        <v>CB. 4.3.1</v>
      </c>
      <c r="P255" s="22" t="str">
        <f t="shared" si="2698"/>
        <v/>
      </c>
      <c r="Q255" s="22" t="str">
        <f t="shared" si="2699"/>
        <v/>
      </c>
      <c r="R255" s="9" t="e">
        <f t="shared" si="2700"/>
        <v>#N/A</v>
      </c>
      <c r="S255" s="9">
        <f t="shared" si="2701"/>
        <v>0</v>
      </c>
      <c r="T255" s="9" t="e">
        <f t="shared" si="2702"/>
        <v>#N/A</v>
      </c>
      <c r="U255" s="9">
        <f t="shared" si="2703"/>
        <v>0</v>
      </c>
      <c r="V255" s="9">
        <f t="shared" ref="V255" si="2709">IF(U255=0,U254,U255)</f>
        <v>2</v>
      </c>
      <c r="W255" s="347">
        <v>2</v>
      </c>
      <c r="X255" s="9" t="e">
        <f t="shared" si="2704"/>
        <v>#N/A</v>
      </c>
      <c r="Y255" s="349"/>
      <c r="Z255" s="9">
        <f>SUM(Y$7:Y255)</f>
        <v>0</v>
      </c>
      <c r="AE255" s="9">
        <f t="shared" ref="AE255" si="2710">MIN(AH255,V255)</f>
        <v>2</v>
      </c>
      <c r="AH255" s="9">
        <v>2</v>
      </c>
      <c r="AI255" s="328" t="s">
        <v>2000</v>
      </c>
      <c r="AJ255" s="328">
        <v>1354002</v>
      </c>
      <c r="AK255" s="328">
        <v>4148083</v>
      </c>
      <c r="AL255" s="328">
        <v>2</v>
      </c>
      <c r="AM255" s="328">
        <v>2</v>
      </c>
      <c r="AN255" s="328">
        <v>21</v>
      </c>
      <c r="AO255" s="328">
        <v>1</v>
      </c>
      <c r="AP255" s="328">
        <v>0</v>
      </c>
      <c r="AQ255" s="328">
        <v>0</v>
      </c>
      <c r="AR255" s="328">
        <v>0</v>
      </c>
      <c r="AS255" s="328"/>
      <c r="AU255" s="9">
        <v>0</v>
      </c>
      <c r="AV255" s="9">
        <f>U254</f>
        <v>2</v>
      </c>
    </row>
    <row r="256" spans="1:50">
      <c r="A256" s="212">
        <f t="shared" si="2116"/>
        <v>0</v>
      </c>
      <c r="B256" s="67" t="s">
        <v>1157</v>
      </c>
      <c r="C256" s="143" t="s">
        <v>1097</v>
      </c>
      <c r="D256" s="43" t="s">
        <v>2510</v>
      </c>
      <c r="E256" s="218" t="str">
        <f>Labels!$C$54</f>
        <v>Control Point</v>
      </c>
      <c r="F256" s="26" t="s">
        <v>2511</v>
      </c>
      <c r="G256" s="30" t="str">
        <f>IF(OR(ISERR(P257),ISERR(P258),ISERR(Q257),ISERR(Q258)),Labels!$C$94,Q256)</f>
        <v>Input Accepted</v>
      </c>
      <c r="H256" s="15" t="str">
        <f t="shared" ref="H256" si="2711">IF(F257&lt;&gt;"",IF(TRIM(VLOOKUP(F257,$AI$2:$AR$5000,8,FALSE))="1","X",""),"")</f>
        <v/>
      </c>
      <c r="I256" s="15" t="str">
        <f t="shared" ref="I256" si="2712">IF(F257&lt;&gt;"",IF(TRIM(VLOOKUP(F257,$AI$2:$AR$5000,9,FALSE))="1","X",""),"")</f>
        <v/>
      </c>
      <c r="J256" s="15" t="str">
        <f t="shared" ref="J256" si="2713">IF(TRIM(""&amp;G258)&lt;&gt;"","X","")</f>
        <v/>
      </c>
      <c r="K256" s="15" t="str">
        <f t="shared" ref="K256" si="2714">IF(TRIM(""&amp;G257)&lt;&gt;"","X","")</f>
        <v/>
      </c>
      <c r="L256" s="31" t="str">
        <f>IF(G256&lt;&gt;Labels!$C$92,"X","")</f>
        <v/>
      </c>
      <c r="M256" s="16"/>
      <c r="N256" s="17">
        <v>1353993</v>
      </c>
      <c r="O256" s="17">
        <v>13125</v>
      </c>
      <c r="P256" s="17"/>
      <c r="Q256" s="22" t="str">
        <f>IF(F257="",Labels!$C$93,R256)</f>
        <v>Input Accepted</v>
      </c>
      <c r="R256" s="9" t="str">
        <f t="shared" ref="R256" si="2715">IF(OR(O257&amp;""&lt;&gt;D256&amp;"",O258&amp;""&lt;&gt;D256&amp;""),"You are not allowed to copy cells in the answer column. Press Ctrl-z immediately to attempt to fix this error.",S256)</f>
        <v>Input Accepted</v>
      </c>
      <c r="S256" s="9" t="str">
        <f>IF(AND(OR(H256="X",S257=6,C256=Labels!$C$49,C256=Labels!$C$46,AX256="Y"),Q257=""),Labels!$C$95,T256)</f>
        <v>Input Accepted</v>
      </c>
      <c r="T256" s="346" t="str">
        <f>IF(OR(S258=6,AND(S258&gt;0,S257=6)),Labels!$C$96,IF(S258=1,Labels!$C$143,U256))</f>
        <v>Input Accepted</v>
      </c>
      <c r="U256" s="9" t="str">
        <f>IF(AND(S258&gt;0,U258&lt;=U257),Labels!C$97,V256)</f>
        <v>Input Accepted</v>
      </c>
      <c r="V256" s="9" t="str">
        <f>IF(AND(S258&gt;0,Q258=""),Labels!$C$98,W256)</f>
        <v>Input Accepted</v>
      </c>
      <c r="W256" s="9" t="str">
        <f>IF(AND(S258=0,Q258&lt;&gt;""),Labels!$C$99,Labels!$C$92)</f>
        <v>Input Accepted</v>
      </c>
      <c r="Y256" s="9">
        <f t="shared" ref="Y256" si="2716">IF(H256="X",1,0)</f>
        <v>0</v>
      </c>
      <c r="Z256" s="9">
        <f>SUM(Y$7:Y256)</f>
        <v>0</v>
      </c>
      <c r="AA256" s="9" t="str">
        <f t="shared" ref="AA256" si="2717">Q257</f>
        <v/>
      </c>
      <c r="AB256" s="9">
        <f t="shared" ref="AB256" si="2718">VLOOKUP(P257,$AI$2:$AN$5000,6,FALSE)</f>
        <v>21</v>
      </c>
      <c r="AC256" s="9" t="str">
        <f t="shared" ref="AC256" si="2719">Q258</f>
        <v/>
      </c>
      <c r="AD256" s="9">
        <f t="shared" ref="AD256" si="2720">IF(TRIM(F257)="",1,0)</f>
        <v>0</v>
      </c>
      <c r="AF256" s="347">
        <f t="shared" ref="AF256" si="2721">SUM($AD$7:$AD$5000)</f>
        <v>0</v>
      </c>
      <c r="AG256" s="9">
        <f>IF(AND(H256="X",C256=Labels!C298),1,0)</f>
        <v>0</v>
      </c>
      <c r="AI256" s="328" t="s">
        <v>2001</v>
      </c>
      <c r="AJ256" s="328">
        <v>1354003</v>
      </c>
      <c r="AK256" s="328">
        <v>4148088</v>
      </c>
      <c r="AL256" s="328">
        <v>0</v>
      </c>
      <c r="AM256" s="328">
        <v>6</v>
      </c>
      <c r="AN256" s="328">
        <v>21</v>
      </c>
      <c r="AO256" s="328">
        <v>1</v>
      </c>
      <c r="AP256" s="328">
        <v>0</v>
      </c>
      <c r="AQ256" s="328">
        <v>1</v>
      </c>
      <c r="AR256" s="328">
        <v>0</v>
      </c>
      <c r="AS256" s="328"/>
      <c r="AX256" s="9" t="s">
        <v>663</v>
      </c>
    </row>
    <row r="257" spans="1:50" ht="25.5">
      <c r="A257" s="212">
        <f t="shared" si="2116"/>
        <v>0</v>
      </c>
      <c r="B257" s="18" t="s">
        <v>1157</v>
      </c>
      <c r="C257" s="219" t="str">
        <f t="shared" ref="C257" si="2722">C256</f>
        <v>Minor Must</v>
      </c>
      <c r="D257" s="44" t="str">
        <f t="shared" ref="D257" si="2723">D256</f>
        <v>CB. 4.3.2</v>
      </c>
      <c r="E257" s="19" t="str">
        <f>Labels!$C$103</f>
        <v>Answer 1 / Comment</v>
      </c>
      <c r="F257" s="62" t="str">
        <f>$AI$229</f>
        <v>CB. 4.3.2 -Yes</v>
      </c>
      <c r="G257" s="46"/>
      <c r="H257" s="20" t="str">
        <f t="shared" ref="H257:H258" si="2724">H256</f>
        <v/>
      </c>
      <c r="I257" s="20" t="str">
        <f t="shared" ref="I257:I258" si="2725">I256</f>
        <v/>
      </c>
      <c r="J257" s="20" t="str">
        <f t="shared" ref="J257:J258" si="2726">J256</f>
        <v/>
      </c>
      <c r="K257" s="20" t="str">
        <f t="shared" ref="K257:K258" si="2727">K256</f>
        <v/>
      </c>
      <c r="L257" s="28" t="str">
        <f t="shared" ref="L257" si="2728">L256</f>
        <v/>
      </c>
      <c r="M257" s="21"/>
      <c r="N257" s="22" t="str">
        <f t="shared" ref="N257:N258" si="2729">LEFT(F257,FIND(" -",F257)-1)</f>
        <v>CB. 4.3.2</v>
      </c>
      <c r="O257" s="22" t="str">
        <f t="shared" ref="O257" si="2730">IF(ISERR(N257),D256,N257)</f>
        <v>CB. 4.3.2</v>
      </c>
      <c r="P257" s="22" t="str">
        <f t="shared" ref="P257:P258" si="2731">TRIM(F257&amp;"")</f>
        <v>CB. 4.3.2 -Yes</v>
      </c>
      <c r="Q257" s="22" t="str">
        <f t="shared" ref="Q257:Q258" si="2732">TRIM(G257&amp;"")</f>
        <v/>
      </c>
      <c r="R257" s="9">
        <f t="shared" ref="R257:R258" si="2733">VLOOKUP(F257,$AI$2:$AM$5000,5,FALSE)</f>
        <v>2</v>
      </c>
      <c r="S257" s="9">
        <f t="shared" ref="S257:S258" si="2734">IF(ISNA(R257),0,R257)</f>
        <v>2</v>
      </c>
      <c r="T257" s="9">
        <f t="shared" ref="T257:T258" si="2735">VLOOKUP(F257,$AI$2:$AL$5000,4,FALSE)</f>
        <v>2</v>
      </c>
      <c r="U257" s="9">
        <f t="shared" ref="U257:U258" si="2736">IF(ISNA(T257),0,T257)</f>
        <v>2</v>
      </c>
      <c r="X257" s="9">
        <f t="shared" ref="X257:X258" si="2737">VLOOKUP(F257,$AI$2:$AL$5000,3,FALSE)</f>
        <v>4148057</v>
      </c>
      <c r="Y257" s="349"/>
      <c r="Z257" s="9">
        <f>SUM(Y$7:Y257)</f>
        <v>0</v>
      </c>
      <c r="AC257" s="350">
        <f t="shared" ref="AC257" si="2738">IF(ISNA(VLOOKUP(F257,$AI$2:$AS$5000,11,FALSE)),"", VLOOKUP(F257,$AI$2:$AS$5000,11,FALSE))</f>
        <v>0</v>
      </c>
      <c r="AI257" s="328" t="s">
        <v>2002</v>
      </c>
      <c r="AJ257" s="328">
        <v>1354003</v>
      </c>
      <c r="AK257" s="328">
        <v>4148087</v>
      </c>
      <c r="AL257" s="328">
        <v>0</v>
      </c>
      <c r="AM257" s="328">
        <v>5</v>
      </c>
      <c r="AN257" s="328">
        <v>21</v>
      </c>
      <c r="AO257" s="328">
        <v>0</v>
      </c>
      <c r="AP257" s="328">
        <v>1</v>
      </c>
      <c r="AQ257" s="328">
        <v>0</v>
      </c>
      <c r="AR257" s="328">
        <v>0</v>
      </c>
      <c r="AS257" s="328"/>
    </row>
    <row r="258" spans="1:50" ht="26.25" thickBot="1">
      <c r="A258" s="212">
        <f t="shared" si="2116"/>
        <v>0</v>
      </c>
      <c r="B258" s="23" t="str">
        <f t="shared" ref="B258:D258" si="2739">B256</f>
        <v>GGFV51FA</v>
      </c>
      <c r="C258" s="220" t="str">
        <f t="shared" si="2739"/>
        <v>Minor Must</v>
      </c>
      <c r="D258" s="45" t="str">
        <f t="shared" si="2739"/>
        <v>CB. 4.3.2</v>
      </c>
      <c r="E258" s="24" t="str">
        <f>Labels!$C$104</f>
        <v>Answer 2 / Evidence</v>
      </c>
      <c r="F258" s="222"/>
      <c r="G258" s="223"/>
      <c r="H258" s="25" t="str">
        <f t="shared" si="2724"/>
        <v/>
      </c>
      <c r="I258" s="25" t="str">
        <f t="shared" si="2725"/>
        <v/>
      </c>
      <c r="J258" s="25" t="str">
        <f t="shared" si="2726"/>
        <v/>
      </c>
      <c r="K258" s="25" t="str">
        <f t="shared" si="2727"/>
        <v/>
      </c>
      <c r="L258" s="27" t="str">
        <f t="shared" ref="L258" si="2740">L256</f>
        <v/>
      </c>
      <c r="M258" s="21"/>
      <c r="N258" s="22" t="e">
        <f t="shared" si="2729"/>
        <v>#VALUE!</v>
      </c>
      <c r="O258" s="22" t="str">
        <f t="shared" ref="O258" si="2741">IF(ISERR(N258),D256,N258)</f>
        <v>CB. 4.3.2</v>
      </c>
      <c r="P258" s="22" t="str">
        <f t="shared" si="2731"/>
        <v/>
      </c>
      <c r="Q258" s="22" t="str">
        <f t="shared" si="2732"/>
        <v/>
      </c>
      <c r="R258" s="9" t="e">
        <f t="shared" si="2733"/>
        <v>#N/A</v>
      </c>
      <c r="S258" s="9">
        <f t="shared" si="2734"/>
        <v>0</v>
      </c>
      <c r="T258" s="9" t="e">
        <f t="shared" si="2735"/>
        <v>#N/A</v>
      </c>
      <c r="U258" s="9">
        <f t="shared" si="2736"/>
        <v>0</v>
      </c>
      <c r="V258" s="9">
        <f t="shared" ref="V258" si="2742">IF(U258=0,U257,U258)</f>
        <v>2</v>
      </c>
      <c r="W258" s="347">
        <v>2</v>
      </c>
      <c r="X258" s="9" t="e">
        <f t="shared" si="2737"/>
        <v>#N/A</v>
      </c>
      <c r="Y258" s="349"/>
      <c r="Z258" s="9">
        <f>SUM(Y$7:Y258)</f>
        <v>0</v>
      </c>
      <c r="AE258" s="9">
        <f t="shared" ref="AE258" si="2743">MIN(AH258,V258)</f>
        <v>2</v>
      </c>
      <c r="AH258" s="9">
        <v>2</v>
      </c>
      <c r="AI258" s="328" t="s">
        <v>2003</v>
      </c>
      <c r="AJ258" s="328">
        <v>1354003</v>
      </c>
      <c r="AK258" s="328">
        <v>4148086</v>
      </c>
      <c r="AL258" s="328">
        <v>2</v>
      </c>
      <c r="AM258" s="328">
        <v>2</v>
      </c>
      <c r="AN258" s="328">
        <v>21</v>
      </c>
      <c r="AO258" s="328">
        <v>1</v>
      </c>
      <c r="AP258" s="328">
        <v>0</v>
      </c>
      <c r="AQ258" s="328">
        <v>0</v>
      </c>
      <c r="AR258" s="328">
        <v>0</v>
      </c>
      <c r="AS258" s="328"/>
      <c r="AU258" s="9">
        <v>0</v>
      </c>
      <c r="AV258" s="9">
        <f>U257</f>
        <v>2</v>
      </c>
    </row>
    <row r="259" spans="1:50">
      <c r="A259" s="212">
        <f t="shared" si="2116"/>
        <v>0</v>
      </c>
      <c r="B259" s="67" t="s">
        <v>1157</v>
      </c>
      <c r="C259" s="143" t="s">
        <v>1097</v>
      </c>
      <c r="D259" s="43" t="s">
        <v>2512</v>
      </c>
      <c r="E259" s="218" t="str">
        <f>Labels!$C$54</f>
        <v>Control Point</v>
      </c>
      <c r="F259" s="26" t="s">
        <v>2513</v>
      </c>
      <c r="G259" s="30" t="str">
        <f>IF(OR(ISERR(P260),ISERR(P261),ISERR(Q260),ISERR(Q261)),Labels!$C$94,Q259)</f>
        <v>Input Accepted</v>
      </c>
      <c r="H259" s="15" t="str">
        <f t="shared" ref="H259" si="2744">IF(F260&lt;&gt;"",IF(TRIM(VLOOKUP(F260,$AI$2:$AR$5000,8,FALSE))="1","X",""),"")</f>
        <v/>
      </c>
      <c r="I259" s="15" t="str">
        <f t="shared" ref="I259" si="2745">IF(F260&lt;&gt;"",IF(TRIM(VLOOKUP(F260,$AI$2:$AR$5000,9,FALSE))="1","X",""),"")</f>
        <v/>
      </c>
      <c r="J259" s="15" t="str">
        <f t="shared" ref="J259" si="2746">IF(TRIM(""&amp;G261)&lt;&gt;"","X","")</f>
        <v/>
      </c>
      <c r="K259" s="15" t="str">
        <f t="shared" ref="K259" si="2747">IF(TRIM(""&amp;G260)&lt;&gt;"","X","")</f>
        <v/>
      </c>
      <c r="L259" s="31" t="str">
        <f>IF(G259&lt;&gt;Labels!$C$92,"X","")</f>
        <v/>
      </c>
      <c r="M259" s="16"/>
      <c r="N259" s="17">
        <v>1353994</v>
      </c>
      <c r="O259" s="17">
        <v>13125</v>
      </c>
      <c r="P259" s="17"/>
      <c r="Q259" s="22" t="str">
        <f>IF(F260="",Labels!$C$93,R259)</f>
        <v>Input Accepted</v>
      </c>
      <c r="R259" s="9" t="str">
        <f t="shared" ref="R259" si="2748">IF(OR(O260&amp;""&lt;&gt;D259&amp;"",O261&amp;""&lt;&gt;D259&amp;""),"You are not allowed to copy cells in the answer column. Press Ctrl-z immediately to attempt to fix this error.",S259)</f>
        <v>Input Accepted</v>
      </c>
      <c r="S259" s="9" t="str">
        <f>IF(AND(OR(H259="X",S260=6,C259=Labels!$C$49,C259=Labels!$C$46,AX259="Y"),Q260=""),Labels!$C$95,T259)</f>
        <v>Input Accepted</v>
      </c>
      <c r="T259" s="346" t="str">
        <f>IF(OR(S261=6,AND(S261&gt;0,S260=6)),Labels!$C$96,IF(S261=1,Labels!$C$143,U259))</f>
        <v>Input Accepted</v>
      </c>
      <c r="U259" s="9" t="str">
        <f>IF(AND(S261&gt;0,U261&lt;=U260),Labels!C$97,V259)</f>
        <v>Input Accepted</v>
      </c>
      <c r="V259" s="9" t="str">
        <f>IF(AND(S261&gt;0,Q261=""),Labels!$C$98,W259)</f>
        <v>Input Accepted</v>
      </c>
      <c r="W259" s="9" t="str">
        <f>IF(AND(S261=0,Q261&lt;&gt;""),Labels!$C$99,Labels!$C$92)</f>
        <v>Input Accepted</v>
      </c>
      <c r="Y259" s="9">
        <f t="shared" ref="Y259" si="2749">IF(H259="X",1,0)</f>
        <v>0</v>
      </c>
      <c r="Z259" s="9">
        <f>SUM(Y$7:Y259)</f>
        <v>0</v>
      </c>
      <c r="AA259" s="9" t="str">
        <f t="shared" ref="AA259" si="2750">Q260</f>
        <v/>
      </c>
      <c r="AB259" s="9">
        <f t="shared" ref="AB259" si="2751">VLOOKUP(P260,$AI$2:$AN$5000,6,FALSE)</f>
        <v>21</v>
      </c>
      <c r="AC259" s="9" t="str">
        <f t="shared" ref="AC259" si="2752">Q261</f>
        <v/>
      </c>
      <c r="AD259" s="9">
        <f t="shared" ref="AD259" si="2753">IF(TRIM(F260)="",1,0)</f>
        <v>0</v>
      </c>
      <c r="AF259" s="347">
        <f t="shared" ref="AF259" si="2754">SUM($AD$7:$AD$5000)</f>
        <v>0</v>
      </c>
      <c r="AG259" s="9">
        <f>IF(AND(H259="X",C259=Labels!C301),1,0)</f>
        <v>0</v>
      </c>
      <c r="AI259" s="328" t="s">
        <v>2004</v>
      </c>
      <c r="AJ259" s="328">
        <v>1354004</v>
      </c>
      <c r="AK259" s="328">
        <v>4148091</v>
      </c>
      <c r="AL259" s="328">
        <v>0</v>
      </c>
      <c r="AM259" s="328">
        <v>6</v>
      </c>
      <c r="AN259" s="328">
        <v>21</v>
      </c>
      <c r="AO259" s="328">
        <v>1</v>
      </c>
      <c r="AP259" s="328">
        <v>0</v>
      </c>
      <c r="AQ259" s="328">
        <v>1</v>
      </c>
      <c r="AR259" s="328">
        <v>0</v>
      </c>
      <c r="AS259" s="328"/>
      <c r="AX259" s="9" t="s">
        <v>663</v>
      </c>
    </row>
    <row r="260" spans="1:50" ht="25.5">
      <c r="A260" s="212">
        <f t="shared" si="2116"/>
        <v>0</v>
      </c>
      <c r="B260" s="18" t="s">
        <v>1157</v>
      </c>
      <c r="C260" s="219" t="str">
        <f t="shared" ref="C260" si="2755">C259</f>
        <v>Minor Must</v>
      </c>
      <c r="D260" s="44" t="str">
        <f t="shared" ref="D260" si="2756">D259</f>
        <v>CB. 4.3.3</v>
      </c>
      <c r="E260" s="19" t="str">
        <f>Labels!$C$103</f>
        <v>Answer 1 / Comment</v>
      </c>
      <c r="F260" s="62" t="str">
        <f>$AI$232</f>
        <v>CB. 4.3.3 -Yes</v>
      </c>
      <c r="G260" s="46"/>
      <c r="H260" s="20" t="str">
        <f t="shared" ref="H260:H261" si="2757">H259</f>
        <v/>
      </c>
      <c r="I260" s="20" t="str">
        <f t="shared" ref="I260:I261" si="2758">I259</f>
        <v/>
      </c>
      <c r="J260" s="20" t="str">
        <f t="shared" ref="J260:J261" si="2759">J259</f>
        <v/>
      </c>
      <c r="K260" s="20" t="str">
        <f t="shared" ref="K260:K261" si="2760">K259</f>
        <v/>
      </c>
      <c r="L260" s="28" t="str">
        <f t="shared" ref="L260" si="2761">L259</f>
        <v/>
      </c>
      <c r="M260" s="21"/>
      <c r="N260" s="22" t="str">
        <f t="shared" ref="N260:N261" si="2762">LEFT(F260,FIND(" -",F260)-1)</f>
        <v>CB. 4.3.3</v>
      </c>
      <c r="O260" s="22" t="str">
        <f t="shared" ref="O260" si="2763">IF(ISERR(N260),D259,N260)</f>
        <v>CB. 4.3.3</v>
      </c>
      <c r="P260" s="22" t="str">
        <f t="shared" ref="P260:P261" si="2764">TRIM(F260&amp;"")</f>
        <v>CB. 4.3.3 -Yes</v>
      </c>
      <c r="Q260" s="22" t="str">
        <f t="shared" ref="Q260:Q261" si="2765">TRIM(G260&amp;"")</f>
        <v/>
      </c>
      <c r="R260" s="9">
        <f t="shared" ref="R260:R261" si="2766">VLOOKUP(F260,$AI$2:$AM$5000,5,FALSE)</f>
        <v>2</v>
      </c>
      <c r="S260" s="9">
        <f t="shared" ref="S260:S261" si="2767">IF(ISNA(R260),0,R260)</f>
        <v>2</v>
      </c>
      <c r="T260" s="9">
        <f t="shared" ref="T260:T261" si="2768">VLOOKUP(F260,$AI$2:$AL$5000,4,FALSE)</f>
        <v>2</v>
      </c>
      <c r="U260" s="9">
        <f t="shared" ref="U260:U261" si="2769">IF(ISNA(T260),0,T260)</f>
        <v>2</v>
      </c>
      <c r="X260" s="9">
        <f t="shared" ref="X260:X261" si="2770">VLOOKUP(F260,$AI$2:$AL$5000,3,FALSE)</f>
        <v>4148060</v>
      </c>
      <c r="Y260" s="349"/>
      <c r="Z260" s="9">
        <f>SUM(Y$7:Y260)</f>
        <v>0</v>
      </c>
      <c r="AC260" s="350">
        <f t="shared" ref="AC260" si="2771">IF(ISNA(VLOOKUP(F260,$AI$2:$AS$5000,11,FALSE)),"", VLOOKUP(F260,$AI$2:$AS$5000,11,FALSE))</f>
        <v>0</v>
      </c>
      <c r="AI260" s="328" t="s">
        <v>2005</v>
      </c>
      <c r="AJ260" s="328">
        <v>1354004</v>
      </c>
      <c r="AK260" s="328">
        <v>4148090</v>
      </c>
      <c r="AL260" s="328">
        <v>0</v>
      </c>
      <c r="AM260" s="328">
        <v>5</v>
      </c>
      <c r="AN260" s="328">
        <v>21</v>
      </c>
      <c r="AO260" s="328">
        <v>0</v>
      </c>
      <c r="AP260" s="328">
        <v>1</v>
      </c>
      <c r="AQ260" s="328">
        <v>0</v>
      </c>
      <c r="AR260" s="328">
        <v>0</v>
      </c>
      <c r="AS260" s="328"/>
    </row>
    <row r="261" spans="1:50" ht="26.25" thickBot="1">
      <c r="A261" s="212">
        <f t="shared" si="2116"/>
        <v>0</v>
      </c>
      <c r="B261" s="23" t="str">
        <f t="shared" ref="B261:D261" si="2772">B259</f>
        <v>GGFV51FA</v>
      </c>
      <c r="C261" s="220" t="str">
        <f t="shared" si="2772"/>
        <v>Minor Must</v>
      </c>
      <c r="D261" s="45" t="str">
        <f t="shared" si="2772"/>
        <v>CB. 4.3.3</v>
      </c>
      <c r="E261" s="24" t="str">
        <f>Labels!$C$104</f>
        <v>Answer 2 / Evidence</v>
      </c>
      <c r="F261" s="222"/>
      <c r="G261" s="223"/>
      <c r="H261" s="25" t="str">
        <f t="shared" si="2757"/>
        <v/>
      </c>
      <c r="I261" s="25" t="str">
        <f t="shared" si="2758"/>
        <v/>
      </c>
      <c r="J261" s="25" t="str">
        <f t="shared" si="2759"/>
        <v/>
      </c>
      <c r="K261" s="25" t="str">
        <f t="shared" si="2760"/>
        <v/>
      </c>
      <c r="L261" s="27" t="str">
        <f t="shared" ref="L261" si="2773">L259</f>
        <v/>
      </c>
      <c r="M261" s="21"/>
      <c r="N261" s="22" t="e">
        <f t="shared" si="2762"/>
        <v>#VALUE!</v>
      </c>
      <c r="O261" s="22" t="str">
        <f t="shared" ref="O261" si="2774">IF(ISERR(N261),D259,N261)</f>
        <v>CB. 4.3.3</v>
      </c>
      <c r="P261" s="22" t="str">
        <f t="shared" si="2764"/>
        <v/>
      </c>
      <c r="Q261" s="22" t="str">
        <f t="shared" si="2765"/>
        <v/>
      </c>
      <c r="R261" s="9" t="e">
        <f t="shared" si="2766"/>
        <v>#N/A</v>
      </c>
      <c r="S261" s="9">
        <f t="shared" si="2767"/>
        <v>0</v>
      </c>
      <c r="T261" s="9" t="e">
        <f t="shared" si="2768"/>
        <v>#N/A</v>
      </c>
      <c r="U261" s="9">
        <f t="shared" si="2769"/>
        <v>0</v>
      </c>
      <c r="V261" s="9">
        <f t="shared" ref="V261" si="2775">IF(U261=0,U260,U261)</f>
        <v>2</v>
      </c>
      <c r="W261" s="347">
        <v>2</v>
      </c>
      <c r="X261" s="9" t="e">
        <f t="shared" si="2770"/>
        <v>#N/A</v>
      </c>
      <c r="Y261" s="349"/>
      <c r="Z261" s="9">
        <f>SUM(Y$7:Y261)</f>
        <v>0</v>
      </c>
      <c r="AE261" s="9">
        <f t="shared" ref="AE261" si="2776">MIN(AH261,V261)</f>
        <v>2</v>
      </c>
      <c r="AH261" s="9">
        <v>2</v>
      </c>
      <c r="AI261" s="328" t="s">
        <v>2006</v>
      </c>
      <c r="AJ261" s="328">
        <v>1354004</v>
      </c>
      <c r="AK261" s="328">
        <v>4148089</v>
      </c>
      <c r="AL261" s="328">
        <v>2</v>
      </c>
      <c r="AM261" s="328">
        <v>2</v>
      </c>
      <c r="AN261" s="328">
        <v>21</v>
      </c>
      <c r="AO261" s="328">
        <v>1</v>
      </c>
      <c r="AP261" s="328">
        <v>0</v>
      </c>
      <c r="AQ261" s="328">
        <v>0</v>
      </c>
      <c r="AR261" s="328">
        <v>0</v>
      </c>
      <c r="AS261" s="328"/>
      <c r="AU261" s="9">
        <v>0</v>
      </c>
      <c r="AV261" s="9">
        <f>U260</f>
        <v>2</v>
      </c>
    </row>
    <row r="262" spans="1:50">
      <c r="A262" s="212">
        <f t="shared" si="2116"/>
        <v>0</v>
      </c>
      <c r="B262" s="67" t="s">
        <v>1157</v>
      </c>
      <c r="C262" s="143" t="s">
        <v>1097</v>
      </c>
      <c r="D262" s="43" t="s">
        <v>2514</v>
      </c>
      <c r="E262" s="218" t="str">
        <f>Labels!$C$54</f>
        <v>Control Point</v>
      </c>
      <c r="F262" s="26" t="s">
        <v>2515</v>
      </c>
      <c r="G262" s="30" t="str">
        <f>IF(OR(ISERR(P263),ISERR(P264),ISERR(Q263),ISERR(Q264)),Labels!$C$94,Q262)</f>
        <v>Input Accepted</v>
      </c>
      <c r="H262" s="15" t="str">
        <f t="shared" ref="H262" si="2777">IF(F263&lt;&gt;"",IF(TRIM(VLOOKUP(F263,$AI$2:$AR$5000,8,FALSE))="1","X",""),"")</f>
        <v/>
      </c>
      <c r="I262" s="15" t="str">
        <f t="shared" ref="I262" si="2778">IF(F263&lt;&gt;"",IF(TRIM(VLOOKUP(F263,$AI$2:$AR$5000,9,FALSE))="1","X",""),"")</f>
        <v/>
      </c>
      <c r="J262" s="15" t="str">
        <f t="shared" ref="J262" si="2779">IF(TRIM(""&amp;G264)&lt;&gt;"","X","")</f>
        <v/>
      </c>
      <c r="K262" s="15" t="str">
        <f t="shared" ref="K262" si="2780">IF(TRIM(""&amp;G263)&lt;&gt;"","X","")</f>
        <v/>
      </c>
      <c r="L262" s="31" t="str">
        <f>IF(G262&lt;&gt;Labels!$C$92,"X","")</f>
        <v/>
      </c>
      <c r="M262" s="16"/>
      <c r="N262" s="17">
        <v>1353995</v>
      </c>
      <c r="O262" s="17">
        <v>13125</v>
      </c>
      <c r="P262" s="17"/>
      <c r="Q262" s="22" t="str">
        <f>IF(F263="",Labels!$C$93,R262)</f>
        <v>Input Accepted</v>
      </c>
      <c r="R262" s="9" t="str">
        <f t="shared" ref="R262" si="2781">IF(OR(O263&amp;""&lt;&gt;D262&amp;"",O264&amp;""&lt;&gt;D262&amp;""),"You are not allowed to copy cells in the answer column. Press Ctrl-z immediately to attempt to fix this error.",S262)</f>
        <v>Input Accepted</v>
      </c>
      <c r="S262" s="9" t="str">
        <f>IF(AND(OR(H262="X",S263=6,C262=Labels!$C$49,C262=Labels!$C$46,AX262="Y"),Q263=""),Labels!$C$95,T262)</f>
        <v>Input Accepted</v>
      </c>
      <c r="T262" s="346" t="str">
        <f>IF(OR(S264=6,AND(S264&gt;0,S263=6)),Labels!$C$96,IF(S264=1,Labels!$C$143,U262))</f>
        <v>Input Accepted</v>
      </c>
      <c r="U262" s="9" t="str">
        <f>IF(AND(S264&gt;0,U264&lt;=U263),Labels!C$97,V262)</f>
        <v>Input Accepted</v>
      </c>
      <c r="V262" s="9" t="str">
        <f>IF(AND(S264&gt;0,Q264=""),Labels!$C$98,W262)</f>
        <v>Input Accepted</v>
      </c>
      <c r="W262" s="9" t="str">
        <f>IF(AND(S264=0,Q264&lt;&gt;""),Labels!$C$99,Labels!$C$92)</f>
        <v>Input Accepted</v>
      </c>
      <c r="Y262" s="9">
        <f t="shared" ref="Y262" si="2782">IF(H262="X",1,0)</f>
        <v>0</v>
      </c>
      <c r="Z262" s="9">
        <f>SUM(Y$7:Y262)</f>
        <v>0</v>
      </c>
      <c r="AA262" s="9" t="str">
        <f t="shared" ref="AA262" si="2783">Q263</f>
        <v/>
      </c>
      <c r="AB262" s="9">
        <f t="shared" ref="AB262" si="2784">VLOOKUP(P263,$AI$2:$AN$5000,6,FALSE)</f>
        <v>21</v>
      </c>
      <c r="AC262" s="9" t="str">
        <f t="shared" ref="AC262" si="2785">Q264</f>
        <v/>
      </c>
      <c r="AD262" s="9">
        <f t="shared" ref="AD262" si="2786">IF(TRIM(F263)="",1,0)</f>
        <v>0</v>
      </c>
      <c r="AF262" s="347">
        <f t="shared" ref="AF262" si="2787">SUM($AD$7:$AD$5000)</f>
        <v>0</v>
      </c>
      <c r="AG262" s="9">
        <f>IF(AND(H262="X",C262=Labels!C304),1,0)</f>
        <v>0</v>
      </c>
      <c r="AI262" s="328" t="s">
        <v>2007</v>
      </c>
      <c r="AJ262" s="328">
        <v>1354005</v>
      </c>
      <c r="AK262" s="328">
        <v>4148093</v>
      </c>
      <c r="AL262" s="328">
        <v>0</v>
      </c>
      <c r="AM262" s="328">
        <v>5</v>
      </c>
      <c r="AN262" s="328">
        <v>21</v>
      </c>
      <c r="AO262" s="328">
        <v>0</v>
      </c>
      <c r="AP262" s="328">
        <v>1</v>
      </c>
      <c r="AQ262" s="328">
        <v>0</v>
      </c>
      <c r="AR262" s="328">
        <v>0</v>
      </c>
      <c r="AS262" s="328"/>
      <c r="AX262" s="9" t="s">
        <v>663</v>
      </c>
    </row>
    <row r="263" spans="1:50" ht="25.5">
      <c r="A263" s="212">
        <f t="shared" si="2116"/>
        <v>0</v>
      </c>
      <c r="B263" s="18" t="s">
        <v>1157</v>
      </c>
      <c r="C263" s="219" t="str">
        <f t="shared" ref="C263" si="2788">C262</f>
        <v>Minor Must</v>
      </c>
      <c r="D263" s="44" t="str">
        <f t="shared" ref="D263" si="2789">D262</f>
        <v>CB. 4.3.4</v>
      </c>
      <c r="E263" s="19" t="str">
        <f>Labels!$C$103</f>
        <v>Answer 1 / Comment</v>
      </c>
      <c r="F263" s="62" t="str">
        <f>$AI$235</f>
        <v>CB. 4.3.4 -Yes</v>
      </c>
      <c r="G263" s="46"/>
      <c r="H263" s="20" t="str">
        <f t="shared" ref="H263:H264" si="2790">H262</f>
        <v/>
      </c>
      <c r="I263" s="20" t="str">
        <f t="shared" ref="I263:I264" si="2791">I262</f>
        <v/>
      </c>
      <c r="J263" s="20" t="str">
        <f t="shared" ref="J263:J264" si="2792">J262</f>
        <v/>
      </c>
      <c r="K263" s="20" t="str">
        <f t="shared" ref="K263:K264" si="2793">K262</f>
        <v/>
      </c>
      <c r="L263" s="28" t="str">
        <f t="shared" ref="L263" si="2794">L262</f>
        <v/>
      </c>
      <c r="M263" s="21"/>
      <c r="N263" s="22" t="str">
        <f t="shared" ref="N263:N264" si="2795">LEFT(F263,FIND(" -",F263)-1)</f>
        <v>CB. 4.3.4</v>
      </c>
      <c r="O263" s="22" t="str">
        <f t="shared" ref="O263" si="2796">IF(ISERR(N263),D262,N263)</f>
        <v>CB. 4.3.4</v>
      </c>
      <c r="P263" s="22" t="str">
        <f t="shared" ref="P263:P264" si="2797">TRIM(F263&amp;"")</f>
        <v>CB. 4.3.4 -Yes</v>
      </c>
      <c r="Q263" s="22" t="str">
        <f t="shared" ref="Q263:Q264" si="2798">TRIM(G263&amp;"")</f>
        <v/>
      </c>
      <c r="R263" s="9">
        <f t="shared" ref="R263:R264" si="2799">VLOOKUP(F263,$AI$2:$AM$5000,5,FALSE)</f>
        <v>2</v>
      </c>
      <c r="S263" s="9">
        <f t="shared" ref="S263:S264" si="2800">IF(ISNA(R263),0,R263)</f>
        <v>2</v>
      </c>
      <c r="T263" s="9">
        <f t="shared" ref="T263:T264" si="2801">VLOOKUP(F263,$AI$2:$AL$5000,4,FALSE)</f>
        <v>2</v>
      </c>
      <c r="U263" s="9">
        <f t="shared" ref="U263:U264" si="2802">IF(ISNA(T263),0,T263)</f>
        <v>2</v>
      </c>
      <c r="X263" s="9">
        <f t="shared" ref="X263:X264" si="2803">VLOOKUP(F263,$AI$2:$AL$5000,3,FALSE)</f>
        <v>4148063</v>
      </c>
      <c r="Y263" s="349"/>
      <c r="Z263" s="9">
        <f>SUM(Y$7:Y263)</f>
        <v>0</v>
      </c>
      <c r="AC263" s="350">
        <f t="shared" ref="AC263" si="2804">IF(ISNA(VLOOKUP(F263,$AI$2:$AS$5000,11,FALSE)),"", VLOOKUP(F263,$AI$2:$AS$5000,11,FALSE))</f>
        <v>0</v>
      </c>
      <c r="AI263" s="328" t="s">
        <v>2008</v>
      </c>
      <c r="AJ263" s="328">
        <v>1354005</v>
      </c>
      <c r="AK263" s="328">
        <v>4148092</v>
      </c>
      <c r="AL263" s="328">
        <v>2</v>
      </c>
      <c r="AM263" s="328">
        <v>2</v>
      </c>
      <c r="AN263" s="328">
        <v>21</v>
      </c>
      <c r="AO263" s="328">
        <v>1</v>
      </c>
      <c r="AP263" s="328">
        <v>0</v>
      </c>
      <c r="AQ263" s="328">
        <v>0</v>
      </c>
      <c r="AR263" s="328">
        <v>0</v>
      </c>
      <c r="AS263" s="328"/>
    </row>
    <row r="264" spans="1:50" ht="26.25" thickBot="1">
      <c r="A264" s="212">
        <f t="shared" si="2116"/>
        <v>0</v>
      </c>
      <c r="B264" s="23" t="str">
        <f t="shared" ref="B264:D264" si="2805">B262</f>
        <v>GGFV51FA</v>
      </c>
      <c r="C264" s="220" t="str">
        <f t="shared" si="2805"/>
        <v>Minor Must</v>
      </c>
      <c r="D264" s="45" t="str">
        <f t="shared" si="2805"/>
        <v>CB. 4.3.4</v>
      </c>
      <c r="E264" s="24" t="str">
        <f>Labels!$C$104</f>
        <v>Answer 2 / Evidence</v>
      </c>
      <c r="F264" s="222"/>
      <c r="G264" s="223"/>
      <c r="H264" s="25" t="str">
        <f t="shared" si="2790"/>
        <v/>
      </c>
      <c r="I264" s="25" t="str">
        <f t="shared" si="2791"/>
        <v/>
      </c>
      <c r="J264" s="25" t="str">
        <f t="shared" si="2792"/>
        <v/>
      </c>
      <c r="K264" s="25" t="str">
        <f t="shared" si="2793"/>
        <v/>
      </c>
      <c r="L264" s="27" t="str">
        <f t="shared" ref="L264" si="2806">L262</f>
        <v/>
      </c>
      <c r="M264" s="21"/>
      <c r="N264" s="22" t="e">
        <f t="shared" si="2795"/>
        <v>#VALUE!</v>
      </c>
      <c r="O264" s="22" t="str">
        <f t="shared" ref="O264" si="2807">IF(ISERR(N264),D262,N264)</f>
        <v>CB. 4.3.4</v>
      </c>
      <c r="P264" s="22" t="str">
        <f t="shared" si="2797"/>
        <v/>
      </c>
      <c r="Q264" s="22" t="str">
        <f t="shared" si="2798"/>
        <v/>
      </c>
      <c r="R264" s="9" t="e">
        <f t="shared" si="2799"/>
        <v>#N/A</v>
      </c>
      <c r="S264" s="9">
        <f t="shared" si="2800"/>
        <v>0</v>
      </c>
      <c r="T264" s="9" t="e">
        <f t="shared" si="2801"/>
        <v>#N/A</v>
      </c>
      <c r="U264" s="9">
        <f t="shared" si="2802"/>
        <v>0</v>
      </c>
      <c r="V264" s="9">
        <f t="shared" ref="V264" si="2808">IF(U264=0,U263,U264)</f>
        <v>2</v>
      </c>
      <c r="W264" s="347">
        <v>2</v>
      </c>
      <c r="X264" s="9" t="e">
        <f t="shared" si="2803"/>
        <v>#N/A</v>
      </c>
      <c r="Y264" s="349"/>
      <c r="Z264" s="9">
        <f>SUM(Y$7:Y264)</f>
        <v>0</v>
      </c>
      <c r="AE264" s="9">
        <f t="shared" ref="AE264" si="2809">MIN(AH264,V264)</f>
        <v>2</v>
      </c>
      <c r="AH264" s="9">
        <v>2</v>
      </c>
      <c r="AI264" s="328" t="s">
        <v>2009</v>
      </c>
      <c r="AJ264" s="328">
        <v>1354006</v>
      </c>
      <c r="AK264" s="328">
        <v>4148096</v>
      </c>
      <c r="AL264" s="328">
        <v>0</v>
      </c>
      <c r="AM264" s="328">
        <v>6</v>
      </c>
      <c r="AN264" s="328">
        <v>21</v>
      </c>
      <c r="AO264" s="328">
        <v>1</v>
      </c>
      <c r="AP264" s="328">
        <v>0</v>
      </c>
      <c r="AQ264" s="328">
        <v>1</v>
      </c>
      <c r="AR264" s="328">
        <v>0</v>
      </c>
      <c r="AS264" s="328"/>
      <c r="AU264" s="9">
        <v>0</v>
      </c>
      <c r="AV264" s="9">
        <f>U263</f>
        <v>2</v>
      </c>
    </row>
    <row r="265" spans="1:50" ht="38.25">
      <c r="A265" s="212">
        <f t="shared" si="2116"/>
        <v>0</v>
      </c>
      <c r="B265" s="67" t="s">
        <v>1157</v>
      </c>
      <c r="C265" s="143" t="s">
        <v>1097</v>
      </c>
      <c r="D265" s="43" t="s">
        <v>2516</v>
      </c>
      <c r="E265" s="218" t="str">
        <f>Labels!$C$54</f>
        <v>Control Point</v>
      </c>
      <c r="F265" s="26" t="s">
        <v>2517</v>
      </c>
      <c r="G265" s="30" t="str">
        <f>IF(OR(ISERR(P266),ISERR(P267),ISERR(Q266),ISERR(Q267)),Labels!$C$94,Q265)</f>
        <v>Input Accepted</v>
      </c>
      <c r="H265" s="15" t="str">
        <f t="shared" ref="H265" si="2810">IF(F266&lt;&gt;"",IF(TRIM(VLOOKUP(F266,$AI$2:$AR$5000,8,FALSE))="1","X",""),"")</f>
        <v/>
      </c>
      <c r="I265" s="15" t="str">
        <f t="shared" ref="I265" si="2811">IF(F266&lt;&gt;"",IF(TRIM(VLOOKUP(F266,$AI$2:$AR$5000,9,FALSE))="1","X",""),"")</f>
        <v/>
      </c>
      <c r="J265" s="15" t="str">
        <f t="shared" ref="J265" si="2812">IF(TRIM(""&amp;G267)&lt;&gt;"","X","")</f>
        <v/>
      </c>
      <c r="K265" s="15" t="str">
        <f t="shared" ref="K265" si="2813">IF(TRIM(""&amp;G266)&lt;&gt;"","X","")</f>
        <v/>
      </c>
      <c r="L265" s="31" t="str">
        <f>IF(G265&lt;&gt;Labels!$C$92,"X","")</f>
        <v/>
      </c>
      <c r="M265" s="16"/>
      <c r="N265" s="17">
        <v>1353996</v>
      </c>
      <c r="O265" s="17">
        <v>13125</v>
      </c>
      <c r="P265" s="17"/>
      <c r="Q265" s="22" t="str">
        <f>IF(F266="",Labels!$C$93,R265)</f>
        <v>Input Accepted</v>
      </c>
      <c r="R265" s="9" t="str">
        <f t="shared" ref="R265" si="2814">IF(OR(O266&amp;""&lt;&gt;D265&amp;"",O267&amp;""&lt;&gt;D265&amp;""),"You are not allowed to copy cells in the answer column. Press Ctrl-z immediately to attempt to fix this error.",S265)</f>
        <v>Input Accepted</v>
      </c>
      <c r="S265" s="9" t="str">
        <f>IF(AND(OR(H265="X",S266=6,C265=Labels!$C$49,C265=Labels!$C$46,AX265="Y"),Q266=""),Labels!$C$95,T265)</f>
        <v>Input Accepted</v>
      </c>
      <c r="T265" s="346" t="str">
        <f>IF(OR(S267=6,AND(S267&gt;0,S266=6)),Labels!$C$96,IF(S267=1,Labels!$C$143,U265))</f>
        <v>Input Accepted</v>
      </c>
      <c r="U265" s="9" t="str">
        <f>IF(AND(S267&gt;0,U267&lt;=U266),Labels!C$97,V265)</f>
        <v>Input Accepted</v>
      </c>
      <c r="V265" s="9" t="str">
        <f>IF(AND(S267&gt;0,Q267=""),Labels!$C$98,W265)</f>
        <v>Input Accepted</v>
      </c>
      <c r="W265" s="9" t="str">
        <f>IF(AND(S267=0,Q267&lt;&gt;""),Labels!$C$99,Labels!$C$92)</f>
        <v>Input Accepted</v>
      </c>
      <c r="Y265" s="9">
        <f t="shared" ref="Y265" si="2815">IF(H265="X",1,0)</f>
        <v>0</v>
      </c>
      <c r="Z265" s="9">
        <f>SUM(Y$7:Y265)</f>
        <v>0</v>
      </c>
      <c r="AA265" s="9" t="str">
        <f t="shared" ref="AA265" si="2816">Q266</f>
        <v/>
      </c>
      <c r="AB265" s="9">
        <f t="shared" ref="AB265" si="2817">VLOOKUP(P266,$AI$2:$AN$5000,6,FALSE)</f>
        <v>21</v>
      </c>
      <c r="AC265" s="9" t="str">
        <f t="shared" ref="AC265" si="2818">Q267</f>
        <v/>
      </c>
      <c r="AD265" s="9">
        <f t="shared" ref="AD265" si="2819">IF(TRIM(F266)="",1,0)</f>
        <v>0</v>
      </c>
      <c r="AF265" s="347">
        <f t="shared" ref="AF265" si="2820">SUM($AD$7:$AD$5000)</f>
        <v>0</v>
      </c>
      <c r="AG265" s="9">
        <f>IF(AND(H265="X",C265=Labels!C307),1,0)</f>
        <v>0</v>
      </c>
      <c r="AI265" s="328" t="s">
        <v>2010</v>
      </c>
      <c r="AJ265" s="328">
        <v>1354006</v>
      </c>
      <c r="AK265" s="328">
        <v>4148095</v>
      </c>
      <c r="AL265" s="328">
        <v>0</v>
      </c>
      <c r="AM265" s="328">
        <v>5</v>
      </c>
      <c r="AN265" s="328">
        <v>21</v>
      </c>
      <c r="AO265" s="328">
        <v>0</v>
      </c>
      <c r="AP265" s="328">
        <v>1</v>
      </c>
      <c r="AQ265" s="328">
        <v>0</v>
      </c>
      <c r="AR265" s="328">
        <v>0</v>
      </c>
      <c r="AS265" s="328"/>
      <c r="AX265" s="9" t="s">
        <v>663</v>
      </c>
    </row>
    <row r="266" spans="1:50" ht="25.5">
      <c r="A266" s="212">
        <f t="shared" ref="A266:A329" si="2821">Z266</f>
        <v>0</v>
      </c>
      <c r="B266" s="18" t="s">
        <v>1157</v>
      </c>
      <c r="C266" s="219" t="str">
        <f t="shared" ref="C266" si="2822">C265</f>
        <v>Minor Must</v>
      </c>
      <c r="D266" s="44" t="str">
        <f t="shared" ref="D266" si="2823">D265</f>
        <v>CB. 4.3.5</v>
      </c>
      <c r="E266" s="19" t="str">
        <f>Labels!$C$103</f>
        <v>Answer 1 / Comment</v>
      </c>
      <c r="F266" s="62" t="str">
        <f>$AI$238</f>
        <v>CB. 4.3.5 -Yes</v>
      </c>
      <c r="G266" s="46"/>
      <c r="H266" s="20" t="str">
        <f t="shared" ref="H266:H267" si="2824">H265</f>
        <v/>
      </c>
      <c r="I266" s="20" t="str">
        <f t="shared" ref="I266:I267" si="2825">I265</f>
        <v/>
      </c>
      <c r="J266" s="20" t="str">
        <f t="shared" ref="J266:J267" si="2826">J265</f>
        <v/>
      </c>
      <c r="K266" s="20" t="str">
        <f t="shared" ref="K266:K267" si="2827">K265</f>
        <v/>
      </c>
      <c r="L266" s="28" t="str">
        <f t="shared" ref="L266" si="2828">L265</f>
        <v/>
      </c>
      <c r="M266" s="21"/>
      <c r="N266" s="22" t="str">
        <f t="shared" ref="N266:N267" si="2829">LEFT(F266,FIND(" -",F266)-1)</f>
        <v>CB. 4.3.5</v>
      </c>
      <c r="O266" s="22" t="str">
        <f t="shared" ref="O266" si="2830">IF(ISERR(N266),D265,N266)</f>
        <v>CB. 4.3.5</v>
      </c>
      <c r="P266" s="22" t="str">
        <f t="shared" ref="P266:P267" si="2831">TRIM(F266&amp;"")</f>
        <v>CB. 4.3.5 -Yes</v>
      </c>
      <c r="Q266" s="22" t="str">
        <f t="shared" ref="Q266:Q267" si="2832">TRIM(G266&amp;"")</f>
        <v/>
      </c>
      <c r="R266" s="9">
        <f t="shared" ref="R266:R267" si="2833">VLOOKUP(F266,$AI$2:$AM$5000,5,FALSE)</f>
        <v>2</v>
      </c>
      <c r="S266" s="9">
        <f t="shared" ref="S266:S267" si="2834">IF(ISNA(R266),0,R266)</f>
        <v>2</v>
      </c>
      <c r="T266" s="9">
        <f t="shared" ref="T266:T267" si="2835">VLOOKUP(F266,$AI$2:$AL$5000,4,FALSE)</f>
        <v>2</v>
      </c>
      <c r="U266" s="9">
        <f t="shared" ref="U266:U267" si="2836">IF(ISNA(T266),0,T266)</f>
        <v>2</v>
      </c>
      <c r="X266" s="9">
        <f t="shared" ref="X266:X267" si="2837">VLOOKUP(F266,$AI$2:$AL$5000,3,FALSE)</f>
        <v>4148066</v>
      </c>
      <c r="Y266" s="349"/>
      <c r="Z266" s="9">
        <f>SUM(Y$7:Y266)</f>
        <v>0</v>
      </c>
      <c r="AC266" s="350">
        <f t="shared" ref="AC266" si="2838">IF(ISNA(VLOOKUP(F266,$AI$2:$AS$5000,11,FALSE)),"", VLOOKUP(F266,$AI$2:$AS$5000,11,FALSE))</f>
        <v>0</v>
      </c>
      <c r="AI266" s="328" t="s">
        <v>2011</v>
      </c>
      <c r="AJ266" s="328">
        <v>1354006</v>
      </c>
      <c r="AK266" s="328">
        <v>4148094</v>
      </c>
      <c r="AL266" s="328">
        <v>2</v>
      </c>
      <c r="AM266" s="328">
        <v>2</v>
      </c>
      <c r="AN266" s="328">
        <v>21</v>
      </c>
      <c r="AO266" s="328">
        <v>1</v>
      </c>
      <c r="AP266" s="328">
        <v>0</v>
      </c>
      <c r="AQ266" s="328">
        <v>0</v>
      </c>
      <c r="AR266" s="328">
        <v>0</v>
      </c>
      <c r="AS266" s="328"/>
    </row>
    <row r="267" spans="1:50" ht="26.25" thickBot="1">
      <c r="A267" s="212">
        <f t="shared" si="2821"/>
        <v>0</v>
      </c>
      <c r="B267" s="23" t="str">
        <f t="shared" ref="B267:D267" si="2839">B265</f>
        <v>GGFV51FA</v>
      </c>
      <c r="C267" s="220" t="str">
        <f t="shared" si="2839"/>
        <v>Minor Must</v>
      </c>
      <c r="D267" s="45" t="str">
        <f t="shared" si="2839"/>
        <v>CB. 4.3.5</v>
      </c>
      <c r="E267" s="24" t="str">
        <f>Labels!$C$104</f>
        <v>Answer 2 / Evidence</v>
      </c>
      <c r="F267" s="222"/>
      <c r="G267" s="223"/>
      <c r="H267" s="25" t="str">
        <f t="shared" si="2824"/>
        <v/>
      </c>
      <c r="I267" s="25" t="str">
        <f t="shared" si="2825"/>
        <v/>
      </c>
      <c r="J267" s="25" t="str">
        <f t="shared" si="2826"/>
        <v/>
      </c>
      <c r="K267" s="25" t="str">
        <f t="shared" si="2827"/>
        <v/>
      </c>
      <c r="L267" s="27" t="str">
        <f t="shared" ref="L267" si="2840">L265</f>
        <v/>
      </c>
      <c r="M267" s="21"/>
      <c r="N267" s="22" t="e">
        <f t="shared" si="2829"/>
        <v>#VALUE!</v>
      </c>
      <c r="O267" s="22" t="str">
        <f t="shared" ref="O267" si="2841">IF(ISERR(N267),D265,N267)</f>
        <v>CB. 4.3.5</v>
      </c>
      <c r="P267" s="22" t="str">
        <f t="shared" si="2831"/>
        <v/>
      </c>
      <c r="Q267" s="22" t="str">
        <f t="shared" si="2832"/>
        <v/>
      </c>
      <c r="R267" s="9" t="e">
        <f t="shared" si="2833"/>
        <v>#N/A</v>
      </c>
      <c r="S267" s="9">
        <f t="shared" si="2834"/>
        <v>0</v>
      </c>
      <c r="T267" s="9" t="e">
        <f t="shared" si="2835"/>
        <v>#N/A</v>
      </c>
      <c r="U267" s="9">
        <f t="shared" si="2836"/>
        <v>0</v>
      </c>
      <c r="V267" s="9">
        <f t="shared" ref="V267" si="2842">IF(U267=0,U266,U267)</f>
        <v>2</v>
      </c>
      <c r="W267" s="347">
        <v>2</v>
      </c>
      <c r="X267" s="9" t="e">
        <f t="shared" si="2837"/>
        <v>#N/A</v>
      </c>
      <c r="Y267" s="349"/>
      <c r="Z267" s="9">
        <f>SUM(Y$7:Y267)</f>
        <v>0</v>
      </c>
      <c r="AE267" s="9">
        <f t="shared" ref="AE267" si="2843">MIN(AH267,V267)</f>
        <v>2</v>
      </c>
      <c r="AH267" s="9">
        <v>2</v>
      </c>
      <c r="AI267" s="328" t="s">
        <v>2012</v>
      </c>
      <c r="AJ267" s="328">
        <v>1354007</v>
      </c>
      <c r="AK267" s="328">
        <v>4148099</v>
      </c>
      <c r="AL267" s="328">
        <v>0</v>
      </c>
      <c r="AM267" s="328">
        <v>6</v>
      </c>
      <c r="AN267" s="328">
        <v>21</v>
      </c>
      <c r="AO267" s="328">
        <v>1</v>
      </c>
      <c r="AP267" s="328">
        <v>0</v>
      </c>
      <c r="AQ267" s="328">
        <v>1</v>
      </c>
      <c r="AR267" s="328">
        <v>0</v>
      </c>
      <c r="AS267" s="328"/>
      <c r="AU267" s="9">
        <v>0</v>
      </c>
      <c r="AV267" s="9">
        <f>U266</f>
        <v>2</v>
      </c>
    </row>
    <row r="268" spans="1:50" ht="25.5">
      <c r="A268" s="212">
        <f t="shared" si="2821"/>
        <v>0</v>
      </c>
      <c r="B268" s="67" t="s">
        <v>1157</v>
      </c>
      <c r="C268" s="143" t="s">
        <v>1096</v>
      </c>
      <c r="D268" s="43" t="s">
        <v>2518</v>
      </c>
      <c r="E268" s="218" t="str">
        <f>Labels!$C$54</f>
        <v>Control Point</v>
      </c>
      <c r="F268" s="26" t="s">
        <v>2519</v>
      </c>
      <c r="G268" s="30" t="str">
        <f>IF(OR(ISERR(P269),ISERR(P270),ISERR(Q269),ISERR(Q270)),Labels!$C$94,Q268)</f>
        <v>Input Accepted</v>
      </c>
      <c r="H268" s="15" t="str">
        <f t="shared" ref="H268" si="2844">IF(F269&lt;&gt;"",IF(TRIM(VLOOKUP(F269,$AI$2:$AR$5000,8,FALSE))="1","X",""),"")</f>
        <v/>
      </c>
      <c r="I268" s="15" t="str">
        <f t="shared" ref="I268" si="2845">IF(F269&lt;&gt;"",IF(TRIM(VLOOKUP(F269,$AI$2:$AR$5000,9,FALSE))="1","X",""),"")</f>
        <v/>
      </c>
      <c r="J268" s="15" t="str">
        <f t="shared" ref="J268" si="2846">IF(TRIM(""&amp;G270)&lt;&gt;"","X","")</f>
        <v/>
      </c>
      <c r="K268" s="15" t="str">
        <f t="shared" ref="K268" si="2847">IF(TRIM(""&amp;G269)&lt;&gt;"","X","")</f>
        <v>X</v>
      </c>
      <c r="L268" s="31" t="str">
        <f>IF(G268&lt;&gt;Labels!$C$92,"X","")</f>
        <v/>
      </c>
      <c r="M268" s="16"/>
      <c r="N268" s="17">
        <v>1353997</v>
      </c>
      <c r="O268" s="17">
        <v>13125</v>
      </c>
      <c r="P268" s="17"/>
      <c r="Q268" s="22" t="str">
        <f>IF(F269="",Labels!$C$93,R268)</f>
        <v>Input Accepted</v>
      </c>
      <c r="R268" s="9" t="str">
        <f t="shared" ref="R268" si="2848">IF(OR(O269&amp;""&lt;&gt;D268&amp;"",O270&amp;""&lt;&gt;D268&amp;""),"You are not allowed to copy cells in the answer column. Press Ctrl-z immediately to attempt to fix this error.",S268)</f>
        <v>Input Accepted</v>
      </c>
      <c r="S268" s="9" t="str">
        <f>IF(AND(OR(H268="X",S269=6,C268=Labels!$C$49,C268=Labels!$C$46,AX268="Y"),Q269=""),Labels!$C$95,T268)</f>
        <v>Input Accepted</v>
      </c>
      <c r="T268" s="346" t="str">
        <f>IF(OR(S270=6,AND(S270&gt;0,S269=6)),Labels!$C$96,IF(S270=1,Labels!$C$143,U268))</f>
        <v>Input Accepted</v>
      </c>
      <c r="U268" s="9" t="str">
        <f>IF(AND(S270&gt;0,U270&lt;=U269),Labels!C$97,V268)</f>
        <v>Input Accepted</v>
      </c>
      <c r="V268" s="9" t="str">
        <f>IF(AND(S270&gt;0,Q270=""),Labels!$C$98,W268)</f>
        <v>Input Accepted</v>
      </c>
      <c r="W268" s="9" t="str">
        <f>IF(AND(S270=0,Q270&lt;&gt;""),Labels!$C$99,Labels!$C$92)</f>
        <v>Input Accepted</v>
      </c>
      <c r="Y268" s="9">
        <f t="shared" ref="Y268" si="2849">IF(H268="X",1,0)</f>
        <v>0</v>
      </c>
      <c r="Z268" s="9">
        <f>SUM(Y$7:Y268)</f>
        <v>0</v>
      </c>
      <c r="AA268" s="9" t="str">
        <f t="shared" ref="AA268" si="2850">Q269</f>
        <v>Y</v>
      </c>
      <c r="AB268" s="9">
        <f t="shared" ref="AB268" si="2851">VLOOKUP(P269,$AI$2:$AN$5000,6,FALSE)</f>
        <v>21</v>
      </c>
      <c r="AC268" s="9" t="str">
        <f t="shared" ref="AC268" si="2852">Q270</f>
        <v/>
      </c>
      <c r="AD268" s="9">
        <f t="shared" ref="AD268" si="2853">IF(TRIM(F269)="",1,0)</f>
        <v>0</v>
      </c>
      <c r="AF268" s="347">
        <f t="shared" ref="AF268" si="2854">SUM($AD$7:$AD$5000)</f>
        <v>0</v>
      </c>
      <c r="AG268" s="9">
        <f>IF(AND(H268="X",C268=Labels!C310),1,0)</f>
        <v>0</v>
      </c>
      <c r="AI268" s="328" t="s">
        <v>2013</v>
      </c>
      <c r="AJ268" s="328">
        <v>1354007</v>
      </c>
      <c r="AK268" s="328">
        <v>4148098</v>
      </c>
      <c r="AL268" s="328">
        <v>0</v>
      </c>
      <c r="AM268" s="328">
        <v>5</v>
      </c>
      <c r="AN268" s="328">
        <v>21</v>
      </c>
      <c r="AO268" s="328">
        <v>0</v>
      </c>
      <c r="AP268" s="328">
        <v>1</v>
      </c>
      <c r="AQ268" s="328">
        <v>0</v>
      </c>
      <c r="AR268" s="328">
        <v>0</v>
      </c>
      <c r="AS268" s="328"/>
      <c r="AX268" s="9" t="s">
        <v>663</v>
      </c>
    </row>
    <row r="269" spans="1:50" ht="25.5">
      <c r="A269" s="212">
        <f t="shared" si="2821"/>
        <v>0</v>
      </c>
      <c r="B269" s="18" t="s">
        <v>1157</v>
      </c>
      <c r="C269" s="219" t="str">
        <f t="shared" ref="C269" si="2855">C268</f>
        <v>Major Must</v>
      </c>
      <c r="D269" s="44" t="str">
        <f t="shared" ref="D269" si="2856">D268</f>
        <v>CB. 4.3.6</v>
      </c>
      <c r="E269" s="19" t="str">
        <f>Labels!$C$103</f>
        <v>Answer 1 / Comment</v>
      </c>
      <c r="F269" s="62" t="str">
        <f>$AI$241</f>
        <v>CB. 4.3.6 -Yes</v>
      </c>
      <c r="G269" s="46" t="s">
        <v>664</v>
      </c>
      <c r="H269" s="20" t="str">
        <f t="shared" ref="H269:H270" si="2857">H268</f>
        <v/>
      </c>
      <c r="I269" s="20" t="str">
        <f t="shared" ref="I269:I270" si="2858">I268</f>
        <v/>
      </c>
      <c r="J269" s="20" t="str">
        <f t="shared" ref="J269:J270" si="2859">J268</f>
        <v/>
      </c>
      <c r="K269" s="20" t="str">
        <f t="shared" ref="K269:K270" si="2860">K268</f>
        <v>X</v>
      </c>
      <c r="L269" s="28" t="str">
        <f t="shared" ref="L269" si="2861">L268</f>
        <v/>
      </c>
      <c r="M269" s="21"/>
      <c r="N269" s="22" t="str">
        <f t="shared" ref="N269:N270" si="2862">LEFT(F269,FIND(" -",F269)-1)</f>
        <v>CB. 4.3.6</v>
      </c>
      <c r="O269" s="22" t="str">
        <f t="shared" ref="O269" si="2863">IF(ISERR(N269),D268,N269)</f>
        <v>CB. 4.3.6</v>
      </c>
      <c r="P269" s="22" t="str">
        <f t="shared" ref="P269:P270" si="2864">TRIM(F269&amp;"")</f>
        <v>CB. 4.3.6 -Yes</v>
      </c>
      <c r="Q269" s="22" t="str">
        <f t="shared" ref="Q269:Q270" si="2865">TRIM(G269&amp;"")</f>
        <v>Y</v>
      </c>
      <c r="R269" s="9">
        <f t="shared" ref="R269:R270" si="2866">VLOOKUP(F269,$AI$2:$AM$5000,5,FALSE)</f>
        <v>2</v>
      </c>
      <c r="S269" s="9">
        <f t="shared" ref="S269:S270" si="2867">IF(ISNA(R269),0,R269)</f>
        <v>2</v>
      </c>
      <c r="T269" s="9">
        <f t="shared" ref="T269:T270" si="2868">VLOOKUP(F269,$AI$2:$AL$5000,4,FALSE)</f>
        <v>2</v>
      </c>
      <c r="U269" s="9">
        <f t="shared" ref="U269:U270" si="2869">IF(ISNA(T269),0,T269)</f>
        <v>2</v>
      </c>
      <c r="X269" s="9">
        <f t="shared" ref="X269:X270" si="2870">VLOOKUP(F269,$AI$2:$AL$5000,3,FALSE)</f>
        <v>4148069</v>
      </c>
      <c r="Y269" s="349"/>
      <c r="Z269" s="9">
        <f>SUM(Y$7:Y269)</f>
        <v>0</v>
      </c>
      <c r="AC269" s="350">
        <f t="shared" ref="AC269" si="2871">IF(ISNA(VLOOKUP(F269,$AI$2:$AS$5000,11,FALSE)),"", VLOOKUP(F269,$AI$2:$AS$5000,11,FALSE))</f>
        <v>0</v>
      </c>
      <c r="AI269" s="328" t="s">
        <v>2014</v>
      </c>
      <c r="AJ269" s="328">
        <v>1354007</v>
      </c>
      <c r="AK269" s="328">
        <v>4148097</v>
      </c>
      <c r="AL269" s="328">
        <v>2</v>
      </c>
      <c r="AM269" s="328">
        <v>2</v>
      </c>
      <c r="AN269" s="328">
        <v>21</v>
      </c>
      <c r="AO269" s="328">
        <v>1</v>
      </c>
      <c r="AP269" s="328">
        <v>0</v>
      </c>
      <c r="AQ269" s="328">
        <v>0</v>
      </c>
      <c r="AR269" s="328">
        <v>0</v>
      </c>
      <c r="AS269" s="328"/>
    </row>
    <row r="270" spans="1:50" ht="26.25" thickBot="1">
      <c r="A270" s="212">
        <f t="shared" si="2821"/>
        <v>0</v>
      </c>
      <c r="B270" s="23" t="str">
        <f t="shared" ref="B270:D270" si="2872">B268</f>
        <v>GGFV51FA</v>
      </c>
      <c r="C270" s="220" t="str">
        <f t="shared" si="2872"/>
        <v>Major Must</v>
      </c>
      <c r="D270" s="45" t="str">
        <f t="shared" si="2872"/>
        <v>CB. 4.3.6</v>
      </c>
      <c r="E270" s="24" t="str">
        <f>Labels!$C$104</f>
        <v>Answer 2 / Evidence</v>
      </c>
      <c r="F270" s="222"/>
      <c r="G270" s="223"/>
      <c r="H270" s="25" t="str">
        <f t="shared" si="2857"/>
        <v/>
      </c>
      <c r="I270" s="25" t="str">
        <f t="shared" si="2858"/>
        <v/>
      </c>
      <c r="J270" s="25" t="str">
        <f t="shared" si="2859"/>
        <v/>
      </c>
      <c r="K270" s="25" t="str">
        <f t="shared" si="2860"/>
        <v>X</v>
      </c>
      <c r="L270" s="27" t="str">
        <f t="shared" ref="L270" si="2873">L268</f>
        <v/>
      </c>
      <c r="M270" s="21"/>
      <c r="N270" s="22" t="e">
        <f t="shared" si="2862"/>
        <v>#VALUE!</v>
      </c>
      <c r="O270" s="22" t="str">
        <f t="shared" ref="O270" si="2874">IF(ISERR(N270),D268,N270)</f>
        <v>CB. 4.3.6</v>
      </c>
      <c r="P270" s="22" t="str">
        <f t="shared" si="2864"/>
        <v/>
      </c>
      <c r="Q270" s="22" t="str">
        <f t="shared" si="2865"/>
        <v/>
      </c>
      <c r="R270" s="9" t="e">
        <f t="shared" si="2866"/>
        <v>#N/A</v>
      </c>
      <c r="S270" s="9">
        <f t="shared" si="2867"/>
        <v>0</v>
      </c>
      <c r="T270" s="9" t="e">
        <f t="shared" si="2868"/>
        <v>#N/A</v>
      </c>
      <c r="U270" s="9">
        <f t="shared" si="2869"/>
        <v>0</v>
      </c>
      <c r="V270" s="9">
        <f t="shared" ref="V270" si="2875">IF(U270=0,U269,U270)</f>
        <v>2</v>
      </c>
      <c r="W270" s="347">
        <v>2</v>
      </c>
      <c r="X270" s="9" t="e">
        <f t="shared" si="2870"/>
        <v>#N/A</v>
      </c>
      <c r="Y270" s="349"/>
      <c r="Z270" s="9">
        <f>SUM(Y$7:Y270)</f>
        <v>0</v>
      </c>
      <c r="AE270" s="9">
        <f t="shared" ref="AE270" si="2876">MIN(AH270,V270)</f>
        <v>2</v>
      </c>
      <c r="AH270" s="9">
        <v>2</v>
      </c>
      <c r="AI270" s="328" t="s">
        <v>2015</v>
      </c>
      <c r="AJ270" s="328">
        <v>1354008</v>
      </c>
      <c r="AK270" s="328">
        <v>4148102</v>
      </c>
      <c r="AL270" s="328">
        <v>0</v>
      </c>
      <c r="AM270" s="328">
        <v>6</v>
      </c>
      <c r="AN270" s="328">
        <v>21</v>
      </c>
      <c r="AO270" s="328">
        <v>1</v>
      </c>
      <c r="AP270" s="328">
        <v>0</v>
      </c>
      <c r="AQ270" s="328">
        <v>1</v>
      </c>
      <c r="AR270" s="328">
        <v>0</v>
      </c>
      <c r="AS270" s="328"/>
      <c r="AU270" s="9">
        <v>0</v>
      </c>
      <c r="AV270" s="9">
        <f>U269</f>
        <v>2</v>
      </c>
    </row>
    <row r="271" spans="1:50" ht="38.25">
      <c r="A271" s="212">
        <f t="shared" si="2821"/>
        <v>0</v>
      </c>
      <c r="B271" s="67" t="s">
        <v>1157</v>
      </c>
      <c r="C271" s="143" t="s">
        <v>1097</v>
      </c>
      <c r="D271" s="43" t="s">
        <v>2520</v>
      </c>
      <c r="E271" s="218" t="str">
        <f>Labels!$C$54</f>
        <v>Control Point</v>
      </c>
      <c r="F271" s="26" t="s">
        <v>2521</v>
      </c>
      <c r="G271" s="30" t="str">
        <f>IF(OR(ISERR(P272),ISERR(P273),ISERR(Q272),ISERR(Q273)),Labels!$C$94,Q271)</f>
        <v>Input Accepted</v>
      </c>
      <c r="H271" s="15" t="str">
        <f t="shared" ref="H271" si="2877">IF(F272&lt;&gt;"",IF(TRIM(VLOOKUP(F272,$AI$2:$AR$5000,8,FALSE))="1","X",""),"")</f>
        <v/>
      </c>
      <c r="I271" s="15" t="str">
        <f t="shared" ref="I271" si="2878">IF(F272&lt;&gt;"",IF(TRIM(VLOOKUP(F272,$AI$2:$AR$5000,9,FALSE))="1","X",""),"")</f>
        <v/>
      </c>
      <c r="J271" s="15" t="str">
        <f t="shared" ref="J271" si="2879">IF(TRIM(""&amp;G273)&lt;&gt;"","X","")</f>
        <v/>
      </c>
      <c r="K271" s="15" t="str">
        <f t="shared" ref="K271" si="2880">IF(TRIM(""&amp;G272)&lt;&gt;"","X","")</f>
        <v/>
      </c>
      <c r="L271" s="31" t="str">
        <f>IF(G271&lt;&gt;Labels!$C$92,"X","")</f>
        <v/>
      </c>
      <c r="M271" s="16"/>
      <c r="N271" s="17">
        <v>1353998</v>
      </c>
      <c r="O271" s="17">
        <v>13125</v>
      </c>
      <c r="P271" s="17"/>
      <c r="Q271" s="22" t="str">
        <f>IF(F272="",Labels!$C$93,R271)</f>
        <v>Input Accepted</v>
      </c>
      <c r="R271" s="9" t="str">
        <f t="shared" ref="R271" si="2881">IF(OR(O272&amp;""&lt;&gt;D271&amp;"",O273&amp;""&lt;&gt;D271&amp;""),"You are not allowed to copy cells in the answer column. Press Ctrl-z immediately to attempt to fix this error.",S271)</f>
        <v>Input Accepted</v>
      </c>
      <c r="S271" s="9" t="str">
        <f>IF(AND(OR(H271="X",S272=6,C271=Labels!$C$49,C271=Labels!$C$46,AX271="Y"),Q272=""),Labels!$C$95,T271)</f>
        <v>Input Accepted</v>
      </c>
      <c r="T271" s="346" t="str">
        <f>IF(OR(S273=6,AND(S273&gt;0,S272=6)),Labels!$C$96,IF(S273=1,Labels!$C$143,U271))</f>
        <v>Input Accepted</v>
      </c>
      <c r="U271" s="9" t="str">
        <f>IF(AND(S273&gt;0,U273&lt;=U272),Labels!C$97,V271)</f>
        <v>Input Accepted</v>
      </c>
      <c r="V271" s="9" t="str">
        <f>IF(AND(S273&gt;0,Q273=""),Labels!$C$98,W271)</f>
        <v>Input Accepted</v>
      </c>
      <c r="W271" s="9" t="str">
        <f>IF(AND(S273=0,Q273&lt;&gt;""),Labels!$C$99,Labels!$C$92)</f>
        <v>Input Accepted</v>
      </c>
      <c r="Y271" s="9">
        <f t="shared" ref="Y271" si="2882">IF(H271="X",1,0)</f>
        <v>0</v>
      </c>
      <c r="Z271" s="9">
        <f>SUM(Y$7:Y271)</f>
        <v>0</v>
      </c>
      <c r="AA271" s="9" t="str">
        <f t="shared" ref="AA271" si="2883">Q272</f>
        <v/>
      </c>
      <c r="AB271" s="9">
        <f t="shared" ref="AB271" si="2884">VLOOKUP(P272,$AI$2:$AN$5000,6,FALSE)</f>
        <v>21</v>
      </c>
      <c r="AC271" s="9" t="str">
        <f t="shared" ref="AC271" si="2885">Q273</f>
        <v/>
      </c>
      <c r="AD271" s="9">
        <f t="shared" ref="AD271" si="2886">IF(TRIM(F272)="",1,0)</f>
        <v>0</v>
      </c>
      <c r="AF271" s="347">
        <f t="shared" ref="AF271" si="2887">SUM($AD$7:$AD$5000)</f>
        <v>0</v>
      </c>
      <c r="AG271" s="9">
        <f>IF(AND(H271="X",C271=Labels!C313),1,0)</f>
        <v>0</v>
      </c>
      <c r="AI271" s="328" t="s">
        <v>2016</v>
      </c>
      <c r="AJ271" s="328">
        <v>1354008</v>
      </c>
      <c r="AK271" s="328">
        <v>4148101</v>
      </c>
      <c r="AL271" s="328">
        <v>0</v>
      </c>
      <c r="AM271" s="328">
        <v>5</v>
      </c>
      <c r="AN271" s="328">
        <v>21</v>
      </c>
      <c r="AO271" s="328">
        <v>0</v>
      </c>
      <c r="AP271" s="328">
        <v>1</v>
      </c>
      <c r="AQ271" s="328">
        <v>0</v>
      </c>
      <c r="AR271" s="328">
        <v>0</v>
      </c>
      <c r="AS271" s="328"/>
      <c r="AX271" s="9" t="s">
        <v>663</v>
      </c>
    </row>
    <row r="272" spans="1:50" ht="25.5">
      <c r="A272" s="212">
        <f t="shared" si="2821"/>
        <v>0</v>
      </c>
      <c r="B272" s="18" t="s">
        <v>1157</v>
      </c>
      <c r="C272" s="219" t="str">
        <f t="shared" ref="C272" si="2888">C271</f>
        <v>Minor Must</v>
      </c>
      <c r="D272" s="44" t="str">
        <f t="shared" ref="D272" si="2889">D271</f>
        <v>CB. 4.3.7</v>
      </c>
      <c r="E272" s="19" t="str">
        <f>Labels!$C$103</f>
        <v>Answer 1 / Comment</v>
      </c>
      <c r="F272" s="62" t="str">
        <f>$AI$244</f>
        <v>CB. 4.3.7 -Yes</v>
      </c>
      <c r="G272" s="46"/>
      <c r="H272" s="20" t="str">
        <f t="shared" ref="H272:H273" si="2890">H271</f>
        <v/>
      </c>
      <c r="I272" s="20" t="str">
        <f t="shared" ref="I272:I273" si="2891">I271</f>
        <v/>
      </c>
      <c r="J272" s="20" t="str">
        <f t="shared" ref="J272:J273" si="2892">J271</f>
        <v/>
      </c>
      <c r="K272" s="20" t="str">
        <f t="shared" ref="K272:K273" si="2893">K271</f>
        <v/>
      </c>
      <c r="L272" s="28" t="str">
        <f t="shared" ref="L272" si="2894">L271</f>
        <v/>
      </c>
      <c r="M272" s="21"/>
      <c r="N272" s="22" t="str">
        <f t="shared" ref="N272:N273" si="2895">LEFT(F272,FIND(" -",F272)-1)</f>
        <v>CB. 4.3.7</v>
      </c>
      <c r="O272" s="22" t="str">
        <f t="shared" ref="O272" si="2896">IF(ISERR(N272),D271,N272)</f>
        <v>CB. 4.3.7</v>
      </c>
      <c r="P272" s="22" t="str">
        <f t="shared" ref="P272:P273" si="2897">TRIM(F272&amp;"")</f>
        <v>CB. 4.3.7 -Yes</v>
      </c>
      <c r="Q272" s="22" t="str">
        <f t="shared" ref="Q272:Q273" si="2898">TRIM(G272&amp;"")</f>
        <v/>
      </c>
      <c r="R272" s="9">
        <f t="shared" ref="R272:R273" si="2899">VLOOKUP(F272,$AI$2:$AM$5000,5,FALSE)</f>
        <v>2</v>
      </c>
      <c r="S272" s="9">
        <f t="shared" ref="S272:S273" si="2900">IF(ISNA(R272),0,R272)</f>
        <v>2</v>
      </c>
      <c r="T272" s="9">
        <f t="shared" ref="T272:T273" si="2901">VLOOKUP(F272,$AI$2:$AL$5000,4,FALSE)</f>
        <v>2</v>
      </c>
      <c r="U272" s="9">
        <f t="shared" ref="U272:U273" si="2902">IF(ISNA(T272),0,T272)</f>
        <v>2</v>
      </c>
      <c r="X272" s="9">
        <f t="shared" ref="X272:X273" si="2903">VLOOKUP(F272,$AI$2:$AL$5000,3,FALSE)</f>
        <v>4148072</v>
      </c>
      <c r="Y272" s="349"/>
      <c r="Z272" s="9">
        <f>SUM(Y$7:Y272)</f>
        <v>0</v>
      </c>
      <c r="AC272" s="350">
        <f t="shared" ref="AC272" si="2904">IF(ISNA(VLOOKUP(F272,$AI$2:$AS$5000,11,FALSE)),"", VLOOKUP(F272,$AI$2:$AS$5000,11,FALSE))</f>
        <v>0</v>
      </c>
      <c r="AI272" s="328" t="s">
        <v>2017</v>
      </c>
      <c r="AJ272" s="328">
        <v>1354008</v>
      </c>
      <c r="AK272" s="328">
        <v>4148100</v>
      </c>
      <c r="AL272" s="328">
        <v>2</v>
      </c>
      <c r="AM272" s="328">
        <v>2</v>
      </c>
      <c r="AN272" s="328">
        <v>21</v>
      </c>
      <c r="AO272" s="328">
        <v>1</v>
      </c>
      <c r="AP272" s="328">
        <v>0</v>
      </c>
      <c r="AQ272" s="328">
        <v>0</v>
      </c>
      <c r="AR272" s="328">
        <v>0</v>
      </c>
      <c r="AS272" s="328"/>
    </row>
    <row r="273" spans="1:50" ht="26.25" thickBot="1">
      <c r="A273" s="212">
        <f t="shared" si="2821"/>
        <v>0</v>
      </c>
      <c r="B273" s="23" t="str">
        <f t="shared" ref="B273:D273" si="2905">B271</f>
        <v>GGFV51FA</v>
      </c>
      <c r="C273" s="220" t="str">
        <f t="shared" si="2905"/>
        <v>Minor Must</v>
      </c>
      <c r="D273" s="45" t="str">
        <f t="shared" si="2905"/>
        <v>CB. 4.3.7</v>
      </c>
      <c r="E273" s="24" t="str">
        <f>Labels!$C$104</f>
        <v>Answer 2 / Evidence</v>
      </c>
      <c r="F273" s="222"/>
      <c r="G273" s="223"/>
      <c r="H273" s="25" t="str">
        <f t="shared" si="2890"/>
        <v/>
      </c>
      <c r="I273" s="25" t="str">
        <f t="shared" si="2891"/>
        <v/>
      </c>
      <c r="J273" s="25" t="str">
        <f t="shared" si="2892"/>
        <v/>
      </c>
      <c r="K273" s="25" t="str">
        <f t="shared" si="2893"/>
        <v/>
      </c>
      <c r="L273" s="27" t="str">
        <f t="shared" ref="L273" si="2906">L271</f>
        <v/>
      </c>
      <c r="M273" s="21"/>
      <c r="N273" s="22" t="e">
        <f t="shared" si="2895"/>
        <v>#VALUE!</v>
      </c>
      <c r="O273" s="22" t="str">
        <f t="shared" ref="O273" si="2907">IF(ISERR(N273),D271,N273)</f>
        <v>CB. 4.3.7</v>
      </c>
      <c r="P273" s="22" t="str">
        <f t="shared" si="2897"/>
        <v/>
      </c>
      <c r="Q273" s="22" t="str">
        <f t="shared" si="2898"/>
        <v/>
      </c>
      <c r="R273" s="9" t="e">
        <f t="shared" si="2899"/>
        <v>#N/A</v>
      </c>
      <c r="S273" s="9">
        <f t="shared" si="2900"/>
        <v>0</v>
      </c>
      <c r="T273" s="9" t="e">
        <f t="shared" si="2901"/>
        <v>#N/A</v>
      </c>
      <c r="U273" s="9">
        <f t="shared" si="2902"/>
        <v>0</v>
      </c>
      <c r="V273" s="9">
        <f t="shared" ref="V273" si="2908">IF(U273=0,U272,U273)</f>
        <v>2</v>
      </c>
      <c r="W273" s="347">
        <v>2</v>
      </c>
      <c r="X273" s="9" t="e">
        <f t="shared" si="2903"/>
        <v>#N/A</v>
      </c>
      <c r="Y273" s="349"/>
      <c r="Z273" s="9">
        <f>SUM(Y$7:Y273)</f>
        <v>0</v>
      </c>
      <c r="AE273" s="9">
        <f t="shared" ref="AE273" si="2909">MIN(AH273,V273)</f>
        <v>2</v>
      </c>
      <c r="AH273" s="9">
        <v>2</v>
      </c>
      <c r="AI273" s="328" t="s">
        <v>2018</v>
      </c>
      <c r="AJ273" s="328">
        <v>1354009</v>
      </c>
      <c r="AK273" s="328">
        <v>4148105</v>
      </c>
      <c r="AL273" s="328">
        <v>0</v>
      </c>
      <c r="AM273" s="328">
        <v>6</v>
      </c>
      <c r="AN273" s="328">
        <v>21</v>
      </c>
      <c r="AO273" s="328">
        <v>1</v>
      </c>
      <c r="AP273" s="328">
        <v>0</v>
      </c>
      <c r="AQ273" s="328">
        <v>1</v>
      </c>
      <c r="AR273" s="328">
        <v>0</v>
      </c>
      <c r="AS273" s="328"/>
      <c r="AU273" s="9">
        <v>0</v>
      </c>
      <c r="AV273" s="9">
        <f>U272</f>
        <v>2</v>
      </c>
    </row>
    <row r="274" spans="1:50" ht="25.5">
      <c r="A274" s="212">
        <f t="shared" si="2821"/>
        <v>0</v>
      </c>
      <c r="B274" s="67" t="s">
        <v>1157</v>
      </c>
      <c r="C274" s="143" t="s">
        <v>1096</v>
      </c>
      <c r="D274" s="43" t="s">
        <v>2522</v>
      </c>
      <c r="E274" s="218" t="str">
        <f>Labels!$C$54</f>
        <v>Control Point</v>
      </c>
      <c r="F274" s="26" t="s">
        <v>2523</v>
      </c>
      <c r="G274" s="30" t="str">
        <f>IF(OR(ISERR(P275),ISERR(P276),ISERR(Q275),ISERR(Q276)),Labels!$C$94,Q274)</f>
        <v>Input Accepted</v>
      </c>
      <c r="H274" s="15" t="str">
        <f t="shared" ref="H274" si="2910">IF(F275&lt;&gt;"",IF(TRIM(VLOOKUP(F275,$AI$2:$AR$5000,8,FALSE))="1","X",""),"")</f>
        <v/>
      </c>
      <c r="I274" s="15" t="str">
        <f t="shared" ref="I274" si="2911">IF(F275&lt;&gt;"",IF(TRIM(VLOOKUP(F275,$AI$2:$AR$5000,9,FALSE))="1","X",""),"")</f>
        <v/>
      </c>
      <c r="J274" s="15" t="str">
        <f t="shared" ref="J274" si="2912">IF(TRIM(""&amp;G276)&lt;&gt;"","X","")</f>
        <v/>
      </c>
      <c r="K274" s="15" t="str">
        <f t="shared" ref="K274" si="2913">IF(TRIM(""&amp;G275)&lt;&gt;"","X","")</f>
        <v>X</v>
      </c>
      <c r="L274" s="31" t="str">
        <f>IF(G274&lt;&gt;Labels!$C$92,"X","")</f>
        <v/>
      </c>
      <c r="M274" s="16"/>
      <c r="N274" s="17">
        <v>1353999</v>
      </c>
      <c r="O274" s="17">
        <v>13125</v>
      </c>
      <c r="P274" s="17"/>
      <c r="Q274" s="22" t="str">
        <f>IF(F275="",Labels!$C$93,R274)</f>
        <v>Input Accepted</v>
      </c>
      <c r="R274" s="9" t="str">
        <f t="shared" ref="R274" si="2914">IF(OR(O275&amp;""&lt;&gt;D274&amp;"",O276&amp;""&lt;&gt;D274&amp;""),"You are not allowed to copy cells in the answer column. Press Ctrl-z immediately to attempt to fix this error.",S274)</f>
        <v>Input Accepted</v>
      </c>
      <c r="S274" s="9" t="str">
        <f>IF(AND(OR(H274="X",S275=6,C274=Labels!$C$49,C274=Labels!$C$46,AX274="Y"),Q275=""),Labels!$C$95,T274)</f>
        <v>Input Accepted</v>
      </c>
      <c r="T274" s="346" t="str">
        <f>IF(OR(S276=6,AND(S276&gt;0,S275=6)),Labels!$C$96,IF(S276=1,Labels!$C$143,U274))</f>
        <v>Input Accepted</v>
      </c>
      <c r="U274" s="9" t="str">
        <f>IF(AND(S276&gt;0,U276&lt;=U275),Labels!C$97,V274)</f>
        <v>Input Accepted</v>
      </c>
      <c r="V274" s="9" t="str">
        <f>IF(AND(S276&gt;0,Q276=""),Labels!$C$98,W274)</f>
        <v>Input Accepted</v>
      </c>
      <c r="W274" s="9" t="str">
        <f>IF(AND(S276=0,Q276&lt;&gt;""),Labels!$C$99,Labels!$C$92)</f>
        <v>Input Accepted</v>
      </c>
      <c r="Y274" s="9">
        <f t="shared" ref="Y274" si="2915">IF(H274="X",1,0)</f>
        <v>0</v>
      </c>
      <c r="Z274" s="9">
        <f>SUM(Y$7:Y274)</f>
        <v>0</v>
      </c>
      <c r="AA274" s="9" t="str">
        <f t="shared" ref="AA274" si="2916">Q275</f>
        <v>Y</v>
      </c>
      <c r="AB274" s="9">
        <f t="shared" ref="AB274" si="2917">VLOOKUP(P275,$AI$2:$AN$5000,6,FALSE)</f>
        <v>21</v>
      </c>
      <c r="AC274" s="9" t="str">
        <f t="shared" ref="AC274" si="2918">Q276</f>
        <v/>
      </c>
      <c r="AD274" s="9">
        <f t="shared" ref="AD274" si="2919">IF(TRIM(F275)="",1,0)</f>
        <v>0</v>
      </c>
      <c r="AF274" s="347">
        <f t="shared" ref="AF274" si="2920">SUM($AD$7:$AD$5000)</f>
        <v>0</v>
      </c>
      <c r="AG274" s="9">
        <f>IF(AND(H274="X",C274=Labels!C316),1,0)</f>
        <v>0</v>
      </c>
      <c r="AI274" s="328" t="s">
        <v>2019</v>
      </c>
      <c r="AJ274" s="328">
        <v>1354009</v>
      </c>
      <c r="AK274" s="328">
        <v>4148104</v>
      </c>
      <c r="AL274" s="328">
        <v>0</v>
      </c>
      <c r="AM274" s="328">
        <v>5</v>
      </c>
      <c r="AN274" s="328">
        <v>21</v>
      </c>
      <c r="AO274" s="328">
        <v>0</v>
      </c>
      <c r="AP274" s="328">
        <v>1</v>
      </c>
      <c r="AQ274" s="328">
        <v>0</v>
      </c>
      <c r="AR274" s="328">
        <v>0</v>
      </c>
      <c r="AS274" s="328"/>
      <c r="AX274" s="9" t="s">
        <v>663</v>
      </c>
    </row>
    <row r="275" spans="1:50" ht="25.5">
      <c r="A275" s="212">
        <f t="shared" si="2821"/>
        <v>0</v>
      </c>
      <c r="B275" s="18" t="s">
        <v>1157</v>
      </c>
      <c r="C275" s="219" t="str">
        <f t="shared" ref="C275" si="2921">C274</f>
        <v>Major Must</v>
      </c>
      <c r="D275" s="44" t="str">
        <f t="shared" ref="D275" si="2922">D274</f>
        <v>CB. 4.4.1</v>
      </c>
      <c r="E275" s="19" t="str">
        <f>Labels!$C$103</f>
        <v>Answer 1 / Comment</v>
      </c>
      <c r="F275" s="62" t="str">
        <f>$AI$246</f>
        <v>CB. 4.4.1 -Yes</v>
      </c>
      <c r="G275" s="46" t="s">
        <v>664</v>
      </c>
      <c r="H275" s="20" t="str">
        <f t="shared" ref="H275:H276" si="2923">H274</f>
        <v/>
      </c>
      <c r="I275" s="20" t="str">
        <f t="shared" ref="I275:I276" si="2924">I274</f>
        <v/>
      </c>
      <c r="J275" s="20" t="str">
        <f t="shared" ref="J275:J276" si="2925">J274</f>
        <v/>
      </c>
      <c r="K275" s="20" t="str">
        <f t="shared" ref="K275:K276" si="2926">K274</f>
        <v>X</v>
      </c>
      <c r="L275" s="28" t="str">
        <f t="shared" ref="L275" si="2927">L274</f>
        <v/>
      </c>
      <c r="M275" s="21"/>
      <c r="N275" s="22" t="str">
        <f t="shared" ref="N275:N276" si="2928">LEFT(F275,FIND(" -",F275)-1)</f>
        <v>CB. 4.4.1</v>
      </c>
      <c r="O275" s="22" t="str">
        <f t="shared" ref="O275" si="2929">IF(ISERR(N275),D274,N275)</f>
        <v>CB. 4.4.1</v>
      </c>
      <c r="P275" s="22" t="str">
        <f t="shared" ref="P275:P276" si="2930">TRIM(F275&amp;"")</f>
        <v>CB. 4.4.1 -Yes</v>
      </c>
      <c r="Q275" s="22" t="str">
        <f t="shared" ref="Q275:Q276" si="2931">TRIM(G275&amp;"")</f>
        <v>Y</v>
      </c>
      <c r="R275" s="9">
        <f t="shared" ref="R275:R276" si="2932">VLOOKUP(F275,$AI$2:$AM$5000,5,FALSE)</f>
        <v>2</v>
      </c>
      <c r="S275" s="9">
        <f t="shared" ref="S275:S276" si="2933">IF(ISNA(R275),0,R275)</f>
        <v>2</v>
      </c>
      <c r="T275" s="9">
        <f t="shared" ref="T275:T276" si="2934">VLOOKUP(F275,$AI$2:$AL$5000,4,FALSE)</f>
        <v>2</v>
      </c>
      <c r="U275" s="9">
        <f t="shared" ref="U275:U276" si="2935">IF(ISNA(T275),0,T275)</f>
        <v>2</v>
      </c>
      <c r="X275" s="9">
        <f t="shared" ref="X275:X276" si="2936">VLOOKUP(F275,$AI$2:$AL$5000,3,FALSE)</f>
        <v>4148075</v>
      </c>
      <c r="Y275" s="349"/>
      <c r="Z275" s="9">
        <f>SUM(Y$7:Y275)</f>
        <v>0</v>
      </c>
      <c r="AC275" s="350">
        <f t="shared" ref="AC275" si="2937">IF(ISNA(VLOOKUP(F275,$AI$2:$AS$5000,11,FALSE)),"", VLOOKUP(F275,$AI$2:$AS$5000,11,FALSE))</f>
        <v>0</v>
      </c>
      <c r="AI275" s="328" t="s">
        <v>2020</v>
      </c>
      <c r="AJ275" s="328">
        <v>1354009</v>
      </c>
      <c r="AK275" s="328">
        <v>4148103</v>
      </c>
      <c r="AL275" s="328">
        <v>2</v>
      </c>
      <c r="AM275" s="328">
        <v>2</v>
      </c>
      <c r="AN275" s="328">
        <v>21</v>
      </c>
      <c r="AO275" s="328">
        <v>1</v>
      </c>
      <c r="AP275" s="328">
        <v>0</v>
      </c>
      <c r="AQ275" s="328">
        <v>0</v>
      </c>
      <c r="AR275" s="328">
        <v>0</v>
      </c>
      <c r="AS275" s="328"/>
    </row>
    <row r="276" spans="1:50" ht="26.25" thickBot="1">
      <c r="A276" s="212">
        <f t="shared" si="2821"/>
        <v>0</v>
      </c>
      <c r="B276" s="23" t="str">
        <f t="shared" ref="B276:D276" si="2938">B274</f>
        <v>GGFV51FA</v>
      </c>
      <c r="C276" s="220" t="str">
        <f t="shared" si="2938"/>
        <v>Major Must</v>
      </c>
      <c r="D276" s="45" t="str">
        <f t="shared" si="2938"/>
        <v>CB. 4.4.1</v>
      </c>
      <c r="E276" s="24" t="str">
        <f>Labels!$C$104</f>
        <v>Answer 2 / Evidence</v>
      </c>
      <c r="F276" s="222"/>
      <c r="G276" s="223"/>
      <c r="H276" s="25" t="str">
        <f t="shared" si="2923"/>
        <v/>
      </c>
      <c r="I276" s="25" t="str">
        <f t="shared" si="2924"/>
        <v/>
      </c>
      <c r="J276" s="25" t="str">
        <f t="shared" si="2925"/>
        <v/>
      </c>
      <c r="K276" s="25" t="str">
        <f t="shared" si="2926"/>
        <v>X</v>
      </c>
      <c r="L276" s="27" t="str">
        <f t="shared" ref="L276" si="2939">L274</f>
        <v/>
      </c>
      <c r="M276" s="21"/>
      <c r="N276" s="22" t="e">
        <f t="shared" si="2928"/>
        <v>#VALUE!</v>
      </c>
      <c r="O276" s="22" t="str">
        <f t="shared" ref="O276" si="2940">IF(ISERR(N276),D274,N276)</f>
        <v>CB. 4.4.1</v>
      </c>
      <c r="P276" s="22" t="str">
        <f t="shared" si="2930"/>
        <v/>
      </c>
      <c r="Q276" s="22" t="str">
        <f t="shared" si="2931"/>
        <v/>
      </c>
      <c r="R276" s="9" t="e">
        <f t="shared" si="2932"/>
        <v>#N/A</v>
      </c>
      <c r="S276" s="9">
        <f t="shared" si="2933"/>
        <v>0</v>
      </c>
      <c r="T276" s="9" t="e">
        <f t="shared" si="2934"/>
        <v>#N/A</v>
      </c>
      <c r="U276" s="9">
        <f t="shared" si="2935"/>
        <v>0</v>
      </c>
      <c r="V276" s="9">
        <f t="shared" ref="V276" si="2941">IF(U276=0,U275,U276)</f>
        <v>2</v>
      </c>
      <c r="W276" s="347">
        <v>2</v>
      </c>
      <c r="X276" s="9" t="e">
        <f t="shared" si="2936"/>
        <v>#N/A</v>
      </c>
      <c r="Y276" s="349"/>
      <c r="Z276" s="9">
        <f>SUM(Y$7:Y276)</f>
        <v>0</v>
      </c>
      <c r="AE276" s="9">
        <f t="shared" ref="AE276" si="2942">MIN(AH276,V276)</f>
        <v>2</v>
      </c>
      <c r="AH276" s="9">
        <v>2</v>
      </c>
      <c r="AI276" s="328" t="s">
        <v>2021</v>
      </c>
      <c r="AJ276" s="328">
        <v>1354010</v>
      </c>
      <c r="AK276" s="328">
        <v>4148108</v>
      </c>
      <c r="AL276" s="328">
        <v>0</v>
      </c>
      <c r="AM276" s="328">
        <v>6</v>
      </c>
      <c r="AN276" s="328">
        <v>21</v>
      </c>
      <c r="AO276" s="328">
        <v>1</v>
      </c>
      <c r="AP276" s="328">
        <v>0</v>
      </c>
      <c r="AQ276" s="328">
        <v>1</v>
      </c>
      <c r="AR276" s="328">
        <v>0</v>
      </c>
      <c r="AS276" s="328"/>
      <c r="AU276" s="9">
        <v>0</v>
      </c>
      <c r="AV276" s="9">
        <f>U275</f>
        <v>2</v>
      </c>
    </row>
    <row r="277" spans="1:50" ht="38.25">
      <c r="A277" s="212">
        <f t="shared" si="2821"/>
        <v>0</v>
      </c>
      <c r="B277" s="67" t="s">
        <v>1157</v>
      </c>
      <c r="C277" s="143" t="s">
        <v>1097</v>
      </c>
      <c r="D277" s="43" t="s">
        <v>2524</v>
      </c>
      <c r="E277" s="218" t="str">
        <f>Labels!$C$54</f>
        <v>Control Point</v>
      </c>
      <c r="F277" s="26" t="s">
        <v>2525</v>
      </c>
      <c r="G277" s="30" t="str">
        <f>IF(OR(ISERR(P278),ISERR(P279),ISERR(Q278),ISERR(Q279)),Labels!$C$94,Q277)</f>
        <v>Input Accepted</v>
      </c>
      <c r="H277" s="15" t="str">
        <f t="shared" ref="H277" si="2943">IF(F278&lt;&gt;"",IF(TRIM(VLOOKUP(F278,$AI$2:$AR$5000,8,FALSE))="1","X",""),"")</f>
        <v/>
      </c>
      <c r="I277" s="15" t="str">
        <f t="shared" ref="I277" si="2944">IF(F278&lt;&gt;"",IF(TRIM(VLOOKUP(F278,$AI$2:$AR$5000,9,FALSE))="1","X",""),"")</f>
        <v/>
      </c>
      <c r="J277" s="15" t="str">
        <f t="shared" ref="J277" si="2945">IF(TRIM(""&amp;G279)&lt;&gt;"","X","")</f>
        <v/>
      </c>
      <c r="K277" s="15" t="str">
        <f t="shared" ref="K277" si="2946">IF(TRIM(""&amp;G278)&lt;&gt;"","X","")</f>
        <v>X</v>
      </c>
      <c r="L277" s="31" t="str">
        <f>IF(G277&lt;&gt;Labels!$C$92,"X","")</f>
        <v/>
      </c>
      <c r="M277" s="16"/>
      <c r="N277" s="17">
        <v>1354000</v>
      </c>
      <c r="O277" s="17">
        <v>13125</v>
      </c>
      <c r="P277" s="17"/>
      <c r="Q277" s="22" t="str">
        <f>IF(F278="",Labels!$C$93,R277)</f>
        <v>Input Accepted</v>
      </c>
      <c r="R277" s="9" t="str">
        <f t="shared" ref="R277" si="2947">IF(OR(O278&amp;""&lt;&gt;D277&amp;"",O279&amp;""&lt;&gt;D277&amp;""),"You are not allowed to copy cells in the answer column. Press Ctrl-z immediately to attempt to fix this error.",S277)</f>
        <v>Input Accepted</v>
      </c>
      <c r="S277" s="9" t="str">
        <f>IF(AND(OR(H277="X",S278=6,C277=Labels!$C$49,C277=Labels!$C$46,AX277="Y"),Q278=""),Labels!$C$95,T277)</f>
        <v>Input Accepted</v>
      </c>
      <c r="T277" s="346" t="str">
        <f>IF(OR(S279=6,AND(S279&gt;0,S278=6)),Labels!$C$96,IF(S279=1,Labels!$C$143,U277))</f>
        <v>Input Accepted</v>
      </c>
      <c r="U277" s="9" t="str">
        <f>IF(AND(S279&gt;0,U279&lt;=U278),Labels!C$97,V277)</f>
        <v>Input Accepted</v>
      </c>
      <c r="V277" s="9" t="str">
        <f>IF(AND(S279&gt;0,Q279=""),Labels!$C$98,W277)</f>
        <v>Input Accepted</v>
      </c>
      <c r="W277" s="9" t="str">
        <f>IF(AND(S279=0,Q279&lt;&gt;""),Labels!$C$99,Labels!$C$92)</f>
        <v>Input Accepted</v>
      </c>
      <c r="Y277" s="9">
        <f t="shared" ref="Y277" si="2948">IF(H277="X",1,0)</f>
        <v>0</v>
      </c>
      <c r="Z277" s="9">
        <f>SUM(Y$7:Y277)</f>
        <v>0</v>
      </c>
      <c r="AA277" s="9" t="str">
        <f t="shared" ref="AA277" si="2949">Q278</f>
        <v>Y</v>
      </c>
      <c r="AB277" s="9">
        <f t="shared" ref="AB277" si="2950">VLOOKUP(P278,$AI$2:$AN$5000,6,FALSE)</f>
        <v>21</v>
      </c>
      <c r="AC277" s="9" t="str">
        <f t="shared" ref="AC277" si="2951">Q279</f>
        <v/>
      </c>
      <c r="AD277" s="9">
        <f t="shared" ref="AD277" si="2952">IF(TRIM(F278)="",1,0)</f>
        <v>0</v>
      </c>
      <c r="AF277" s="347">
        <f t="shared" ref="AF277" si="2953">SUM($AD$7:$AD$5000)</f>
        <v>0</v>
      </c>
      <c r="AG277" s="9">
        <f>IF(AND(H277="X",C277=Labels!C319),1,0)</f>
        <v>0</v>
      </c>
      <c r="AI277" s="328" t="s">
        <v>2022</v>
      </c>
      <c r="AJ277" s="328">
        <v>1354010</v>
      </c>
      <c r="AK277" s="328">
        <v>4148107</v>
      </c>
      <c r="AL277" s="328">
        <v>0</v>
      </c>
      <c r="AM277" s="328">
        <v>5</v>
      </c>
      <c r="AN277" s="328">
        <v>21</v>
      </c>
      <c r="AO277" s="328">
        <v>0</v>
      </c>
      <c r="AP277" s="328">
        <v>1</v>
      </c>
      <c r="AQ277" s="328">
        <v>0</v>
      </c>
      <c r="AR277" s="328">
        <v>0</v>
      </c>
      <c r="AS277" s="328"/>
      <c r="AX277" s="9" t="s">
        <v>664</v>
      </c>
    </row>
    <row r="278" spans="1:50" ht="25.5">
      <c r="A278" s="212">
        <f t="shared" si="2821"/>
        <v>0</v>
      </c>
      <c r="B278" s="18" t="s">
        <v>1157</v>
      </c>
      <c r="C278" s="219" t="str">
        <f t="shared" ref="C278" si="2954">C277</f>
        <v>Minor Must</v>
      </c>
      <c r="D278" s="44" t="str">
        <f t="shared" ref="D278" si="2955">D277</f>
        <v>CB. 4.4.2</v>
      </c>
      <c r="E278" s="19" t="str">
        <f>Labels!$C$103</f>
        <v>Answer 1 / Comment</v>
      </c>
      <c r="F278" s="62" t="str">
        <f>$AI$249</f>
        <v>CB. 4.4.2 -Yes</v>
      </c>
      <c r="G278" s="46" t="s">
        <v>664</v>
      </c>
      <c r="H278" s="20" t="str">
        <f t="shared" ref="H278:H279" si="2956">H277</f>
        <v/>
      </c>
      <c r="I278" s="20" t="str">
        <f t="shared" ref="I278:I279" si="2957">I277</f>
        <v/>
      </c>
      <c r="J278" s="20" t="str">
        <f t="shared" ref="J278:J279" si="2958">J277</f>
        <v/>
      </c>
      <c r="K278" s="20" t="str">
        <f t="shared" ref="K278:K279" si="2959">K277</f>
        <v>X</v>
      </c>
      <c r="L278" s="28" t="str">
        <f t="shared" ref="L278" si="2960">L277</f>
        <v/>
      </c>
      <c r="M278" s="21"/>
      <c r="N278" s="22" t="str">
        <f t="shared" ref="N278:N279" si="2961">LEFT(F278,FIND(" -",F278)-1)</f>
        <v>CB. 4.4.2</v>
      </c>
      <c r="O278" s="22" t="str">
        <f t="shared" ref="O278" si="2962">IF(ISERR(N278),D277,N278)</f>
        <v>CB. 4.4.2</v>
      </c>
      <c r="P278" s="22" t="str">
        <f t="shared" ref="P278:P279" si="2963">TRIM(F278&amp;"")</f>
        <v>CB. 4.4.2 -Yes</v>
      </c>
      <c r="Q278" s="22" t="str">
        <f t="shared" ref="Q278:Q279" si="2964">TRIM(G278&amp;"")</f>
        <v>Y</v>
      </c>
      <c r="R278" s="9">
        <f t="shared" ref="R278:R279" si="2965">VLOOKUP(F278,$AI$2:$AM$5000,5,FALSE)</f>
        <v>2</v>
      </c>
      <c r="S278" s="9">
        <f t="shared" ref="S278:S279" si="2966">IF(ISNA(R278),0,R278)</f>
        <v>2</v>
      </c>
      <c r="T278" s="9">
        <f t="shared" ref="T278:T279" si="2967">VLOOKUP(F278,$AI$2:$AL$5000,4,FALSE)</f>
        <v>2</v>
      </c>
      <c r="U278" s="9">
        <f t="shared" ref="U278:U279" si="2968">IF(ISNA(T278),0,T278)</f>
        <v>2</v>
      </c>
      <c r="X278" s="9">
        <f t="shared" ref="X278:X279" si="2969">VLOOKUP(F278,$AI$2:$AL$5000,3,FALSE)</f>
        <v>4148077</v>
      </c>
      <c r="Y278" s="349"/>
      <c r="Z278" s="9">
        <f>SUM(Y$7:Y278)</f>
        <v>0</v>
      </c>
      <c r="AC278" s="350">
        <f t="shared" ref="AC278" si="2970">IF(ISNA(VLOOKUP(F278,$AI$2:$AS$5000,11,FALSE)),"", VLOOKUP(F278,$AI$2:$AS$5000,11,FALSE))</f>
        <v>0</v>
      </c>
      <c r="AI278" s="328" t="s">
        <v>2023</v>
      </c>
      <c r="AJ278" s="328">
        <v>1354010</v>
      </c>
      <c r="AK278" s="328">
        <v>4148106</v>
      </c>
      <c r="AL278" s="328">
        <v>2</v>
      </c>
      <c r="AM278" s="328">
        <v>2</v>
      </c>
      <c r="AN278" s="328">
        <v>21</v>
      </c>
      <c r="AO278" s="328">
        <v>1</v>
      </c>
      <c r="AP278" s="328">
        <v>0</v>
      </c>
      <c r="AQ278" s="328">
        <v>0</v>
      </c>
      <c r="AR278" s="328">
        <v>0</v>
      </c>
      <c r="AS278" s="328"/>
    </row>
    <row r="279" spans="1:50" ht="26.25" thickBot="1">
      <c r="A279" s="212">
        <f t="shared" si="2821"/>
        <v>0</v>
      </c>
      <c r="B279" s="23" t="str">
        <f t="shared" ref="B279:D279" si="2971">B277</f>
        <v>GGFV51FA</v>
      </c>
      <c r="C279" s="220" t="str">
        <f t="shared" si="2971"/>
        <v>Minor Must</v>
      </c>
      <c r="D279" s="45" t="str">
        <f t="shared" si="2971"/>
        <v>CB. 4.4.2</v>
      </c>
      <c r="E279" s="24" t="str">
        <f>Labels!$C$104</f>
        <v>Answer 2 / Evidence</v>
      </c>
      <c r="F279" s="222"/>
      <c r="G279" s="223"/>
      <c r="H279" s="25" t="str">
        <f t="shared" si="2956"/>
        <v/>
      </c>
      <c r="I279" s="25" t="str">
        <f t="shared" si="2957"/>
        <v/>
      </c>
      <c r="J279" s="25" t="str">
        <f t="shared" si="2958"/>
        <v/>
      </c>
      <c r="K279" s="25" t="str">
        <f t="shared" si="2959"/>
        <v>X</v>
      </c>
      <c r="L279" s="27" t="str">
        <f t="shared" ref="L279" si="2972">L277</f>
        <v/>
      </c>
      <c r="M279" s="21"/>
      <c r="N279" s="22" t="e">
        <f t="shared" si="2961"/>
        <v>#VALUE!</v>
      </c>
      <c r="O279" s="22" t="str">
        <f t="shared" ref="O279" si="2973">IF(ISERR(N279),D277,N279)</f>
        <v>CB. 4.4.2</v>
      </c>
      <c r="P279" s="22" t="str">
        <f t="shared" si="2963"/>
        <v/>
      </c>
      <c r="Q279" s="22" t="str">
        <f t="shared" si="2964"/>
        <v/>
      </c>
      <c r="R279" s="9" t="e">
        <f t="shared" si="2965"/>
        <v>#N/A</v>
      </c>
      <c r="S279" s="9">
        <f t="shared" si="2966"/>
        <v>0</v>
      </c>
      <c r="T279" s="9" t="e">
        <f t="shared" si="2967"/>
        <v>#N/A</v>
      </c>
      <c r="U279" s="9">
        <f t="shared" si="2968"/>
        <v>0</v>
      </c>
      <c r="V279" s="9">
        <f t="shared" ref="V279" si="2974">IF(U279=0,U278,U279)</f>
        <v>2</v>
      </c>
      <c r="W279" s="347">
        <v>2</v>
      </c>
      <c r="X279" s="9" t="e">
        <f t="shared" si="2969"/>
        <v>#N/A</v>
      </c>
      <c r="Y279" s="349"/>
      <c r="Z279" s="9">
        <f>SUM(Y$7:Y279)</f>
        <v>0</v>
      </c>
      <c r="AE279" s="9">
        <f t="shared" ref="AE279" si="2975">MIN(AH279,V279)</f>
        <v>2</v>
      </c>
      <c r="AH279" s="9">
        <v>2</v>
      </c>
      <c r="AI279" s="328" t="s">
        <v>2024</v>
      </c>
      <c r="AJ279" s="328">
        <v>1354011</v>
      </c>
      <c r="AK279" s="328">
        <v>4148111</v>
      </c>
      <c r="AL279" s="328">
        <v>0</v>
      </c>
      <c r="AM279" s="328">
        <v>6</v>
      </c>
      <c r="AN279" s="328">
        <v>21</v>
      </c>
      <c r="AO279" s="328">
        <v>1</v>
      </c>
      <c r="AP279" s="328">
        <v>0</v>
      </c>
      <c r="AQ279" s="328">
        <v>1</v>
      </c>
      <c r="AR279" s="328">
        <v>0</v>
      </c>
      <c r="AS279" s="328"/>
      <c r="AU279" s="9">
        <v>0</v>
      </c>
      <c r="AV279" s="9">
        <f>U278</f>
        <v>2</v>
      </c>
    </row>
    <row r="280" spans="1:50" ht="38.25">
      <c r="A280" s="212">
        <f t="shared" si="2821"/>
        <v>0</v>
      </c>
      <c r="B280" s="67" t="s">
        <v>1157</v>
      </c>
      <c r="C280" s="143" t="s">
        <v>1097</v>
      </c>
      <c r="D280" s="43" t="s">
        <v>2526</v>
      </c>
      <c r="E280" s="218" t="str">
        <f>Labels!$C$54</f>
        <v>Control Point</v>
      </c>
      <c r="F280" s="26" t="s">
        <v>2527</v>
      </c>
      <c r="G280" s="30" t="str">
        <f>IF(OR(ISERR(P281),ISERR(P282),ISERR(Q281),ISERR(Q282)),Labels!$C$94,Q280)</f>
        <v>Input Accepted</v>
      </c>
      <c r="H280" s="15" t="str">
        <f t="shared" ref="H280" si="2976">IF(F281&lt;&gt;"",IF(TRIM(VLOOKUP(F281,$AI$2:$AR$5000,8,FALSE))="1","X",""),"")</f>
        <v/>
      </c>
      <c r="I280" s="15" t="str">
        <f t="shared" ref="I280" si="2977">IF(F281&lt;&gt;"",IF(TRIM(VLOOKUP(F281,$AI$2:$AR$5000,9,FALSE))="1","X",""),"")</f>
        <v/>
      </c>
      <c r="J280" s="15" t="str">
        <f t="shared" ref="J280" si="2978">IF(TRIM(""&amp;G282)&lt;&gt;"","X","")</f>
        <v/>
      </c>
      <c r="K280" s="15" t="str">
        <f t="shared" ref="K280" si="2979">IF(TRIM(""&amp;G281)&lt;&gt;"","X","")</f>
        <v/>
      </c>
      <c r="L280" s="31" t="str">
        <f>IF(G280&lt;&gt;Labels!$C$92,"X","")</f>
        <v/>
      </c>
      <c r="M280" s="16"/>
      <c r="N280" s="17">
        <v>1354001</v>
      </c>
      <c r="O280" s="17">
        <v>13125</v>
      </c>
      <c r="P280" s="17"/>
      <c r="Q280" s="22" t="str">
        <f>IF(F281="",Labels!$C$93,R280)</f>
        <v>Input Accepted</v>
      </c>
      <c r="R280" s="9" t="str">
        <f t="shared" ref="R280" si="2980">IF(OR(O281&amp;""&lt;&gt;D280&amp;"",O282&amp;""&lt;&gt;D280&amp;""),"You are not allowed to copy cells in the answer column. Press Ctrl-z immediately to attempt to fix this error.",S280)</f>
        <v>Input Accepted</v>
      </c>
      <c r="S280" s="9" t="str">
        <f>IF(AND(OR(H280="X",S281=6,C280=Labels!$C$49,C280=Labels!$C$46,AX280="Y"),Q281=""),Labels!$C$95,T280)</f>
        <v>Input Accepted</v>
      </c>
      <c r="T280" s="346" t="str">
        <f>IF(OR(S282=6,AND(S282&gt;0,S281=6)),Labels!$C$96,IF(S282=1,Labels!$C$143,U280))</f>
        <v>Input Accepted</v>
      </c>
      <c r="U280" s="9" t="str">
        <f>IF(AND(S282&gt;0,U282&lt;=U281),Labels!C$97,V280)</f>
        <v>Input Accepted</v>
      </c>
      <c r="V280" s="9" t="str">
        <f>IF(AND(S282&gt;0,Q282=""),Labels!$C$98,W280)</f>
        <v>Input Accepted</v>
      </c>
      <c r="W280" s="9" t="str">
        <f>IF(AND(S282=0,Q282&lt;&gt;""),Labels!$C$99,Labels!$C$92)</f>
        <v>Input Accepted</v>
      </c>
      <c r="Y280" s="9">
        <f t="shared" ref="Y280" si="2981">IF(H280="X",1,0)</f>
        <v>0</v>
      </c>
      <c r="Z280" s="9">
        <f>SUM(Y$7:Y280)</f>
        <v>0</v>
      </c>
      <c r="AA280" s="9" t="str">
        <f t="shared" ref="AA280" si="2982">Q281</f>
        <v/>
      </c>
      <c r="AB280" s="9">
        <f t="shared" ref="AB280" si="2983">VLOOKUP(P281,$AI$2:$AN$5000,6,FALSE)</f>
        <v>21</v>
      </c>
      <c r="AC280" s="9" t="str">
        <f t="shared" ref="AC280" si="2984">Q282</f>
        <v/>
      </c>
      <c r="AD280" s="9">
        <f t="shared" ref="AD280" si="2985">IF(TRIM(F281)="",1,0)</f>
        <v>0</v>
      </c>
      <c r="AF280" s="347">
        <f t="shared" ref="AF280" si="2986">SUM($AD$7:$AD$5000)</f>
        <v>0</v>
      </c>
      <c r="AG280" s="9">
        <f>IF(AND(H280="X",C280=Labels!C322),1,0)</f>
        <v>0</v>
      </c>
      <c r="AI280" s="328" t="s">
        <v>2025</v>
      </c>
      <c r="AJ280" s="328">
        <v>1354011</v>
      </c>
      <c r="AK280" s="328">
        <v>4148110</v>
      </c>
      <c r="AL280" s="328">
        <v>0</v>
      </c>
      <c r="AM280" s="328">
        <v>5</v>
      </c>
      <c r="AN280" s="328">
        <v>21</v>
      </c>
      <c r="AO280" s="328">
        <v>0</v>
      </c>
      <c r="AP280" s="328">
        <v>1</v>
      </c>
      <c r="AQ280" s="328">
        <v>0</v>
      </c>
      <c r="AR280" s="328">
        <v>0</v>
      </c>
      <c r="AS280" s="328"/>
      <c r="AX280" s="9" t="s">
        <v>663</v>
      </c>
    </row>
    <row r="281" spans="1:50" ht="25.5">
      <c r="A281" s="212">
        <f t="shared" si="2821"/>
        <v>0</v>
      </c>
      <c r="B281" s="18" t="s">
        <v>1157</v>
      </c>
      <c r="C281" s="219" t="str">
        <f t="shared" ref="C281" si="2987">C280</f>
        <v>Minor Must</v>
      </c>
      <c r="D281" s="44" t="str">
        <f t="shared" ref="D281" si="2988">D280</f>
        <v>CB. 4.4.3</v>
      </c>
      <c r="E281" s="19" t="str">
        <f>Labels!$C$103</f>
        <v>Answer 1 / Comment</v>
      </c>
      <c r="F281" s="62" t="str">
        <f>$AI$252</f>
        <v>CB. 4.4.3 -Yes</v>
      </c>
      <c r="G281" s="46"/>
      <c r="H281" s="20" t="str">
        <f t="shared" ref="H281:H282" si="2989">H280</f>
        <v/>
      </c>
      <c r="I281" s="20" t="str">
        <f t="shared" ref="I281:I282" si="2990">I280</f>
        <v/>
      </c>
      <c r="J281" s="20" t="str">
        <f t="shared" ref="J281:J282" si="2991">J280</f>
        <v/>
      </c>
      <c r="K281" s="20" t="str">
        <f t="shared" ref="K281:K282" si="2992">K280</f>
        <v/>
      </c>
      <c r="L281" s="28" t="str">
        <f t="shared" ref="L281" si="2993">L280</f>
        <v/>
      </c>
      <c r="M281" s="21"/>
      <c r="N281" s="22" t="str">
        <f t="shared" ref="N281:N282" si="2994">LEFT(F281,FIND(" -",F281)-1)</f>
        <v>CB. 4.4.3</v>
      </c>
      <c r="O281" s="22" t="str">
        <f t="shared" ref="O281" si="2995">IF(ISERR(N281),D280,N281)</f>
        <v>CB. 4.4.3</v>
      </c>
      <c r="P281" s="22" t="str">
        <f t="shared" ref="P281:P282" si="2996">TRIM(F281&amp;"")</f>
        <v>CB. 4.4.3 -Yes</v>
      </c>
      <c r="Q281" s="22" t="str">
        <f t="shared" ref="Q281:Q282" si="2997">TRIM(G281&amp;"")</f>
        <v/>
      </c>
      <c r="R281" s="9">
        <f t="shared" ref="R281:R282" si="2998">VLOOKUP(F281,$AI$2:$AM$5000,5,FALSE)</f>
        <v>2</v>
      </c>
      <c r="S281" s="9">
        <f t="shared" ref="S281:S282" si="2999">IF(ISNA(R281),0,R281)</f>
        <v>2</v>
      </c>
      <c r="T281" s="9">
        <f t="shared" ref="T281:T282" si="3000">VLOOKUP(F281,$AI$2:$AL$5000,4,FALSE)</f>
        <v>2</v>
      </c>
      <c r="U281" s="9">
        <f t="shared" ref="U281:U282" si="3001">IF(ISNA(T281),0,T281)</f>
        <v>2</v>
      </c>
      <c r="X281" s="9">
        <f t="shared" ref="X281:X282" si="3002">VLOOKUP(F281,$AI$2:$AL$5000,3,FALSE)</f>
        <v>4148080</v>
      </c>
      <c r="Y281" s="349"/>
      <c r="Z281" s="9">
        <f>SUM(Y$7:Y281)</f>
        <v>0</v>
      </c>
      <c r="AC281" s="350">
        <f t="shared" ref="AC281" si="3003">IF(ISNA(VLOOKUP(F281,$AI$2:$AS$5000,11,FALSE)),"", VLOOKUP(F281,$AI$2:$AS$5000,11,FALSE))</f>
        <v>0</v>
      </c>
      <c r="AI281" s="328" t="s">
        <v>2026</v>
      </c>
      <c r="AJ281" s="328">
        <v>1354011</v>
      </c>
      <c r="AK281" s="328">
        <v>4148109</v>
      </c>
      <c r="AL281" s="328">
        <v>2</v>
      </c>
      <c r="AM281" s="328">
        <v>2</v>
      </c>
      <c r="AN281" s="328">
        <v>21</v>
      </c>
      <c r="AO281" s="328">
        <v>1</v>
      </c>
      <c r="AP281" s="328">
        <v>0</v>
      </c>
      <c r="AQ281" s="328">
        <v>0</v>
      </c>
      <c r="AR281" s="328">
        <v>0</v>
      </c>
      <c r="AS281" s="328"/>
    </row>
    <row r="282" spans="1:50" ht="26.25" thickBot="1">
      <c r="A282" s="212">
        <f t="shared" si="2821"/>
        <v>0</v>
      </c>
      <c r="B282" s="23" t="str">
        <f t="shared" ref="B282:D282" si="3004">B280</f>
        <v>GGFV51FA</v>
      </c>
      <c r="C282" s="220" t="str">
        <f t="shared" si="3004"/>
        <v>Minor Must</v>
      </c>
      <c r="D282" s="45" t="str">
        <f t="shared" si="3004"/>
        <v>CB. 4.4.3</v>
      </c>
      <c r="E282" s="24" t="str">
        <f>Labels!$C$104</f>
        <v>Answer 2 / Evidence</v>
      </c>
      <c r="F282" s="222"/>
      <c r="G282" s="223"/>
      <c r="H282" s="25" t="str">
        <f t="shared" si="2989"/>
        <v/>
      </c>
      <c r="I282" s="25" t="str">
        <f t="shared" si="2990"/>
        <v/>
      </c>
      <c r="J282" s="25" t="str">
        <f t="shared" si="2991"/>
        <v/>
      </c>
      <c r="K282" s="25" t="str">
        <f t="shared" si="2992"/>
        <v/>
      </c>
      <c r="L282" s="27" t="str">
        <f t="shared" ref="L282" si="3005">L280</f>
        <v/>
      </c>
      <c r="M282" s="21"/>
      <c r="N282" s="22" t="e">
        <f t="shared" si="2994"/>
        <v>#VALUE!</v>
      </c>
      <c r="O282" s="22" t="str">
        <f t="shared" ref="O282" si="3006">IF(ISERR(N282),D280,N282)</f>
        <v>CB. 4.4.3</v>
      </c>
      <c r="P282" s="22" t="str">
        <f t="shared" si="2996"/>
        <v/>
      </c>
      <c r="Q282" s="22" t="str">
        <f t="shared" si="2997"/>
        <v/>
      </c>
      <c r="R282" s="9" t="e">
        <f t="shared" si="2998"/>
        <v>#N/A</v>
      </c>
      <c r="S282" s="9">
        <f t="shared" si="2999"/>
        <v>0</v>
      </c>
      <c r="T282" s="9" t="e">
        <f t="shared" si="3000"/>
        <v>#N/A</v>
      </c>
      <c r="U282" s="9">
        <f t="shared" si="3001"/>
        <v>0</v>
      </c>
      <c r="V282" s="9">
        <f t="shared" ref="V282" si="3007">IF(U282=0,U281,U282)</f>
        <v>2</v>
      </c>
      <c r="W282" s="347">
        <v>2</v>
      </c>
      <c r="X282" s="9" t="e">
        <f t="shared" si="3002"/>
        <v>#N/A</v>
      </c>
      <c r="Y282" s="349"/>
      <c r="Z282" s="9">
        <f>SUM(Y$7:Y282)</f>
        <v>0</v>
      </c>
      <c r="AE282" s="9">
        <f t="shared" ref="AE282" si="3008">MIN(AH282,V282)</f>
        <v>2</v>
      </c>
      <c r="AH282" s="9">
        <v>2</v>
      </c>
      <c r="AI282" s="328" t="s">
        <v>2027</v>
      </c>
      <c r="AJ282" s="328">
        <v>1354012</v>
      </c>
      <c r="AK282" s="328">
        <v>4148114</v>
      </c>
      <c r="AL282" s="328">
        <v>0</v>
      </c>
      <c r="AM282" s="328">
        <v>6</v>
      </c>
      <c r="AN282" s="328">
        <v>21</v>
      </c>
      <c r="AO282" s="328">
        <v>1</v>
      </c>
      <c r="AP282" s="328">
        <v>0</v>
      </c>
      <c r="AQ282" s="328">
        <v>1</v>
      </c>
      <c r="AR282" s="328">
        <v>0</v>
      </c>
      <c r="AS282" s="328"/>
      <c r="AU282" s="9">
        <v>0</v>
      </c>
      <c r="AV282" s="9">
        <f>U281</f>
        <v>2</v>
      </c>
    </row>
    <row r="283" spans="1:50" ht="25.5">
      <c r="A283" s="212">
        <f t="shared" si="2821"/>
        <v>0</v>
      </c>
      <c r="B283" s="67" t="s">
        <v>1157</v>
      </c>
      <c r="C283" s="143" t="s">
        <v>1097</v>
      </c>
      <c r="D283" s="43" t="s">
        <v>2528</v>
      </c>
      <c r="E283" s="218" t="str">
        <f>Labels!$C$54</f>
        <v>Control Point</v>
      </c>
      <c r="F283" s="26" t="s">
        <v>2529</v>
      </c>
      <c r="G283" s="30" t="str">
        <f>IF(OR(ISERR(P284),ISERR(P285),ISERR(Q284),ISERR(Q285)),Labels!$C$94,Q283)</f>
        <v>Input Accepted</v>
      </c>
      <c r="H283" s="15" t="str">
        <f t="shared" ref="H283" si="3009">IF(F284&lt;&gt;"",IF(TRIM(VLOOKUP(F284,$AI$2:$AR$5000,8,FALSE))="1","X",""),"")</f>
        <v/>
      </c>
      <c r="I283" s="15" t="str">
        <f t="shared" ref="I283" si="3010">IF(F284&lt;&gt;"",IF(TRIM(VLOOKUP(F284,$AI$2:$AR$5000,9,FALSE))="1","X",""),"")</f>
        <v/>
      </c>
      <c r="J283" s="15" t="str">
        <f t="shared" ref="J283" si="3011">IF(TRIM(""&amp;G285)&lt;&gt;"","X","")</f>
        <v/>
      </c>
      <c r="K283" s="15" t="str">
        <f t="shared" ref="K283" si="3012">IF(TRIM(""&amp;G284)&lt;&gt;"","X","")</f>
        <v/>
      </c>
      <c r="L283" s="31" t="str">
        <f>IF(G283&lt;&gt;Labels!$C$92,"X","")</f>
        <v/>
      </c>
      <c r="M283" s="16"/>
      <c r="N283" s="17">
        <v>1354002</v>
      </c>
      <c r="O283" s="17">
        <v>13125</v>
      </c>
      <c r="P283" s="17"/>
      <c r="Q283" s="22" t="str">
        <f>IF(F284="",Labels!$C$93,R283)</f>
        <v>Input Accepted</v>
      </c>
      <c r="R283" s="9" t="str">
        <f t="shared" ref="R283" si="3013">IF(OR(O284&amp;""&lt;&gt;D283&amp;"",O285&amp;""&lt;&gt;D283&amp;""),"You are not allowed to copy cells in the answer column. Press Ctrl-z immediately to attempt to fix this error.",S283)</f>
        <v>Input Accepted</v>
      </c>
      <c r="S283" s="9" t="str">
        <f>IF(AND(OR(H283="X",S284=6,C283=Labels!$C$49,C283=Labels!$C$46,AX283="Y"),Q284=""),Labels!$C$95,T283)</f>
        <v>Input Accepted</v>
      </c>
      <c r="T283" s="346" t="str">
        <f>IF(OR(S285=6,AND(S285&gt;0,S284=6)),Labels!$C$96,IF(S285=1,Labels!$C$143,U283))</f>
        <v>Input Accepted</v>
      </c>
      <c r="U283" s="9" t="str">
        <f>IF(AND(S285&gt;0,U285&lt;=U284),Labels!C$97,V283)</f>
        <v>Input Accepted</v>
      </c>
      <c r="V283" s="9" t="str">
        <f>IF(AND(S285&gt;0,Q285=""),Labels!$C$98,W283)</f>
        <v>Input Accepted</v>
      </c>
      <c r="W283" s="9" t="str">
        <f>IF(AND(S285=0,Q285&lt;&gt;""),Labels!$C$99,Labels!$C$92)</f>
        <v>Input Accepted</v>
      </c>
      <c r="Y283" s="9">
        <f t="shared" ref="Y283" si="3014">IF(H283="X",1,0)</f>
        <v>0</v>
      </c>
      <c r="Z283" s="9">
        <f>SUM(Y$7:Y283)</f>
        <v>0</v>
      </c>
      <c r="AA283" s="9" t="str">
        <f t="shared" ref="AA283" si="3015">Q284</f>
        <v/>
      </c>
      <c r="AB283" s="9">
        <f t="shared" ref="AB283" si="3016">VLOOKUP(P284,$AI$2:$AN$5000,6,FALSE)</f>
        <v>21</v>
      </c>
      <c r="AC283" s="9" t="str">
        <f t="shared" ref="AC283" si="3017">Q285</f>
        <v/>
      </c>
      <c r="AD283" s="9">
        <f t="shared" ref="AD283" si="3018">IF(TRIM(F284)="",1,0)</f>
        <v>0</v>
      </c>
      <c r="AF283" s="347">
        <f t="shared" ref="AF283" si="3019">SUM($AD$7:$AD$5000)</f>
        <v>0</v>
      </c>
      <c r="AG283" s="9">
        <f>IF(AND(H283="X",C283=Labels!C325),1,0)</f>
        <v>0</v>
      </c>
      <c r="AI283" s="328" t="s">
        <v>2028</v>
      </c>
      <c r="AJ283" s="328">
        <v>1354012</v>
      </c>
      <c r="AK283" s="328">
        <v>4148113</v>
      </c>
      <c r="AL283" s="328">
        <v>0</v>
      </c>
      <c r="AM283" s="328">
        <v>5</v>
      </c>
      <c r="AN283" s="328">
        <v>21</v>
      </c>
      <c r="AO283" s="328">
        <v>0</v>
      </c>
      <c r="AP283" s="328">
        <v>1</v>
      </c>
      <c r="AQ283" s="328">
        <v>0</v>
      </c>
      <c r="AR283" s="328">
        <v>0</v>
      </c>
      <c r="AS283" s="328"/>
      <c r="AX283" s="9" t="s">
        <v>663</v>
      </c>
    </row>
    <row r="284" spans="1:50" ht="25.5">
      <c r="A284" s="212">
        <f t="shared" si="2821"/>
        <v>0</v>
      </c>
      <c r="B284" s="18" t="s">
        <v>1157</v>
      </c>
      <c r="C284" s="219" t="str">
        <f t="shared" ref="C284" si="3020">C283</f>
        <v>Minor Must</v>
      </c>
      <c r="D284" s="44" t="str">
        <f t="shared" ref="D284" si="3021">D283</f>
        <v>CB. 4.5.1</v>
      </c>
      <c r="E284" s="19" t="str">
        <f>Labels!$C$103</f>
        <v>Answer 1 / Comment</v>
      </c>
      <c r="F284" s="62" t="str">
        <f>$AI$255</f>
        <v>CB. 4.5.1 -Yes</v>
      </c>
      <c r="G284" s="46"/>
      <c r="H284" s="20" t="str">
        <f t="shared" ref="H284:H285" si="3022">H283</f>
        <v/>
      </c>
      <c r="I284" s="20" t="str">
        <f t="shared" ref="I284:I285" si="3023">I283</f>
        <v/>
      </c>
      <c r="J284" s="20" t="str">
        <f t="shared" ref="J284:J285" si="3024">J283</f>
        <v/>
      </c>
      <c r="K284" s="20" t="str">
        <f t="shared" ref="K284:K285" si="3025">K283</f>
        <v/>
      </c>
      <c r="L284" s="28" t="str">
        <f t="shared" ref="L284" si="3026">L283</f>
        <v/>
      </c>
      <c r="M284" s="21"/>
      <c r="N284" s="22" t="str">
        <f t="shared" ref="N284:N285" si="3027">LEFT(F284,FIND(" -",F284)-1)</f>
        <v>CB. 4.5.1</v>
      </c>
      <c r="O284" s="22" t="str">
        <f t="shared" ref="O284" si="3028">IF(ISERR(N284),D283,N284)</f>
        <v>CB. 4.5.1</v>
      </c>
      <c r="P284" s="22" t="str">
        <f t="shared" ref="P284:P285" si="3029">TRIM(F284&amp;"")</f>
        <v>CB. 4.5.1 -Yes</v>
      </c>
      <c r="Q284" s="22" t="str">
        <f t="shared" ref="Q284:Q285" si="3030">TRIM(G284&amp;"")</f>
        <v/>
      </c>
      <c r="R284" s="9">
        <f t="shared" ref="R284:R285" si="3031">VLOOKUP(F284,$AI$2:$AM$5000,5,FALSE)</f>
        <v>2</v>
      </c>
      <c r="S284" s="9">
        <f t="shared" ref="S284:S285" si="3032">IF(ISNA(R284),0,R284)</f>
        <v>2</v>
      </c>
      <c r="T284" s="9">
        <f t="shared" ref="T284:T285" si="3033">VLOOKUP(F284,$AI$2:$AL$5000,4,FALSE)</f>
        <v>2</v>
      </c>
      <c r="U284" s="9">
        <f t="shared" ref="U284:U285" si="3034">IF(ISNA(T284),0,T284)</f>
        <v>2</v>
      </c>
      <c r="X284" s="9">
        <f t="shared" ref="X284:X285" si="3035">VLOOKUP(F284,$AI$2:$AL$5000,3,FALSE)</f>
        <v>4148083</v>
      </c>
      <c r="Y284" s="349"/>
      <c r="Z284" s="9">
        <f>SUM(Y$7:Y284)</f>
        <v>0</v>
      </c>
      <c r="AC284" s="350">
        <f t="shared" ref="AC284" si="3036">IF(ISNA(VLOOKUP(F284,$AI$2:$AS$5000,11,FALSE)),"", VLOOKUP(F284,$AI$2:$AS$5000,11,FALSE))</f>
        <v>0</v>
      </c>
      <c r="AI284" s="328" t="s">
        <v>2029</v>
      </c>
      <c r="AJ284" s="328">
        <v>1354012</v>
      </c>
      <c r="AK284" s="328">
        <v>4148112</v>
      </c>
      <c r="AL284" s="328">
        <v>2</v>
      </c>
      <c r="AM284" s="328">
        <v>2</v>
      </c>
      <c r="AN284" s="328">
        <v>21</v>
      </c>
      <c r="AO284" s="328">
        <v>1</v>
      </c>
      <c r="AP284" s="328">
        <v>0</v>
      </c>
      <c r="AQ284" s="328">
        <v>0</v>
      </c>
      <c r="AR284" s="328">
        <v>0</v>
      </c>
      <c r="AS284" s="328"/>
    </row>
    <row r="285" spans="1:50" ht="26.25" thickBot="1">
      <c r="A285" s="212">
        <f t="shared" si="2821"/>
        <v>0</v>
      </c>
      <c r="B285" s="23" t="str">
        <f t="shared" ref="B285:D285" si="3037">B283</f>
        <v>GGFV51FA</v>
      </c>
      <c r="C285" s="220" t="str">
        <f t="shared" si="3037"/>
        <v>Minor Must</v>
      </c>
      <c r="D285" s="45" t="str">
        <f t="shared" si="3037"/>
        <v>CB. 4.5.1</v>
      </c>
      <c r="E285" s="24" t="str">
        <f>Labels!$C$104</f>
        <v>Answer 2 / Evidence</v>
      </c>
      <c r="F285" s="222"/>
      <c r="G285" s="223"/>
      <c r="H285" s="25" t="str">
        <f t="shared" si="3022"/>
        <v/>
      </c>
      <c r="I285" s="25" t="str">
        <f t="shared" si="3023"/>
        <v/>
      </c>
      <c r="J285" s="25" t="str">
        <f t="shared" si="3024"/>
        <v/>
      </c>
      <c r="K285" s="25" t="str">
        <f t="shared" si="3025"/>
        <v/>
      </c>
      <c r="L285" s="27" t="str">
        <f t="shared" ref="L285" si="3038">L283</f>
        <v/>
      </c>
      <c r="M285" s="21"/>
      <c r="N285" s="22" t="e">
        <f t="shared" si="3027"/>
        <v>#VALUE!</v>
      </c>
      <c r="O285" s="22" t="str">
        <f t="shared" ref="O285" si="3039">IF(ISERR(N285),D283,N285)</f>
        <v>CB. 4.5.1</v>
      </c>
      <c r="P285" s="22" t="str">
        <f t="shared" si="3029"/>
        <v/>
      </c>
      <c r="Q285" s="22" t="str">
        <f t="shared" si="3030"/>
        <v/>
      </c>
      <c r="R285" s="9" t="e">
        <f t="shared" si="3031"/>
        <v>#N/A</v>
      </c>
      <c r="S285" s="9">
        <f t="shared" si="3032"/>
        <v>0</v>
      </c>
      <c r="T285" s="9" t="e">
        <f t="shared" si="3033"/>
        <v>#N/A</v>
      </c>
      <c r="U285" s="9">
        <f t="shared" si="3034"/>
        <v>0</v>
      </c>
      <c r="V285" s="9">
        <f t="shared" ref="V285" si="3040">IF(U285=0,U284,U285)</f>
        <v>2</v>
      </c>
      <c r="W285" s="347">
        <v>2</v>
      </c>
      <c r="X285" s="9" t="e">
        <f t="shared" si="3035"/>
        <v>#N/A</v>
      </c>
      <c r="Y285" s="349"/>
      <c r="Z285" s="9">
        <f>SUM(Y$7:Y285)</f>
        <v>0</v>
      </c>
      <c r="AE285" s="9">
        <f t="shared" ref="AE285" si="3041">MIN(AH285,V285)</f>
        <v>2</v>
      </c>
      <c r="AH285" s="9">
        <v>2</v>
      </c>
      <c r="AI285" s="328" t="s">
        <v>2030</v>
      </c>
      <c r="AJ285" s="328">
        <v>1354013</v>
      </c>
      <c r="AK285" s="328">
        <v>4148117</v>
      </c>
      <c r="AL285" s="328">
        <v>0</v>
      </c>
      <c r="AM285" s="328">
        <v>6</v>
      </c>
      <c r="AN285" s="328">
        <v>21</v>
      </c>
      <c r="AO285" s="328">
        <v>1</v>
      </c>
      <c r="AP285" s="328">
        <v>0</v>
      </c>
      <c r="AQ285" s="328">
        <v>1</v>
      </c>
      <c r="AR285" s="328">
        <v>0</v>
      </c>
      <c r="AS285" s="328"/>
      <c r="AU285" s="9">
        <v>0</v>
      </c>
      <c r="AV285" s="9">
        <f>U284</f>
        <v>2</v>
      </c>
    </row>
    <row r="286" spans="1:50" ht="38.25">
      <c r="A286" s="212">
        <f t="shared" si="2821"/>
        <v>0</v>
      </c>
      <c r="B286" s="67" t="s">
        <v>1157</v>
      </c>
      <c r="C286" s="143" t="s">
        <v>407</v>
      </c>
      <c r="D286" s="43" t="s">
        <v>2530</v>
      </c>
      <c r="E286" s="218" t="str">
        <f>Labels!$C$54</f>
        <v>Control Point</v>
      </c>
      <c r="F286" s="26" t="s">
        <v>2531</v>
      </c>
      <c r="G286" s="30" t="str">
        <f>IF(OR(ISERR(P287),ISERR(P288),ISERR(Q287),ISERR(Q288)),Labels!$C$94,Q286)</f>
        <v>Input Accepted</v>
      </c>
      <c r="H286" s="15" t="str">
        <f t="shared" ref="H286" si="3042">IF(F287&lt;&gt;"",IF(TRIM(VLOOKUP(F287,$AI$2:$AR$5000,8,FALSE))="1","X",""),"")</f>
        <v/>
      </c>
      <c r="I286" s="15" t="str">
        <f t="shared" ref="I286" si="3043">IF(F287&lt;&gt;"",IF(TRIM(VLOOKUP(F287,$AI$2:$AR$5000,9,FALSE))="1","X",""),"")</f>
        <v/>
      </c>
      <c r="J286" s="15" t="str">
        <f t="shared" ref="J286" si="3044">IF(TRIM(""&amp;G288)&lt;&gt;"","X","")</f>
        <v/>
      </c>
      <c r="K286" s="15" t="str">
        <f t="shared" ref="K286" si="3045">IF(TRIM(""&amp;G287)&lt;&gt;"","X","")</f>
        <v/>
      </c>
      <c r="L286" s="31" t="str">
        <f>IF(G286&lt;&gt;Labels!$C$92,"X","")</f>
        <v/>
      </c>
      <c r="M286" s="16"/>
      <c r="N286" s="17">
        <v>1354003</v>
      </c>
      <c r="O286" s="17">
        <v>13125</v>
      </c>
      <c r="P286" s="17"/>
      <c r="Q286" s="22" t="str">
        <f>IF(F287="",Labels!$C$93,R286)</f>
        <v>Input Accepted</v>
      </c>
      <c r="R286" s="9" t="str">
        <f t="shared" ref="R286" si="3046">IF(OR(O287&amp;""&lt;&gt;D286&amp;"",O288&amp;""&lt;&gt;D286&amp;""),"You are not allowed to copy cells in the answer column. Press Ctrl-z immediately to attempt to fix this error.",S286)</f>
        <v>Input Accepted</v>
      </c>
      <c r="S286" s="9" t="str">
        <f>IF(AND(OR(H286="X",S287=6,C286=Labels!$C$49,C286=Labels!$C$46,AX286="Y"),Q287=""),Labels!$C$95,T286)</f>
        <v>Input Accepted</v>
      </c>
      <c r="T286" s="346" t="str">
        <f>IF(OR(S288=6,AND(S288&gt;0,S287=6)),Labels!$C$96,IF(S288=1,Labels!$C$143,U286))</f>
        <v>Input Accepted</v>
      </c>
      <c r="U286" s="9" t="str">
        <f>IF(AND(S288&gt;0,U288&lt;=U287),Labels!C$97,V286)</f>
        <v>Input Accepted</v>
      </c>
      <c r="V286" s="9" t="str">
        <f>IF(AND(S288&gt;0,Q288=""),Labels!$C$98,W286)</f>
        <v>Input Accepted</v>
      </c>
      <c r="W286" s="9" t="str">
        <f>IF(AND(S288=0,Q288&lt;&gt;""),Labels!$C$99,Labels!$C$92)</f>
        <v>Input Accepted</v>
      </c>
      <c r="Y286" s="9">
        <f t="shared" ref="Y286" si="3047">IF(H286="X",1,0)</f>
        <v>0</v>
      </c>
      <c r="Z286" s="9">
        <f>SUM(Y$7:Y286)</f>
        <v>0</v>
      </c>
      <c r="AA286" s="9" t="str">
        <f t="shared" ref="AA286" si="3048">Q287</f>
        <v/>
      </c>
      <c r="AB286" s="9">
        <f t="shared" ref="AB286" si="3049">VLOOKUP(P287,$AI$2:$AN$5000,6,FALSE)</f>
        <v>21</v>
      </c>
      <c r="AC286" s="9" t="str">
        <f t="shared" ref="AC286" si="3050">Q288</f>
        <v/>
      </c>
      <c r="AD286" s="9">
        <f t="shared" ref="AD286" si="3051">IF(TRIM(F287)="",1,0)</f>
        <v>0</v>
      </c>
      <c r="AF286" s="347">
        <f t="shared" ref="AF286" si="3052">SUM($AD$7:$AD$5000)</f>
        <v>0</v>
      </c>
      <c r="AG286" s="9">
        <f>IF(AND(H286="X",C286=Labels!C328),1,0)</f>
        <v>0</v>
      </c>
      <c r="AI286" s="328" t="s">
        <v>2031</v>
      </c>
      <c r="AJ286" s="328">
        <v>1354013</v>
      </c>
      <c r="AK286" s="328">
        <v>4148116</v>
      </c>
      <c r="AL286" s="328">
        <v>0</v>
      </c>
      <c r="AM286" s="328">
        <v>5</v>
      </c>
      <c r="AN286" s="328">
        <v>21</v>
      </c>
      <c r="AO286" s="328">
        <v>0</v>
      </c>
      <c r="AP286" s="328">
        <v>1</v>
      </c>
      <c r="AQ286" s="328">
        <v>0</v>
      </c>
      <c r="AR286" s="328">
        <v>0</v>
      </c>
      <c r="AS286" s="328"/>
      <c r="AX286" s="9" t="s">
        <v>663</v>
      </c>
    </row>
    <row r="287" spans="1:50" ht="25.5">
      <c r="A287" s="212">
        <f t="shared" si="2821"/>
        <v>0</v>
      </c>
      <c r="B287" s="18" t="s">
        <v>1157</v>
      </c>
      <c r="C287" s="219" t="str">
        <f t="shared" ref="C287" si="3053">C286</f>
        <v>Recommended</v>
      </c>
      <c r="D287" s="44" t="str">
        <f t="shared" ref="D287" si="3054">D286</f>
        <v>CB. 4.5.2</v>
      </c>
      <c r="E287" s="19" t="str">
        <f>Labels!$C$103</f>
        <v>Answer 1 / Comment</v>
      </c>
      <c r="F287" s="62" t="str">
        <f>$AI$258</f>
        <v>CB. 4.5.2 -Yes</v>
      </c>
      <c r="G287" s="46"/>
      <c r="H287" s="20" t="str">
        <f t="shared" ref="H287:H288" si="3055">H286</f>
        <v/>
      </c>
      <c r="I287" s="20" t="str">
        <f t="shared" ref="I287:I288" si="3056">I286</f>
        <v/>
      </c>
      <c r="J287" s="20" t="str">
        <f t="shared" ref="J287:J288" si="3057">J286</f>
        <v/>
      </c>
      <c r="K287" s="20" t="str">
        <f t="shared" ref="K287:K288" si="3058">K286</f>
        <v/>
      </c>
      <c r="L287" s="28" t="str">
        <f t="shared" ref="L287" si="3059">L286</f>
        <v/>
      </c>
      <c r="M287" s="21"/>
      <c r="N287" s="22" t="str">
        <f t="shared" ref="N287:N288" si="3060">LEFT(F287,FIND(" -",F287)-1)</f>
        <v>CB. 4.5.2</v>
      </c>
      <c r="O287" s="22" t="str">
        <f t="shared" ref="O287" si="3061">IF(ISERR(N287),D286,N287)</f>
        <v>CB. 4.5.2</v>
      </c>
      <c r="P287" s="22" t="str">
        <f t="shared" ref="P287:P288" si="3062">TRIM(F287&amp;"")</f>
        <v>CB. 4.5.2 -Yes</v>
      </c>
      <c r="Q287" s="22" t="str">
        <f t="shared" ref="Q287:Q288" si="3063">TRIM(G287&amp;"")</f>
        <v/>
      </c>
      <c r="R287" s="9">
        <f t="shared" ref="R287:R288" si="3064">VLOOKUP(F287,$AI$2:$AM$5000,5,FALSE)</f>
        <v>2</v>
      </c>
      <c r="S287" s="9">
        <f t="shared" ref="S287:S288" si="3065">IF(ISNA(R287),0,R287)</f>
        <v>2</v>
      </c>
      <c r="T287" s="9">
        <f t="shared" ref="T287:T288" si="3066">VLOOKUP(F287,$AI$2:$AL$5000,4,FALSE)</f>
        <v>2</v>
      </c>
      <c r="U287" s="9">
        <f t="shared" ref="U287:U288" si="3067">IF(ISNA(T287),0,T287)</f>
        <v>2</v>
      </c>
      <c r="X287" s="9">
        <f t="shared" ref="X287:X288" si="3068">VLOOKUP(F287,$AI$2:$AL$5000,3,FALSE)</f>
        <v>4148086</v>
      </c>
      <c r="Y287" s="349"/>
      <c r="Z287" s="9">
        <f>SUM(Y$7:Y287)</f>
        <v>0</v>
      </c>
      <c r="AC287" s="350">
        <f t="shared" ref="AC287" si="3069">IF(ISNA(VLOOKUP(F287,$AI$2:$AS$5000,11,FALSE)),"", VLOOKUP(F287,$AI$2:$AS$5000,11,FALSE))</f>
        <v>0</v>
      </c>
      <c r="AI287" s="328" t="s">
        <v>2032</v>
      </c>
      <c r="AJ287" s="328">
        <v>1354013</v>
      </c>
      <c r="AK287" s="328">
        <v>4148115</v>
      </c>
      <c r="AL287" s="328">
        <v>2</v>
      </c>
      <c r="AM287" s="328">
        <v>2</v>
      </c>
      <c r="AN287" s="328">
        <v>21</v>
      </c>
      <c r="AO287" s="328">
        <v>1</v>
      </c>
      <c r="AP287" s="328">
        <v>0</v>
      </c>
      <c r="AQ287" s="328">
        <v>0</v>
      </c>
      <c r="AR287" s="328">
        <v>0</v>
      </c>
      <c r="AS287" s="328"/>
    </row>
    <row r="288" spans="1:50" ht="26.25" thickBot="1">
      <c r="A288" s="212">
        <f t="shared" si="2821"/>
        <v>0</v>
      </c>
      <c r="B288" s="23" t="str">
        <f t="shared" ref="B288:D288" si="3070">B286</f>
        <v>GGFV51FA</v>
      </c>
      <c r="C288" s="220" t="str">
        <f t="shared" si="3070"/>
        <v>Recommended</v>
      </c>
      <c r="D288" s="45" t="str">
        <f t="shared" si="3070"/>
        <v>CB. 4.5.2</v>
      </c>
      <c r="E288" s="24" t="str">
        <f>Labels!$C$104</f>
        <v>Answer 2 / Evidence</v>
      </c>
      <c r="F288" s="222"/>
      <c r="G288" s="223"/>
      <c r="H288" s="25" t="str">
        <f t="shared" si="3055"/>
        <v/>
      </c>
      <c r="I288" s="25" t="str">
        <f t="shared" si="3056"/>
        <v/>
      </c>
      <c r="J288" s="25" t="str">
        <f t="shared" si="3057"/>
        <v/>
      </c>
      <c r="K288" s="25" t="str">
        <f t="shared" si="3058"/>
        <v/>
      </c>
      <c r="L288" s="27" t="str">
        <f t="shared" ref="L288" si="3071">L286</f>
        <v/>
      </c>
      <c r="M288" s="21"/>
      <c r="N288" s="22" t="e">
        <f t="shared" si="3060"/>
        <v>#VALUE!</v>
      </c>
      <c r="O288" s="22" t="str">
        <f t="shared" ref="O288" si="3072">IF(ISERR(N288),D286,N288)</f>
        <v>CB. 4.5.2</v>
      </c>
      <c r="P288" s="22" t="str">
        <f t="shared" si="3062"/>
        <v/>
      </c>
      <c r="Q288" s="22" t="str">
        <f t="shared" si="3063"/>
        <v/>
      </c>
      <c r="R288" s="9" t="e">
        <f t="shared" si="3064"/>
        <v>#N/A</v>
      </c>
      <c r="S288" s="9">
        <f t="shared" si="3065"/>
        <v>0</v>
      </c>
      <c r="T288" s="9" t="e">
        <f t="shared" si="3066"/>
        <v>#N/A</v>
      </c>
      <c r="U288" s="9">
        <f t="shared" si="3067"/>
        <v>0</v>
      </c>
      <c r="V288" s="9">
        <f t="shared" ref="V288" si="3073">IF(U288=0,U287,U288)</f>
        <v>2</v>
      </c>
      <c r="W288" s="347">
        <v>2</v>
      </c>
      <c r="X288" s="9" t="e">
        <f t="shared" si="3068"/>
        <v>#N/A</v>
      </c>
      <c r="Y288" s="349"/>
      <c r="Z288" s="9">
        <f>SUM(Y$7:Y288)</f>
        <v>0</v>
      </c>
      <c r="AE288" s="9">
        <f t="shared" ref="AE288" si="3074">MIN(AH288,V288)</f>
        <v>2</v>
      </c>
      <c r="AH288" s="9">
        <v>2</v>
      </c>
      <c r="AI288" s="328" t="s">
        <v>2033</v>
      </c>
      <c r="AJ288" s="328">
        <v>1354014</v>
      </c>
      <c r="AK288" s="328">
        <v>4148120</v>
      </c>
      <c r="AL288" s="328">
        <v>0</v>
      </c>
      <c r="AM288" s="328">
        <v>6</v>
      </c>
      <c r="AN288" s="328">
        <v>21</v>
      </c>
      <c r="AO288" s="328">
        <v>1</v>
      </c>
      <c r="AP288" s="328">
        <v>0</v>
      </c>
      <c r="AQ288" s="328">
        <v>1</v>
      </c>
      <c r="AR288" s="328">
        <v>0</v>
      </c>
      <c r="AS288" s="328"/>
      <c r="AU288" s="9">
        <v>0</v>
      </c>
      <c r="AV288" s="9">
        <f>U287</f>
        <v>2</v>
      </c>
    </row>
    <row r="289" spans="1:50" ht="25.5">
      <c r="A289" s="212">
        <f t="shared" si="2821"/>
        <v>0</v>
      </c>
      <c r="B289" s="67" t="s">
        <v>1157</v>
      </c>
      <c r="C289" s="143" t="s">
        <v>1097</v>
      </c>
      <c r="D289" s="43" t="s">
        <v>2532</v>
      </c>
      <c r="E289" s="218" t="str">
        <f>Labels!$C$54</f>
        <v>Control Point</v>
      </c>
      <c r="F289" s="26" t="s">
        <v>2533</v>
      </c>
      <c r="G289" s="30" t="str">
        <f>IF(OR(ISERR(P290),ISERR(P291),ISERR(Q290),ISERR(Q291)),Labels!$C$94,Q289)</f>
        <v>Input Accepted</v>
      </c>
      <c r="H289" s="15" t="str">
        <f t="shared" ref="H289" si="3075">IF(F290&lt;&gt;"",IF(TRIM(VLOOKUP(F290,$AI$2:$AR$5000,8,FALSE))="1","X",""),"")</f>
        <v/>
      </c>
      <c r="I289" s="15" t="str">
        <f t="shared" ref="I289" si="3076">IF(F290&lt;&gt;"",IF(TRIM(VLOOKUP(F290,$AI$2:$AR$5000,9,FALSE))="1","X",""),"")</f>
        <v/>
      </c>
      <c r="J289" s="15" t="str">
        <f t="shared" ref="J289" si="3077">IF(TRIM(""&amp;G291)&lt;&gt;"","X","")</f>
        <v/>
      </c>
      <c r="K289" s="15" t="str">
        <f t="shared" ref="K289" si="3078">IF(TRIM(""&amp;G290)&lt;&gt;"","X","")</f>
        <v/>
      </c>
      <c r="L289" s="31" t="str">
        <f>IF(G289&lt;&gt;Labels!$C$92,"X","")</f>
        <v/>
      </c>
      <c r="M289" s="16"/>
      <c r="N289" s="17">
        <v>1354004</v>
      </c>
      <c r="O289" s="17">
        <v>13125</v>
      </c>
      <c r="P289" s="17"/>
      <c r="Q289" s="22" t="str">
        <f>IF(F290="",Labels!$C$93,R289)</f>
        <v>Input Accepted</v>
      </c>
      <c r="R289" s="9" t="str">
        <f t="shared" ref="R289" si="3079">IF(OR(O290&amp;""&lt;&gt;D289&amp;"",O291&amp;""&lt;&gt;D289&amp;""),"You are not allowed to copy cells in the answer column. Press Ctrl-z immediately to attempt to fix this error.",S289)</f>
        <v>Input Accepted</v>
      </c>
      <c r="S289" s="9" t="str">
        <f>IF(AND(OR(H289="X",S290=6,C289=Labels!$C$49,C289=Labels!$C$46,AX289="Y"),Q290=""),Labels!$C$95,T289)</f>
        <v>Input Accepted</v>
      </c>
      <c r="T289" s="346" t="str">
        <f>IF(OR(S291=6,AND(S291&gt;0,S290=6)),Labels!$C$96,IF(S291=1,Labels!$C$143,U289))</f>
        <v>Input Accepted</v>
      </c>
      <c r="U289" s="9" t="str">
        <f>IF(AND(S291&gt;0,U291&lt;=U290),Labels!C$97,V289)</f>
        <v>Input Accepted</v>
      </c>
      <c r="V289" s="9" t="str">
        <f>IF(AND(S291&gt;0,Q291=""),Labels!$C$98,W289)</f>
        <v>Input Accepted</v>
      </c>
      <c r="W289" s="9" t="str">
        <f>IF(AND(S291=0,Q291&lt;&gt;""),Labels!$C$99,Labels!$C$92)</f>
        <v>Input Accepted</v>
      </c>
      <c r="Y289" s="9">
        <f t="shared" ref="Y289" si="3080">IF(H289="X",1,0)</f>
        <v>0</v>
      </c>
      <c r="Z289" s="9">
        <f>SUM(Y$7:Y289)</f>
        <v>0</v>
      </c>
      <c r="AA289" s="9" t="str">
        <f t="shared" ref="AA289" si="3081">Q290</f>
        <v/>
      </c>
      <c r="AB289" s="9">
        <f t="shared" ref="AB289" si="3082">VLOOKUP(P290,$AI$2:$AN$5000,6,FALSE)</f>
        <v>21</v>
      </c>
      <c r="AC289" s="9" t="str">
        <f t="shared" ref="AC289" si="3083">Q291</f>
        <v/>
      </c>
      <c r="AD289" s="9">
        <f t="shared" ref="AD289" si="3084">IF(TRIM(F290)="",1,0)</f>
        <v>0</v>
      </c>
      <c r="AF289" s="347">
        <f t="shared" ref="AF289" si="3085">SUM($AD$7:$AD$5000)</f>
        <v>0</v>
      </c>
      <c r="AG289" s="9">
        <f>IF(AND(H289="X",C289=Labels!C331),1,0)</f>
        <v>0</v>
      </c>
      <c r="AI289" s="328" t="s">
        <v>2034</v>
      </c>
      <c r="AJ289" s="328">
        <v>1354014</v>
      </c>
      <c r="AK289" s="328">
        <v>4148119</v>
      </c>
      <c r="AL289" s="328">
        <v>0</v>
      </c>
      <c r="AM289" s="328">
        <v>5</v>
      </c>
      <c r="AN289" s="328">
        <v>21</v>
      </c>
      <c r="AO289" s="328">
        <v>0</v>
      </c>
      <c r="AP289" s="328">
        <v>1</v>
      </c>
      <c r="AQ289" s="328">
        <v>0</v>
      </c>
      <c r="AR289" s="328">
        <v>0</v>
      </c>
      <c r="AS289" s="328"/>
      <c r="AX289" s="9" t="s">
        <v>663</v>
      </c>
    </row>
    <row r="290" spans="1:50" ht="25.5">
      <c r="A290" s="212">
        <f t="shared" si="2821"/>
        <v>0</v>
      </c>
      <c r="B290" s="18" t="s">
        <v>1157</v>
      </c>
      <c r="C290" s="219" t="str">
        <f t="shared" ref="C290" si="3086">C289</f>
        <v>Minor Must</v>
      </c>
      <c r="D290" s="44" t="str">
        <f t="shared" ref="D290" si="3087">D289</f>
        <v>CB. 5.1.1</v>
      </c>
      <c r="E290" s="19" t="str">
        <f>Labels!$C$103</f>
        <v>Answer 1 / Comment</v>
      </c>
      <c r="F290" s="62" t="str">
        <f>$AI$261</f>
        <v>CB. 5.1.1 -Yes</v>
      </c>
      <c r="G290" s="46"/>
      <c r="H290" s="20" t="str">
        <f t="shared" ref="H290:H291" si="3088">H289</f>
        <v/>
      </c>
      <c r="I290" s="20" t="str">
        <f t="shared" ref="I290:I291" si="3089">I289</f>
        <v/>
      </c>
      <c r="J290" s="20" t="str">
        <f t="shared" ref="J290:J291" si="3090">J289</f>
        <v/>
      </c>
      <c r="K290" s="20" t="str">
        <f t="shared" ref="K290:K291" si="3091">K289</f>
        <v/>
      </c>
      <c r="L290" s="28" t="str">
        <f t="shared" ref="L290" si="3092">L289</f>
        <v/>
      </c>
      <c r="M290" s="21"/>
      <c r="N290" s="22" t="str">
        <f t="shared" ref="N290:N291" si="3093">LEFT(F290,FIND(" -",F290)-1)</f>
        <v>CB. 5.1.1</v>
      </c>
      <c r="O290" s="22" t="str">
        <f t="shared" ref="O290" si="3094">IF(ISERR(N290),D289,N290)</f>
        <v>CB. 5.1.1</v>
      </c>
      <c r="P290" s="22" t="str">
        <f t="shared" ref="P290:P291" si="3095">TRIM(F290&amp;"")</f>
        <v>CB. 5.1.1 -Yes</v>
      </c>
      <c r="Q290" s="22" t="str">
        <f t="shared" ref="Q290:Q291" si="3096">TRIM(G290&amp;"")</f>
        <v/>
      </c>
      <c r="R290" s="9">
        <f t="shared" ref="R290:R291" si="3097">VLOOKUP(F290,$AI$2:$AM$5000,5,FALSE)</f>
        <v>2</v>
      </c>
      <c r="S290" s="9">
        <f t="shared" ref="S290:S291" si="3098">IF(ISNA(R290),0,R290)</f>
        <v>2</v>
      </c>
      <c r="T290" s="9">
        <f t="shared" ref="T290:T291" si="3099">VLOOKUP(F290,$AI$2:$AL$5000,4,FALSE)</f>
        <v>2</v>
      </c>
      <c r="U290" s="9">
        <f t="shared" ref="U290:U291" si="3100">IF(ISNA(T290),0,T290)</f>
        <v>2</v>
      </c>
      <c r="X290" s="9">
        <f t="shared" ref="X290:X291" si="3101">VLOOKUP(F290,$AI$2:$AL$5000,3,FALSE)</f>
        <v>4148089</v>
      </c>
      <c r="Y290" s="349"/>
      <c r="Z290" s="9">
        <f>SUM(Y$7:Y290)</f>
        <v>0</v>
      </c>
      <c r="AC290" s="350">
        <f t="shared" ref="AC290" si="3102">IF(ISNA(VLOOKUP(F290,$AI$2:$AS$5000,11,FALSE)),"", VLOOKUP(F290,$AI$2:$AS$5000,11,FALSE))</f>
        <v>0</v>
      </c>
      <c r="AI290" s="328" t="s">
        <v>2035</v>
      </c>
      <c r="AJ290" s="328">
        <v>1354014</v>
      </c>
      <c r="AK290" s="328">
        <v>4148118</v>
      </c>
      <c r="AL290" s="328">
        <v>2</v>
      </c>
      <c r="AM290" s="328">
        <v>2</v>
      </c>
      <c r="AN290" s="328">
        <v>21</v>
      </c>
      <c r="AO290" s="328">
        <v>1</v>
      </c>
      <c r="AP290" s="328">
        <v>0</v>
      </c>
      <c r="AQ290" s="328">
        <v>0</v>
      </c>
      <c r="AR290" s="328">
        <v>0</v>
      </c>
      <c r="AS290" s="328"/>
    </row>
    <row r="291" spans="1:50" ht="26.25" thickBot="1">
      <c r="A291" s="212">
        <f t="shared" si="2821"/>
        <v>0</v>
      </c>
      <c r="B291" s="23" t="str">
        <f t="shared" ref="B291:D291" si="3103">B289</f>
        <v>GGFV51FA</v>
      </c>
      <c r="C291" s="220" t="str">
        <f t="shared" si="3103"/>
        <v>Minor Must</v>
      </c>
      <c r="D291" s="45" t="str">
        <f t="shared" si="3103"/>
        <v>CB. 5.1.1</v>
      </c>
      <c r="E291" s="24" t="str">
        <f>Labels!$C$104</f>
        <v>Answer 2 / Evidence</v>
      </c>
      <c r="F291" s="222"/>
      <c r="G291" s="223"/>
      <c r="H291" s="25" t="str">
        <f t="shared" si="3088"/>
        <v/>
      </c>
      <c r="I291" s="25" t="str">
        <f t="shared" si="3089"/>
        <v/>
      </c>
      <c r="J291" s="25" t="str">
        <f t="shared" si="3090"/>
        <v/>
      </c>
      <c r="K291" s="25" t="str">
        <f t="shared" si="3091"/>
        <v/>
      </c>
      <c r="L291" s="27" t="str">
        <f t="shared" ref="L291" si="3104">L289</f>
        <v/>
      </c>
      <c r="M291" s="21"/>
      <c r="N291" s="22" t="e">
        <f t="shared" si="3093"/>
        <v>#VALUE!</v>
      </c>
      <c r="O291" s="22" t="str">
        <f t="shared" ref="O291" si="3105">IF(ISERR(N291),D289,N291)</f>
        <v>CB. 5.1.1</v>
      </c>
      <c r="P291" s="22" t="str">
        <f t="shared" si="3095"/>
        <v/>
      </c>
      <c r="Q291" s="22" t="str">
        <f t="shared" si="3096"/>
        <v/>
      </c>
      <c r="R291" s="9" t="e">
        <f t="shared" si="3097"/>
        <v>#N/A</v>
      </c>
      <c r="S291" s="9">
        <f t="shared" si="3098"/>
        <v>0</v>
      </c>
      <c r="T291" s="9" t="e">
        <f t="shared" si="3099"/>
        <v>#N/A</v>
      </c>
      <c r="U291" s="9">
        <f t="shared" si="3100"/>
        <v>0</v>
      </c>
      <c r="V291" s="9">
        <f t="shared" ref="V291" si="3106">IF(U291=0,U290,U291)</f>
        <v>2</v>
      </c>
      <c r="W291" s="347">
        <v>2</v>
      </c>
      <c r="X291" s="9" t="e">
        <f t="shared" si="3101"/>
        <v>#N/A</v>
      </c>
      <c r="Y291" s="349"/>
      <c r="Z291" s="9">
        <f>SUM(Y$7:Y291)</f>
        <v>0</v>
      </c>
      <c r="AE291" s="9">
        <f t="shared" ref="AE291" si="3107">MIN(AH291,V291)</f>
        <v>2</v>
      </c>
      <c r="AH291" s="9">
        <v>2</v>
      </c>
      <c r="AI291" s="328" t="s">
        <v>2036</v>
      </c>
      <c r="AJ291" s="328">
        <v>1354015</v>
      </c>
      <c r="AK291" s="328">
        <v>4148123</v>
      </c>
      <c r="AL291" s="328">
        <v>0</v>
      </c>
      <c r="AM291" s="328">
        <v>6</v>
      </c>
      <c r="AN291" s="328">
        <v>21</v>
      </c>
      <c r="AO291" s="328">
        <v>1</v>
      </c>
      <c r="AP291" s="328">
        <v>0</v>
      </c>
      <c r="AQ291" s="328">
        <v>1</v>
      </c>
      <c r="AR291" s="328">
        <v>0</v>
      </c>
      <c r="AS291" s="328"/>
      <c r="AU291" s="9">
        <v>0</v>
      </c>
      <c r="AV291" s="9">
        <f>U290</f>
        <v>2</v>
      </c>
    </row>
    <row r="292" spans="1:50" ht="63.75">
      <c r="A292" s="212">
        <f t="shared" si="2821"/>
        <v>0</v>
      </c>
      <c r="B292" s="67" t="s">
        <v>1157</v>
      </c>
      <c r="C292" s="143" t="s">
        <v>1096</v>
      </c>
      <c r="D292" s="43" t="s">
        <v>2534</v>
      </c>
      <c r="E292" s="218" t="str">
        <f>Labels!$C$54</f>
        <v>Control Point</v>
      </c>
      <c r="F292" s="26" t="s">
        <v>2535</v>
      </c>
      <c r="G292" s="30" t="str">
        <f>IF(OR(ISERR(P293),ISERR(P294),ISERR(Q293),ISERR(Q294)),Labels!$C$94,Q292)</f>
        <v>Input Accepted</v>
      </c>
      <c r="H292" s="15" t="str">
        <f t="shared" ref="H292" si="3108">IF(F293&lt;&gt;"",IF(TRIM(VLOOKUP(F293,$AI$2:$AR$5000,8,FALSE))="1","X",""),"")</f>
        <v/>
      </c>
      <c r="I292" s="15" t="str">
        <f t="shared" ref="I292" si="3109">IF(F293&lt;&gt;"",IF(TRIM(VLOOKUP(F293,$AI$2:$AR$5000,9,FALSE))="1","X",""),"")</f>
        <v/>
      </c>
      <c r="J292" s="15" t="str">
        <f t="shared" ref="J292" si="3110">IF(TRIM(""&amp;G294)&lt;&gt;"","X","")</f>
        <v/>
      </c>
      <c r="K292" s="15" t="str">
        <f t="shared" ref="K292" si="3111">IF(TRIM(""&amp;G293)&lt;&gt;"","X","")</f>
        <v>X</v>
      </c>
      <c r="L292" s="31" t="str">
        <f>IF(G292&lt;&gt;Labels!$C$92,"X","")</f>
        <v/>
      </c>
      <c r="M292" s="16"/>
      <c r="N292" s="17">
        <v>1354005</v>
      </c>
      <c r="O292" s="17">
        <v>13125</v>
      </c>
      <c r="P292" s="17"/>
      <c r="Q292" s="22" t="str">
        <f>IF(F293="",Labels!$C$93,R292)</f>
        <v>Input Accepted</v>
      </c>
      <c r="R292" s="9" t="str">
        <f t="shared" ref="R292" si="3112">IF(OR(O293&amp;""&lt;&gt;D292&amp;"",O294&amp;""&lt;&gt;D292&amp;""),"You are not allowed to copy cells in the answer column. Press Ctrl-z immediately to attempt to fix this error.",S292)</f>
        <v>Input Accepted</v>
      </c>
      <c r="S292" s="9" t="str">
        <f>IF(AND(OR(H292="X",S293=6,C292=Labels!$C$49,C292=Labels!$C$46,AX292="Y"),Q293=""),Labels!$C$95,T292)</f>
        <v>Input Accepted</v>
      </c>
      <c r="T292" s="346" t="str">
        <f>IF(OR(S294=6,AND(S294&gt;0,S293=6)),Labels!$C$96,IF(S294=1,Labels!$C$143,U292))</f>
        <v>Input Accepted</v>
      </c>
      <c r="U292" s="9" t="str">
        <f>IF(AND(S294&gt;0,U294&lt;=U293),Labels!C$97,V292)</f>
        <v>Input Accepted</v>
      </c>
      <c r="V292" s="9" t="str">
        <f>IF(AND(S294&gt;0,Q294=""),Labels!$C$98,W292)</f>
        <v>Input Accepted</v>
      </c>
      <c r="W292" s="9" t="str">
        <f>IF(AND(S294=0,Q294&lt;&gt;""),Labels!$C$99,Labels!$C$92)</f>
        <v>Input Accepted</v>
      </c>
      <c r="Y292" s="9">
        <f t="shared" ref="Y292" si="3113">IF(H292="X",1,0)</f>
        <v>0</v>
      </c>
      <c r="Z292" s="9">
        <f>SUM(Y$7:Y292)</f>
        <v>0</v>
      </c>
      <c r="AA292" s="9" t="str">
        <f t="shared" ref="AA292" si="3114">Q293</f>
        <v>Y</v>
      </c>
      <c r="AB292" s="9">
        <f t="shared" ref="AB292" si="3115">VLOOKUP(P293,$AI$2:$AN$5000,6,FALSE)</f>
        <v>21</v>
      </c>
      <c r="AC292" s="9" t="str">
        <f t="shared" ref="AC292" si="3116">Q294</f>
        <v/>
      </c>
      <c r="AD292" s="9">
        <f t="shared" ref="AD292" si="3117">IF(TRIM(F293)="",1,0)</f>
        <v>0</v>
      </c>
      <c r="AF292" s="347">
        <f t="shared" ref="AF292" si="3118">SUM($AD$7:$AD$5000)</f>
        <v>0</v>
      </c>
      <c r="AG292" s="9">
        <f>IF(AND(H292="X",C292=Labels!C334),1,0)</f>
        <v>0</v>
      </c>
      <c r="AI292" s="328" t="s">
        <v>2037</v>
      </c>
      <c r="AJ292" s="328">
        <v>1354015</v>
      </c>
      <c r="AK292" s="328">
        <v>4148122</v>
      </c>
      <c r="AL292" s="328">
        <v>0</v>
      </c>
      <c r="AM292" s="328">
        <v>5</v>
      </c>
      <c r="AN292" s="328">
        <v>21</v>
      </c>
      <c r="AO292" s="328">
        <v>0</v>
      </c>
      <c r="AP292" s="328">
        <v>1</v>
      </c>
      <c r="AQ292" s="328">
        <v>0</v>
      </c>
      <c r="AR292" s="328">
        <v>0</v>
      </c>
      <c r="AS292" s="328"/>
      <c r="AX292" s="9" t="s">
        <v>663</v>
      </c>
    </row>
    <row r="293" spans="1:50" ht="25.5">
      <c r="A293" s="212">
        <f t="shared" si="2821"/>
        <v>0</v>
      </c>
      <c r="B293" s="18" t="s">
        <v>1157</v>
      </c>
      <c r="C293" s="219" t="str">
        <f t="shared" ref="C293" si="3119">C292</f>
        <v>Major Must</v>
      </c>
      <c r="D293" s="44" t="str">
        <f t="shared" ref="D293" si="3120">D292</f>
        <v>CB. 5.2.1</v>
      </c>
      <c r="E293" s="19" t="str">
        <f>Labels!$C$103</f>
        <v>Answer 1 / Comment</v>
      </c>
      <c r="F293" s="62" t="str">
        <f>$AI$263</f>
        <v>CB. 5.2.1 -Yes</v>
      </c>
      <c r="G293" s="46" t="s">
        <v>664</v>
      </c>
      <c r="H293" s="20" t="str">
        <f t="shared" ref="H293:H294" si="3121">H292</f>
        <v/>
      </c>
      <c r="I293" s="20" t="str">
        <f t="shared" ref="I293:I294" si="3122">I292</f>
        <v/>
      </c>
      <c r="J293" s="20" t="str">
        <f t="shared" ref="J293:J294" si="3123">J292</f>
        <v/>
      </c>
      <c r="K293" s="20" t="str">
        <f t="shared" ref="K293:K294" si="3124">K292</f>
        <v>X</v>
      </c>
      <c r="L293" s="28" t="str">
        <f t="shared" ref="L293" si="3125">L292</f>
        <v/>
      </c>
      <c r="M293" s="21"/>
      <c r="N293" s="22" t="str">
        <f t="shared" ref="N293:N294" si="3126">LEFT(F293,FIND(" -",F293)-1)</f>
        <v>CB. 5.2.1</v>
      </c>
      <c r="O293" s="22" t="str">
        <f t="shared" ref="O293" si="3127">IF(ISERR(N293),D292,N293)</f>
        <v>CB. 5.2.1</v>
      </c>
      <c r="P293" s="22" t="str">
        <f t="shared" ref="P293:P294" si="3128">TRIM(F293&amp;"")</f>
        <v>CB. 5.2.1 -Yes</v>
      </c>
      <c r="Q293" s="22" t="str">
        <f t="shared" ref="Q293:Q294" si="3129">TRIM(G293&amp;"")</f>
        <v>Y</v>
      </c>
      <c r="R293" s="9">
        <f t="shared" ref="R293:R294" si="3130">VLOOKUP(F293,$AI$2:$AM$5000,5,FALSE)</f>
        <v>2</v>
      </c>
      <c r="S293" s="9">
        <f t="shared" ref="S293:S294" si="3131">IF(ISNA(R293),0,R293)</f>
        <v>2</v>
      </c>
      <c r="T293" s="9">
        <f t="shared" ref="T293:T294" si="3132">VLOOKUP(F293,$AI$2:$AL$5000,4,FALSE)</f>
        <v>2</v>
      </c>
      <c r="U293" s="9">
        <f t="shared" ref="U293:U294" si="3133">IF(ISNA(T293),0,T293)</f>
        <v>2</v>
      </c>
      <c r="X293" s="9">
        <f t="shared" ref="X293:X294" si="3134">VLOOKUP(F293,$AI$2:$AL$5000,3,FALSE)</f>
        <v>4148092</v>
      </c>
      <c r="Y293" s="349"/>
      <c r="Z293" s="9">
        <f>SUM(Y$7:Y293)</f>
        <v>0</v>
      </c>
      <c r="AC293" s="350">
        <f t="shared" ref="AC293" si="3135">IF(ISNA(VLOOKUP(F293,$AI$2:$AS$5000,11,FALSE)),"", VLOOKUP(F293,$AI$2:$AS$5000,11,FALSE))</f>
        <v>0</v>
      </c>
      <c r="AI293" s="328" t="s">
        <v>2038</v>
      </c>
      <c r="AJ293" s="328">
        <v>1354015</v>
      </c>
      <c r="AK293" s="328">
        <v>4148121</v>
      </c>
      <c r="AL293" s="328">
        <v>2</v>
      </c>
      <c r="AM293" s="328">
        <v>2</v>
      </c>
      <c r="AN293" s="328">
        <v>21</v>
      </c>
      <c r="AO293" s="328">
        <v>1</v>
      </c>
      <c r="AP293" s="328">
        <v>0</v>
      </c>
      <c r="AQ293" s="328">
        <v>0</v>
      </c>
      <c r="AR293" s="328">
        <v>0</v>
      </c>
      <c r="AS293" s="328"/>
    </row>
    <row r="294" spans="1:50" ht="26.25" thickBot="1">
      <c r="A294" s="212">
        <f t="shared" si="2821"/>
        <v>0</v>
      </c>
      <c r="B294" s="23" t="str">
        <f t="shared" ref="B294:D294" si="3136">B292</f>
        <v>GGFV51FA</v>
      </c>
      <c r="C294" s="220" t="str">
        <f t="shared" si="3136"/>
        <v>Major Must</v>
      </c>
      <c r="D294" s="45" t="str">
        <f t="shared" si="3136"/>
        <v>CB. 5.2.1</v>
      </c>
      <c r="E294" s="24" t="str">
        <f>Labels!$C$104</f>
        <v>Answer 2 / Evidence</v>
      </c>
      <c r="F294" s="222"/>
      <c r="G294" s="223"/>
      <c r="H294" s="25" t="str">
        <f t="shared" si="3121"/>
        <v/>
      </c>
      <c r="I294" s="25" t="str">
        <f t="shared" si="3122"/>
        <v/>
      </c>
      <c r="J294" s="25" t="str">
        <f t="shared" si="3123"/>
        <v/>
      </c>
      <c r="K294" s="25" t="str">
        <f t="shared" si="3124"/>
        <v>X</v>
      </c>
      <c r="L294" s="27" t="str">
        <f t="shared" ref="L294" si="3137">L292</f>
        <v/>
      </c>
      <c r="M294" s="21"/>
      <c r="N294" s="22" t="e">
        <f t="shared" si="3126"/>
        <v>#VALUE!</v>
      </c>
      <c r="O294" s="22" t="str">
        <f t="shared" ref="O294" si="3138">IF(ISERR(N294),D292,N294)</f>
        <v>CB. 5.2.1</v>
      </c>
      <c r="P294" s="22" t="str">
        <f t="shared" si="3128"/>
        <v/>
      </c>
      <c r="Q294" s="22" t="str">
        <f t="shared" si="3129"/>
        <v/>
      </c>
      <c r="R294" s="9" t="e">
        <f t="shared" si="3130"/>
        <v>#N/A</v>
      </c>
      <c r="S294" s="9">
        <f t="shared" si="3131"/>
        <v>0</v>
      </c>
      <c r="T294" s="9" t="e">
        <f t="shared" si="3132"/>
        <v>#N/A</v>
      </c>
      <c r="U294" s="9">
        <f t="shared" si="3133"/>
        <v>0</v>
      </c>
      <c r="V294" s="9">
        <f t="shared" ref="V294" si="3139">IF(U294=0,U293,U294)</f>
        <v>2</v>
      </c>
      <c r="W294" s="347">
        <v>2</v>
      </c>
      <c r="X294" s="9" t="e">
        <f t="shared" si="3134"/>
        <v>#N/A</v>
      </c>
      <c r="Y294" s="349"/>
      <c r="Z294" s="9">
        <f>SUM(Y$7:Y294)</f>
        <v>0</v>
      </c>
      <c r="AE294" s="9">
        <f t="shared" ref="AE294" si="3140">MIN(AH294,V294)</f>
        <v>2</v>
      </c>
      <c r="AH294" s="9">
        <v>2</v>
      </c>
      <c r="AI294" s="328" t="s">
        <v>2039</v>
      </c>
      <c r="AJ294" s="328">
        <v>1354016</v>
      </c>
      <c r="AK294" s="328">
        <v>4148126</v>
      </c>
      <c r="AL294" s="328">
        <v>0</v>
      </c>
      <c r="AM294" s="328">
        <v>6</v>
      </c>
      <c r="AN294" s="328">
        <v>21</v>
      </c>
      <c r="AO294" s="328">
        <v>1</v>
      </c>
      <c r="AP294" s="328">
        <v>0</v>
      </c>
      <c r="AQ294" s="328">
        <v>1</v>
      </c>
      <c r="AR294" s="328">
        <v>0</v>
      </c>
      <c r="AS294" s="328"/>
      <c r="AU294" s="9">
        <v>0</v>
      </c>
      <c r="AV294" s="9">
        <f>U293</f>
        <v>2</v>
      </c>
    </row>
    <row r="295" spans="1:50" ht="63.75">
      <c r="A295" s="212">
        <f t="shared" si="2821"/>
        <v>0</v>
      </c>
      <c r="B295" s="67" t="s">
        <v>1157</v>
      </c>
      <c r="C295" s="143" t="s">
        <v>1096</v>
      </c>
      <c r="D295" s="43" t="s">
        <v>2536</v>
      </c>
      <c r="E295" s="218" t="str">
        <f>Labels!$C$54</f>
        <v>Control Point</v>
      </c>
      <c r="F295" s="26" t="s">
        <v>2537</v>
      </c>
      <c r="G295" s="30" t="str">
        <f>IF(OR(ISERR(P296),ISERR(P297),ISERR(Q296),ISERR(Q297)),Labels!$C$94,Q295)</f>
        <v>Input Accepted</v>
      </c>
      <c r="H295" s="15" t="str">
        <f t="shared" ref="H295" si="3141">IF(F296&lt;&gt;"",IF(TRIM(VLOOKUP(F296,$AI$2:$AR$5000,8,FALSE))="1","X",""),"")</f>
        <v/>
      </c>
      <c r="I295" s="15" t="str">
        <f t="shared" ref="I295" si="3142">IF(F296&lt;&gt;"",IF(TRIM(VLOOKUP(F296,$AI$2:$AR$5000,9,FALSE))="1","X",""),"")</f>
        <v/>
      </c>
      <c r="J295" s="15" t="str">
        <f t="shared" ref="J295" si="3143">IF(TRIM(""&amp;G297)&lt;&gt;"","X","")</f>
        <v/>
      </c>
      <c r="K295" s="15" t="str">
        <f t="shared" ref="K295" si="3144">IF(TRIM(""&amp;G296)&lt;&gt;"","X","")</f>
        <v>X</v>
      </c>
      <c r="L295" s="31" t="str">
        <f>IF(G295&lt;&gt;Labels!$C$92,"X","")</f>
        <v/>
      </c>
      <c r="M295" s="16"/>
      <c r="N295" s="17">
        <v>1354006</v>
      </c>
      <c r="O295" s="17">
        <v>13125</v>
      </c>
      <c r="P295" s="17"/>
      <c r="Q295" s="22" t="str">
        <f>IF(F296="",Labels!$C$93,R295)</f>
        <v>Input Accepted</v>
      </c>
      <c r="R295" s="9" t="str">
        <f t="shared" ref="R295" si="3145">IF(OR(O296&amp;""&lt;&gt;D295&amp;"",O297&amp;""&lt;&gt;D295&amp;""),"You are not allowed to copy cells in the answer column. Press Ctrl-z immediately to attempt to fix this error.",S295)</f>
        <v>Input Accepted</v>
      </c>
      <c r="S295" s="9" t="str">
        <f>IF(AND(OR(H295="X",S296=6,C295=Labels!$C$49,C295=Labels!$C$46,AX295="Y"),Q296=""),Labels!$C$95,T295)</f>
        <v>Input Accepted</v>
      </c>
      <c r="T295" s="346" t="str">
        <f>IF(OR(S297=6,AND(S297&gt;0,S296=6)),Labels!$C$96,IF(S297=1,Labels!$C$143,U295))</f>
        <v>Input Accepted</v>
      </c>
      <c r="U295" s="9" t="str">
        <f>IF(AND(S297&gt;0,U297&lt;=U296),Labels!C$97,V295)</f>
        <v>Input Accepted</v>
      </c>
      <c r="V295" s="9" t="str">
        <f>IF(AND(S297&gt;0,Q297=""),Labels!$C$98,W295)</f>
        <v>Input Accepted</v>
      </c>
      <c r="W295" s="9" t="str">
        <f>IF(AND(S297=0,Q297&lt;&gt;""),Labels!$C$99,Labels!$C$92)</f>
        <v>Input Accepted</v>
      </c>
      <c r="Y295" s="9">
        <f t="shared" ref="Y295" si="3146">IF(H295="X",1,0)</f>
        <v>0</v>
      </c>
      <c r="Z295" s="9">
        <f>SUM(Y$7:Y295)</f>
        <v>0</v>
      </c>
      <c r="AA295" s="9" t="str">
        <f t="shared" ref="AA295" si="3147">Q296</f>
        <v>Y</v>
      </c>
      <c r="AB295" s="9">
        <f t="shared" ref="AB295" si="3148">VLOOKUP(P296,$AI$2:$AN$5000,6,FALSE)</f>
        <v>21</v>
      </c>
      <c r="AC295" s="9" t="str">
        <f t="shared" ref="AC295" si="3149">Q297</f>
        <v/>
      </c>
      <c r="AD295" s="9">
        <f t="shared" ref="AD295" si="3150">IF(TRIM(F296)="",1,0)</f>
        <v>0</v>
      </c>
      <c r="AF295" s="347">
        <f t="shared" ref="AF295" si="3151">SUM($AD$7:$AD$5000)</f>
        <v>0</v>
      </c>
      <c r="AG295" s="9">
        <f>IF(AND(H295="X",C295=Labels!C337),1,0)</f>
        <v>0</v>
      </c>
      <c r="AI295" s="328" t="s">
        <v>2040</v>
      </c>
      <c r="AJ295" s="328">
        <v>1354016</v>
      </c>
      <c r="AK295" s="328">
        <v>4148125</v>
      </c>
      <c r="AL295" s="328">
        <v>0</v>
      </c>
      <c r="AM295" s="328">
        <v>5</v>
      </c>
      <c r="AN295" s="328">
        <v>21</v>
      </c>
      <c r="AO295" s="328">
        <v>0</v>
      </c>
      <c r="AP295" s="328">
        <v>1</v>
      </c>
      <c r="AQ295" s="328">
        <v>0</v>
      </c>
      <c r="AR295" s="328">
        <v>0</v>
      </c>
      <c r="AS295" s="328"/>
      <c r="AX295" s="9" t="s">
        <v>663</v>
      </c>
    </row>
    <row r="296" spans="1:50" ht="25.5">
      <c r="A296" s="212">
        <f t="shared" si="2821"/>
        <v>0</v>
      </c>
      <c r="B296" s="18" t="s">
        <v>1157</v>
      </c>
      <c r="C296" s="219" t="str">
        <f t="shared" ref="C296" si="3152">C295</f>
        <v>Major Must</v>
      </c>
      <c r="D296" s="44" t="str">
        <f t="shared" ref="D296" si="3153">D295</f>
        <v>CB. 5.2.2</v>
      </c>
      <c r="E296" s="19" t="str">
        <f>Labels!$C$103</f>
        <v>Answer 1 / Comment</v>
      </c>
      <c r="F296" s="62" t="str">
        <f>$AI$266</f>
        <v>CB. 5.2.2 -Yes</v>
      </c>
      <c r="G296" s="46" t="s">
        <v>664</v>
      </c>
      <c r="H296" s="20" t="str">
        <f t="shared" ref="H296:H297" si="3154">H295</f>
        <v/>
      </c>
      <c r="I296" s="20" t="str">
        <f t="shared" ref="I296:I297" si="3155">I295</f>
        <v/>
      </c>
      <c r="J296" s="20" t="str">
        <f t="shared" ref="J296:J297" si="3156">J295</f>
        <v/>
      </c>
      <c r="K296" s="20" t="str">
        <f t="shared" ref="K296:K297" si="3157">K295</f>
        <v>X</v>
      </c>
      <c r="L296" s="28" t="str">
        <f t="shared" ref="L296" si="3158">L295</f>
        <v/>
      </c>
      <c r="M296" s="21"/>
      <c r="N296" s="22" t="str">
        <f t="shared" ref="N296:N297" si="3159">LEFT(F296,FIND(" -",F296)-1)</f>
        <v>CB. 5.2.2</v>
      </c>
      <c r="O296" s="22" t="str">
        <f t="shared" ref="O296" si="3160">IF(ISERR(N296),D295,N296)</f>
        <v>CB. 5.2.2</v>
      </c>
      <c r="P296" s="22" t="str">
        <f t="shared" ref="P296:P297" si="3161">TRIM(F296&amp;"")</f>
        <v>CB. 5.2.2 -Yes</v>
      </c>
      <c r="Q296" s="22" t="str">
        <f t="shared" ref="Q296:Q297" si="3162">TRIM(G296&amp;"")</f>
        <v>Y</v>
      </c>
      <c r="R296" s="9">
        <f t="shared" ref="R296:R297" si="3163">VLOOKUP(F296,$AI$2:$AM$5000,5,FALSE)</f>
        <v>2</v>
      </c>
      <c r="S296" s="9">
        <f t="shared" ref="S296:S297" si="3164">IF(ISNA(R296),0,R296)</f>
        <v>2</v>
      </c>
      <c r="T296" s="9">
        <f t="shared" ref="T296:T297" si="3165">VLOOKUP(F296,$AI$2:$AL$5000,4,FALSE)</f>
        <v>2</v>
      </c>
      <c r="U296" s="9">
        <f t="shared" ref="U296:U297" si="3166">IF(ISNA(T296),0,T296)</f>
        <v>2</v>
      </c>
      <c r="X296" s="9">
        <f t="shared" ref="X296:X297" si="3167">VLOOKUP(F296,$AI$2:$AL$5000,3,FALSE)</f>
        <v>4148094</v>
      </c>
      <c r="Y296" s="349"/>
      <c r="Z296" s="9">
        <f>SUM(Y$7:Y296)</f>
        <v>0</v>
      </c>
      <c r="AC296" s="350">
        <f t="shared" ref="AC296" si="3168">IF(ISNA(VLOOKUP(F296,$AI$2:$AS$5000,11,FALSE)),"", VLOOKUP(F296,$AI$2:$AS$5000,11,FALSE))</f>
        <v>0</v>
      </c>
      <c r="AI296" s="328" t="s">
        <v>2041</v>
      </c>
      <c r="AJ296" s="328">
        <v>1354016</v>
      </c>
      <c r="AK296" s="328">
        <v>4148124</v>
      </c>
      <c r="AL296" s="328">
        <v>2</v>
      </c>
      <c r="AM296" s="328">
        <v>2</v>
      </c>
      <c r="AN296" s="328">
        <v>21</v>
      </c>
      <c r="AO296" s="328">
        <v>1</v>
      </c>
      <c r="AP296" s="328">
        <v>0</v>
      </c>
      <c r="AQ296" s="328">
        <v>0</v>
      </c>
      <c r="AR296" s="328">
        <v>0</v>
      </c>
      <c r="AS296" s="328"/>
    </row>
    <row r="297" spans="1:50" ht="26.25" thickBot="1">
      <c r="A297" s="212">
        <f t="shared" si="2821"/>
        <v>0</v>
      </c>
      <c r="B297" s="23" t="str">
        <f t="shared" ref="B297:D297" si="3169">B295</f>
        <v>GGFV51FA</v>
      </c>
      <c r="C297" s="220" t="str">
        <f t="shared" si="3169"/>
        <v>Major Must</v>
      </c>
      <c r="D297" s="45" t="str">
        <f t="shared" si="3169"/>
        <v>CB. 5.2.2</v>
      </c>
      <c r="E297" s="24" t="str">
        <f>Labels!$C$104</f>
        <v>Answer 2 / Evidence</v>
      </c>
      <c r="F297" s="222"/>
      <c r="G297" s="223"/>
      <c r="H297" s="25" t="str">
        <f t="shared" si="3154"/>
        <v/>
      </c>
      <c r="I297" s="25" t="str">
        <f t="shared" si="3155"/>
        <v/>
      </c>
      <c r="J297" s="25" t="str">
        <f t="shared" si="3156"/>
        <v/>
      </c>
      <c r="K297" s="25" t="str">
        <f t="shared" si="3157"/>
        <v>X</v>
      </c>
      <c r="L297" s="27" t="str">
        <f t="shared" ref="L297" si="3170">L295</f>
        <v/>
      </c>
      <c r="M297" s="21"/>
      <c r="N297" s="22" t="e">
        <f t="shared" si="3159"/>
        <v>#VALUE!</v>
      </c>
      <c r="O297" s="22" t="str">
        <f t="shared" ref="O297" si="3171">IF(ISERR(N297),D295,N297)</f>
        <v>CB. 5.2.2</v>
      </c>
      <c r="P297" s="22" t="str">
        <f t="shared" si="3161"/>
        <v/>
      </c>
      <c r="Q297" s="22" t="str">
        <f t="shared" si="3162"/>
        <v/>
      </c>
      <c r="R297" s="9" t="e">
        <f t="shared" si="3163"/>
        <v>#N/A</v>
      </c>
      <c r="S297" s="9">
        <f t="shared" si="3164"/>
        <v>0</v>
      </c>
      <c r="T297" s="9" t="e">
        <f t="shared" si="3165"/>
        <v>#N/A</v>
      </c>
      <c r="U297" s="9">
        <f t="shared" si="3166"/>
        <v>0</v>
      </c>
      <c r="V297" s="9">
        <f t="shared" ref="V297" si="3172">IF(U297=0,U296,U297)</f>
        <v>2</v>
      </c>
      <c r="W297" s="347">
        <v>2</v>
      </c>
      <c r="X297" s="9" t="e">
        <f t="shared" si="3167"/>
        <v>#N/A</v>
      </c>
      <c r="Y297" s="349"/>
      <c r="Z297" s="9">
        <f>SUM(Y$7:Y297)</f>
        <v>0</v>
      </c>
      <c r="AE297" s="9">
        <f t="shared" ref="AE297" si="3173">MIN(AH297,V297)</f>
        <v>2</v>
      </c>
      <c r="AH297" s="9">
        <v>2</v>
      </c>
      <c r="AI297" s="328" t="s">
        <v>2042</v>
      </c>
      <c r="AJ297" s="328">
        <v>1354017</v>
      </c>
      <c r="AK297" s="328">
        <v>4148129</v>
      </c>
      <c r="AL297" s="328">
        <v>0</v>
      </c>
      <c r="AM297" s="328">
        <v>6</v>
      </c>
      <c r="AN297" s="328">
        <v>21</v>
      </c>
      <c r="AO297" s="328">
        <v>1</v>
      </c>
      <c r="AP297" s="328">
        <v>0</v>
      </c>
      <c r="AQ297" s="328">
        <v>1</v>
      </c>
      <c r="AR297" s="328">
        <v>0</v>
      </c>
      <c r="AS297" s="328"/>
      <c r="AU297" s="9">
        <v>0</v>
      </c>
      <c r="AV297" s="9">
        <f>U296</f>
        <v>2</v>
      </c>
    </row>
    <row r="298" spans="1:50" ht="38.25">
      <c r="A298" s="212">
        <f t="shared" si="2821"/>
        <v>0</v>
      </c>
      <c r="B298" s="67" t="s">
        <v>1157</v>
      </c>
      <c r="C298" s="143" t="s">
        <v>1097</v>
      </c>
      <c r="D298" s="43" t="s">
        <v>2538</v>
      </c>
      <c r="E298" s="218" t="str">
        <f>Labels!$C$54</f>
        <v>Control Point</v>
      </c>
      <c r="F298" s="26" t="s">
        <v>2539</v>
      </c>
      <c r="G298" s="30" t="str">
        <f>IF(OR(ISERR(P299),ISERR(P300),ISERR(Q299),ISERR(Q300)),Labels!$C$94,Q298)</f>
        <v>Input Accepted</v>
      </c>
      <c r="H298" s="15" t="str">
        <f t="shared" ref="H298" si="3174">IF(F299&lt;&gt;"",IF(TRIM(VLOOKUP(F299,$AI$2:$AR$5000,8,FALSE))="1","X",""),"")</f>
        <v/>
      </c>
      <c r="I298" s="15" t="str">
        <f t="shared" ref="I298" si="3175">IF(F299&lt;&gt;"",IF(TRIM(VLOOKUP(F299,$AI$2:$AR$5000,9,FALSE))="1","X",""),"")</f>
        <v/>
      </c>
      <c r="J298" s="15" t="str">
        <f t="shared" ref="J298" si="3176">IF(TRIM(""&amp;G300)&lt;&gt;"","X","")</f>
        <v/>
      </c>
      <c r="K298" s="15" t="str">
        <f t="shared" ref="K298" si="3177">IF(TRIM(""&amp;G299)&lt;&gt;"","X","")</f>
        <v/>
      </c>
      <c r="L298" s="31" t="str">
        <f>IF(G298&lt;&gt;Labels!$C$92,"X","")</f>
        <v/>
      </c>
      <c r="M298" s="16"/>
      <c r="N298" s="17">
        <v>1354007</v>
      </c>
      <c r="O298" s="17">
        <v>13125</v>
      </c>
      <c r="P298" s="17"/>
      <c r="Q298" s="22" t="str">
        <f>IF(F299="",Labels!$C$93,R298)</f>
        <v>Input Accepted</v>
      </c>
      <c r="R298" s="9" t="str">
        <f t="shared" ref="R298" si="3178">IF(OR(O299&amp;""&lt;&gt;D298&amp;"",O300&amp;""&lt;&gt;D298&amp;""),"You are not allowed to copy cells in the answer column. Press Ctrl-z immediately to attempt to fix this error.",S298)</f>
        <v>Input Accepted</v>
      </c>
      <c r="S298" s="9" t="str">
        <f>IF(AND(OR(H298="X",S299=6,C298=Labels!$C$49,C298=Labels!$C$46,AX298="Y"),Q299=""),Labels!$C$95,T298)</f>
        <v>Input Accepted</v>
      </c>
      <c r="T298" s="346" t="str">
        <f>IF(OR(S300=6,AND(S300&gt;0,S299=6)),Labels!$C$96,IF(S300=1,Labels!$C$143,U298))</f>
        <v>Input Accepted</v>
      </c>
      <c r="U298" s="9" t="str">
        <f>IF(AND(S300&gt;0,U300&lt;=U299),Labels!C$97,V298)</f>
        <v>Input Accepted</v>
      </c>
      <c r="V298" s="9" t="str">
        <f>IF(AND(S300&gt;0,Q300=""),Labels!$C$98,W298)</f>
        <v>Input Accepted</v>
      </c>
      <c r="W298" s="9" t="str">
        <f>IF(AND(S300=0,Q300&lt;&gt;""),Labels!$C$99,Labels!$C$92)</f>
        <v>Input Accepted</v>
      </c>
      <c r="Y298" s="9">
        <f t="shared" ref="Y298" si="3179">IF(H298="X",1,0)</f>
        <v>0</v>
      </c>
      <c r="Z298" s="9">
        <f>SUM(Y$7:Y298)</f>
        <v>0</v>
      </c>
      <c r="AA298" s="9" t="str">
        <f t="shared" ref="AA298" si="3180">Q299</f>
        <v/>
      </c>
      <c r="AB298" s="9">
        <f t="shared" ref="AB298" si="3181">VLOOKUP(P299,$AI$2:$AN$5000,6,FALSE)</f>
        <v>21</v>
      </c>
      <c r="AC298" s="9" t="str">
        <f t="shared" ref="AC298" si="3182">Q300</f>
        <v/>
      </c>
      <c r="AD298" s="9">
        <f t="shared" ref="AD298" si="3183">IF(TRIM(F299)="",1,0)</f>
        <v>0</v>
      </c>
      <c r="AF298" s="347">
        <f t="shared" ref="AF298" si="3184">SUM($AD$7:$AD$5000)</f>
        <v>0</v>
      </c>
      <c r="AG298" s="9">
        <f>IF(AND(H298="X",C298=Labels!C340),1,0)</f>
        <v>0</v>
      </c>
      <c r="AI298" s="328" t="s">
        <v>2043</v>
      </c>
      <c r="AJ298" s="328">
        <v>1354017</v>
      </c>
      <c r="AK298" s="328">
        <v>4148128</v>
      </c>
      <c r="AL298" s="328">
        <v>0</v>
      </c>
      <c r="AM298" s="328">
        <v>5</v>
      </c>
      <c r="AN298" s="328">
        <v>21</v>
      </c>
      <c r="AO298" s="328">
        <v>0</v>
      </c>
      <c r="AP298" s="328">
        <v>1</v>
      </c>
      <c r="AQ298" s="328">
        <v>0</v>
      </c>
      <c r="AR298" s="328">
        <v>0</v>
      </c>
      <c r="AS298" s="328"/>
      <c r="AX298" s="9" t="s">
        <v>663</v>
      </c>
    </row>
    <row r="299" spans="1:50" ht="25.5">
      <c r="A299" s="212">
        <f t="shared" si="2821"/>
        <v>0</v>
      </c>
      <c r="B299" s="18" t="s">
        <v>1157</v>
      </c>
      <c r="C299" s="219" t="str">
        <f t="shared" ref="C299" si="3185">C298</f>
        <v>Minor Must</v>
      </c>
      <c r="D299" s="44" t="str">
        <f t="shared" ref="D299" si="3186">D298</f>
        <v>CB. 5.2.3</v>
      </c>
      <c r="E299" s="19" t="str">
        <f>Labels!$C$103</f>
        <v>Answer 1 / Comment</v>
      </c>
      <c r="F299" s="62" t="str">
        <f>$AI$269</f>
        <v>CB. 5.2.3 -Yes</v>
      </c>
      <c r="G299" s="46"/>
      <c r="H299" s="20" t="str">
        <f t="shared" ref="H299:H300" si="3187">H298</f>
        <v/>
      </c>
      <c r="I299" s="20" t="str">
        <f t="shared" ref="I299:I300" si="3188">I298</f>
        <v/>
      </c>
      <c r="J299" s="20" t="str">
        <f t="shared" ref="J299:J300" si="3189">J298</f>
        <v/>
      </c>
      <c r="K299" s="20" t="str">
        <f t="shared" ref="K299:K300" si="3190">K298</f>
        <v/>
      </c>
      <c r="L299" s="28" t="str">
        <f t="shared" ref="L299" si="3191">L298</f>
        <v/>
      </c>
      <c r="M299" s="21"/>
      <c r="N299" s="22" t="str">
        <f t="shared" ref="N299:N300" si="3192">LEFT(F299,FIND(" -",F299)-1)</f>
        <v>CB. 5.2.3</v>
      </c>
      <c r="O299" s="22" t="str">
        <f t="shared" ref="O299" si="3193">IF(ISERR(N299),D298,N299)</f>
        <v>CB. 5.2.3</v>
      </c>
      <c r="P299" s="22" t="str">
        <f t="shared" ref="P299:P300" si="3194">TRIM(F299&amp;"")</f>
        <v>CB. 5.2.3 -Yes</v>
      </c>
      <c r="Q299" s="22" t="str">
        <f t="shared" ref="Q299:Q300" si="3195">TRIM(G299&amp;"")</f>
        <v/>
      </c>
      <c r="R299" s="9">
        <f t="shared" ref="R299:R300" si="3196">VLOOKUP(F299,$AI$2:$AM$5000,5,FALSE)</f>
        <v>2</v>
      </c>
      <c r="S299" s="9">
        <f t="shared" ref="S299:S300" si="3197">IF(ISNA(R299),0,R299)</f>
        <v>2</v>
      </c>
      <c r="T299" s="9">
        <f t="shared" ref="T299:T300" si="3198">VLOOKUP(F299,$AI$2:$AL$5000,4,FALSE)</f>
        <v>2</v>
      </c>
      <c r="U299" s="9">
        <f t="shared" ref="U299:U300" si="3199">IF(ISNA(T299),0,T299)</f>
        <v>2</v>
      </c>
      <c r="X299" s="9">
        <f t="shared" ref="X299:X300" si="3200">VLOOKUP(F299,$AI$2:$AL$5000,3,FALSE)</f>
        <v>4148097</v>
      </c>
      <c r="Y299" s="349"/>
      <c r="Z299" s="9">
        <f>SUM(Y$7:Y299)</f>
        <v>0</v>
      </c>
      <c r="AC299" s="350">
        <f t="shared" ref="AC299" si="3201">IF(ISNA(VLOOKUP(F299,$AI$2:$AS$5000,11,FALSE)),"", VLOOKUP(F299,$AI$2:$AS$5000,11,FALSE))</f>
        <v>0</v>
      </c>
      <c r="AI299" s="328" t="s">
        <v>2044</v>
      </c>
      <c r="AJ299" s="328">
        <v>1354017</v>
      </c>
      <c r="AK299" s="328">
        <v>4148127</v>
      </c>
      <c r="AL299" s="328">
        <v>2</v>
      </c>
      <c r="AM299" s="328">
        <v>2</v>
      </c>
      <c r="AN299" s="328">
        <v>21</v>
      </c>
      <c r="AO299" s="328">
        <v>1</v>
      </c>
      <c r="AP299" s="328">
        <v>0</v>
      </c>
      <c r="AQ299" s="328">
        <v>0</v>
      </c>
      <c r="AR299" s="328">
        <v>0</v>
      </c>
      <c r="AS299" s="328"/>
    </row>
    <row r="300" spans="1:50" ht="26.25" thickBot="1">
      <c r="A300" s="212">
        <f t="shared" si="2821"/>
        <v>0</v>
      </c>
      <c r="B300" s="23" t="str">
        <f t="shared" ref="B300:D300" si="3202">B298</f>
        <v>GGFV51FA</v>
      </c>
      <c r="C300" s="220" t="str">
        <f t="shared" si="3202"/>
        <v>Minor Must</v>
      </c>
      <c r="D300" s="45" t="str">
        <f t="shared" si="3202"/>
        <v>CB. 5.2.3</v>
      </c>
      <c r="E300" s="24" t="str">
        <f>Labels!$C$104</f>
        <v>Answer 2 / Evidence</v>
      </c>
      <c r="F300" s="222"/>
      <c r="G300" s="223"/>
      <c r="H300" s="25" t="str">
        <f t="shared" si="3187"/>
        <v/>
      </c>
      <c r="I300" s="25" t="str">
        <f t="shared" si="3188"/>
        <v/>
      </c>
      <c r="J300" s="25" t="str">
        <f t="shared" si="3189"/>
        <v/>
      </c>
      <c r="K300" s="25" t="str">
        <f t="shared" si="3190"/>
        <v/>
      </c>
      <c r="L300" s="27" t="str">
        <f t="shared" ref="L300" si="3203">L298</f>
        <v/>
      </c>
      <c r="M300" s="21"/>
      <c r="N300" s="22" t="e">
        <f t="shared" si="3192"/>
        <v>#VALUE!</v>
      </c>
      <c r="O300" s="22" t="str">
        <f t="shared" ref="O300" si="3204">IF(ISERR(N300),D298,N300)</f>
        <v>CB. 5.2.3</v>
      </c>
      <c r="P300" s="22" t="str">
        <f t="shared" si="3194"/>
        <v/>
      </c>
      <c r="Q300" s="22" t="str">
        <f t="shared" si="3195"/>
        <v/>
      </c>
      <c r="R300" s="9" t="e">
        <f t="shared" si="3196"/>
        <v>#N/A</v>
      </c>
      <c r="S300" s="9">
        <f t="shared" si="3197"/>
        <v>0</v>
      </c>
      <c r="T300" s="9" t="e">
        <f t="shared" si="3198"/>
        <v>#N/A</v>
      </c>
      <c r="U300" s="9">
        <f t="shared" si="3199"/>
        <v>0</v>
      </c>
      <c r="V300" s="9">
        <f t="shared" ref="V300" si="3205">IF(U300=0,U299,U300)</f>
        <v>2</v>
      </c>
      <c r="W300" s="347">
        <v>2</v>
      </c>
      <c r="X300" s="9" t="e">
        <f t="shared" si="3200"/>
        <v>#N/A</v>
      </c>
      <c r="Y300" s="349"/>
      <c r="Z300" s="9">
        <f>SUM(Y$7:Y300)</f>
        <v>0</v>
      </c>
      <c r="AE300" s="9">
        <f t="shared" ref="AE300" si="3206">MIN(AH300,V300)</f>
        <v>2</v>
      </c>
      <c r="AH300" s="9">
        <v>2</v>
      </c>
      <c r="AI300" s="328" t="s">
        <v>2045</v>
      </c>
      <c r="AJ300" s="328">
        <v>1354018</v>
      </c>
      <c r="AK300" s="328">
        <v>4148132</v>
      </c>
      <c r="AL300" s="328">
        <v>0</v>
      </c>
      <c r="AM300" s="328">
        <v>6</v>
      </c>
      <c r="AN300" s="328">
        <v>21</v>
      </c>
      <c r="AO300" s="328">
        <v>1</v>
      </c>
      <c r="AP300" s="328">
        <v>0</v>
      </c>
      <c r="AQ300" s="328">
        <v>1</v>
      </c>
      <c r="AR300" s="328">
        <v>0</v>
      </c>
      <c r="AS300" s="328"/>
      <c r="AU300" s="9">
        <v>0</v>
      </c>
      <c r="AV300" s="9">
        <f>U299</f>
        <v>2</v>
      </c>
    </row>
    <row r="301" spans="1:50" ht="25.5">
      <c r="A301" s="212">
        <f t="shared" si="2821"/>
        <v>0</v>
      </c>
      <c r="B301" s="67" t="s">
        <v>1157</v>
      </c>
      <c r="C301" s="143" t="s">
        <v>1096</v>
      </c>
      <c r="D301" s="43" t="s">
        <v>2540</v>
      </c>
      <c r="E301" s="218" t="str">
        <f>Labels!$C$54</f>
        <v>Control Point</v>
      </c>
      <c r="F301" s="26" t="s">
        <v>2541</v>
      </c>
      <c r="G301" s="30" t="str">
        <f>IF(OR(ISERR(P302),ISERR(P303),ISERR(Q302),ISERR(Q303)),Labels!$C$94,Q301)</f>
        <v>Input Accepted</v>
      </c>
      <c r="H301" s="15" t="str">
        <f t="shared" ref="H301" si="3207">IF(F302&lt;&gt;"",IF(TRIM(VLOOKUP(F302,$AI$2:$AR$5000,8,FALSE))="1","X",""),"")</f>
        <v/>
      </c>
      <c r="I301" s="15" t="str">
        <f t="shared" ref="I301" si="3208">IF(F302&lt;&gt;"",IF(TRIM(VLOOKUP(F302,$AI$2:$AR$5000,9,FALSE))="1","X",""),"")</f>
        <v/>
      </c>
      <c r="J301" s="15" t="str">
        <f t="shared" ref="J301" si="3209">IF(TRIM(""&amp;G303)&lt;&gt;"","X","")</f>
        <v/>
      </c>
      <c r="K301" s="15" t="str">
        <f t="shared" ref="K301" si="3210">IF(TRIM(""&amp;G302)&lt;&gt;"","X","")</f>
        <v>X</v>
      </c>
      <c r="L301" s="31" t="str">
        <f>IF(G301&lt;&gt;Labels!$C$92,"X","")</f>
        <v/>
      </c>
      <c r="M301" s="16"/>
      <c r="N301" s="17">
        <v>1354008</v>
      </c>
      <c r="O301" s="17">
        <v>13125</v>
      </c>
      <c r="P301" s="17"/>
      <c r="Q301" s="22" t="str">
        <f>IF(F302="",Labels!$C$93,R301)</f>
        <v>Input Accepted</v>
      </c>
      <c r="R301" s="9" t="str">
        <f t="shared" ref="R301" si="3211">IF(OR(O302&amp;""&lt;&gt;D301&amp;"",O303&amp;""&lt;&gt;D301&amp;""),"You are not allowed to copy cells in the answer column. Press Ctrl-z immediately to attempt to fix this error.",S301)</f>
        <v>Input Accepted</v>
      </c>
      <c r="S301" s="9" t="str">
        <f>IF(AND(OR(H301="X",S302=6,C301=Labels!$C$49,C301=Labels!$C$46,AX301="Y"),Q302=""),Labels!$C$95,T301)</f>
        <v>Input Accepted</v>
      </c>
      <c r="T301" s="346" t="str">
        <f>IF(OR(S303=6,AND(S303&gt;0,S302=6)),Labels!$C$96,IF(S303=1,Labels!$C$143,U301))</f>
        <v>Input Accepted</v>
      </c>
      <c r="U301" s="9" t="str">
        <f>IF(AND(S303&gt;0,U303&lt;=U302),Labels!C$97,V301)</f>
        <v>Input Accepted</v>
      </c>
      <c r="V301" s="9" t="str">
        <f>IF(AND(S303&gt;0,Q303=""),Labels!$C$98,W301)</f>
        <v>Input Accepted</v>
      </c>
      <c r="W301" s="9" t="str">
        <f>IF(AND(S303=0,Q303&lt;&gt;""),Labels!$C$99,Labels!$C$92)</f>
        <v>Input Accepted</v>
      </c>
      <c r="Y301" s="9">
        <f t="shared" ref="Y301" si="3212">IF(H301="X",1,0)</f>
        <v>0</v>
      </c>
      <c r="Z301" s="9">
        <f>SUM(Y$7:Y301)</f>
        <v>0</v>
      </c>
      <c r="AA301" s="9" t="str">
        <f t="shared" ref="AA301" si="3213">Q302</f>
        <v>Y</v>
      </c>
      <c r="AB301" s="9">
        <f t="shared" ref="AB301" si="3214">VLOOKUP(P302,$AI$2:$AN$5000,6,FALSE)</f>
        <v>21</v>
      </c>
      <c r="AC301" s="9" t="str">
        <f t="shared" ref="AC301" si="3215">Q303</f>
        <v/>
      </c>
      <c r="AD301" s="9">
        <f t="shared" ref="AD301" si="3216">IF(TRIM(F302)="",1,0)</f>
        <v>0</v>
      </c>
      <c r="AF301" s="347">
        <f t="shared" ref="AF301" si="3217">SUM($AD$7:$AD$5000)</f>
        <v>0</v>
      </c>
      <c r="AG301" s="9">
        <f>IF(AND(H301="X",C301=Labels!C343),1,0)</f>
        <v>0</v>
      </c>
      <c r="AI301" s="328" t="s">
        <v>2046</v>
      </c>
      <c r="AJ301" s="328">
        <v>1354018</v>
      </c>
      <c r="AK301" s="328">
        <v>4148131</v>
      </c>
      <c r="AL301" s="328">
        <v>0</v>
      </c>
      <c r="AM301" s="328">
        <v>5</v>
      </c>
      <c r="AN301" s="328">
        <v>21</v>
      </c>
      <c r="AO301" s="328">
        <v>0</v>
      </c>
      <c r="AP301" s="328">
        <v>1</v>
      </c>
      <c r="AQ301" s="328">
        <v>0</v>
      </c>
      <c r="AR301" s="328">
        <v>0</v>
      </c>
      <c r="AS301" s="328"/>
      <c r="AX301" s="9" t="s">
        <v>663</v>
      </c>
    </row>
    <row r="302" spans="1:50" ht="25.5">
      <c r="A302" s="212">
        <f t="shared" si="2821"/>
        <v>0</v>
      </c>
      <c r="B302" s="18" t="s">
        <v>1157</v>
      </c>
      <c r="C302" s="219" t="str">
        <f t="shared" ref="C302" si="3218">C301</f>
        <v>Major Must</v>
      </c>
      <c r="D302" s="44" t="str">
        <f t="shared" ref="D302" si="3219">D301</f>
        <v>CB. 5.3.1</v>
      </c>
      <c r="E302" s="19" t="str">
        <f>Labels!$C$103</f>
        <v>Answer 1 / Comment</v>
      </c>
      <c r="F302" s="62" t="str">
        <f>$AI$272</f>
        <v>CB. 5.3.1 -Yes</v>
      </c>
      <c r="G302" s="46" t="s">
        <v>664</v>
      </c>
      <c r="H302" s="20" t="str">
        <f t="shared" ref="H302:H303" si="3220">H301</f>
        <v/>
      </c>
      <c r="I302" s="20" t="str">
        <f t="shared" ref="I302:I303" si="3221">I301</f>
        <v/>
      </c>
      <c r="J302" s="20" t="str">
        <f t="shared" ref="J302:J303" si="3222">J301</f>
        <v/>
      </c>
      <c r="K302" s="20" t="str">
        <f t="shared" ref="K302:K303" si="3223">K301</f>
        <v>X</v>
      </c>
      <c r="L302" s="28" t="str">
        <f t="shared" ref="L302" si="3224">L301</f>
        <v/>
      </c>
      <c r="M302" s="21"/>
      <c r="N302" s="22" t="str">
        <f t="shared" ref="N302:N303" si="3225">LEFT(F302,FIND(" -",F302)-1)</f>
        <v>CB. 5.3.1</v>
      </c>
      <c r="O302" s="22" t="str">
        <f t="shared" ref="O302" si="3226">IF(ISERR(N302),D301,N302)</f>
        <v>CB. 5.3.1</v>
      </c>
      <c r="P302" s="22" t="str">
        <f t="shared" ref="P302:P303" si="3227">TRIM(F302&amp;"")</f>
        <v>CB. 5.3.1 -Yes</v>
      </c>
      <c r="Q302" s="22" t="str">
        <f t="shared" ref="Q302:Q303" si="3228">TRIM(G302&amp;"")</f>
        <v>Y</v>
      </c>
      <c r="R302" s="9">
        <f t="shared" ref="R302:R303" si="3229">VLOOKUP(F302,$AI$2:$AM$5000,5,FALSE)</f>
        <v>2</v>
      </c>
      <c r="S302" s="9">
        <f t="shared" ref="S302:S303" si="3230">IF(ISNA(R302),0,R302)</f>
        <v>2</v>
      </c>
      <c r="T302" s="9">
        <f t="shared" ref="T302:T303" si="3231">VLOOKUP(F302,$AI$2:$AL$5000,4,FALSE)</f>
        <v>2</v>
      </c>
      <c r="U302" s="9">
        <f t="shared" ref="U302:U303" si="3232">IF(ISNA(T302),0,T302)</f>
        <v>2</v>
      </c>
      <c r="X302" s="9">
        <f t="shared" ref="X302:X303" si="3233">VLOOKUP(F302,$AI$2:$AL$5000,3,FALSE)</f>
        <v>4148100</v>
      </c>
      <c r="Y302" s="349"/>
      <c r="Z302" s="9">
        <f>SUM(Y$7:Y302)</f>
        <v>0</v>
      </c>
      <c r="AC302" s="350">
        <f t="shared" ref="AC302" si="3234">IF(ISNA(VLOOKUP(F302,$AI$2:$AS$5000,11,FALSE)),"", VLOOKUP(F302,$AI$2:$AS$5000,11,FALSE))</f>
        <v>0</v>
      </c>
      <c r="AI302" s="328" t="s">
        <v>2047</v>
      </c>
      <c r="AJ302" s="328">
        <v>1354018</v>
      </c>
      <c r="AK302" s="328">
        <v>4148130</v>
      </c>
      <c r="AL302" s="328">
        <v>2</v>
      </c>
      <c r="AM302" s="328">
        <v>2</v>
      </c>
      <c r="AN302" s="328">
        <v>21</v>
      </c>
      <c r="AO302" s="328">
        <v>1</v>
      </c>
      <c r="AP302" s="328">
        <v>0</v>
      </c>
      <c r="AQ302" s="328">
        <v>0</v>
      </c>
      <c r="AR302" s="328">
        <v>0</v>
      </c>
      <c r="AS302" s="328"/>
    </row>
    <row r="303" spans="1:50" ht="26.25" thickBot="1">
      <c r="A303" s="212">
        <f t="shared" si="2821"/>
        <v>0</v>
      </c>
      <c r="B303" s="23" t="str">
        <f t="shared" ref="B303:D303" si="3235">B301</f>
        <v>GGFV51FA</v>
      </c>
      <c r="C303" s="220" t="str">
        <f t="shared" si="3235"/>
        <v>Major Must</v>
      </c>
      <c r="D303" s="45" t="str">
        <f t="shared" si="3235"/>
        <v>CB. 5.3.1</v>
      </c>
      <c r="E303" s="24" t="str">
        <f>Labels!$C$104</f>
        <v>Answer 2 / Evidence</v>
      </c>
      <c r="F303" s="222"/>
      <c r="G303" s="223"/>
      <c r="H303" s="25" t="str">
        <f t="shared" si="3220"/>
        <v/>
      </c>
      <c r="I303" s="25" t="str">
        <f t="shared" si="3221"/>
        <v/>
      </c>
      <c r="J303" s="25" t="str">
        <f t="shared" si="3222"/>
        <v/>
      </c>
      <c r="K303" s="25" t="str">
        <f t="shared" si="3223"/>
        <v>X</v>
      </c>
      <c r="L303" s="27" t="str">
        <f t="shared" ref="L303" si="3236">L301</f>
        <v/>
      </c>
      <c r="M303" s="21"/>
      <c r="N303" s="22" t="e">
        <f t="shared" si="3225"/>
        <v>#VALUE!</v>
      </c>
      <c r="O303" s="22" t="str">
        <f t="shared" ref="O303" si="3237">IF(ISERR(N303),D301,N303)</f>
        <v>CB. 5.3.1</v>
      </c>
      <c r="P303" s="22" t="str">
        <f t="shared" si="3227"/>
        <v/>
      </c>
      <c r="Q303" s="22" t="str">
        <f t="shared" si="3228"/>
        <v/>
      </c>
      <c r="R303" s="9" t="e">
        <f t="shared" si="3229"/>
        <v>#N/A</v>
      </c>
      <c r="S303" s="9">
        <f t="shared" si="3230"/>
        <v>0</v>
      </c>
      <c r="T303" s="9" t="e">
        <f t="shared" si="3231"/>
        <v>#N/A</v>
      </c>
      <c r="U303" s="9">
        <f t="shared" si="3232"/>
        <v>0</v>
      </c>
      <c r="V303" s="9">
        <f t="shared" ref="V303" si="3238">IF(U303=0,U302,U303)</f>
        <v>2</v>
      </c>
      <c r="W303" s="347">
        <v>2</v>
      </c>
      <c r="X303" s="9" t="e">
        <f t="shared" si="3233"/>
        <v>#N/A</v>
      </c>
      <c r="Y303" s="349"/>
      <c r="Z303" s="9">
        <f>SUM(Y$7:Y303)</f>
        <v>0</v>
      </c>
      <c r="AE303" s="9">
        <f t="shared" ref="AE303" si="3239">MIN(AH303,V303)</f>
        <v>2</v>
      </c>
      <c r="AH303" s="9">
        <v>2</v>
      </c>
      <c r="AI303" s="328" t="s">
        <v>2048</v>
      </c>
      <c r="AJ303" s="328">
        <v>1354019</v>
      </c>
      <c r="AK303" s="328">
        <v>4148135</v>
      </c>
      <c r="AL303" s="328">
        <v>0</v>
      </c>
      <c r="AM303" s="328">
        <v>6</v>
      </c>
      <c r="AN303" s="328">
        <v>21</v>
      </c>
      <c r="AO303" s="328">
        <v>1</v>
      </c>
      <c r="AP303" s="328">
        <v>0</v>
      </c>
      <c r="AQ303" s="328">
        <v>1</v>
      </c>
      <c r="AR303" s="328">
        <v>0</v>
      </c>
      <c r="AS303" s="328"/>
      <c r="AU303" s="9">
        <v>0</v>
      </c>
      <c r="AV303" s="9">
        <f>U302</f>
        <v>2</v>
      </c>
    </row>
    <row r="304" spans="1:50" ht="63.75">
      <c r="A304" s="212">
        <f t="shared" si="2821"/>
        <v>0</v>
      </c>
      <c r="B304" s="67" t="s">
        <v>1157</v>
      </c>
      <c r="C304" s="143" t="s">
        <v>1097</v>
      </c>
      <c r="D304" s="43" t="s">
        <v>2542</v>
      </c>
      <c r="E304" s="218" t="str">
        <f>Labels!$C$54</f>
        <v>Control Point</v>
      </c>
      <c r="F304" s="26" t="s">
        <v>2543</v>
      </c>
      <c r="G304" s="30" t="str">
        <f>IF(OR(ISERR(P305),ISERR(P306),ISERR(Q305),ISERR(Q306)),Labels!$C$94,Q304)</f>
        <v>Input Accepted</v>
      </c>
      <c r="H304" s="15" t="str">
        <f t="shared" ref="H304" si="3240">IF(F305&lt;&gt;"",IF(TRIM(VLOOKUP(F305,$AI$2:$AR$5000,8,FALSE))="1","X",""),"")</f>
        <v/>
      </c>
      <c r="I304" s="15" t="str">
        <f t="shared" ref="I304" si="3241">IF(F305&lt;&gt;"",IF(TRIM(VLOOKUP(F305,$AI$2:$AR$5000,9,FALSE))="1","X",""),"")</f>
        <v/>
      </c>
      <c r="J304" s="15" t="str">
        <f t="shared" ref="J304" si="3242">IF(TRIM(""&amp;G306)&lt;&gt;"","X","")</f>
        <v/>
      </c>
      <c r="K304" s="15" t="str">
        <f t="shared" ref="K304" si="3243">IF(TRIM(""&amp;G305)&lt;&gt;"","X","")</f>
        <v>X</v>
      </c>
      <c r="L304" s="31" t="str">
        <f>IF(G304&lt;&gt;Labels!$C$92,"X","")</f>
        <v/>
      </c>
      <c r="M304" s="16"/>
      <c r="N304" s="17">
        <v>1354009</v>
      </c>
      <c r="O304" s="17">
        <v>13125</v>
      </c>
      <c r="P304" s="17"/>
      <c r="Q304" s="22" t="str">
        <f>IF(F305="",Labels!$C$93,R304)</f>
        <v>Input Accepted</v>
      </c>
      <c r="R304" s="9" t="str">
        <f t="shared" ref="R304" si="3244">IF(OR(O305&amp;""&lt;&gt;D304&amp;"",O306&amp;""&lt;&gt;D304&amp;""),"You are not allowed to copy cells in the answer column. Press Ctrl-z immediately to attempt to fix this error.",S304)</f>
        <v>Input Accepted</v>
      </c>
      <c r="S304" s="9" t="str">
        <f>IF(AND(OR(H304="X",S305=6,C304=Labels!$C$49,C304=Labels!$C$46,AX304="Y"),Q305=""),Labels!$C$95,T304)</f>
        <v>Input Accepted</v>
      </c>
      <c r="T304" s="346" t="str">
        <f>IF(OR(S306=6,AND(S306&gt;0,S305=6)),Labels!$C$96,IF(S306=1,Labels!$C$143,U304))</f>
        <v>Input Accepted</v>
      </c>
      <c r="U304" s="9" t="str">
        <f>IF(AND(S306&gt;0,U306&lt;=U305),Labels!C$97,V304)</f>
        <v>Input Accepted</v>
      </c>
      <c r="V304" s="9" t="str">
        <f>IF(AND(S306&gt;0,Q306=""),Labels!$C$98,W304)</f>
        <v>Input Accepted</v>
      </c>
      <c r="W304" s="9" t="str">
        <f>IF(AND(S306=0,Q306&lt;&gt;""),Labels!$C$99,Labels!$C$92)</f>
        <v>Input Accepted</v>
      </c>
      <c r="Y304" s="9">
        <f t="shared" ref="Y304" si="3245">IF(H304="X",1,0)</f>
        <v>0</v>
      </c>
      <c r="Z304" s="9">
        <f>SUM(Y$7:Y304)</f>
        <v>0</v>
      </c>
      <c r="AA304" s="9" t="str">
        <f t="shared" ref="AA304" si="3246">Q305</f>
        <v>Y</v>
      </c>
      <c r="AB304" s="9">
        <f t="shared" ref="AB304" si="3247">VLOOKUP(P305,$AI$2:$AN$5000,6,FALSE)</f>
        <v>21</v>
      </c>
      <c r="AC304" s="9" t="str">
        <f t="shared" ref="AC304" si="3248">Q306</f>
        <v/>
      </c>
      <c r="AD304" s="9">
        <f t="shared" ref="AD304" si="3249">IF(TRIM(F305)="",1,0)</f>
        <v>0</v>
      </c>
      <c r="AF304" s="347">
        <f t="shared" ref="AF304" si="3250">SUM($AD$7:$AD$5000)</f>
        <v>0</v>
      </c>
      <c r="AG304" s="9">
        <f>IF(AND(H304="X",C304=Labels!C346),1,0)</f>
        <v>0</v>
      </c>
      <c r="AI304" s="328" t="s">
        <v>2049</v>
      </c>
      <c r="AJ304" s="328">
        <v>1354019</v>
      </c>
      <c r="AK304" s="328">
        <v>4148134</v>
      </c>
      <c r="AL304" s="328">
        <v>0</v>
      </c>
      <c r="AM304" s="328">
        <v>5</v>
      </c>
      <c r="AN304" s="328">
        <v>21</v>
      </c>
      <c r="AO304" s="328">
        <v>0</v>
      </c>
      <c r="AP304" s="328">
        <v>1</v>
      </c>
      <c r="AQ304" s="328">
        <v>0</v>
      </c>
      <c r="AR304" s="328">
        <v>0</v>
      </c>
      <c r="AS304" s="328"/>
      <c r="AX304" s="9" t="s">
        <v>664</v>
      </c>
    </row>
    <row r="305" spans="1:50" ht="25.5">
      <c r="A305" s="212">
        <f t="shared" si="2821"/>
        <v>0</v>
      </c>
      <c r="B305" s="18" t="s">
        <v>1157</v>
      </c>
      <c r="C305" s="219" t="str">
        <f t="shared" ref="C305" si="3251">C304</f>
        <v>Minor Must</v>
      </c>
      <c r="D305" s="44" t="str">
        <f t="shared" ref="D305" si="3252">D304</f>
        <v>CB. 5.3.2</v>
      </c>
      <c r="E305" s="19" t="str">
        <f>Labels!$C$103</f>
        <v>Answer 1 / Comment</v>
      </c>
      <c r="F305" s="62" t="str">
        <f>$AI$275</f>
        <v>CB. 5.3.2 -Yes</v>
      </c>
      <c r="G305" s="46" t="s">
        <v>664</v>
      </c>
      <c r="H305" s="20" t="str">
        <f t="shared" ref="H305:H306" si="3253">H304</f>
        <v/>
      </c>
      <c r="I305" s="20" t="str">
        <f t="shared" ref="I305:I306" si="3254">I304</f>
        <v/>
      </c>
      <c r="J305" s="20" t="str">
        <f t="shared" ref="J305:J306" si="3255">J304</f>
        <v/>
      </c>
      <c r="K305" s="20" t="str">
        <f t="shared" ref="K305:K306" si="3256">K304</f>
        <v>X</v>
      </c>
      <c r="L305" s="28" t="str">
        <f t="shared" ref="L305" si="3257">L304</f>
        <v/>
      </c>
      <c r="M305" s="21"/>
      <c r="N305" s="22" t="str">
        <f t="shared" ref="N305:N306" si="3258">LEFT(F305,FIND(" -",F305)-1)</f>
        <v>CB. 5.3.2</v>
      </c>
      <c r="O305" s="22" t="str">
        <f t="shared" ref="O305" si="3259">IF(ISERR(N305),D304,N305)</f>
        <v>CB. 5.3.2</v>
      </c>
      <c r="P305" s="22" t="str">
        <f t="shared" ref="P305:P306" si="3260">TRIM(F305&amp;"")</f>
        <v>CB. 5.3.2 -Yes</v>
      </c>
      <c r="Q305" s="22" t="str">
        <f t="shared" ref="Q305:Q306" si="3261">TRIM(G305&amp;"")</f>
        <v>Y</v>
      </c>
      <c r="R305" s="9">
        <f t="shared" ref="R305:R306" si="3262">VLOOKUP(F305,$AI$2:$AM$5000,5,FALSE)</f>
        <v>2</v>
      </c>
      <c r="S305" s="9">
        <f t="shared" ref="S305:S306" si="3263">IF(ISNA(R305),0,R305)</f>
        <v>2</v>
      </c>
      <c r="T305" s="9">
        <f t="shared" ref="T305:T306" si="3264">VLOOKUP(F305,$AI$2:$AL$5000,4,FALSE)</f>
        <v>2</v>
      </c>
      <c r="U305" s="9">
        <f t="shared" ref="U305:U306" si="3265">IF(ISNA(T305),0,T305)</f>
        <v>2</v>
      </c>
      <c r="X305" s="9">
        <f t="shared" ref="X305:X306" si="3266">VLOOKUP(F305,$AI$2:$AL$5000,3,FALSE)</f>
        <v>4148103</v>
      </c>
      <c r="Y305" s="349"/>
      <c r="Z305" s="9">
        <f>SUM(Y$7:Y305)</f>
        <v>0</v>
      </c>
      <c r="AC305" s="350">
        <f t="shared" ref="AC305" si="3267">IF(ISNA(VLOOKUP(F305,$AI$2:$AS$5000,11,FALSE)),"", VLOOKUP(F305,$AI$2:$AS$5000,11,FALSE))</f>
        <v>0</v>
      </c>
      <c r="AI305" s="328" t="s">
        <v>2050</v>
      </c>
      <c r="AJ305" s="328">
        <v>1354019</v>
      </c>
      <c r="AK305" s="328">
        <v>4148133</v>
      </c>
      <c r="AL305" s="328">
        <v>2</v>
      </c>
      <c r="AM305" s="328">
        <v>2</v>
      </c>
      <c r="AN305" s="328">
        <v>21</v>
      </c>
      <c r="AO305" s="328">
        <v>1</v>
      </c>
      <c r="AP305" s="328">
        <v>0</v>
      </c>
      <c r="AQ305" s="328">
        <v>0</v>
      </c>
      <c r="AR305" s="328">
        <v>0</v>
      </c>
      <c r="AS305" s="328"/>
    </row>
    <row r="306" spans="1:50" ht="26.25" thickBot="1">
      <c r="A306" s="212">
        <f t="shared" si="2821"/>
        <v>0</v>
      </c>
      <c r="B306" s="23" t="str">
        <f t="shared" ref="B306:D306" si="3268">B304</f>
        <v>GGFV51FA</v>
      </c>
      <c r="C306" s="220" t="str">
        <f t="shared" si="3268"/>
        <v>Minor Must</v>
      </c>
      <c r="D306" s="45" t="str">
        <f t="shared" si="3268"/>
        <v>CB. 5.3.2</v>
      </c>
      <c r="E306" s="24" t="str">
        <f>Labels!$C$104</f>
        <v>Answer 2 / Evidence</v>
      </c>
      <c r="F306" s="222"/>
      <c r="G306" s="223"/>
      <c r="H306" s="25" t="str">
        <f t="shared" si="3253"/>
        <v/>
      </c>
      <c r="I306" s="25" t="str">
        <f t="shared" si="3254"/>
        <v/>
      </c>
      <c r="J306" s="25" t="str">
        <f t="shared" si="3255"/>
        <v/>
      </c>
      <c r="K306" s="25" t="str">
        <f t="shared" si="3256"/>
        <v>X</v>
      </c>
      <c r="L306" s="27" t="str">
        <f t="shared" ref="L306" si="3269">L304</f>
        <v/>
      </c>
      <c r="M306" s="21"/>
      <c r="N306" s="22" t="e">
        <f t="shared" si="3258"/>
        <v>#VALUE!</v>
      </c>
      <c r="O306" s="22" t="str">
        <f t="shared" ref="O306" si="3270">IF(ISERR(N306),D304,N306)</f>
        <v>CB. 5.3.2</v>
      </c>
      <c r="P306" s="22" t="str">
        <f t="shared" si="3260"/>
        <v/>
      </c>
      <c r="Q306" s="22" t="str">
        <f t="shared" si="3261"/>
        <v/>
      </c>
      <c r="R306" s="9" t="e">
        <f t="shared" si="3262"/>
        <v>#N/A</v>
      </c>
      <c r="S306" s="9">
        <f t="shared" si="3263"/>
        <v>0</v>
      </c>
      <c r="T306" s="9" t="e">
        <f t="shared" si="3264"/>
        <v>#N/A</v>
      </c>
      <c r="U306" s="9">
        <f t="shared" si="3265"/>
        <v>0</v>
      </c>
      <c r="V306" s="9">
        <f t="shared" ref="V306" si="3271">IF(U306=0,U305,U306)</f>
        <v>2</v>
      </c>
      <c r="W306" s="347">
        <v>2</v>
      </c>
      <c r="X306" s="9" t="e">
        <f t="shared" si="3266"/>
        <v>#N/A</v>
      </c>
      <c r="Y306" s="349"/>
      <c r="Z306" s="9">
        <f>SUM(Y$7:Y306)</f>
        <v>0</v>
      </c>
      <c r="AE306" s="9">
        <f t="shared" ref="AE306" si="3272">MIN(AH306,V306)</f>
        <v>2</v>
      </c>
      <c r="AH306" s="9">
        <v>2</v>
      </c>
      <c r="AI306" s="328" t="s">
        <v>2051</v>
      </c>
      <c r="AJ306" s="328">
        <v>1354020</v>
      </c>
      <c r="AK306" s="328">
        <v>4148138</v>
      </c>
      <c r="AL306" s="328">
        <v>0</v>
      </c>
      <c r="AM306" s="328">
        <v>6</v>
      </c>
      <c r="AN306" s="328">
        <v>21</v>
      </c>
      <c r="AO306" s="328">
        <v>1</v>
      </c>
      <c r="AP306" s="328">
        <v>0</v>
      </c>
      <c r="AQ306" s="328">
        <v>1</v>
      </c>
      <c r="AR306" s="328">
        <v>0</v>
      </c>
      <c r="AS306" s="328"/>
      <c r="AU306" s="9">
        <v>0</v>
      </c>
      <c r="AV306" s="9">
        <f>U305</f>
        <v>2</v>
      </c>
    </row>
    <row r="307" spans="1:50" ht="51">
      <c r="A307" s="212">
        <f t="shared" si="2821"/>
        <v>0</v>
      </c>
      <c r="B307" s="67" t="s">
        <v>1157</v>
      </c>
      <c r="C307" s="143" t="s">
        <v>1097</v>
      </c>
      <c r="D307" s="43" t="s">
        <v>2544</v>
      </c>
      <c r="E307" s="218" t="str">
        <f>Labels!$C$54</f>
        <v>Control Point</v>
      </c>
      <c r="F307" s="26" t="s">
        <v>2545</v>
      </c>
      <c r="G307" s="30" t="str">
        <f>IF(OR(ISERR(P308),ISERR(P309),ISERR(Q308),ISERR(Q309)),Labels!$C$94,Q307)</f>
        <v>Input Accepted</v>
      </c>
      <c r="H307" s="15" t="str">
        <f t="shared" ref="H307" si="3273">IF(F308&lt;&gt;"",IF(TRIM(VLOOKUP(F308,$AI$2:$AR$5000,8,FALSE))="1","X",""),"")</f>
        <v/>
      </c>
      <c r="I307" s="15" t="str">
        <f t="shared" ref="I307" si="3274">IF(F308&lt;&gt;"",IF(TRIM(VLOOKUP(F308,$AI$2:$AR$5000,9,FALSE))="1","X",""),"")</f>
        <v/>
      </c>
      <c r="J307" s="15" t="str">
        <f t="shared" ref="J307" si="3275">IF(TRIM(""&amp;G309)&lt;&gt;"","X","")</f>
        <v/>
      </c>
      <c r="K307" s="15" t="str">
        <f t="shared" ref="K307" si="3276">IF(TRIM(""&amp;G308)&lt;&gt;"","X","")</f>
        <v>X</v>
      </c>
      <c r="L307" s="31" t="str">
        <f>IF(G307&lt;&gt;Labels!$C$92,"X","")</f>
        <v/>
      </c>
      <c r="M307" s="16"/>
      <c r="N307" s="17">
        <v>1354010</v>
      </c>
      <c r="O307" s="17">
        <v>13125</v>
      </c>
      <c r="P307" s="17"/>
      <c r="Q307" s="22" t="str">
        <f>IF(F308="",Labels!$C$93,R307)</f>
        <v>Input Accepted</v>
      </c>
      <c r="R307" s="9" t="str">
        <f t="shared" ref="R307" si="3277">IF(OR(O308&amp;""&lt;&gt;D307&amp;"",O309&amp;""&lt;&gt;D307&amp;""),"You are not allowed to copy cells in the answer column. Press Ctrl-z immediately to attempt to fix this error.",S307)</f>
        <v>Input Accepted</v>
      </c>
      <c r="S307" s="9" t="str">
        <f>IF(AND(OR(H307="X",S308=6,C307=Labels!$C$49,C307=Labels!$C$46,AX307="Y"),Q308=""),Labels!$C$95,T307)</f>
        <v>Input Accepted</v>
      </c>
      <c r="T307" s="346" t="str">
        <f>IF(OR(S309=6,AND(S309&gt;0,S308=6)),Labels!$C$96,IF(S309=1,Labels!$C$143,U307))</f>
        <v>Input Accepted</v>
      </c>
      <c r="U307" s="9" t="str">
        <f>IF(AND(S309&gt;0,U309&lt;=U308),Labels!C$97,V307)</f>
        <v>Input Accepted</v>
      </c>
      <c r="V307" s="9" t="str">
        <f>IF(AND(S309&gt;0,Q309=""),Labels!$C$98,W307)</f>
        <v>Input Accepted</v>
      </c>
      <c r="W307" s="9" t="str">
        <f>IF(AND(S309=0,Q309&lt;&gt;""),Labels!$C$99,Labels!$C$92)</f>
        <v>Input Accepted</v>
      </c>
      <c r="Y307" s="9">
        <f t="shared" ref="Y307" si="3278">IF(H307="X",1,0)</f>
        <v>0</v>
      </c>
      <c r="Z307" s="9">
        <f>SUM(Y$7:Y307)</f>
        <v>0</v>
      </c>
      <c r="AA307" s="9" t="str">
        <f t="shared" ref="AA307" si="3279">Q308</f>
        <v>Y</v>
      </c>
      <c r="AB307" s="9">
        <f t="shared" ref="AB307" si="3280">VLOOKUP(P308,$AI$2:$AN$5000,6,FALSE)</f>
        <v>21</v>
      </c>
      <c r="AC307" s="9" t="str">
        <f t="shared" ref="AC307" si="3281">Q309</f>
        <v/>
      </c>
      <c r="AD307" s="9">
        <f t="shared" ref="AD307" si="3282">IF(TRIM(F308)="",1,0)</f>
        <v>0</v>
      </c>
      <c r="AF307" s="347">
        <f t="shared" ref="AF307" si="3283">SUM($AD$7:$AD$5000)</f>
        <v>0</v>
      </c>
      <c r="AG307" s="9">
        <f>IF(AND(H307="X",C307=Labels!C349),1,0)</f>
        <v>0</v>
      </c>
      <c r="AI307" s="328" t="s">
        <v>2052</v>
      </c>
      <c r="AJ307" s="328">
        <v>1354020</v>
      </c>
      <c r="AK307" s="328">
        <v>4148137</v>
      </c>
      <c r="AL307" s="328">
        <v>0</v>
      </c>
      <c r="AM307" s="328">
        <v>5</v>
      </c>
      <c r="AN307" s="328">
        <v>21</v>
      </c>
      <c r="AO307" s="328">
        <v>0</v>
      </c>
      <c r="AP307" s="328">
        <v>1</v>
      </c>
      <c r="AQ307" s="328">
        <v>0</v>
      </c>
      <c r="AR307" s="328">
        <v>0</v>
      </c>
      <c r="AS307" s="328"/>
      <c r="AX307" s="9" t="s">
        <v>664</v>
      </c>
    </row>
    <row r="308" spans="1:50" ht="25.5">
      <c r="A308" s="212">
        <f t="shared" si="2821"/>
        <v>0</v>
      </c>
      <c r="B308" s="18" t="s">
        <v>1157</v>
      </c>
      <c r="C308" s="219" t="str">
        <f t="shared" ref="C308" si="3284">C307</f>
        <v>Minor Must</v>
      </c>
      <c r="D308" s="44" t="str">
        <f t="shared" ref="D308" si="3285">D307</f>
        <v>CB. 5.3.3</v>
      </c>
      <c r="E308" s="19" t="str">
        <f>Labels!$C$103</f>
        <v>Answer 1 / Comment</v>
      </c>
      <c r="F308" s="62" t="str">
        <f>$AI$278</f>
        <v>CB. 5.3.3 -Yes</v>
      </c>
      <c r="G308" s="46" t="s">
        <v>664</v>
      </c>
      <c r="H308" s="20" t="str">
        <f t="shared" ref="H308:H309" si="3286">H307</f>
        <v/>
      </c>
      <c r="I308" s="20" t="str">
        <f t="shared" ref="I308:I309" si="3287">I307</f>
        <v/>
      </c>
      <c r="J308" s="20" t="str">
        <f t="shared" ref="J308:J309" si="3288">J307</f>
        <v/>
      </c>
      <c r="K308" s="20" t="str">
        <f t="shared" ref="K308:K309" si="3289">K307</f>
        <v>X</v>
      </c>
      <c r="L308" s="28" t="str">
        <f t="shared" ref="L308" si="3290">L307</f>
        <v/>
      </c>
      <c r="M308" s="21"/>
      <c r="N308" s="22" t="str">
        <f t="shared" ref="N308:N309" si="3291">LEFT(F308,FIND(" -",F308)-1)</f>
        <v>CB. 5.3.3</v>
      </c>
      <c r="O308" s="22" t="str">
        <f t="shared" ref="O308" si="3292">IF(ISERR(N308),D307,N308)</f>
        <v>CB. 5.3.3</v>
      </c>
      <c r="P308" s="22" t="str">
        <f t="shared" ref="P308:P309" si="3293">TRIM(F308&amp;"")</f>
        <v>CB. 5.3.3 -Yes</v>
      </c>
      <c r="Q308" s="22" t="str">
        <f t="shared" ref="Q308:Q309" si="3294">TRIM(G308&amp;"")</f>
        <v>Y</v>
      </c>
      <c r="R308" s="9">
        <f t="shared" ref="R308:R309" si="3295">VLOOKUP(F308,$AI$2:$AM$5000,5,FALSE)</f>
        <v>2</v>
      </c>
      <c r="S308" s="9">
        <f t="shared" ref="S308:S309" si="3296">IF(ISNA(R308),0,R308)</f>
        <v>2</v>
      </c>
      <c r="T308" s="9">
        <f t="shared" ref="T308:T309" si="3297">VLOOKUP(F308,$AI$2:$AL$5000,4,FALSE)</f>
        <v>2</v>
      </c>
      <c r="U308" s="9">
        <f t="shared" ref="U308:U309" si="3298">IF(ISNA(T308),0,T308)</f>
        <v>2</v>
      </c>
      <c r="X308" s="9">
        <f t="shared" ref="X308:X309" si="3299">VLOOKUP(F308,$AI$2:$AL$5000,3,FALSE)</f>
        <v>4148106</v>
      </c>
      <c r="Y308" s="349"/>
      <c r="Z308" s="9">
        <f>SUM(Y$7:Y308)</f>
        <v>0</v>
      </c>
      <c r="AC308" s="350">
        <f t="shared" ref="AC308" si="3300">IF(ISNA(VLOOKUP(F308,$AI$2:$AS$5000,11,FALSE)),"", VLOOKUP(F308,$AI$2:$AS$5000,11,FALSE))</f>
        <v>0</v>
      </c>
      <c r="AI308" s="328" t="s">
        <v>2053</v>
      </c>
      <c r="AJ308" s="328">
        <v>1354020</v>
      </c>
      <c r="AK308" s="328">
        <v>4148136</v>
      </c>
      <c r="AL308" s="328">
        <v>2</v>
      </c>
      <c r="AM308" s="328">
        <v>2</v>
      </c>
      <c r="AN308" s="328">
        <v>21</v>
      </c>
      <c r="AO308" s="328">
        <v>1</v>
      </c>
      <c r="AP308" s="328">
        <v>0</v>
      </c>
      <c r="AQ308" s="328">
        <v>0</v>
      </c>
      <c r="AR308" s="328">
        <v>0</v>
      </c>
      <c r="AS308" s="328"/>
    </row>
    <row r="309" spans="1:50" ht="26.25" thickBot="1">
      <c r="A309" s="212">
        <f t="shared" si="2821"/>
        <v>0</v>
      </c>
      <c r="B309" s="23" t="str">
        <f t="shared" ref="B309:D309" si="3301">B307</f>
        <v>GGFV51FA</v>
      </c>
      <c r="C309" s="220" t="str">
        <f t="shared" si="3301"/>
        <v>Minor Must</v>
      </c>
      <c r="D309" s="45" t="str">
        <f t="shared" si="3301"/>
        <v>CB. 5.3.3</v>
      </c>
      <c r="E309" s="24" t="str">
        <f>Labels!$C$104</f>
        <v>Answer 2 / Evidence</v>
      </c>
      <c r="F309" s="222"/>
      <c r="G309" s="223"/>
      <c r="H309" s="25" t="str">
        <f t="shared" si="3286"/>
        <v/>
      </c>
      <c r="I309" s="25" t="str">
        <f t="shared" si="3287"/>
        <v/>
      </c>
      <c r="J309" s="25" t="str">
        <f t="shared" si="3288"/>
        <v/>
      </c>
      <c r="K309" s="25" t="str">
        <f t="shared" si="3289"/>
        <v>X</v>
      </c>
      <c r="L309" s="27" t="str">
        <f t="shared" ref="L309" si="3302">L307</f>
        <v/>
      </c>
      <c r="M309" s="21"/>
      <c r="N309" s="22" t="e">
        <f t="shared" si="3291"/>
        <v>#VALUE!</v>
      </c>
      <c r="O309" s="22" t="str">
        <f t="shared" ref="O309" si="3303">IF(ISERR(N309),D307,N309)</f>
        <v>CB. 5.3.3</v>
      </c>
      <c r="P309" s="22" t="str">
        <f t="shared" si="3293"/>
        <v/>
      </c>
      <c r="Q309" s="22" t="str">
        <f t="shared" si="3294"/>
        <v/>
      </c>
      <c r="R309" s="9" t="e">
        <f t="shared" si="3295"/>
        <v>#N/A</v>
      </c>
      <c r="S309" s="9">
        <f t="shared" si="3296"/>
        <v>0</v>
      </c>
      <c r="T309" s="9" t="e">
        <f t="shared" si="3297"/>
        <v>#N/A</v>
      </c>
      <c r="U309" s="9">
        <f t="shared" si="3298"/>
        <v>0</v>
      </c>
      <c r="V309" s="9">
        <f t="shared" ref="V309" si="3304">IF(U309=0,U308,U309)</f>
        <v>2</v>
      </c>
      <c r="W309" s="347">
        <v>2</v>
      </c>
      <c r="X309" s="9" t="e">
        <f t="shared" si="3299"/>
        <v>#N/A</v>
      </c>
      <c r="Y309" s="349"/>
      <c r="Z309" s="9">
        <f>SUM(Y$7:Y309)</f>
        <v>0</v>
      </c>
      <c r="AE309" s="9">
        <f t="shared" ref="AE309" si="3305">MIN(AH309,V309)</f>
        <v>2</v>
      </c>
      <c r="AH309" s="9">
        <v>2</v>
      </c>
      <c r="AI309" s="328" t="s">
        <v>2054</v>
      </c>
      <c r="AJ309" s="328">
        <v>1354021</v>
      </c>
      <c r="AK309" s="328">
        <v>4148141</v>
      </c>
      <c r="AL309" s="328">
        <v>0</v>
      </c>
      <c r="AM309" s="328">
        <v>6</v>
      </c>
      <c r="AN309" s="328">
        <v>21</v>
      </c>
      <c r="AO309" s="328">
        <v>1</v>
      </c>
      <c r="AP309" s="328">
        <v>0</v>
      </c>
      <c r="AQ309" s="328">
        <v>1</v>
      </c>
      <c r="AR309" s="328">
        <v>0</v>
      </c>
      <c r="AS309" s="328"/>
      <c r="AU309" s="9">
        <v>0</v>
      </c>
      <c r="AV309" s="9">
        <f>U308</f>
        <v>2</v>
      </c>
    </row>
    <row r="310" spans="1:50" ht="76.5">
      <c r="A310" s="212">
        <f t="shared" si="2821"/>
        <v>0</v>
      </c>
      <c r="B310" s="67" t="s">
        <v>1157</v>
      </c>
      <c r="C310" s="143" t="s">
        <v>1097</v>
      </c>
      <c r="D310" s="43" t="s">
        <v>2546</v>
      </c>
      <c r="E310" s="218" t="str">
        <f>Labels!$C$54</f>
        <v>Control Point</v>
      </c>
      <c r="F310" s="26" t="s">
        <v>2547</v>
      </c>
      <c r="G310" s="30" t="str">
        <f>IF(OR(ISERR(P311),ISERR(P312),ISERR(Q311),ISERR(Q312)),Labels!$C$94,Q310)</f>
        <v>Input Accepted</v>
      </c>
      <c r="H310" s="15" t="str">
        <f t="shared" ref="H310" si="3306">IF(F311&lt;&gt;"",IF(TRIM(VLOOKUP(F311,$AI$2:$AR$5000,8,FALSE))="1","X",""),"")</f>
        <v/>
      </c>
      <c r="I310" s="15" t="str">
        <f t="shared" ref="I310" si="3307">IF(F311&lt;&gt;"",IF(TRIM(VLOOKUP(F311,$AI$2:$AR$5000,9,FALSE))="1","X",""),"")</f>
        <v/>
      </c>
      <c r="J310" s="15" t="str">
        <f t="shared" ref="J310" si="3308">IF(TRIM(""&amp;G312)&lt;&gt;"","X","")</f>
        <v/>
      </c>
      <c r="K310" s="15" t="str">
        <f t="shared" ref="K310" si="3309">IF(TRIM(""&amp;G311)&lt;&gt;"","X","")</f>
        <v/>
      </c>
      <c r="L310" s="31" t="str">
        <f>IF(G310&lt;&gt;Labels!$C$92,"X","")</f>
        <v/>
      </c>
      <c r="M310" s="16"/>
      <c r="N310" s="17">
        <v>1354011</v>
      </c>
      <c r="O310" s="17">
        <v>13125</v>
      </c>
      <c r="P310" s="17"/>
      <c r="Q310" s="22" t="str">
        <f>IF(F311="",Labels!$C$93,R310)</f>
        <v>Input Accepted</v>
      </c>
      <c r="R310" s="9" t="str">
        <f t="shared" ref="R310" si="3310">IF(OR(O311&amp;""&lt;&gt;D310&amp;"",O312&amp;""&lt;&gt;D310&amp;""),"You are not allowed to copy cells in the answer column. Press Ctrl-z immediately to attempt to fix this error.",S310)</f>
        <v>Input Accepted</v>
      </c>
      <c r="S310" s="9" t="str">
        <f>IF(AND(OR(H310="X",S311=6,C310=Labels!$C$49,C310=Labels!$C$46,AX310="Y"),Q311=""),Labels!$C$95,T310)</f>
        <v>Input Accepted</v>
      </c>
      <c r="T310" s="346" t="str">
        <f>IF(OR(S312=6,AND(S312&gt;0,S311=6)),Labels!$C$96,IF(S312=1,Labels!$C$143,U310))</f>
        <v>Input Accepted</v>
      </c>
      <c r="U310" s="9" t="str">
        <f>IF(AND(S312&gt;0,U312&lt;=U311),Labels!C$97,V310)</f>
        <v>Input Accepted</v>
      </c>
      <c r="V310" s="9" t="str">
        <f>IF(AND(S312&gt;0,Q312=""),Labels!$C$98,W310)</f>
        <v>Input Accepted</v>
      </c>
      <c r="W310" s="9" t="str">
        <f>IF(AND(S312=0,Q312&lt;&gt;""),Labels!$C$99,Labels!$C$92)</f>
        <v>Input Accepted</v>
      </c>
      <c r="Y310" s="9">
        <f t="shared" ref="Y310" si="3311">IF(H310="X",1,0)</f>
        <v>0</v>
      </c>
      <c r="Z310" s="9">
        <f>SUM(Y$7:Y310)</f>
        <v>0</v>
      </c>
      <c r="AA310" s="9" t="str">
        <f t="shared" ref="AA310" si="3312">Q311</f>
        <v/>
      </c>
      <c r="AB310" s="9">
        <f t="shared" ref="AB310" si="3313">VLOOKUP(P311,$AI$2:$AN$5000,6,FALSE)</f>
        <v>21</v>
      </c>
      <c r="AC310" s="9" t="str">
        <f t="shared" ref="AC310" si="3314">Q312</f>
        <v/>
      </c>
      <c r="AD310" s="9">
        <f t="shared" ref="AD310" si="3315">IF(TRIM(F311)="",1,0)</f>
        <v>0</v>
      </c>
      <c r="AF310" s="347">
        <f t="shared" ref="AF310" si="3316">SUM($AD$7:$AD$5000)</f>
        <v>0</v>
      </c>
      <c r="AG310" s="9">
        <f>IF(AND(H310="X",C310=Labels!C352),1,0)</f>
        <v>0</v>
      </c>
      <c r="AI310" s="328" t="s">
        <v>2055</v>
      </c>
      <c r="AJ310" s="328">
        <v>1354021</v>
      </c>
      <c r="AK310" s="328">
        <v>4148140</v>
      </c>
      <c r="AL310" s="328">
        <v>0</v>
      </c>
      <c r="AM310" s="328">
        <v>5</v>
      </c>
      <c r="AN310" s="328">
        <v>21</v>
      </c>
      <c r="AO310" s="328">
        <v>0</v>
      </c>
      <c r="AP310" s="328">
        <v>1</v>
      </c>
      <c r="AQ310" s="328">
        <v>0</v>
      </c>
      <c r="AR310" s="328">
        <v>0</v>
      </c>
      <c r="AS310" s="328"/>
      <c r="AX310" s="9" t="s">
        <v>663</v>
      </c>
    </row>
    <row r="311" spans="1:50" ht="25.5">
      <c r="A311" s="212">
        <f t="shared" si="2821"/>
        <v>0</v>
      </c>
      <c r="B311" s="18" t="s">
        <v>1157</v>
      </c>
      <c r="C311" s="219" t="str">
        <f t="shared" ref="C311" si="3317">C310</f>
        <v>Minor Must</v>
      </c>
      <c r="D311" s="44" t="str">
        <f t="shared" ref="D311" si="3318">D310</f>
        <v>CB. 5.3.4</v>
      </c>
      <c r="E311" s="19" t="str">
        <f>Labels!$C$103</f>
        <v>Answer 1 / Comment</v>
      </c>
      <c r="F311" s="62" t="str">
        <f>$AI$281</f>
        <v>CB. 5.3.4 -Yes</v>
      </c>
      <c r="G311" s="46"/>
      <c r="H311" s="20" t="str">
        <f t="shared" ref="H311:H312" si="3319">H310</f>
        <v/>
      </c>
      <c r="I311" s="20" t="str">
        <f t="shared" ref="I311:I312" si="3320">I310</f>
        <v/>
      </c>
      <c r="J311" s="20" t="str">
        <f t="shared" ref="J311:J312" si="3321">J310</f>
        <v/>
      </c>
      <c r="K311" s="20" t="str">
        <f t="shared" ref="K311:K312" si="3322">K310</f>
        <v/>
      </c>
      <c r="L311" s="28" t="str">
        <f t="shared" ref="L311" si="3323">L310</f>
        <v/>
      </c>
      <c r="M311" s="21"/>
      <c r="N311" s="22" t="str">
        <f t="shared" ref="N311:N312" si="3324">LEFT(F311,FIND(" -",F311)-1)</f>
        <v>CB. 5.3.4</v>
      </c>
      <c r="O311" s="22" t="str">
        <f t="shared" ref="O311" si="3325">IF(ISERR(N311),D310,N311)</f>
        <v>CB. 5.3.4</v>
      </c>
      <c r="P311" s="22" t="str">
        <f t="shared" ref="P311:P312" si="3326">TRIM(F311&amp;"")</f>
        <v>CB. 5.3.4 -Yes</v>
      </c>
      <c r="Q311" s="22" t="str">
        <f t="shared" ref="Q311:Q312" si="3327">TRIM(G311&amp;"")</f>
        <v/>
      </c>
      <c r="R311" s="9">
        <f t="shared" ref="R311:R312" si="3328">VLOOKUP(F311,$AI$2:$AM$5000,5,FALSE)</f>
        <v>2</v>
      </c>
      <c r="S311" s="9">
        <f t="shared" ref="S311:S312" si="3329">IF(ISNA(R311),0,R311)</f>
        <v>2</v>
      </c>
      <c r="T311" s="9">
        <f t="shared" ref="T311:T312" si="3330">VLOOKUP(F311,$AI$2:$AL$5000,4,FALSE)</f>
        <v>2</v>
      </c>
      <c r="U311" s="9">
        <f t="shared" ref="U311:U312" si="3331">IF(ISNA(T311),0,T311)</f>
        <v>2</v>
      </c>
      <c r="X311" s="9">
        <f t="shared" ref="X311:X312" si="3332">VLOOKUP(F311,$AI$2:$AL$5000,3,FALSE)</f>
        <v>4148109</v>
      </c>
      <c r="Y311" s="349"/>
      <c r="Z311" s="9">
        <f>SUM(Y$7:Y311)</f>
        <v>0</v>
      </c>
      <c r="AC311" s="350">
        <f t="shared" ref="AC311" si="3333">IF(ISNA(VLOOKUP(F311,$AI$2:$AS$5000,11,FALSE)),"", VLOOKUP(F311,$AI$2:$AS$5000,11,FALSE))</f>
        <v>0</v>
      </c>
      <c r="AI311" s="328" t="s">
        <v>2056</v>
      </c>
      <c r="AJ311" s="328">
        <v>1354021</v>
      </c>
      <c r="AK311" s="328">
        <v>4148139</v>
      </c>
      <c r="AL311" s="328">
        <v>2</v>
      </c>
      <c r="AM311" s="328">
        <v>2</v>
      </c>
      <c r="AN311" s="328">
        <v>21</v>
      </c>
      <c r="AO311" s="328">
        <v>1</v>
      </c>
      <c r="AP311" s="328">
        <v>0</v>
      </c>
      <c r="AQ311" s="328">
        <v>0</v>
      </c>
      <c r="AR311" s="328">
        <v>0</v>
      </c>
      <c r="AS311" s="328"/>
    </row>
    <row r="312" spans="1:50" ht="26.25" thickBot="1">
      <c r="A312" s="212">
        <f t="shared" si="2821"/>
        <v>0</v>
      </c>
      <c r="B312" s="23" t="str">
        <f t="shared" ref="B312:D312" si="3334">B310</f>
        <v>GGFV51FA</v>
      </c>
      <c r="C312" s="220" t="str">
        <f t="shared" si="3334"/>
        <v>Minor Must</v>
      </c>
      <c r="D312" s="45" t="str">
        <f t="shared" si="3334"/>
        <v>CB. 5.3.4</v>
      </c>
      <c r="E312" s="24" t="str">
        <f>Labels!$C$104</f>
        <v>Answer 2 / Evidence</v>
      </c>
      <c r="F312" s="222"/>
      <c r="G312" s="223"/>
      <c r="H312" s="25" t="str">
        <f t="shared" si="3319"/>
        <v/>
      </c>
      <c r="I312" s="25" t="str">
        <f t="shared" si="3320"/>
        <v/>
      </c>
      <c r="J312" s="25" t="str">
        <f t="shared" si="3321"/>
        <v/>
      </c>
      <c r="K312" s="25" t="str">
        <f t="shared" si="3322"/>
        <v/>
      </c>
      <c r="L312" s="27" t="str">
        <f t="shared" ref="L312" si="3335">L310</f>
        <v/>
      </c>
      <c r="M312" s="21"/>
      <c r="N312" s="22" t="e">
        <f t="shared" si="3324"/>
        <v>#VALUE!</v>
      </c>
      <c r="O312" s="22" t="str">
        <f t="shared" ref="O312" si="3336">IF(ISERR(N312),D310,N312)</f>
        <v>CB. 5.3.4</v>
      </c>
      <c r="P312" s="22" t="str">
        <f t="shared" si="3326"/>
        <v/>
      </c>
      <c r="Q312" s="22" t="str">
        <f t="shared" si="3327"/>
        <v/>
      </c>
      <c r="R312" s="9" t="e">
        <f t="shared" si="3328"/>
        <v>#N/A</v>
      </c>
      <c r="S312" s="9">
        <f t="shared" si="3329"/>
        <v>0</v>
      </c>
      <c r="T312" s="9" t="e">
        <f t="shared" si="3330"/>
        <v>#N/A</v>
      </c>
      <c r="U312" s="9">
        <f t="shared" si="3331"/>
        <v>0</v>
      </c>
      <c r="V312" s="9">
        <f t="shared" ref="V312" si="3337">IF(U312=0,U311,U312)</f>
        <v>2</v>
      </c>
      <c r="W312" s="347">
        <v>2</v>
      </c>
      <c r="X312" s="9" t="e">
        <f t="shared" si="3332"/>
        <v>#N/A</v>
      </c>
      <c r="Y312" s="349"/>
      <c r="Z312" s="9">
        <f>SUM(Y$7:Y312)</f>
        <v>0</v>
      </c>
      <c r="AE312" s="9">
        <f t="shared" ref="AE312" si="3338">MIN(AH312,V312)</f>
        <v>2</v>
      </c>
      <c r="AH312" s="9">
        <v>2</v>
      </c>
      <c r="AI312" s="328" t="s">
        <v>2057</v>
      </c>
      <c r="AJ312" s="328">
        <v>1354022</v>
      </c>
      <c r="AK312" s="328">
        <v>4148143</v>
      </c>
      <c r="AL312" s="328">
        <v>0</v>
      </c>
      <c r="AM312" s="328">
        <v>5</v>
      </c>
      <c r="AN312" s="328">
        <v>21</v>
      </c>
      <c r="AO312" s="328">
        <v>0</v>
      </c>
      <c r="AP312" s="328">
        <v>1</v>
      </c>
      <c r="AQ312" s="328">
        <v>0</v>
      </c>
      <c r="AR312" s="328">
        <v>0</v>
      </c>
      <c r="AS312" s="328"/>
      <c r="AU312" s="9">
        <v>0</v>
      </c>
      <c r="AV312" s="9">
        <f>U311</f>
        <v>2</v>
      </c>
    </row>
    <row r="313" spans="1:50" ht="38.25">
      <c r="A313" s="212">
        <f t="shared" si="2821"/>
        <v>0</v>
      </c>
      <c r="B313" s="67" t="s">
        <v>1157</v>
      </c>
      <c r="C313" s="143" t="s">
        <v>1097</v>
      </c>
      <c r="D313" s="43" t="s">
        <v>2548</v>
      </c>
      <c r="E313" s="218" t="str">
        <f>Labels!$C$54</f>
        <v>Control Point</v>
      </c>
      <c r="F313" s="26" t="s">
        <v>2549</v>
      </c>
      <c r="G313" s="30" t="str">
        <f>IF(OR(ISERR(P314),ISERR(P315),ISERR(Q314),ISERR(Q315)),Labels!$C$94,Q313)</f>
        <v>Input Accepted</v>
      </c>
      <c r="H313" s="15" t="str">
        <f t="shared" ref="H313" si="3339">IF(F314&lt;&gt;"",IF(TRIM(VLOOKUP(F314,$AI$2:$AR$5000,8,FALSE))="1","X",""),"")</f>
        <v/>
      </c>
      <c r="I313" s="15" t="str">
        <f t="shared" ref="I313" si="3340">IF(F314&lt;&gt;"",IF(TRIM(VLOOKUP(F314,$AI$2:$AR$5000,9,FALSE))="1","X",""),"")</f>
        <v/>
      </c>
      <c r="J313" s="15" t="str">
        <f t="shared" ref="J313" si="3341">IF(TRIM(""&amp;G315)&lt;&gt;"","X","")</f>
        <v/>
      </c>
      <c r="K313" s="15" t="str">
        <f t="shared" ref="K313" si="3342">IF(TRIM(""&amp;G314)&lt;&gt;"","X","")</f>
        <v/>
      </c>
      <c r="L313" s="31" t="str">
        <f>IF(G313&lt;&gt;Labels!$C$92,"X","")</f>
        <v/>
      </c>
      <c r="M313" s="16"/>
      <c r="N313" s="17">
        <v>1354012</v>
      </c>
      <c r="O313" s="17">
        <v>13125</v>
      </c>
      <c r="P313" s="17"/>
      <c r="Q313" s="22" t="str">
        <f>IF(F314="",Labels!$C$93,R313)</f>
        <v>Input Accepted</v>
      </c>
      <c r="R313" s="9" t="str">
        <f t="shared" ref="R313" si="3343">IF(OR(O314&amp;""&lt;&gt;D313&amp;"",O315&amp;""&lt;&gt;D313&amp;""),"You are not allowed to copy cells in the answer column. Press Ctrl-z immediately to attempt to fix this error.",S313)</f>
        <v>Input Accepted</v>
      </c>
      <c r="S313" s="9" t="str">
        <f>IF(AND(OR(H313="X",S314=6,C313=Labels!$C$49,C313=Labels!$C$46,AX313="Y"),Q314=""),Labels!$C$95,T313)</f>
        <v>Input Accepted</v>
      </c>
      <c r="T313" s="346" t="str">
        <f>IF(OR(S315=6,AND(S315&gt;0,S314=6)),Labels!$C$96,IF(S315=1,Labels!$C$143,U313))</f>
        <v>Input Accepted</v>
      </c>
      <c r="U313" s="9" t="str">
        <f>IF(AND(S315&gt;0,U315&lt;=U314),Labels!C$97,V313)</f>
        <v>Input Accepted</v>
      </c>
      <c r="V313" s="9" t="str">
        <f>IF(AND(S315&gt;0,Q315=""),Labels!$C$98,W313)</f>
        <v>Input Accepted</v>
      </c>
      <c r="W313" s="9" t="str">
        <f>IF(AND(S315=0,Q315&lt;&gt;""),Labels!$C$99,Labels!$C$92)</f>
        <v>Input Accepted</v>
      </c>
      <c r="Y313" s="9">
        <f t="shared" ref="Y313" si="3344">IF(H313="X",1,0)</f>
        <v>0</v>
      </c>
      <c r="Z313" s="9">
        <f>SUM(Y$7:Y313)</f>
        <v>0</v>
      </c>
      <c r="AA313" s="9" t="str">
        <f t="shared" ref="AA313" si="3345">Q314</f>
        <v/>
      </c>
      <c r="AB313" s="9">
        <f t="shared" ref="AB313" si="3346">VLOOKUP(P314,$AI$2:$AN$5000,6,FALSE)</f>
        <v>21</v>
      </c>
      <c r="AC313" s="9" t="str">
        <f t="shared" ref="AC313" si="3347">Q315</f>
        <v/>
      </c>
      <c r="AD313" s="9">
        <f t="shared" ref="AD313" si="3348">IF(TRIM(F314)="",1,0)</f>
        <v>0</v>
      </c>
      <c r="AF313" s="347">
        <f t="shared" ref="AF313" si="3349">SUM($AD$7:$AD$5000)</f>
        <v>0</v>
      </c>
      <c r="AG313" s="9">
        <f>IF(AND(H313="X",C313=Labels!C355),1,0)</f>
        <v>0</v>
      </c>
      <c r="AI313" s="328" t="s">
        <v>2058</v>
      </c>
      <c r="AJ313" s="328">
        <v>1354022</v>
      </c>
      <c r="AK313" s="328">
        <v>4148142</v>
      </c>
      <c r="AL313" s="328">
        <v>2</v>
      </c>
      <c r="AM313" s="328">
        <v>2</v>
      </c>
      <c r="AN313" s="328">
        <v>21</v>
      </c>
      <c r="AO313" s="328">
        <v>1</v>
      </c>
      <c r="AP313" s="328">
        <v>0</v>
      </c>
      <c r="AQ313" s="328">
        <v>0</v>
      </c>
      <c r="AR313" s="328">
        <v>0</v>
      </c>
      <c r="AS313" s="328"/>
      <c r="AX313" s="9" t="s">
        <v>663</v>
      </c>
    </row>
    <row r="314" spans="1:50" ht="25.5">
      <c r="A314" s="212">
        <f t="shared" si="2821"/>
        <v>0</v>
      </c>
      <c r="B314" s="18" t="s">
        <v>1157</v>
      </c>
      <c r="C314" s="219" t="str">
        <f t="shared" ref="C314" si="3350">C313</f>
        <v>Minor Must</v>
      </c>
      <c r="D314" s="44" t="str">
        <f t="shared" ref="D314" si="3351">D313</f>
        <v>CB. 5.3.5</v>
      </c>
      <c r="E314" s="19" t="str">
        <f>Labels!$C$103</f>
        <v>Answer 1 / Comment</v>
      </c>
      <c r="F314" s="62" t="str">
        <f>$AI$284</f>
        <v>CB. 5.3.5 -Yes</v>
      </c>
      <c r="G314" s="46"/>
      <c r="H314" s="20" t="str">
        <f t="shared" ref="H314:H315" si="3352">H313</f>
        <v/>
      </c>
      <c r="I314" s="20" t="str">
        <f t="shared" ref="I314:I315" si="3353">I313</f>
        <v/>
      </c>
      <c r="J314" s="20" t="str">
        <f t="shared" ref="J314:J315" si="3354">J313</f>
        <v/>
      </c>
      <c r="K314" s="20" t="str">
        <f t="shared" ref="K314:K315" si="3355">K313</f>
        <v/>
      </c>
      <c r="L314" s="28" t="str">
        <f t="shared" ref="L314" si="3356">L313</f>
        <v/>
      </c>
      <c r="M314" s="21"/>
      <c r="N314" s="22" t="str">
        <f t="shared" ref="N314:N315" si="3357">LEFT(F314,FIND(" -",F314)-1)</f>
        <v>CB. 5.3.5</v>
      </c>
      <c r="O314" s="22" t="str">
        <f t="shared" ref="O314" si="3358">IF(ISERR(N314),D313,N314)</f>
        <v>CB. 5.3.5</v>
      </c>
      <c r="P314" s="22" t="str">
        <f t="shared" ref="P314:P315" si="3359">TRIM(F314&amp;"")</f>
        <v>CB. 5.3.5 -Yes</v>
      </c>
      <c r="Q314" s="22" t="str">
        <f t="shared" ref="Q314:Q315" si="3360">TRIM(G314&amp;"")</f>
        <v/>
      </c>
      <c r="R314" s="9">
        <f t="shared" ref="R314:R315" si="3361">VLOOKUP(F314,$AI$2:$AM$5000,5,FALSE)</f>
        <v>2</v>
      </c>
      <c r="S314" s="9">
        <f t="shared" ref="S314:S315" si="3362">IF(ISNA(R314),0,R314)</f>
        <v>2</v>
      </c>
      <c r="T314" s="9">
        <f t="shared" ref="T314:T315" si="3363">VLOOKUP(F314,$AI$2:$AL$5000,4,FALSE)</f>
        <v>2</v>
      </c>
      <c r="U314" s="9">
        <f t="shared" ref="U314:U315" si="3364">IF(ISNA(T314),0,T314)</f>
        <v>2</v>
      </c>
      <c r="X314" s="9">
        <f t="shared" ref="X314:X315" si="3365">VLOOKUP(F314,$AI$2:$AL$5000,3,FALSE)</f>
        <v>4148112</v>
      </c>
      <c r="Y314" s="349"/>
      <c r="Z314" s="9">
        <f>SUM(Y$7:Y314)</f>
        <v>0</v>
      </c>
      <c r="AC314" s="350">
        <f t="shared" ref="AC314" si="3366">IF(ISNA(VLOOKUP(F314,$AI$2:$AS$5000,11,FALSE)),"", VLOOKUP(F314,$AI$2:$AS$5000,11,FALSE))</f>
        <v>0</v>
      </c>
      <c r="AI314" s="328" t="s">
        <v>2059</v>
      </c>
      <c r="AJ314" s="328">
        <v>1354023</v>
      </c>
      <c r="AK314" s="328">
        <v>4148145</v>
      </c>
      <c r="AL314" s="328">
        <v>0</v>
      </c>
      <c r="AM314" s="328">
        <v>5</v>
      </c>
      <c r="AN314" s="328">
        <v>21</v>
      </c>
      <c r="AO314" s="328">
        <v>0</v>
      </c>
      <c r="AP314" s="328">
        <v>1</v>
      </c>
      <c r="AQ314" s="328">
        <v>0</v>
      </c>
      <c r="AR314" s="328">
        <v>0</v>
      </c>
      <c r="AS314" s="328"/>
    </row>
    <row r="315" spans="1:50" ht="26.25" thickBot="1">
      <c r="A315" s="212">
        <f t="shared" si="2821"/>
        <v>0</v>
      </c>
      <c r="B315" s="23" t="str">
        <f t="shared" ref="B315:D315" si="3367">B313</f>
        <v>GGFV51FA</v>
      </c>
      <c r="C315" s="220" t="str">
        <f t="shared" si="3367"/>
        <v>Minor Must</v>
      </c>
      <c r="D315" s="45" t="str">
        <f t="shared" si="3367"/>
        <v>CB. 5.3.5</v>
      </c>
      <c r="E315" s="24" t="str">
        <f>Labels!$C$104</f>
        <v>Answer 2 / Evidence</v>
      </c>
      <c r="F315" s="222"/>
      <c r="G315" s="223"/>
      <c r="H315" s="25" t="str">
        <f t="shared" si="3352"/>
        <v/>
      </c>
      <c r="I315" s="25" t="str">
        <f t="shared" si="3353"/>
        <v/>
      </c>
      <c r="J315" s="25" t="str">
        <f t="shared" si="3354"/>
        <v/>
      </c>
      <c r="K315" s="25" t="str">
        <f t="shared" si="3355"/>
        <v/>
      </c>
      <c r="L315" s="27" t="str">
        <f t="shared" ref="L315" si="3368">L313</f>
        <v/>
      </c>
      <c r="M315" s="21"/>
      <c r="N315" s="22" t="e">
        <f t="shared" si="3357"/>
        <v>#VALUE!</v>
      </c>
      <c r="O315" s="22" t="str">
        <f t="shared" ref="O315" si="3369">IF(ISERR(N315),D313,N315)</f>
        <v>CB. 5.3.5</v>
      </c>
      <c r="P315" s="22" t="str">
        <f t="shared" si="3359"/>
        <v/>
      </c>
      <c r="Q315" s="22" t="str">
        <f t="shared" si="3360"/>
        <v/>
      </c>
      <c r="R315" s="9" t="e">
        <f t="shared" si="3361"/>
        <v>#N/A</v>
      </c>
      <c r="S315" s="9">
        <f t="shared" si="3362"/>
        <v>0</v>
      </c>
      <c r="T315" s="9" t="e">
        <f t="shared" si="3363"/>
        <v>#N/A</v>
      </c>
      <c r="U315" s="9">
        <f t="shared" si="3364"/>
        <v>0</v>
      </c>
      <c r="V315" s="9">
        <f t="shared" ref="V315" si="3370">IF(U315=0,U314,U315)</f>
        <v>2</v>
      </c>
      <c r="W315" s="347">
        <v>2</v>
      </c>
      <c r="X315" s="9" t="e">
        <f t="shared" si="3365"/>
        <v>#N/A</v>
      </c>
      <c r="Y315" s="349"/>
      <c r="Z315" s="9">
        <f>SUM(Y$7:Y315)</f>
        <v>0</v>
      </c>
      <c r="AE315" s="9">
        <f t="shared" ref="AE315" si="3371">MIN(AH315,V315)</f>
        <v>2</v>
      </c>
      <c r="AH315" s="9">
        <v>2</v>
      </c>
      <c r="AI315" s="328" t="s">
        <v>2060</v>
      </c>
      <c r="AJ315" s="328">
        <v>1354023</v>
      </c>
      <c r="AK315" s="328">
        <v>4148144</v>
      </c>
      <c r="AL315" s="328">
        <v>2</v>
      </c>
      <c r="AM315" s="328">
        <v>2</v>
      </c>
      <c r="AN315" s="328">
        <v>21</v>
      </c>
      <c r="AO315" s="328">
        <v>1</v>
      </c>
      <c r="AP315" s="328">
        <v>0</v>
      </c>
      <c r="AQ315" s="328">
        <v>0</v>
      </c>
      <c r="AR315" s="328">
        <v>0</v>
      </c>
      <c r="AS315" s="328"/>
      <c r="AU315" s="9">
        <v>0</v>
      </c>
      <c r="AV315" s="9">
        <f>U314</f>
        <v>2</v>
      </c>
    </row>
    <row r="316" spans="1:50" ht="63.75">
      <c r="A316" s="212">
        <f t="shared" si="2821"/>
        <v>0</v>
      </c>
      <c r="B316" s="67" t="s">
        <v>1157</v>
      </c>
      <c r="C316" s="143" t="s">
        <v>1097</v>
      </c>
      <c r="D316" s="43" t="s">
        <v>2550</v>
      </c>
      <c r="E316" s="218" t="str">
        <f>Labels!$C$54</f>
        <v>Control Point</v>
      </c>
      <c r="F316" s="26" t="s">
        <v>2551</v>
      </c>
      <c r="G316" s="30" t="str">
        <f>IF(OR(ISERR(P317),ISERR(P318),ISERR(Q317),ISERR(Q318)),Labels!$C$94,Q316)</f>
        <v>Input Accepted</v>
      </c>
      <c r="H316" s="15" t="str">
        <f t="shared" ref="H316" si="3372">IF(F317&lt;&gt;"",IF(TRIM(VLOOKUP(F317,$AI$2:$AR$5000,8,FALSE))="1","X",""),"")</f>
        <v/>
      </c>
      <c r="I316" s="15" t="str">
        <f t="shared" ref="I316" si="3373">IF(F317&lt;&gt;"",IF(TRIM(VLOOKUP(F317,$AI$2:$AR$5000,9,FALSE))="1","X",""),"")</f>
        <v/>
      </c>
      <c r="J316" s="15" t="str">
        <f t="shared" ref="J316" si="3374">IF(TRIM(""&amp;G318)&lt;&gt;"","X","")</f>
        <v/>
      </c>
      <c r="K316" s="15" t="str">
        <f t="shared" ref="K316" si="3375">IF(TRIM(""&amp;G317)&lt;&gt;"","X","")</f>
        <v/>
      </c>
      <c r="L316" s="31" t="str">
        <f>IF(G316&lt;&gt;Labels!$C$92,"X","")</f>
        <v/>
      </c>
      <c r="M316" s="16"/>
      <c r="N316" s="17">
        <v>1354013</v>
      </c>
      <c r="O316" s="17">
        <v>13125</v>
      </c>
      <c r="P316" s="17"/>
      <c r="Q316" s="22" t="str">
        <f>IF(F317="",Labels!$C$93,R316)</f>
        <v>Input Accepted</v>
      </c>
      <c r="R316" s="9" t="str">
        <f t="shared" ref="R316" si="3376">IF(OR(O317&amp;""&lt;&gt;D316&amp;"",O318&amp;""&lt;&gt;D316&amp;""),"You are not allowed to copy cells in the answer column. Press Ctrl-z immediately to attempt to fix this error.",S316)</f>
        <v>Input Accepted</v>
      </c>
      <c r="S316" s="9" t="str">
        <f>IF(AND(OR(H316="X",S317=6,C316=Labels!$C$49,C316=Labels!$C$46,AX316="Y"),Q317=""),Labels!$C$95,T316)</f>
        <v>Input Accepted</v>
      </c>
      <c r="T316" s="346" t="str">
        <f>IF(OR(S318=6,AND(S318&gt;0,S317=6)),Labels!$C$96,IF(S318=1,Labels!$C$143,U316))</f>
        <v>Input Accepted</v>
      </c>
      <c r="U316" s="9" t="str">
        <f>IF(AND(S318&gt;0,U318&lt;=U317),Labels!C$97,V316)</f>
        <v>Input Accepted</v>
      </c>
      <c r="V316" s="9" t="str">
        <f>IF(AND(S318&gt;0,Q318=""),Labels!$C$98,W316)</f>
        <v>Input Accepted</v>
      </c>
      <c r="W316" s="9" t="str">
        <f>IF(AND(S318=0,Q318&lt;&gt;""),Labels!$C$99,Labels!$C$92)</f>
        <v>Input Accepted</v>
      </c>
      <c r="Y316" s="9">
        <f t="shared" ref="Y316" si="3377">IF(H316="X",1,0)</f>
        <v>0</v>
      </c>
      <c r="Z316" s="9">
        <f>SUM(Y$7:Y316)</f>
        <v>0</v>
      </c>
      <c r="AA316" s="9" t="str">
        <f t="shared" ref="AA316" si="3378">Q317</f>
        <v/>
      </c>
      <c r="AB316" s="9">
        <f t="shared" ref="AB316" si="3379">VLOOKUP(P317,$AI$2:$AN$5000,6,FALSE)</f>
        <v>21</v>
      </c>
      <c r="AC316" s="9" t="str">
        <f t="shared" ref="AC316" si="3380">Q318</f>
        <v/>
      </c>
      <c r="AD316" s="9">
        <f t="shared" ref="AD316" si="3381">IF(TRIM(F317)="",1,0)</f>
        <v>0</v>
      </c>
      <c r="AF316" s="347">
        <f t="shared" ref="AF316" si="3382">SUM($AD$7:$AD$5000)</f>
        <v>0</v>
      </c>
      <c r="AG316" s="9">
        <f>IF(AND(H316="X",C316=Labels!C358),1,0)</f>
        <v>0</v>
      </c>
      <c r="AI316" s="328" t="s">
        <v>2061</v>
      </c>
      <c r="AJ316" s="328">
        <v>1354024</v>
      </c>
      <c r="AK316" s="328">
        <v>4148147</v>
      </c>
      <c r="AL316" s="328">
        <v>0</v>
      </c>
      <c r="AM316" s="328">
        <v>5</v>
      </c>
      <c r="AN316" s="328">
        <v>21</v>
      </c>
      <c r="AO316" s="328">
        <v>0</v>
      </c>
      <c r="AP316" s="328">
        <v>1</v>
      </c>
      <c r="AQ316" s="328">
        <v>0</v>
      </c>
      <c r="AR316" s="328">
        <v>0</v>
      </c>
      <c r="AS316" s="328"/>
      <c r="AX316" s="9" t="s">
        <v>663</v>
      </c>
    </row>
    <row r="317" spans="1:50" ht="25.5">
      <c r="A317" s="212">
        <f t="shared" si="2821"/>
        <v>0</v>
      </c>
      <c r="B317" s="18" t="s">
        <v>1157</v>
      </c>
      <c r="C317" s="219" t="str">
        <f t="shared" ref="C317" si="3383">C316</f>
        <v>Minor Must</v>
      </c>
      <c r="D317" s="44" t="str">
        <f t="shared" ref="D317" si="3384">D316</f>
        <v>CB. 5.4.1</v>
      </c>
      <c r="E317" s="19" t="str">
        <f>Labels!$C$103</f>
        <v>Answer 1 / Comment</v>
      </c>
      <c r="F317" s="62" t="str">
        <f>$AI$287</f>
        <v>CB. 5.4.1 -Yes</v>
      </c>
      <c r="G317" s="46"/>
      <c r="H317" s="20" t="str">
        <f t="shared" ref="H317:H318" si="3385">H316</f>
        <v/>
      </c>
      <c r="I317" s="20" t="str">
        <f t="shared" ref="I317:I318" si="3386">I316</f>
        <v/>
      </c>
      <c r="J317" s="20" t="str">
        <f t="shared" ref="J317:J318" si="3387">J316</f>
        <v/>
      </c>
      <c r="K317" s="20" t="str">
        <f t="shared" ref="K317:K318" si="3388">K316</f>
        <v/>
      </c>
      <c r="L317" s="28" t="str">
        <f t="shared" ref="L317" si="3389">L316</f>
        <v/>
      </c>
      <c r="M317" s="21"/>
      <c r="N317" s="22" t="str">
        <f t="shared" ref="N317:N318" si="3390">LEFT(F317,FIND(" -",F317)-1)</f>
        <v>CB. 5.4.1</v>
      </c>
      <c r="O317" s="22" t="str">
        <f t="shared" ref="O317" si="3391">IF(ISERR(N317),D316,N317)</f>
        <v>CB. 5.4.1</v>
      </c>
      <c r="P317" s="22" t="str">
        <f t="shared" ref="P317:P318" si="3392">TRIM(F317&amp;"")</f>
        <v>CB. 5.4.1 -Yes</v>
      </c>
      <c r="Q317" s="22" t="str">
        <f t="shared" ref="Q317:Q318" si="3393">TRIM(G317&amp;"")</f>
        <v/>
      </c>
      <c r="R317" s="9">
        <f t="shared" ref="R317:R318" si="3394">VLOOKUP(F317,$AI$2:$AM$5000,5,FALSE)</f>
        <v>2</v>
      </c>
      <c r="S317" s="9">
        <f t="shared" ref="S317:S318" si="3395">IF(ISNA(R317),0,R317)</f>
        <v>2</v>
      </c>
      <c r="T317" s="9">
        <f t="shared" ref="T317:T318" si="3396">VLOOKUP(F317,$AI$2:$AL$5000,4,FALSE)</f>
        <v>2</v>
      </c>
      <c r="U317" s="9">
        <f t="shared" ref="U317:U318" si="3397">IF(ISNA(T317),0,T317)</f>
        <v>2</v>
      </c>
      <c r="X317" s="9">
        <f t="shared" ref="X317:X318" si="3398">VLOOKUP(F317,$AI$2:$AL$5000,3,FALSE)</f>
        <v>4148115</v>
      </c>
      <c r="Y317" s="349"/>
      <c r="Z317" s="9">
        <f>SUM(Y$7:Y317)</f>
        <v>0</v>
      </c>
      <c r="AC317" s="350">
        <f t="shared" ref="AC317" si="3399">IF(ISNA(VLOOKUP(F317,$AI$2:$AS$5000,11,FALSE)),"", VLOOKUP(F317,$AI$2:$AS$5000,11,FALSE))</f>
        <v>0</v>
      </c>
      <c r="AI317" s="328" t="s">
        <v>2062</v>
      </c>
      <c r="AJ317" s="328">
        <v>1354024</v>
      </c>
      <c r="AK317" s="328">
        <v>4148146</v>
      </c>
      <c r="AL317" s="328">
        <v>2</v>
      </c>
      <c r="AM317" s="328">
        <v>2</v>
      </c>
      <c r="AN317" s="328">
        <v>21</v>
      </c>
      <c r="AO317" s="328">
        <v>1</v>
      </c>
      <c r="AP317" s="328">
        <v>0</v>
      </c>
      <c r="AQ317" s="328">
        <v>0</v>
      </c>
      <c r="AR317" s="328">
        <v>0</v>
      </c>
      <c r="AS317" s="328"/>
    </row>
    <row r="318" spans="1:50" ht="26.25" thickBot="1">
      <c r="A318" s="212">
        <f t="shared" si="2821"/>
        <v>0</v>
      </c>
      <c r="B318" s="23" t="str">
        <f t="shared" ref="B318:D318" si="3400">B316</f>
        <v>GGFV51FA</v>
      </c>
      <c r="C318" s="220" t="str">
        <f t="shared" si="3400"/>
        <v>Minor Must</v>
      </c>
      <c r="D318" s="45" t="str">
        <f t="shared" si="3400"/>
        <v>CB. 5.4.1</v>
      </c>
      <c r="E318" s="24" t="str">
        <f>Labels!$C$104</f>
        <v>Answer 2 / Evidence</v>
      </c>
      <c r="F318" s="222"/>
      <c r="G318" s="223"/>
      <c r="H318" s="25" t="str">
        <f t="shared" si="3385"/>
        <v/>
      </c>
      <c r="I318" s="25" t="str">
        <f t="shared" si="3386"/>
        <v/>
      </c>
      <c r="J318" s="25" t="str">
        <f t="shared" si="3387"/>
        <v/>
      </c>
      <c r="K318" s="25" t="str">
        <f t="shared" si="3388"/>
        <v/>
      </c>
      <c r="L318" s="27" t="str">
        <f t="shared" ref="L318" si="3401">L316</f>
        <v/>
      </c>
      <c r="M318" s="21"/>
      <c r="N318" s="22" t="e">
        <f t="shared" si="3390"/>
        <v>#VALUE!</v>
      </c>
      <c r="O318" s="22" t="str">
        <f t="shared" ref="O318" si="3402">IF(ISERR(N318),D316,N318)</f>
        <v>CB. 5.4.1</v>
      </c>
      <c r="P318" s="22" t="str">
        <f t="shared" si="3392"/>
        <v/>
      </c>
      <c r="Q318" s="22" t="str">
        <f t="shared" si="3393"/>
        <v/>
      </c>
      <c r="R318" s="9" t="e">
        <f t="shared" si="3394"/>
        <v>#N/A</v>
      </c>
      <c r="S318" s="9">
        <f t="shared" si="3395"/>
        <v>0</v>
      </c>
      <c r="T318" s="9" t="e">
        <f t="shared" si="3396"/>
        <v>#N/A</v>
      </c>
      <c r="U318" s="9">
        <f t="shared" si="3397"/>
        <v>0</v>
      </c>
      <c r="V318" s="9">
        <f t="shared" ref="V318" si="3403">IF(U318=0,U317,U318)</f>
        <v>2</v>
      </c>
      <c r="W318" s="347">
        <v>2</v>
      </c>
      <c r="X318" s="9" t="e">
        <f t="shared" si="3398"/>
        <v>#N/A</v>
      </c>
      <c r="Y318" s="349"/>
      <c r="Z318" s="9">
        <f>SUM(Y$7:Y318)</f>
        <v>0</v>
      </c>
      <c r="AE318" s="9">
        <f t="shared" ref="AE318" si="3404">MIN(AH318,V318)</f>
        <v>2</v>
      </c>
      <c r="AH318" s="9">
        <v>2</v>
      </c>
      <c r="AI318" s="328" t="s">
        <v>2063</v>
      </c>
      <c r="AJ318" s="328">
        <v>1354025</v>
      </c>
      <c r="AK318" s="328">
        <v>4148150</v>
      </c>
      <c r="AL318" s="328">
        <v>0</v>
      </c>
      <c r="AM318" s="328">
        <v>6</v>
      </c>
      <c r="AN318" s="328">
        <v>21</v>
      </c>
      <c r="AO318" s="328">
        <v>1</v>
      </c>
      <c r="AP318" s="328">
        <v>0</v>
      </c>
      <c r="AQ318" s="328">
        <v>1</v>
      </c>
      <c r="AR318" s="328">
        <v>0</v>
      </c>
      <c r="AS318" s="328"/>
      <c r="AU318" s="9">
        <v>0</v>
      </c>
      <c r="AV318" s="9">
        <f>U317</f>
        <v>2</v>
      </c>
    </row>
    <row r="319" spans="1:50" ht="51">
      <c r="A319" s="212">
        <f t="shared" si="2821"/>
        <v>0</v>
      </c>
      <c r="B319" s="67" t="s">
        <v>1157</v>
      </c>
      <c r="C319" s="143" t="s">
        <v>1096</v>
      </c>
      <c r="D319" s="43" t="s">
        <v>2552</v>
      </c>
      <c r="E319" s="218" t="str">
        <f>Labels!$C$54</f>
        <v>Control Point</v>
      </c>
      <c r="F319" s="26" t="s">
        <v>2553</v>
      </c>
      <c r="G319" s="30" t="str">
        <f>IF(OR(ISERR(P320),ISERR(P321),ISERR(Q320),ISERR(Q321)),Labels!$C$94,Q319)</f>
        <v>Input Accepted</v>
      </c>
      <c r="H319" s="15" t="str">
        <f t="shared" ref="H319" si="3405">IF(F320&lt;&gt;"",IF(TRIM(VLOOKUP(F320,$AI$2:$AR$5000,8,FALSE))="1","X",""),"")</f>
        <v/>
      </c>
      <c r="I319" s="15" t="str">
        <f t="shared" ref="I319" si="3406">IF(F320&lt;&gt;"",IF(TRIM(VLOOKUP(F320,$AI$2:$AR$5000,9,FALSE))="1","X",""),"")</f>
        <v/>
      </c>
      <c r="J319" s="15" t="str">
        <f t="shared" ref="J319" si="3407">IF(TRIM(""&amp;G321)&lt;&gt;"","X","")</f>
        <v/>
      </c>
      <c r="K319" s="15" t="str">
        <f t="shared" ref="K319" si="3408">IF(TRIM(""&amp;G320)&lt;&gt;"","X","")</f>
        <v>X</v>
      </c>
      <c r="L319" s="31" t="str">
        <f>IF(G319&lt;&gt;Labels!$C$92,"X","")</f>
        <v/>
      </c>
      <c r="M319" s="16"/>
      <c r="N319" s="17">
        <v>1354014</v>
      </c>
      <c r="O319" s="17">
        <v>13125</v>
      </c>
      <c r="P319" s="17"/>
      <c r="Q319" s="22" t="str">
        <f>IF(F320="",Labels!$C$93,R319)</f>
        <v>Input Accepted</v>
      </c>
      <c r="R319" s="9" t="str">
        <f t="shared" ref="R319" si="3409">IF(OR(O320&amp;""&lt;&gt;D319&amp;"",O321&amp;""&lt;&gt;D319&amp;""),"You are not allowed to copy cells in the answer column. Press Ctrl-z immediately to attempt to fix this error.",S319)</f>
        <v>Input Accepted</v>
      </c>
      <c r="S319" s="9" t="str">
        <f>IF(AND(OR(H319="X",S320=6,C319=Labels!$C$49,C319=Labels!$C$46,AX319="Y"),Q320=""),Labels!$C$95,T319)</f>
        <v>Input Accepted</v>
      </c>
      <c r="T319" s="346" t="str">
        <f>IF(OR(S321=6,AND(S321&gt;0,S320=6)),Labels!$C$96,IF(S321=1,Labels!$C$143,U319))</f>
        <v>Input Accepted</v>
      </c>
      <c r="U319" s="9" t="str">
        <f>IF(AND(S321&gt;0,U321&lt;=U320),Labels!C$97,V319)</f>
        <v>Input Accepted</v>
      </c>
      <c r="V319" s="9" t="str">
        <f>IF(AND(S321&gt;0,Q321=""),Labels!$C$98,W319)</f>
        <v>Input Accepted</v>
      </c>
      <c r="W319" s="9" t="str">
        <f>IF(AND(S321=0,Q321&lt;&gt;""),Labels!$C$99,Labels!$C$92)</f>
        <v>Input Accepted</v>
      </c>
      <c r="Y319" s="9">
        <f t="shared" ref="Y319" si="3410">IF(H319="X",1,0)</f>
        <v>0</v>
      </c>
      <c r="Z319" s="9">
        <f>SUM(Y$7:Y319)</f>
        <v>0</v>
      </c>
      <c r="AA319" s="9" t="str">
        <f t="shared" ref="AA319" si="3411">Q320</f>
        <v>Y</v>
      </c>
      <c r="AB319" s="9">
        <f t="shared" ref="AB319" si="3412">VLOOKUP(P320,$AI$2:$AN$5000,6,FALSE)</f>
        <v>21</v>
      </c>
      <c r="AC319" s="9" t="str">
        <f t="shared" ref="AC319" si="3413">Q321</f>
        <v/>
      </c>
      <c r="AD319" s="9">
        <f t="shared" ref="AD319" si="3414">IF(TRIM(F320)="",1,0)</f>
        <v>0</v>
      </c>
      <c r="AF319" s="347">
        <f t="shared" ref="AF319" si="3415">SUM($AD$7:$AD$5000)</f>
        <v>0</v>
      </c>
      <c r="AG319" s="9">
        <f>IF(AND(H319="X",C319=Labels!C361),1,0)</f>
        <v>0</v>
      </c>
      <c r="AI319" s="328" t="s">
        <v>2064</v>
      </c>
      <c r="AJ319" s="328">
        <v>1354025</v>
      </c>
      <c r="AK319" s="328">
        <v>4148149</v>
      </c>
      <c r="AL319" s="328">
        <v>0</v>
      </c>
      <c r="AM319" s="328">
        <v>5</v>
      </c>
      <c r="AN319" s="328">
        <v>21</v>
      </c>
      <c r="AO319" s="328">
        <v>0</v>
      </c>
      <c r="AP319" s="328">
        <v>1</v>
      </c>
      <c r="AQ319" s="328">
        <v>0</v>
      </c>
      <c r="AR319" s="328">
        <v>0</v>
      </c>
      <c r="AS319" s="328"/>
      <c r="AX319" s="9" t="s">
        <v>663</v>
      </c>
    </row>
    <row r="320" spans="1:50" ht="25.5">
      <c r="A320" s="212">
        <f t="shared" si="2821"/>
        <v>0</v>
      </c>
      <c r="B320" s="18" t="s">
        <v>1157</v>
      </c>
      <c r="C320" s="219" t="str">
        <f t="shared" ref="C320" si="3416">C319</f>
        <v>Major Must</v>
      </c>
      <c r="D320" s="44" t="str">
        <f t="shared" ref="D320" si="3417">D319</f>
        <v>CB. 5.4.2</v>
      </c>
      <c r="E320" s="19" t="str">
        <f>Labels!$C$103</f>
        <v>Answer 1 / Comment</v>
      </c>
      <c r="F320" s="62" t="str">
        <f>$AI$290</f>
        <v>CB. 5.4.2 -Yes</v>
      </c>
      <c r="G320" s="46" t="s">
        <v>664</v>
      </c>
      <c r="H320" s="20" t="str">
        <f t="shared" ref="H320:H321" si="3418">H319</f>
        <v/>
      </c>
      <c r="I320" s="20" t="str">
        <f t="shared" ref="I320:I321" si="3419">I319</f>
        <v/>
      </c>
      <c r="J320" s="20" t="str">
        <f t="shared" ref="J320:J321" si="3420">J319</f>
        <v/>
      </c>
      <c r="K320" s="20" t="str">
        <f t="shared" ref="K320:K321" si="3421">K319</f>
        <v>X</v>
      </c>
      <c r="L320" s="28" t="str">
        <f t="shared" ref="L320" si="3422">L319</f>
        <v/>
      </c>
      <c r="M320" s="21"/>
      <c r="N320" s="22" t="str">
        <f t="shared" ref="N320:N321" si="3423">LEFT(F320,FIND(" -",F320)-1)</f>
        <v>CB. 5.4.2</v>
      </c>
      <c r="O320" s="22" t="str">
        <f t="shared" ref="O320" si="3424">IF(ISERR(N320),D319,N320)</f>
        <v>CB. 5.4.2</v>
      </c>
      <c r="P320" s="22" t="str">
        <f t="shared" ref="P320:P321" si="3425">TRIM(F320&amp;"")</f>
        <v>CB. 5.4.2 -Yes</v>
      </c>
      <c r="Q320" s="22" t="str">
        <f t="shared" ref="Q320:Q321" si="3426">TRIM(G320&amp;"")</f>
        <v>Y</v>
      </c>
      <c r="R320" s="9">
        <f t="shared" ref="R320:R321" si="3427">VLOOKUP(F320,$AI$2:$AM$5000,5,FALSE)</f>
        <v>2</v>
      </c>
      <c r="S320" s="9">
        <f t="shared" ref="S320:S321" si="3428">IF(ISNA(R320),0,R320)</f>
        <v>2</v>
      </c>
      <c r="T320" s="9">
        <f t="shared" ref="T320:T321" si="3429">VLOOKUP(F320,$AI$2:$AL$5000,4,FALSE)</f>
        <v>2</v>
      </c>
      <c r="U320" s="9">
        <f t="shared" ref="U320:U321" si="3430">IF(ISNA(T320),0,T320)</f>
        <v>2</v>
      </c>
      <c r="X320" s="9">
        <f t="shared" ref="X320:X321" si="3431">VLOOKUP(F320,$AI$2:$AL$5000,3,FALSE)</f>
        <v>4148118</v>
      </c>
      <c r="Y320" s="349"/>
      <c r="Z320" s="9">
        <f>SUM(Y$7:Y320)</f>
        <v>0</v>
      </c>
      <c r="AC320" s="350">
        <f t="shared" ref="AC320" si="3432">IF(ISNA(VLOOKUP(F320,$AI$2:$AS$5000,11,FALSE)),"", VLOOKUP(F320,$AI$2:$AS$5000,11,FALSE))</f>
        <v>0</v>
      </c>
      <c r="AI320" s="328" t="s">
        <v>2065</v>
      </c>
      <c r="AJ320" s="328">
        <v>1354025</v>
      </c>
      <c r="AK320" s="328">
        <v>4148148</v>
      </c>
      <c r="AL320" s="328">
        <v>2</v>
      </c>
      <c r="AM320" s="328">
        <v>2</v>
      </c>
      <c r="AN320" s="328">
        <v>21</v>
      </c>
      <c r="AO320" s="328">
        <v>1</v>
      </c>
      <c r="AP320" s="328">
        <v>0</v>
      </c>
      <c r="AQ320" s="328">
        <v>0</v>
      </c>
      <c r="AR320" s="328">
        <v>0</v>
      </c>
      <c r="AS320" s="328"/>
    </row>
    <row r="321" spans="1:50" ht="26.25" thickBot="1">
      <c r="A321" s="212">
        <f t="shared" si="2821"/>
        <v>0</v>
      </c>
      <c r="B321" s="23" t="str">
        <f t="shared" ref="B321:D321" si="3433">B319</f>
        <v>GGFV51FA</v>
      </c>
      <c r="C321" s="220" t="str">
        <f t="shared" si="3433"/>
        <v>Major Must</v>
      </c>
      <c r="D321" s="45" t="str">
        <f t="shared" si="3433"/>
        <v>CB. 5.4.2</v>
      </c>
      <c r="E321" s="24" t="str">
        <f>Labels!$C$104</f>
        <v>Answer 2 / Evidence</v>
      </c>
      <c r="F321" s="222"/>
      <c r="G321" s="223"/>
      <c r="H321" s="25" t="str">
        <f t="shared" si="3418"/>
        <v/>
      </c>
      <c r="I321" s="25" t="str">
        <f t="shared" si="3419"/>
        <v/>
      </c>
      <c r="J321" s="25" t="str">
        <f t="shared" si="3420"/>
        <v/>
      </c>
      <c r="K321" s="25" t="str">
        <f t="shared" si="3421"/>
        <v>X</v>
      </c>
      <c r="L321" s="27" t="str">
        <f t="shared" ref="L321" si="3434">L319</f>
        <v/>
      </c>
      <c r="M321" s="21"/>
      <c r="N321" s="22" t="e">
        <f t="shared" si="3423"/>
        <v>#VALUE!</v>
      </c>
      <c r="O321" s="22" t="str">
        <f t="shared" ref="O321" si="3435">IF(ISERR(N321),D319,N321)</f>
        <v>CB. 5.4.2</v>
      </c>
      <c r="P321" s="22" t="str">
        <f t="shared" si="3425"/>
        <v/>
      </c>
      <c r="Q321" s="22" t="str">
        <f t="shared" si="3426"/>
        <v/>
      </c>
      <c r="R321" s="9" t="e">
        <f t="shared" si="3427"/>
        <v>#N/A</v>
      </c>
      <c r="S321" s="9">
        <f t="shared" si="3428"/>
        <v>0</v>
      </c>
      <c r="T321" s="9" t="e">
        <f t="shared" si="3429"/>
        <v>#N/A</v>
      </c>
      <c r="U321" s="9">
        <f t="shared" si="3430"/>
        <v>0</v>
      </c>
      <c r="V321" s="9">
        <f t="shared" ref="V321" si="3436">IF(U321=0,U320,U321)</f>
        <v>2</v>
      </c>
      <c r="W321" s="347">
        <v>2</v>
      </c>
      <c r="X321" s="9" t="e">
        <f t="shared" si="3431"/>
        <v>#N/A</v>
      </c>
      <c r="Y321" s="349"/>
      <c r="Z321" s="9">
        <f>SUM(Y$7:Y321)</f>
        <v>0</v>
      </c>
      <c r="AE321" s="9">
        <f t="shared" ref="AE321" si="3437">MIN(AH321,V321)</f>
        <v>2</v>
      </c>
      <c r="AH321" s="9">
        <v>2</v>
      </c>
      <c r="AI321" s="328" t="s">
        <v>2066</v>
      </c>
      <c r="AJ321" s="328">
        <v>1354026</v>
      </c>
      <c r="AK321" s="328">
        <v>4148152</v>
      </c>
      <c r="AL321" s="328">
        <v>0</v>
      </c>
      <c r="AM321" s="328">
        <v>5</v>
      </c>
      <c r="AN321" s="328">
        <v>21</v>
      </c>
      <c r="AO321" s="328">
        <v>0</v>
      </c>
      <c r="AP321" s="328">
        <v>1</v>
      </c>
      <c r="AQ321" s="328">
        <v>0</v>
      </c>
      <c r="AR321" s="328">
        <v>0</v>
      </c>
      <c r="AS321" s="328"/>
      <c r="AU321" s="9">
        <v>0</v>
      </c>
      <c r="AV321" s="9">
        <f>U320</f>
        <v>2</v>
      </c>
    </row>
    <row r="322" spans="1:50" ht="38.25">
      <c r="A322" s="212">
        <f t="shared" si="2821"/>
        <v>0</v>
      </c>
      <c r="B322" s="67" t="s">
        <v>1157</v>
      </c>
      <c r="C322" s="143" t="s">
        <v>407</v>
      </c>
      <c r="D322" s="43" t="s">
        <v>2554</v>
      </c>
      <c r="E322" s="218" t="str">
        <f>Labels!$C$54</f>
        <v>Control Point</v>
      </c>
      <c r="F322" s="26" t="s">
        <v>2555</v>
      </c>
      <c r="G322" s="30" t="str">
        <f>IF(OR(ISERR(P323),ISERR(P324),ISERR(Q323),ISERR(Q324)),Labels!$C$94,Q322)</f>
        <v>Input Accepted</v>
      </c>
      <c r="H322" s="15" t="str">
        <f t="shared" ref="H322" si="3438">IF(F323&lt;&gt;"",IF(TRIM(VLOOKUP(F323,$AI$2:$AR$5000,8,FALSE))="1","X",""),"")</f>
        <v/>
      </c>
      <c r="I322" s="15" t="str">
        <f t="shared" ref="I322" si="3439">IF(F323&lt;&gt;"",IF(TRIM(VLOOKUP(F323,$AI$2:$AR$5000,9,FALSE))="1","X",""),"")</f>
        <v/>
      </c>
      <c r="J322" s="15" t="str">
        <f t="shared" ref="J322" si="3440">IF(TRIM(""&amp;G324)&lt;&gt;"","X","")</f>
        <v/>
      </c>
      <c r="K322" s="15" t="str">
        <f t="shared" ref="K322" si="3441">IF(TRIM(""&amp;G323)&lt;&gt;"","X","")</f>
        <v/>
      </c>
      <c r="L322" s="31" t="str">
        <f>IF(G322&lt;&gt;Labels!$C$92,"X","")</f>
        <v/>
      </c>
      <c r="M322" s="16"/>
      <c r="N322" s="17">
        <v>1354015</v>
      </c>
      <c r="O322" s="17">
        <v>13125</v>
      </c>
      <c r="P322" s="17"/>
      <c r="Q322" s="22" t="str">
        <f>IF(F323="",Labels!$C$93,R322)</f>
        <v>Input Accepted</v>
      </c>
      <c r="R322" s="9" t="str">
        <f t="shared" ref="R322" si="3442">IF(OR(O323&amp;""&lt;&gt;D322&amp;"",O324&amp;""&lt;&gt;D322&amp;""),"You are not allowed to copy cells in the answer column. Press Ctrl-z immediately to attempt to fix this error.",S322)</f>
        <v>Input Accepted</v>
      </c>
      <c r="S322" s="9" t="str">
        <f>IF(AND(OR(H322="X",S323=6,C322=Labels!$C$49,C322=Labels!$C$46,AX322="Y"),Q323=""),Labels!$C$95,T322)</f>
        <v>Input Accepted</v>
      </c>
      <c r="T322" s="346" t="str">
        <f>IF(OR(S324=6,AND(S324&gt;0,S323=6)),Labels!$C$96,IF(S324=1,Labels!$C$143,U322))</f>
        <v>Input Accepted</v>
      </c>
      <c r="U322" s="9" t="str">
        <f>IF(AND(S324&gt;0,U324&lt;=U323),Labels!C$97,V322)</f>
        <v>Input Accepted</v>
      </c>
      <c r="V322" s="9" t="str">
        <f>IF(AND(S324&gt;0,Q324=""),Labels!$C$98,W322)</f>
        <v>Input Accepted</v>
      </c>
      <c r="W322" s="9" t="str">
        <f>IF(AND(S324=0,Q324&lt;&gt;""),Labels!$C$99,Labels!$C$92)</f>
        <v>Input Accepted</v>
      </c>
      <c r="Y322" s="9">
        <f t="shared" ref="Y322" si="3443">IF(H322="X",1,0)</f>
        <v>0</v>
      </c>
      <c r="Z322" s="9">
        <f>SUM(Y$7:Y322)</f>
        <v>0</v>
      </c>
      <c r="AA322" s="9" t="str">
        <f t="shared" ref="AA322" si="3444">Q323</f>
        <v/>
      </c>
      <c r="AB322" s="9">
        <f t="shared" ref="AB322" si="3445">VLOOKUP(P323,$AI$2:$AN$5000,6,FALSE)</f>
        <v>21</v>
      </c>
      <c r="AC322" s="9" t="str">
        <f t="shared" ref="AC322" si="3446">Q324</f>
        <v/>
      </c>
      <c r="AD322" s="9">
        <f t="shared" ref="AD322" si="3447">IF(TRIM(F323)="",1,0)</f>
        <v>0</v>
      </c>
      <c r="AF322" s="347">
        <f t="shared" ref="AF322" si="3448">SUM($AD$7:$AD$5000)</f>
        <v>0</v>
      </c>
      <c r="AG322" s="9">
        <f>IF(AND(H322="X",C322=Labels!C364),1,0)</f>
        <v>0</v>
      </c>
      <c r="AI322" s="328" t="s">
        <v>2067</v>
      </c>
      <c r="AJ322" s="328">
        <v>1354026</v>
      </c>
      <c r="AK322" s="328">
        <v>4148151</v>
      </c>
      <c r="AL322" s="328">
        <v>2</v>
      </c>
      <c r="AM322" s="328">
        <v>2</v>
      </c>
      <c r="AN322" s="328">
        <v>21</v>
      </c>
      <c r="AO322" s="328">
        <v>1</v>
      </c>
      <c r="AP322" s="328">
        <v>0</v>
      </c>
      <c r="AQ322" s="328">
        <v>0</v>
      </c>
      <c r="AR322" s="328">
        <v>0</v>
      </c>
      <c r="AS322" s="328"/>
      <c r="AX322" s="9" t="s">
        <v>663</v>
      </c>
    </row>
    <row r="323" spans="1:50" ht="25.5">
      <c r="A323" s="212">
        <f t="shared" si="2821"/>
        <v>0</v>
      </c>
      <c r="B323" s="18" t="s">
        <v>1157</v>
      </c>
      <c r="C323" s="219" t="str">
        <f t="shared" ref="C323" si="3449">C322</f>
        <v>Recommended</v>
      </c>
      <c r="D323" s="44" t="str">
        <f t="shared" ref="D323" si="3450">D322</f>
        <v>CB. 5.5.1</v>
      </c>
      <c r="E323" s="19" t="str">
        <f>Labels!$C$103</f>
        <v>Answer 1 / Comment</v>
      </c>
      <c r="F323" s="62" t="str">
        <f>$AI$293</f>
        <v>CB. 5.5.1 -Yes</v>
      </c>
      <c r="G323" s="46"/>
      <c r="H323" s="20" t="str">
        <f t="shared" ref="H323:H324" si="3451">H322</f>
        <v/>
      </c>
      <c r="I323" s="20" t="str">
        <f t="shared" ref="I323:I324" si="3452">I322</f>
        <v/>
      </c>
      <c r="J323" s="20" t="str">
        <f t="shared" ref="J323:J324" si="3453">J322</f>
        <v/>
      </c>
      <c r="K323" s="20" t="str">
        <f t="shared" ref="K323:K324" si="3454">K322</f>
        <v/>
      </c>
      <c r="L323" s="28" t="str">
        <f t="shared" ref="L323" si="3455">L322</f>
        <v/>
      </c>
      <c r="M323" s="21"/>
      <c r="N323" s="22" t="str">
        <f t="shared" ref="N323:N324" si="3456">LEFT(F323,FIND(" -",F323)-1)</f>
        <v>CB. 5.5.1</v>
      </c>
      <c r="O323" s="22" t="str">
        <f t="shared" ref="O323" si="3457">IF(ISERR(N323),D322,N323)</f>
        <v>CB. 5.5.1</v>
      </c>
      <c r="P323" s="22" t="str">
        <f t="shared" ref="P323:P324" si="3458">TRIM(F323&amp;"")</f>
        <v>CB. 5.5.1 -Yes</v>
      </c>
      <c r="Q323" s="22" t="str">
        <f t="shared" ref="Q323:Q324" si="3459">TRIM(G323&amp;"")</f>
        <v/>
      </c>
      <c r="R323" s="9">
        <f t="shared" ref="R323:R324" si="3460">VLOOKUP(F323,$AI$2:$AM$5000,5,FALSE)</f>
        <v>2</v>
      </c>
      <c r="S323" s="9">
        <f t="shared" ref="S323:S324" si="3461">IF(ISNA(R323),0,R323)</f>
        <v>2</v>
      </c>
      <c r="T323" s="9">
        <f t="shared" ref="T323:T324" si="3462">VLOOKUP(F323,$AI$2:$AL$5000,4,FALSE)</f>
        <v>2</v>
      </c>
      <c r="U323" s="9">
        <f t="shared" ref="U323:U324" si="3463">IF(ISNA(T323),0,T323)</f>
        <v>2</v>
      </c>
      <c r="X323" s="9">
        <f t="shared" ref="X323:X324" si="3464">VLOOKUP(F323,$AI$2:$AL$5000,3,FALSE)</f>
        <v>4148121</v>
      </c>
      <c r="Y323" s="349"/>
      <c r="Z323" s="9">
        <f>SUM(Y$7:Y323)</f>
        <v>0</v>
      </c>
      <c r="AC323" s="350">
        <f t="shared" ref="AC323" si="3465">IF(ISNA(VLOOKUP(F323,$AI$2:$AS$5000,11,FALSE)),"", VLOOKUP(F323,$AI$2:$AS$5000,11,FALSE))</f>
        <v>0</v>
      </c>
      <c r="AI323" s="328" t="s">
        <v>2068</v>
      </c>
      <c r="AJ323" s="328">
        <v>1354027</v>
      </c>
      <c r="AK323" s="328">
        <v>4148154</v>
      </c>
      <c r="AL323" s="328">
        <v>0</v>
      </c>
      <c r="AM323" s="328">
        <v>5</v>
      </c>
      <c r="AN323" s="328">
        <v>21</v>
      </c>
      <c r="AO323" s="328">
        <v>0</v>
      </c>
      <c r="AP323" s="328">
        <v>1</v>
      </c>
      <c r="AQ323" s="328">
        <v>0</v>
      </c>
      <c r="AR323" s="328">
        <v>0</v>
      </c>
      <c r="AS323" s="328"/>
    </row>
    <row r="324" spans="1:50" ht="26.25" thickBot="1">
      <c r="A324" s="212">
        <f t="shared" si="2821"/>
        <v>0</v>
      </c>
      <c r="B324" s="23" t="str">
        <f t="shared" ref="B324:D324" si="3466">B322</f>
        <v>GGFV51FA</v>
      </c>
      <c r="C324" s="220" t="str">
        <f t="shared" si="3466"/>
        <v>Recommended</v>
      </c>
      <c r="D324" s="45" t="str">
        <f t="shared" si="3466"/>
        <v>CB. 5.5.1</v>
      </c>
      <c r="E324" s="24" t="str">
        <f>Labels!$C$104</f>
        <v>Answer 2 / Evidence</v>
      </c>
      <c r="F324" s="222"/>
      <c r="G324" s="223"/>
      <c r="H324" s="25" t="str">
        <f t="shared" si="3451"/>
        <v/>
      </c>
      <c r="I324" s="25" t="str">
        <f t="shared" si="3452"/>
        <v/>
      </c>
      <c r="J324" s="25" t="str">
        <f t="shared" si="3453"/>
        <v/>
      </c>
      <c r="K324" s="25" t="str">
        <f t="shared" si="3454"/>
        <v/>
      </c>
      <c r="L324" s="27" t="str">
        <f t="shared" ref="L324" si="3467">L322</f>
        <v/>
      </c>
      <c r="M324" s="21"/>
      <c r="N324" s="22" t="e">
        <f t="shared" si="3456"/>
        <v>#VALUE!</v>
      </c>
      <c r="O324" s="22" t="str">
        <f t="shared" ref="O324" si="3468">IF(ISERR(N324),D322,N324)</f>
        <v>CB. 5.5.1</v>
      </c>
      <c r="P324" s="22" t="str">
        <f t="shared" si="3458"/>
        <v/>
      </c>
      <c r="Q324" s="22" t="str">
        <f t="shared" si="3459"/>
        <v/>
      </c>
      <c r="R324" s="9" t="e">
        <f t="shared" si="3460"/>
        <v>#N/A</v>
      </c>
      <c r="S324" s="9">
        <f t="shared" si="3461"/>
        <v>0</v>
      </c>
      <c r="T324" s="9" t="e">
        <f t="shared" si="3462"/>
        <v>#N/A</v>
      </c>
      <c r="U324" s="9">
        <f t="shared" si="3463"/>
        <v>0</v>
      </c>
      <c r="V324" s="9">
        <f t="shared" ref="V324" si="3469">IF(U324=0,U323,U324)</f>
        <v>2</v>
      </c>
      <c r="W324" s="347">
        <v>2</v>
      </c>
      <c r="X324" s="9" t="e">
        <f t="shared" si="3464"/>
        <v>#N/A</v>
      </c>
      <c r="Y324" s="349"/>
      <c r="Z324" s="9">
        <f>SUM(Y$7:Y324)</f>
        <v>0</v>
      </c>
      <c r="AE324" s="9">
        <f t="shared" ref="AE324" si="3470">MIN(AH324,V324)</f>
        <v>2</v>
      </c>
      <c r="AH324" s="9">
        <v>2</v>
      </c>
      <c r="AI324" s="328" t="s">
        <v>2069</v>
      </c>
      <c r="AJ324" s="328">
        <v>1354027</v>
      </c>
      <c r="AK324" s="328">
        <v>4148153</v>
      </c>
      <c r="AL324" s="328">
        <v>2</v>
      </c>
      <c r="AM324" s="328">
        <v>2</v>
      </c>
      <c r="AN324" s="328">
        <v>21</v>
      </c>
      <c r="AO324" s="328">
        <v>1</v>
      </c>
      <c r="AP324" s="328">
        <v>0</v>
      </c>
      <c r="AQ324" s="328">
        <v>0</v>
      </c>
      <c r="AR324" s="328">
        <v>0</v>
      </c>
      <c r="AS324" s="328"/>
      <c r="AU324" s="9">
        <v>0</v>
      </c>
      <c r="AV324" s="9">
        <f>U323</f>
        <v>2</v>
      </c>
    </row>
    <row r="325" spans="1:50" ht="25.5">
      <c r="A325" s="212">
        <f t="shared" si="2821"/>
        <v>0</v>
      </c>
      <c r="B325" s="67" t="s">
        <v>1157</v>
      </c>
      <c r="C325" s="143" t="s">
        <v>1097</v>
      </c>
      <c r="D325" s="43" t="s">
        <v>2556</v>
      </c>
      <c r="E325" s="218" t="str">
        <f>Labels!$C$54</f>
        <v>Control Point</v>
      </c>
      <c r="F325" s="26" t="s">
        <v>2557</v>
      </c>
      <c r="G325" s="30" t="str">
        <f>IF(OR(ISERR(P326),ISERR(P327),ISERR(Q326),ISERR(Q327)),Labels!$C$94,Q325)</f>
        <v>Input Accepted</v>
      </c>
      <c r="H325" s="15" t="str">
        <f t="shared" ref="H325" si="3471">IF(F326&lt;&gt;"",IF(TRIM(VLOOKUP(F326,$AI$2:$AR$5000,8,FALSE))="1","X",""),"")</f>
        <v/>
      </c>
      <c r="I325" s="15" t="str">
        <f t="shared" ref="I325" si="3472">IF(F326&lt;&gt;"",IF(TRIM(VLOOKUP(F326,$AI$2:$AR$5000,9,FALSE))="1","X",""),"")</f>
        <v/>
      </c>
      <c r="J325" s="15" t="str">
        <f t="shared" ref="J325" si="3473">IF(TRIM(""&amp;G327)&lt;&gt;"","X","")</f>
        <v/>
      </c>
      <c r="K325" s="15" t="str">
        <f t="shared" ref="K325" si="3474">IF(TRIM(""&amp;G326)&lt;&gt;"","X","")</f>
        <v>X</v>
      </c>
      <c r="L325" s="31" t="str">
        <f>IF(G325&lt;&gt;Labels!$C$92,"X","")</f>
        <v/>
      </c>
      <c r="M325" s="16"/>
      <c r="N325" s="17">
        <v>1354016</v>
      </c>
      <c r="O325" s="17">
        <v>13125</v>
      </c>
      <c r="P325" s="17"/>
      <c r="Q325" s="22" t="str">
        <f>IF(F326="",Labels!$C$93,R325)</f>
        <v>Input Accepted</v>
      </c>
      <c r="R325" s="9" t="str">
        <f t="shared" ref="R325" si="3475">IF(OR(O326&amp;""&lt;&gt;D325&amp;"",O327&amp;""&lt;&gt;D325&amp;""),"You are not allowed to copy cells in the answer column. Press Ctrl-z immediately to attempt to fix this error.",S325)</f>
        <v>Input Accepted</v>
      </c>
      <c r="S325" s="9" t="str">
        <f>IF(AND(OR(H325="X",S326=6,C325=Labels!$C$49,C325=Labels!$C$46,AX325="Y"),Q326=""),Labels!$C$95,T325)</f>
        <v>Input Accepted</v>
      </c>
      <c r="T325" s="346" t="str">
        <f>IF(OR(S327=6,AND(S327&gt;0,S326=6)),Labels!$C$96,IF(S327=1,Labels!$C$143,U325))</f>
        <v>Input Accepted</v>
      </c>
      <c r="U325" s="9" t="str">
        <f>IF(AND(S327&gt;0,U327&lt;=U326),Labels!C$97,V325)</f>
        <v>Input Accepted</v>
      </c>
      <c r="V325" s="9" t="str">
        <f>IF(AND(S327&gt;0,Q327=""),Labels!$C$98,W325)</f>
        <v>Input Accepted</v>
      </c>
      <c r="W325" s="9" t="str">
        <f>IF(AND(S327=0,Q327&lt;&gt;""),Labels!$C$99,Labels!$C$92)</f>
        <v>Input Accepted</v>
      </c>
      <c r="Y325" s="9">
        <f t="shared" ref="Y325" si="3476">IF(H325="X",1,0)</f>
        <v>0</v>
      </c>
      <c r="Z325" s="9">
        <f>SUM(Y$7:Y325)</f>
        <v>0</v>
      </c>
      <c r="AA325" s="9" t="str">
        <f t="shared" ref="AA325" si="3477">Q326</f>
        <v>Y</v>
      </c>
      <c r="AB325" s="9">
        <f t="shared" ref="AB325" si="3478">VLOOKUP(P326,$AI$2:$AN$5000,6,FALSE)</f>
        <v>21</v>
      </c>
      <c r="AC325" s="9" t="str">
        <f t="shared" ref="AC325" si="3479">Q327</f>
        <v/>
      </c>
      <c r="AD325" s="9">
        <f t="shared" ref="AD325" si="3480">IF(TRIM(F326)="",1,0)</f>
        <v>0</v>
      </c>
      <c r="AF325" s="347">
        <f t="shared" ref="AF325" si="3481">SUM($AD$7:$AD$5000)</f>
        <v>0</v>
      </c>
      <c r="AG325" s="9">
        <f>IF(AND(H325="X",C325=Labels!C367),1,0)</f>
        <v>0</v>
      </c>
      <c r="AI325" s="328" t="s">
        <v>2070</v>
      </c>
      <c r="AJ325" s="328">
        <v>1354028</v>
      </c>
      <c r="AK325" s="328">
        <v>4148156</v>
      </c>
      <c r="AL325" s="328">
        <v>0</v>
      </c>
      <c r="AM325" s="328">
        <v>5</v>
      </c>
      <c r="AN325" s="328">
        <v>21</v>
      </c>
      <c r="AO325" s="328">
        <v>0</v>
      </c>
      <c r="AP325" s="328">
        <v>1</v>
      </c>
      <c r="AQ325" s="328">
        <v>0</v>
      </c>
      <c r="AR325" s="328">
        <v>0</v>
      </c>
      <c r="AS325" s="328"/>
      <c r="AX325" s="9" t="s">
        <v>664</v>
      </c>
    </row>
    <row r="326" spans="1:50" ht="25.5">
      <c r="A326" s="212">
        <f t="shared" si="2821"/>
        <v>0</v>
      </c>
      <c r="B326" s="18" t="s">
        <v>1157</v>
      </c>
      <c r="C326" s="219" t="str">
        <f t="shared" ref="C326" si="3482">C325</f>
        <v>Minor Must</v>
      </c>
      <c r="D326" s="44" t="str">
        <f t="shared" ref="D326" si="3483">D325</f>
        <v>CB. 6.1</v>
      </c>
      <c r="E326" s="19" t="str">
        <f>Labels!$C$103</f>
        <v>Answer 1 / Comment</v>
      </c>
      <c r="F326" s="62" t="str">
        <f>$AI$296</f>
        <v>CB. 6.1 -Yes</v>
      </c>
      <c r="G326" s="46" t="s">
        <v>664</v>
      </c>
      <c r="H326" s="20" t="str">
        <f t="shared" ref="H326:H327" si="3484">H325</f>
        <v/>
      </c>
      <c r="I326" s="20" t="str">
        <f t="shared" ref="I326:I327" si="3485">I325</f>
        <v/>
      </c>
      <c r="J326" s="20" t="str">
        <f t="shared" ref="J326:J327" si="3486">J325</f>
        <v/>
      </c>
      <c r="K326" s="20" t="str">
        <f t="shared" ref="K326:K327" si="3487">K325</f>
        <v>X</v>
      </c>
      <c r="L326" s="28" t="str">
        <f t="shared" ref="L326" si="3488">L325</f>
        <v/>
      </c>
      <c r="M326" s="21"/>
      <c r="N326" s="22" t="str">
        <f t="shared" ref="N326:N327" si="3489">LEFT(F326,FIND(" -",F326)-1)</f>
        <v>CB. 6.1</v>
      </c>
      <c r="O326" s="22" t="str">
        <f t="shared" ref="O326" si="3490">IF(ISERR(N326),D325,N326)</f>
        <v>CB. 6.1</v>
      </c>
      <c r="P326" s="22" t="str">
        <f t="shared" ref="P326:P327" si="3491">TRIM(F326&amp;"")</f>
        <v>CB. 6.1 -Yes</v>
      </c>
      <c r="Q326" s="22" t="str">
        <f t="shared" ref="Q326:Q327" si="3492">TRIM(G326&amp;"")</f>
        <v>Y</v>
      </c>
      <c r="R326" s="9">
        <f t="shared" ref="R326:R327" si="3493">VLOOKUP(F326,$AI$2:$AM$5000,5,FALSE)</f>
        <v>2</v>
      </c>
      <c r="S326" s="9">
        <f t="shared" ref="S326:S327" si="3494">IF(ISNA(R326),0,R326)</f>
        <v>2</v>
      </c>
      <c r="T326" s="9">
        <f t="shared" ref="T326:T327" si="3495">VLOOKUP(F326,$AI$2:$AL$5000,4,FALSE)</f>
        <v>2</v>
      </c>
      <c r="U326" s="9">
        <f t="shared" ref="U326:U327" si="3496">IF(ISNA(T326),0,T326)</f>
        <v>2</v>
      </c>
      <c r="X326" s="9">
        <f t="shared" ref="X326:X327" si="3497">VLOOKUP(F326,$AI$2:$AL$5000,3,FALSE)</f>
        <v>4148124</v>
      </c>
      <c r="Y326" s="349"/>
      <c r="Z326" s="9">
        <f>SUM(Y$7:Y326)</f>
        <v>0</v>
      </c>
      <c r="AC326" s="350">
        <f t="shared" ref="AC326" si="3498">IF(ISNA(VLOOKUP(F326,$AI$2:$AS$5000,11,FALSE)),"", VLOOKUP(F326,$AI$2:$AS$5000,11,FALSE))</f>
        <v>0</v>
      </c>
      <c r="AI326" s="328" t="s">
        <v>2071</v>
      </c>
      <c r="AJ326" s="328">
        <v>1354028</v>
      </c>
      <c r="AK326" s="328">
        <v>4148155</v>
      </c>
      <c r="AL326" s="328">
        <v>2</v>
      </c>
      <c r="AM326" s="328">
        <v>2</v>
      </c>
      <c r="AN326" s="328">
        <v>21</v>
      </c>
      <c r="AO326" s="328">
        <v>1</v>
      </c>
      <c r="AP326" s="328">
        <v>0</v>
      </c>
      <c r="AQ326" s="328">
        <v>0</v>
      </c>
      <c r="AR326" s="328">
        <v>0</v>
      </c>
      <c r="AS326" s="328"/>
    </row>
    <row r="327" spans="1:50" ht="26.25" thickBot="1">
      <c r="A327" s="212">
        <f t="shared" si="2821"/>
        <v>0</v>
      </c>
      <c r="B327" s="23" t="str">
        <f t="shared" ref="B327:D327" si="3499">B325</f>
        <v>GGFV51FA</v>
      </c>
      <c r="C327" s="220" t="str">
        <f t="shared" si="3499"/>
        <v>Minor Must</v>
      </c>
      <c r="D327" s="45" t="str">
        <f t="shared" si="3499"/>
        <v>CB. 6.1</v>
      </c>
      <c r="E327" s="24" t="str">
        <f>Labels!$C$104</f>
        <v>Answer 2 / Evidence</v>
      </c>
      <c r="F327" s="222"/>
      <c r="G327" s="223"/>
      <c r="H327" s="25" t="str">
        <f t="shared" si="3484"/>
        <v/>
      </c>
      <c r="I327" s="25" t="str">
        <f t="shared" si="3485"/>
        <v/>
      </c>
      <c r="J327" s="25" t="str">
        <f t="shared" si="3486"/>
        <v/>
      </c>
      <c r="K327" s="25" t="str">
        <f t="shared" si="3487"/>
        <v>X</v>
      </c>
      <c r="L327" s="27" t="str">
        <f t="shared" ref="L327" si="3500">L325</f>
        <v/>
      </c>
      <c r="M327" s="21"/>
      <c r="N327" s="22" t="e">
        <f t="shared" si="3489"/>
        <v>#VALUE!</v>
      </c>
      <c r="O327" s="22" t="str">
        <f t="shared" ref="O327" si="3501">IF(ISERR(N327),D325,N327)</f>
        <v>CB. 6.1</v>
      </c>
      <c r="P327" s="22" t="str">
        <f t="shared" si="3491"/>
        <v/>
      </c>
      <c r="Q327" s="22" t="str">
        <f t="shared" si="3492"/>
        <v/>
      </c>
      <c r="R327" s="9" t="e">
        <f t="shared" si="3493"/>
        <v>#N/A</v>
      </c>
      <c r="S327" s="9">
        <f t="shared" si="3494"/>
        <v>0</v>
      </c>
      <c r="T327" s="9" t="e">
        <f t="shared" si="3495"/>
        <v>#N/A</v>
      </c>
      <c r="U327" s="9">
        <f t="shared" si="3496"/>
        <v>0</v>
      </c>
      <c r="V327" s="9">
        <f t="shared" ref="V327" si="3502">IF(U327=0,U326,U327)</f>
        <v>2</v>
      </c>
      <c r="W327" s="347">
        <v>2</v>
      </c>
      <c r="X327" s="9" t="e">
        <f t="shared" si="3497"/>
        <v>#N/A</v>
      </c>
      <c r="Y327" s="349"/>
      <c r="Z327" s="9">
        <f>SUM(Y$7:Y327)</f>
        <v>0</v>
      </c>
      <c r="AE327" s="9">
        <f t="shared" ref="AE327" si="3503">MIN(AH327,V327)</f>
        <v>2</v>
      </c>
      <c r="AH327" s="9">
        <v>2</v>
      </c>
      <c r="AI327" s="328" t="s">
        <v>2072</v>
      </c>
      <c r="AJ327" s="328">
        <v>1354029</v>
      </c>
      <c r="AK327" s="328">
        <v>4148158</v>
      </c>
      <c r="AL327" s="328">
        <v>0</v>
      </c>
      <c r="AM327" s="328">
        <v>5</v>
      </c>
      <c r="AN327" s="328">
        <v>21</v>
      </c>
      <c r="AO327" s="328">
        <v>0</v>
      </c>
      <c r="AP327" s="328">
        <v>1</v>
      </c>
      <c r="AQ327" s="328">
        <v>0</v>
      </c>
      <c r="AR327" s="328">
        <v>0</v>
      </c>
      <c r="AS327" s="328"/>
      <c r="AU327" s="9">
        <v>0</v>
      </c>
      <c r="AV327" s="9">
        <f>U326</f>
        <v>2</v>
      </c>
    </row>
    <row r="328" spans="1:50" ht="38.25">
      <c r="A328" s="212">
        <f t="shared" si="2821"/>
        <v>0</v>
      </c>
      <c r="B328" s="67" t="s">
        <v>1157</v>
      </c>
      <c r="C328" s="143" t="s">
        <v>1096</v>
      </c>
      <c r="D328" s="43" t="s">
        <v>2558</v>
      </c>
      <c r="E328" s="218" t="str">
        <f>Labels!$C$54</f>
        <v>Control Point</v>
      </c>
      <c r="F328" s="26" t="s">
        <v>2559</v>
      </c>
      <c r="G328" s="30" t="str">
        <f>IF(OR(ISERR(P329),ISERR(P330),ISERR(Q329),ISERR(Q330)),Labels!$C$94,Q328)</f>
        <v>Input Accepted</v>
      </c>
      <c r="H328" s="15" t="str">
        <f t="shared" ref="H328" si="3504">IF(F329&lt;&gt;"",IF(TRIM(VLOOKUP(F329,$AI$2:$AR$5000,8,FALSE))="1","X",""),"")</f>
        <v/>
      </c>
      <c r="I328" s="15" t="str">
        <f t="shared" ref="I328" si="3505">IF(F329&lt;&gt;"",IF(TRIM(VLOOKUP(F329,$AI$2:$AR$5000,9,FALSE))="1","X",""),"")</f>
        <v/>
      </c>
      <c r="J328" s="15" t="str">
        <f t="shared" ref="J328" si="3506">IF(TRIM(""&amp;G330)&lt;&gt;"","X","")</f>
        <v/>
      </c>
      <c r="K328" s="15" t="str">
        <f t="shared" ref="K328" si="3507">IF(TRIM(""&amp;G329)&lt;&gt;"","X","")</f>
        <v>X</v>
      </c>
      <c r="L328" s="31" t="str">
        <f>IF(G328&lt;&gt;Labels!$C$92,"X","")</f>
        <v/>
      </c>
      <c r="M328" s="16"/>
      <c r="N328" s="17">
        <v>1354017</v>
      </c>
      <c r="O328" s="17">
        <v>13125</v>
      </c>
      <c r="P328" s="17"/>
      <c r="Q328" s="22" t="str">
        <f>IF(F329="",Labels!$C$93,R328)</f>
        <v>Input Accepted</v>
      </c>
      <c r="R328" s="9" t="str">
        <f t="shared" ref="R328" si="3508">IF(OR(O329&amp;""&lt;&gt;D328&amp;"",O330&amp;""&lt;&gt;D328&amp;""),"You are not allowed to copy cells in the answer column. Press Ctrl-z immediately to attempt to fix this error.",S328)</f>
        <v>Input Accepted</v>
      </c>
      <c r="S328" s="9" t="str">
        <f>IF(AND(OR(H328="X",S329=6,C328=Labels!$C$49,C328=Labels!$C$46,AX328="Y"),Q329=""),Labels!$C$95,T328)</f>
        <v>Input Accepted</v>
      </c>
      <c r="T328" s="346" t="str">
        <f>IF(OR(S330=6,AND(S330&gt;0,S329=6)),Labels!$C$96,IF(S330=1,Labels!$C$143,U328))</f>
        <v>Input Accepted</v>
      </c>
      <c r="U328" s="9" t="str">
        <f>IF(AND(S330&gt;0,U330&lt;=U329),Labels!C$97,V328)</f>
        <v>Input Accepted</v>
      </c>
      <c r="V328" s="9" t="str">
        <f>IF(AND(S330&gt;0,Q330=""),Labels!$C$98,W328)</f>
        <v>Input Accepted</v>
      </c>
      <c r="W328" s="9" t="str">
        <f>IF(AND(S330=0,Q330&lt;&gt;""),Labels!$C$99,Labels!$C$92)</f>
        <v>Input Accepted</v>
      </c>
      <c r="Y328" s="9">
        <f t="shared" ref="Y328" si="3509">IF(H328="X",1,0)</f>
        <v>0</v>
      </c>
      <c r="Z328" s="9">
        <f>SUM(Y$7:Y328)</f>
        <v>0</v>
      </c>
      <c r="AA328" s="9" t="str">
        <f t="shared" ref="AA328" si="3510">Q329</f>
        <v>Y</v>
      </c>
      <c r="AB328" s="9">
        <f t="shared" ref="AB328" si="3511">VLOOKUP(P329,$AI$2:$AN$5000,6,FALSE)</f>
        <v>21</v>
      </c>
      <c r="AC328" s="9" t="str">
        <f t="shared" ref="AC328" si="3512">Q330</f>
        <v/>
      </c>
      <c r="AD328" s="9">
        <f t="shared" ref="AD328" si="3513">IF(TRIM(F329)="",1,0)</f>
        <v>0</v>
      </c>
      <c r="AF328" s="347">
        <f t="shared" ref="AF328" si="3514">SUM($AD$7:$AD$5000)</f>
        <v>0</v>
      </c>
      <c r="AG328" s="9">
        <f>IF(AND(H328="X",C328=Labels!C370),1,0)</f>
        <v>0</v>
      </c>
      <c r="AI328" s="328" t="s">
        <v>2073</v>
      </c>
      <c r="AJ328" s="328">
        <v>1354029</v>
      </c>
      <c r="AK328" s="328">
        <v>4148157</v>
      </c>
      <c r="AL328" s="328">
        <v>2</v>
      </c>
      <c r="AM328" s="328">
        <v>2</v>
      </c>
      <c r="AN328" s="328">
        <v>21</v>
      </c>
      <c r="AO328" s="328">
        <v>1</v>
      </c>
      <c r="AP328" s="328">
        <v>0</v>
      </c>
      <c r="AQ328" s="328">
        <v>0</v>
      </c>
      <c r="AR328" s="328">
        <v>0</v>
      </c>
      <c r="AS328" s="328"/>
      <c r="AX328" s="9" t="s">
        <v>663</v>
      </c>
    </row>
    <row r="329" spans="1:50" ht="25.5">
      <c r="A329" s="212">
        <f t="shared" si="2821"/>
        <v>0</v>
      </c>
      <c r="B329" s="18" t="s">
        <v>1157</v>
      </c>
      <c r="C329" s="219" t="str">
        <f t="shared" ref="C329" si="3515">C328</f>
        <v>Major Must</v>
      </c>
      <c r="D329" s="44" t="str">
        <f t="shared" ref="D329" si="3516">D328</f>
        <v>CB. 6.2</v>
      </c>
      <c r="E329" s="19" t="str">
        <f>Labels!$C$103</f>
        <v>Answer 1 / Comment</v>
      </c>
      <c r="F329" s="62" t="str">
        <f>$AI$299</f>
        <v>CB. 6.2 -Yes</v>
      </c>
      <c r="G329" s="46" t="s">
        <v>664</v>
      </c>
      <c r="H329" s="20" t="str">
        <f t="shared" ref="H329:H330" si="3517">H328</f>
        <v/>
      </c>
      <c r="I329" s="20" t="str">
        <f t="shared" ref="I329:I330" si="3518">I328</f>
        <v/>
      </c>
      <c r="J329" s="20" t="str">
        <f t="shared" ref="J329:J330" si="3519">J328</f>
        <v/>
      </c>
      <c r="K329" s="20" t="str">
        <f t="shared" ref="K329:K330" si="3520">K328</f>
        <v>X</v>
      </c>
      <c r="L329" s="28" t="str">
        <f t="shared" ref="L329" si="3521">L328</f>
        <v/>
      </c>
      <c r="M329" s="21"/>
      <c r="N329" s="22" t="str">
        <f t="shared" ref="N329:N330" si="3522">LEFT(F329,FIND(" -",F329)-1)</f>
        <v>CB. 6.2</v>
      </c>
      <c r="O329" s="22" t="str">
        <f t="shared" ref="O329" si="3523">IF(ISERR(N329),D328,N329)</f>
        <v>CB. 6.2</v>
      </c>
      <c r="P329" s="22" t="str">
        <f t="shared" ref="P329:P330" si="3524">TRIM(F329&amp;"")</f>
        <v>CB. 6.2 -Yes</v>
      </c>
      <c r="Q329" s="22" t="str">
        <f t="shared" ref="Q329:Q330" si="3525">TRIM(G329&amp;"")</f>
        <v>Y</v>
      </c>
      <c r="R329" s="9">
        <f t="shared" ref="R329:R330" si="3526">VLOOKUP(F329,$AI$2:$AM$5000,5,FALSE)</f>
        <v>2</v>
      </c>
      <c r="S329" s="9">
        <f t="shared" ref="S329:S330" si="3527">IF(ISNA(R329),0,R329)</f>
        <v>2</v>
      </c>
      <c r="T329" s="9">
        <f t="shared" ref="T329:T330" si="3528">VLOOKUP(F329,$AI$2:$AL$5000,4,FALSE)</f>
        <v>2</v>
      </c>
      <c r="U329" s="9">
        <f t="shared" ref="U329:U330" si="3529">IF(ISNA(T329),0,T329)</f>
        <v>2</v>
      </c>
      <c r="X329" s="9">
        <f t="shared" ref="X329:X330" si="3530">VLOOKUP(F329,$AI$2:$AL$5000,3,FALSE)</f>
        <v>4148127</v>
      </c>
      <c r="Y329" s="349"/>
      <c r="Z329" s="9">
        <f>SUM(Y$7:Y329)</f>
        <v>0</v>
      </c>
      <c r="AC329" s="350">
        <f t="shared" ref="AC329" si="3531">IF(ISNA(VLOOKUP(F329,$AI$2:$AS$5000,11,FALSE)),"", VLOOKUP(F329,$AI$2:$AS$5000,11,FALSE))</f>
        <v>0</v>
      </c>
      <c r="AI329" s="328" t="s">
        <v>2074</v>
      </c>
      <c r="AJ329" s="328">
        <v>1354030</v>
      </c>
      <c r="AK329" s="328">
        <v>4148160</v>
      </c>
      <c r="AL329" s="328">
        <v>0</v>
      </c>
      <c r="AM329" s="328">
        <v>5</v>
      </c>
      <c r="AN329" s="328">
        <v>21</v>
      </c>
      <c r="AO329" s="328">
        <v>0</v>
      </c>
      <c r="AP329" s="328">
        <v>1</v>
      </c>
      <c r="AQ329" s="328">
        <v>0</v>
      </c>
      <c r="AR329" s="328">
        <v>0</v>
      </c>
      <c r="AS329" s="328"/>
    </row>
    <row r="330" spans="1:50" ht="26.25" thickBot="1">
      <c r="A330" s="212">
        <f t="shared" ref="A330:A393" si="3532">Z330</f>
        <v>0</v>
      </c>
      <c r="B330" s="23" t="str">
        <f t="shared" ref="B330:D330" si="3533">B328</f>
        <v>GGFV51FA</v>
      </c>
      <c r="C330" s="220" t="str">
        <f t="shared" si="3533"/>
        <v>Major Must</v>
      </c>
      <c r="D330" s="45" t="str">
        <f t="shared" si="3533"/>
        <v>CB. 6.2</v>
      </c>
      <c r="E330" s="24" t="str">
        <f>Labels!$C$104</f>
        <v>Answer 2 / Evidence</v>
      </c>
      <c r="F330" s="222"/>
      <c r="G330" s="223"/>
      <c r="H330" s="25" t="str">
        <f t="shared" si="3517"/>
        <v/>
      </c>
      <c r="I330" s="25" t="str">
        <f t="shared" si="3518"/>
        <v/>
      </c>
      <c r="J330" s="25" t="str">
        <f t="shared" si="3519"/>
        <v/>
      </c>
      <c r="K330" s="25" t="str">
        <f t="shared" si="3520"/>
        <v>X</v>
      </c>
      <c r="L330" s="27" t="str">
        <f t="shared" ref="L330" si="3534">L328</f>
        <v/>
      </c>
      <c r="M330" s="21"/>
      <c r="N330" s="22" t="e">
        <f t="shared" si="3522"/>
        <v>#VALUE!</v>
      </c>
      <c r="O330" s="22" t="str">
        <f t="shared" ref="O330" si="3535">IF(ISERR(N330),D328,N330)</f>
        <v>CB. 6.2</v>
      </c>
      <c r="P330" s="22" t="str">
        <f t="shared" si="3524"/>
        <v/>
      </c>
      <c r="Q330" s="22" t="str">
        <f t="shared" si="3525"/>
        <v/>
      </c>
      <c r="R330" s="9" t="e">
        <f t="shared" si="3526"/>
        <v>#N/A</v>
      </c>
      <c r="S330" s="9">
        <f t="shared" si="3527"/>
        <v>0</v>
      </c>
      <c r="T330" s="9" t="e">
        <f t="shared" si="3528"/>
        <v>#N/A</v>
      </c>
      <c r="U330" s="9">
        <f t="shared" si="3529"/>
        <v>0</v>
      </c>
      <c r="V330" s="9">
        <f t="shared" ref="V330" si="3536">IF(U330=0,U329,U330)</f>
        <v>2</v>
      </c>
      <c r="W330" s="347">
        <v>2</v>
      </c>
      <c r="X330" s="9" t="e">
        <f t="shared" si="3530"/>
        <v>#N/A</v>
      </c>
      <c r="Y330" s="349"/>
      <c r="Z330" s="9">
        <f>SUM(Y$7:Y330)</f>
        <v>0</v>
      </c>
      <c r="AE330" s="9">
        <f t="shared" ref="AE330" si="3537">MIN(AH330,V330)</f>
        <v>2</v>
      </c>
      <c r="AH330" s="9">
        <v>2</v>
      </c>
      <c r="AI330" s="328" t="s">
        <v>2075</v>
      </c>
      <c r="AJ330" s="328">
        <v>1354030</v>
      </c>
      <c r="AK330" s="328">
        <v>4148159</v>
      </c>
      <c r="AL330" s="328">
        <v>2</v>
      </c>
      <c r="AM330" s="328">
        <v>2</v>
      </c>
      <c r="AN330" s="328">
        <v>21</v>
      </c>
      <c r="AO330" s="328">
        <v>1</v>
      </c>
      <c r="AP330" s="328">
        <v>0</v>
      </c>
      <c r="AQ330" s="328">
        <v>0</v>
      </c>
      <c r="AR330" s="328">
        <v>0</v>
      </c>
      <c r="AS330" s="328"/>
      <c r="AU330" s="9">
        <v>0</v>
      </c>
      <c r="AV330" s="9">
        <f>U329</f>
        <v>2</v>
      </c>
    </row>
    <row r="331" spans="1:50" ht="38.25">
      <c r="A331" s="212">
        <f t="shared" si="3532"/>
        <v>0</v>
      </c>
      <c r="B331" s="67" t="s">
        <v>1157</v>
      </c>
      <c r="C331" s="143" t="s">
        <v>1096</v>
      </c>
      <c r="D331" s="43" t="s">
        <v>2560</v>
      </c>
      <c r="E331" s="218" t="str">
        <f>Labels!$C$54</f>
        <v>Control Point</v>
      </c>
      <c r="F331" s="26" t="s">
        <v>2561</v>
      </c>
      <c r="G331" s="30" t="str">
        <f>IF(OR(ISERR(P332),ISERR(P333),ISERR(Q332),ISERR(Q333)),Labels!$C$94,Q331)</f>
        <v>Input Accepted</v>
      </c>
      <c r="H331" s="15" t="str">
        <f t="shared" ref="H331" si="3538">IF(F332&lt;&gt;"",IF(TRIM(VLOOKUP(F332,$AI$2:$AR$5000,8,FALSE))="1","X",""),"")</f>
        <v/>
      </c>
      <c r="I331" s="15" t="str">
        <f t="shared" ref="I331" si="3539">IF(F332&lt;&gt;"",IF(TRIM(VLOOKUP(F332,$AI$2:$AR$5000,9,FALSE))="1","X",""),"")</f>
        <v/>
      </c>
      <c r="J331" s="15" t="str">
        <f t="shared" ref="J331" si="3540">IF(TRIM(""&amp;G333)&lt;&gt;"","X","")</f>
        <v/>
      </c>
      <c r="K331" s="15" t="str">
        <f t="shared" ref="K331" si="3541">IF(TRIM(""&amp;G332)&lt;&gt;"","X","")</f>
        <v>X</v>
      </c>
      <c r="L331" s="31" t="str">
        <f>IF(G331&lt;&gt;Labels!$C$92,"X","")</f>
        <v/>
      </c>
      <c r="M331" s="16"/>
      <c r="N331" s="17">
        <v>1354018</v>
      </c>
      <c r="O331" s="17">
        <v>13125</v>
      </c>
      <c r="P331" s="17"/>
      <c r="Q331" s="22" t="str">
        <f>IF(F332="",Labels!$C$93,R331)</f>
        <v>Input Accepted</v>
      </c>
      <c r="R331" s="9" t="str">
        <f t="shared" ref="R331" si="3542">IF(OR(O332&amp;""&lt;&gt;D331&amp;"",O333&amp;""&lt;&gt;D331&amp;""),"You are not allowed to copy cells in the answer column. Press Ctrl-z immediately to attempt to fix this error.",S331)</f>
        <v>Input Accepted</v>
      </c>
      <c r="S331" s="9" t="str">
        <f>IF(AND(OR(H331="X",S332=6,C331=Labels!$C$49,C331=Labels!$C$46,AX331="Y"),Q332=""),Labels!$C$95,T331)</f>
        <v>Input Accepted</v>
      </c>
      <c r="T331" s="346" t="str">
        <f>IF(OR(S333=6,AND(S333&gt;0,S332=6)),Labels!$C$96,IF(S333=1,Labels!$C$143,U331))</f>
        <v>Input Accepted</v>
      </c>
      <c r="U331" s="9" t="str">
        <f>IF(AND(S333&gt;0,U333&lt;=U332),Labels!C$97,V331)</f>
        <v>Input Accepted</v>
      </c>
      <c r="V331" s="9" t="str">
        <f>IF(AND(S333&gt;0,Q333=""),Labels!$C$98,W331)</f>
        <v>Input Accepted</v>
      </c>
      <c r="W331" s="9" t="str">
        <f>IF(AND(S333=0,Q333&lt;&gt;""),Labels!$C$99,Labels!$C$92)</f>
        <v>Input Accepted</v>
      </c>
      <c r="Y331" s="9">
        <f t="shared" ref="Y331" si="3543">IF(H331="X",1,0)</f>
        <v>0</v>
      </c>
      <c r="Z331" s="9">
        <f>SUM(Y$7:Y331)</f>
        <v>0</v>
      </c>
      <c r="AA331" s="9" t="str">
        <f t="shared" ref="AA331" si="3544">Q332</f>
        <v>Y</v>
      </c>
      <c r="AB331" s="9">
        <f t="shared" ref="AB331" si="3545">VLOOKUP(P332,$AI$2:$AN$5000,6,FALSE)</f>
        <v>21</v>
      </c>
      <c r="AC331" s="9" t="str">
        <f t="shared" ref="AC331" si="3546">Q333</f>
        <v/>
      </c>
      <c r="AD331" s="9">
        <f t="shared" ref="AD331" si="3547">IF(TRIM(F332)="",1,0)</f>
        <v>0</v>
      </c>
      <c r="AF331" s="347">
        <f t="shared" ref="AF331" si="3548">SUM($AD$7:$AD$5000)</f>
        <v>0</v>
      </c>
      <c r="AG331" s="9">
        <f>IF(AND(H331="X",C331=Labels!C373),1,0)</f>
        <v>0</v>
      </c>
      <c r="AI331" s="328" t="s">
        <v>2076</v>
      </c>
      <c r="AJ331" s="328">
        <v>1354031</v>
      </c>
      <c r="AK331" s="328">
        <v>4148162</v>
      </c>
      <c r="AL331" s="328">
        <v>0</v>
      </c>
      <c r="AM331" s="328">
        <v>5</v>
      </c>
      <c r="AN331" s="328">
        <v>21</v>
      </c>
      <c r="AO331" s="328">
        <v>0</v>
      </c>
      <c r="AP331" s="328">
        <v>1</v>
      </c>
      <c r="AQ331" s="328">
        <v>0</v>
      </c>
      <c r="AR331" s="328">
        <v>0</v>
      </c>
      <c r="AS331" s="328"/>
      <c r="AX331" s="9" t="s">
        <v>663</v>
      </c>
    </row>
    <row r="332" spans="1:50" ht="25.5">
      <c r="A332" s="212">
        <f t="shared" si="3532"/>
        <v>0</v>
      </c>
      <c r="B332" s="18" t="s">
        <v>1157</v>
      </c>
      <c r="C332" s="219" t="str">
        <f t="shared" ref="C332" si="3549">C331</f>
        <v>Major Must</v>
      </c>
      <c r="D332" s="44" t="str">
        <f t="shared" ref="D332" si="3550">D331</f>
        <v>CB. 6.3</v>
      </c>
      <c r="E332" s="19" t="str">
        <f>Labels!$C$103</f>
        <v>Answer 1 / Comment</v>
      </c>
      <c r="F332" s="62" t="str">
        <f>$AI$302</f>
        <v>CB. 6.3 -Yes</v>
      </c>
      <c r="G332" s="46" t="s">
        <v>664</v>
      </c>
      <c r="H332" s="20" t="str">
        <f t="shared" ref="H332:H333" si="3551">H331</f>
        <v/>
      </c>
      <c r="I332" s="20" t="str">
        <f t="shared" ref="I332:I333" si="3552">I331</f>
        <v/>
      </c>
      <c r="J332" s="20" t="str">
        <f t="shared" ref="J332:J333" si="3553">J331</f>
        <v/>
      </c>
      <c r="K332" s="20" t="str">
        <f t="shared" ref="K332:K333" si="3554">K331</f>
        <v>X</v>
      </c>
      <c r="L332" s="28" t="str">
        <f t="shared" ref="L332" si="3555">L331</f>
        <v/>
      </c>
      <c r="M332" s="21"/>
      <c r="N332" s="22" t="str">
        <f t="shared" ref="N332:N333" si="3556">LEFT(F332,FIND(" -",F332)-1)</f>
        <v>CB. 6.3</v>
      </c>
      <c r="O332" s="22" t="str">
        <f t="shared" ref="O332" si="3557">IF(ISERR(N332),D331,N332)</f>
        <v>CB. 6.3</v>
      </c>
      <c r="P332" s="22" t="str">
        <f t="shared" ref="P332:P333" si="3558">TRIM(F332&amp;"")</f>
        <v>CB. 6.3 -Yes</v>
      </c>
      <c r="Q332" s="22" t="str">
        <f t="shared" ref="Q332:Q333" si="3559">TRIM(G332&amp;"")</f>
        <v>Y</v>
      </c>
      <c r="R332" s="9">
        <f t="shared" ref="R332:R333" si="3560">VLOOKUP(F332,$AI$2:$AM$5000,5,FALSE)</f>
        <v>2</v>
      </c>
      <c r="S332" s="9">
        <f t="shared" ref="S332:S333" si="3561">IF(ISNA(R332),0,R332)</f>
        <v>2</v>
      </c>
      <c r="T332" s="9">
        <f t="shared" ref="T332:T333" si="3562">VLOOKUP(F332,$AI$2:$AL$5000,4,FALSE)</f>
        <v>2</v>
      </c>
      <c r="U332" s="9">
        <f t="shared" ref="U332:U333" si="3563">IF(ISNA(T332),0,T332)</f>
        <v>2</v>
      </c>
      <c r="X332" s="9">
        <f t="shared" ref="X332:X333" si="3564">VLOOKUP(F332,$AI$2:$AL$5000,3,FALSE)</f>
        <v>4148130</v>
      </c>
      <c r="Y332" s="349"/>
      <c r="Z332" s="9">
        <f>SUM(Y$7:Y332)</f>
        <v>0</v>
      </c>
      <c r="AC332" s="350">
        <f t="shared" ref="AC332" si="3565">IF(ISNA(VLOOKUP(F332,$AI$2:$AS$5000,11,FALSE)),"", VLOOKUP(F332,$AI$2:$AS$5000,11,FALSE))</f>
        <v>0</v>
      </c>
      <c r="AI332" s="328" t="s">
        <v>2077</v>
      </c>
      <c r="AJ332" s="328">
        <v>1354031</v>
      </c>
      <c r="AK332" s="328">
        <v>4148161</v>
      </c>
      <c r="AL332" s="328">
        <v>2</v>
      </c>
      <c r="AM332" s="328">
        <v>2</v>
      </c>
      <c r="AN332" s="328">
        <v>21</v>
      </c>
      <c r="AO332" s="328">
        <v>1</v>
      </c>
      <c r="AP332" s="328">
        <v>0</v>
      </c>
      <c r="AQ332" s="328">
        <v>0</v>
      </c>
      <c r="AR332" s="328">
        <v>0</v>
      </c>
      <c r="AS332" s="328"/>
    </row>
    <row r="333" spans="1:50" ht="26.25" thickBot="1">
      <c r="A333" s="212">
        <f t="shared" si="3532"/>
        <v>0</v>
      </c>
      <c r="B333" s="23" t="str">
        <f t="shared" ref="B333:D333" si="3566">B331</f>
        <v>GGFV51FA</v>
      </c>
      <c r="C333" s="220" t="str">
        <f t="shared" si="3566"/>
        <v>Major Must</v>
      </c>
      <c r="D333" s="45" t="str">
        <f t="shared" si="3566"/>
        <v>CB. 6.3</v>
      </c>
      <c r="E333" s="24" t="str">
        <f>Labels!$C$104</f>
        <v>Answer 2 / Evidence</v>
      </c>
      <c r="F333" s="222"/>
      <c r="G333" s="223"/>
      <c r="H333" s="25" t="str">
        <f t="shared" si="3551"/>
        <v/>
      </c>
      <c r="I333" s="25" t="str">
        <f t="shared" si="3552"/>
        <v/>
      </c>
      <c r="J333" s="25" t="str">
        <f t="shared" si="3553"/>
        <v/>
      </c>
      <c r="K333" s="25" t="str">
        <f t="shared" si="3554"/>
        <v>X</v>
      </c>
      <c r="L333" s="27" t="str">
        <f t="shared" ref="L333" si="3567">L331</f>
        <v/>
      </c>
      <c r="M333" s="21"/>
      <c r="N333" s="22" t="e">
        <f t="shared" si="3556"/>
        <v>#VALUE!</v>
      </c>
      <c r="O333" s="22" t="str">
        <f t="shared" ref="O333" si="3568">IF(ISERR(N333),D331,N333)</f>
        <v>CB. 6.3</v>
      </c>
      <c r="P333" s="22" t="str">
        <f t="shared" si="3558"/>
        <v/>
      </c>
      <c r="Q333" s="22" t="str">
        <f t="shared" si="3559"/>
        <v/>
      </c>
      <c r="R333" s="9" t="e">
        <f t="shared" si="3560"/>
        <v>#N/A</v>
      </c>
      <c r="S333" s="9">
        <f t="shared" si="3561"/>
        <v>0</v>
      </c>
      <c r="T333" s="9" t="e">
        <f t="shared" si="3562"/>
        <v>#N/A</v>
      </c>
      <c r="U333" s="9">
        <f t="shared" si="3563"/>
        <v>0</v>
      </c>
      <c r="V333" s="9">
        <f t="shared" ref="V333" si="3569">IF(U333=0,U332,U333)</f>
        <v>2</v>
      </c>
      <c r="W333" s="347">
        <v>2</v>
      </c>
      <c r="X333" s="9" t="e">
        <f t="shared" si="3564"/>
        <v>#N/A</v>
      </c>
      <c r="Y333" s="349"/>
      <c r="Z333" s="9">
        <f>SUM(Y$7:Y333)</f>
        <v>0</v>
      </c>
      <c r="AE333" s="9">
        <f t="shared" ref="AE333" si="3570">MIN(AH333,V333)</f>
        <v>2</v>
      </c>
      <c r="AH333" s="9">
        <v>2</v>
      </c>
      <c r="AI333" s="328" t="s">
        <v>2078</v>
      </c>
      <c r="AJ333" s="328">
        <v>1354032</v>
      </c>
      <c r="AK333" s="328">
        <v>4148165</v>
      </c>
      <c r="AL333" s="328">
        <v>0</v>
      </c>
      <c r="AM333" s="328">
        <v>6</v>
      </c>
      <c r="AN333" s="328">
        <v>21</v>
      </c>
      <c r="AO333" s="328">
        <v>1</v>
      </c>
      <c r="AP333" s="328">
        <v>0</v>
      </c>
      <c r="AQ333" s="328">
        <v>1</v>
      </c>
      <c r="AR333" s="328">
        <v>0</v>
      </c>
      <c r="AS333" s="328"/>
      <c r="AU333" s="9">
        <v>0</v>
      </c>
      <c r="AV333" s="9">
        <f>U332</f>
        <v>2</v>
      </c>
    </row>
    <row r="334" spans="1:50" ht="38.25">
      <c r="A334" s="212">
        <f t="shared" si="3532"/>
        <v>0</v>
      </c>
      <c r="B334" s="67" t="s">
        <v>1157</v>
      </c>
      <c r="C334" s="143" t="s">
        <v>1096</v>
      </c>
      <c r="D334" s="43" t="s">
        <v>2562</v>
      </c>
      <c r="E334" s="218" t="str">
        <f>Labels!$C$54</f>
        <v>Control Point</v>
      </c>
      <c r="F334" s="26" t="s">
        <v>2563</v>
      </c>
      <c r="G334" s="30" t="str">
        <f>IF(OR(ISERR(P335),ISERR(P336),ISERR(Q335),ISERR(Q336)),Labels!$C$94,Q334)</f>
        <v>Input Accepted</v>
      </c>
      <c r="H334" s="15" t="str">
        <f t="shared" ref="H334" si="3571">IF(F335&lt;&gt;"",IF(TRIM(VLOOKUP(F335,$AI$2:$AR$5000,8,FALSE))="1","X",""),"")</f>
        <v/>
      </c>
      <c r="I334" s="15" t="str">
        <f t="shared" ref="I334" si="3572">IF(F335&lt;&gt;"",IF(TRIM(VLOOKUP(F335,$AI$2:$AR$5000,9,FALSE))="1","X",""),"")</f>
        <v/>
      </c>
      <c r="J334" s="15" t="str">
        <f t="shared" ref="J334" si="3573">IF(TRIM(""&amp;G336)&lt;&gt;"","X","")</f>
        <v/>
      </c>
      <c r="K334" s="15" t="str">
        <f t="shared" ref="K334" si="3574">IF(TRIM(""&amp;G335)&lt;&gt;"","X","")</f>
        <v>X</v>
      </c>
      <c r="L334" s="31" t="str">
        <f>IF(G334&lt;&gt;Labels!$C$92,"X","")</f>
        <v/>
      </c>
      <c r="M334" s="16"/>
      <c r="N334" s="17">
        <v>1354019</v>
      </c>
      <c r="O334" s="17">
        <v>13125</v>
      </c>
      <c r="P334" s="17"/>
      <c r="Q334" s="22" t="str">
        <f>IF(F335="",Labels!$C$93,R334)</f>
        <v>Input Accepted</v>
      </c>
      <c r="R334" s="9" t="str">
        <f t="shared" ref="R334" si="3575">IF(OR(O335&amp;""&lt;&gt;D334&amp;"",O336&amp;""&lt;&gt;D334&amp;""),"You are not allowed to copy cells in the answer column. Press Ctrl-z immediately to attempt to fix this error.",S334)</f>
        <v>Input Accepted</v>
      </c>
      <c r="S334" s="9" t="str">
        <f>IF(AND(OR(H334="X",S335=6,C334=Labels!$C$49,C334=Labels!$C$46,AX334="Y"),Q335=""),Labels!$C$95,T334)</f>
        <v>Input Accepted</v>
      </c>
      <c r="T334" s="346" t="str">
        <f>IF(OR(S336=6,AND(S336&gt;0,S335=6)),Labels!$C$96,IF(S336=1,Labels!$C$143,U334))</f>
        <v>Input Accepted</v>
      </c>
      <c r="U334" s="9" t="str">
        <f>IF(AND(S336&gt;0,U336&lt;=U335),Labels!C$97,V334)</f>
        <v>Input Accepted</v>
      </c>
      <c r="V334" s="9" t="str">
        <f>IF(AND(S336&gt;0,Q336=""),Labels!$C$98,W334)</f>
        <v>Input Accepted</v>
      </c>
      <c r="W334" s="9" t="str">
        <f>IF(AND(S336=0,Q336&lt;&gt;""),Labels!$C$99,Labels!$C$92)</f>
        <v>Input Accepted</v>
      </c>
      <c r="Y334" s="9">
        <f t="shared" ref="Y334" si="3576">IF(H334="X",1,0)</f>
        <v>0</v>
      </c>
      <c r="Z334" s="9">
        <f>SUM(Y$7:Y334)</f>
        <v>0</v>
      </c>
      <c r="AA334" s="9" t="str">
        <f t="shared" ref="AA334" si="3577">Q335</f>
        <v>Y</v>
      </c>
      <c r="AB334" s="9">
        <f t="shared" ref="AB334" si="3578">VLOOKUP(P335,$AI$2:$AN$5000,6,FALSE)</f>
        <v>21</v>
      </c>
      <c r="AC334" s="9" t="str">
        <f t="shared" ref="AC334" si="3579">Q336</f>
        <v/>
      </c>
      <c r="AD334" s="9">
        <f t="shared" ref="AD334" si="3580">IF(TRIM(F335)="",1,0)</f>
        <v>0</v>
      </c>
      <c r="AF334" s="347">
        <f t="shared" ref="AF334" si="3581">SUM($AD$7:$AD$5000)</f>
        <v>0</v>
      </c>
      <c r="AG334" s="9">
        <f>IF(AND(H334="X",C334=Labels!C376),1,0)</f>
        <v>0</v>
      </c>
      <c r="AI334" s="328" t="s">
        <v>2079</v>
      </c>
      <c r="AJ334" s="328">
        <v>1354032</v>
      </c>
      <c r="AK334" s="328">
        <v>4148164</v>
      </c>
      <c r="AL334" s="328">
        <v>0</v>
      </c>
      <c r="AM334" s="328">
        <v>5</v>
      </c>
      <c r="AN334" s="328">
        <v>21</v>
      </c>
      <c r="AO334" s="328">
        <v>0</v>
      </c>
      <c r="AP334" s="328">
        <v>1</v>
      </c>
      <c r="AQ334" s="328">
        <v>0</v>
      </c>
      <c r="AR334" s="328">
        <v>0</v>
      </c>
      <c r="AS334" s="328"/>
      <c r="AX334" s="9" t="s">
        <v>663</v>
      </c>
    </row>
    <row r="335" spans="1:50" ht="25.5">
      <c r="A335" s="212">
        <f t="shared" si="3532"/>
        <v>0</v>
      </c>
      <c r="B335" s="18" t="s">
        <v>1157</v>
      </c>
      <c r="C335" s="219" t="str">
        <f t="shared" ref="C335" si="3582">C334</f>
        <v>Major Must</v>
      </c>
      <c r="D335" s="44" t="str">
        <f t="shared" ref="D335" si="3583">D334</f>
        <v>CB. 6.4</v>
      </c>
      <c r="E335" s="19" t="str">
        <f>Labels!$C$103</f>
        <v>Answer 1 / Comment</v>
      </c>
      <c r="F335" s="62" t="str">
        <f>$AI$305</f>
        <v>CB. 6.4 -Yes</v>
      </c>
      <c r="G335" s="46" t="s">
        <v>664</v>
      </c>
      <c r="H335" s="20" t="str">
        <f t="shared" ref="H335:H336" si="3584">H334</f>
        <v/>
      </c>
      <c r="I335" s="20" t="str">
        <f t="shared" ref="I335:I336" si="3585">I334</f>
        <v/>
      </c>
      <c r="J335" s="20" t="str">
        <f t="shared" ref="J335:J336" si="3586">J334</f>
        <v/>
      </c>
      <c r="K335" s="20" t="str">
        <f t="shared" ref="K335:K336" si="3587">K334</f>
        <v>X</v>
      </c>
      <c r="L335" s="28" t="str">
        <f t="shared" ref="L335" si="3588">L334</f>
        <v/>
      </c>
      <c r="M335" s="21"/>
      <c r="N335" s="22" t="str">
        <f t="shared" ref="N335:N336" si="3589">LEFT(F335,FIND(" -",F335)-1)</f>
        <v>CB. 6.4</v>
      </c>
      <c r="O335" s="22" t="str">
        <f t="shared" ref="O335" si="3590">IF(ISERR(N335),D334,N335)</f>
        <v>CB. 6.4</v>
      </c>
      <c r="P335" s="22" t="str">
        <f t="shared" ref="P335:P336" si="3591">TRIM(F335&amp;"")</f>
        <v>CB. 6.4 -Yes</v>
      </c>
      <c r="Q335" s="22" t="str">
        <f t="shared" ref="Q335:Q336" si="3592">TRIM(G335&amp;"")</f>
        <v>Y</v>
      </c>
      <c r="R335" s="9">
        <f t="shared" ref="R335:R336" si="3593">VLOOKUP(F335,$AI$2:$AM$5000,5,FALSE)</f>
        <v>2</v>
      </c>
      <c r="S335" s="9">
        <f t="shared" ref="S335:S336" si="3594">IF(ISNA(R335),0,R335)</f>
        <v>2</v>
      </c>
      <c r="T335" s="9">
        <f t="shared" ref="T335:T336" si="3595">VLOOKUP(F335,$AI$2:$AL$5000,4,FALSE)</f>
        <v>2</v>
      </c>
      <c r="U335" s="9">
        <f t="shared" ref="U335:U336" si="3596">IF(ISNA(T335),0,T335)</f>
        <v>2</v>
      </c>
      <c r="X335" s="9">
        <f t="shared" ref="X335:X336" si="3597">VLOOKUP(F335,$AI$2:$AL$5000,3,FALSE)</f>
        <v>4148133</v>
      </c>
      <c r="Y335" s="349"/>
      <c r="Z335" s="9">
        <f>SUM(Y$7:Y335)</f>
        <v>0</v>
      </c>
      <c r="AC335" s="350">
        <f t="shared" ref="AC335" si="3598">IF(ISNA(VLOOKUP(F335,$AI$2:$AS$5000,11,FALSE)),"", VLOOKUP(F335,$AI$2:$AS$5000,11,FALSE))</f>
        <v>0</v>
      </c>
      <c r="AI335" s="328" t="s">
        <v>2080</v>
      </c>
      <c r="AJ335" s="328">
        <v>1354032</v>
      </c>
      <c r="AK335" s="328">
        <v>4148163</v>
      </c>
      <c r="AL335" s="328">
        <v>2</v>
      </c>
      <c r="AM335" s="328">
        <v>2</v>
      </c>
      <c r="AN335" s="328">
        <v>21</v>
      </c>
      <c r="AO335" s="328">
        <v>1</v>
      </c>
      <c r="AP335" s="328">
        <v>0</v>
      </c>
      <c r="AQ335" s="328">
        <v>0</v>
      </c>
      <c r="AR335" s="328">
        <v>0</v>
      </c>
      <c r="AS335" s="328"/>
    </row>
    <row r="336" spans="1:50" ht="26.25" thickBot="1">
      <c r="A336" s="212">
        <f t="shared" si="3532"/>
        <v>0</v>
      </c>
      <c r="B336" s="23" t="str">
        <f t="shared" ref="B336:D336" si="3599">B334</f>
        <v>GGFV51FA</v>
      </c>
      <c r="C336" s="220" t="str">
        <f t="shared" si="3599"/>
        <v>Major Must</v>
      </c>
      <c r="D336" s="45" t="str">
        <f t="shared" si="3599"/>
        <v>CB. 6.4</v>
      </c>
      <c r="E336" s="24" t="str">
        <f>Labels!$C$104</f>
        <v>Answer 2 / Evidence</v>
      </c>
      <c r="F336" s="222"/>
      <c r="G336" s="223"/>
      <c r="H336" s="25" t="str">
        <f t="shared" si="3584"/>
        <v/>
      </c>
      <c r="I336" s="25" t="str">
        <f t="shared" si="3585"/>
        <v/>
      </c>
      <c r="J336" s="25" t="str">
        <f t="shared" si="3586"/>
        <v/>
      </c>
      <c r="K336" s="25" t="str">
        <f t="shared" si="3587"/>
        <v>X</v>
      </c>
      <c r="L336" s="27" t="str">
        <f t="shared" ref="L336" si="3600">L334</f>
        <v/>
      </c>
      <c r="M336" s="21"/>
      <c r="N336" s="22" t="e">
        <f t="shared" si="3589"/>
        <v>#VALUE!</v>
      </c>
      <c r="O336" s="22" t="str">
        <f t="shared" ref="O336" si="3601">IF(ISERR(N336),D334,N336)</f>
        <v>CB. 6.4</v>
      </c>
      <c r="P336" s="22" t="str">
        <f t="shared" si="3591"/>
        <v/>
      </c>
      <c r="Q336" s="22" t="str">
        <f t="shared" si="3592"/>
        <v/>
      </c>
      <c r="R336" s="9" t="e">
        <f t="shared" si="3593"/>
        <v>#N/A</v>
      </c>
      <c r="S336" s="9">
        <f t="shared" si="3594"/>
        <v>0</v>
      </c>
      <c r="T336" s="9" t="e">
        <f t="shared" si="3595"/>
        <v>#N/A</v>
      </c>
      <c r="U336" s="9">
        <f t="shared" si="3596"/>
        <v>0</v>
      </c>
      <c r="V336" s="9">
        <f t="shared" ref="V336" si="3602">IF(U336=0,U335,U336)</f>
        <v>2</v>
      </c>
      <c r="W336" s="347">
        <v>2</v>
      </c>
      <c r="X336" s="9" t="e">
        <f t="shared" si="3597"/>
        <v>#N/A</v>
      </c>
      <c r="Y336" s="349"/>
      <c r="Z336" s="9">
        <f>SUM(Y$7:Y336)</f>
        <v>0</v>
      </c>
      <c r="AE336" s="9">
        <f t="shared" ref="AE336" si="3603">MIN(AH336,V336)</f>
        <v>2</v>
      </c>
      <c r="AH336" s="9">
        <v>2</v>
      </c>
      <c r="AI336" s="328" t="s">
        <v>2081</v>
      </c>
      <c r="AJ336" s="328">
        <v>1354033</v>
      </c>
      <c r="AK336" s="328">
        <v>4148168</v>
      </c>
      <c r="AL336" s="328">
        <v>0</v>
      </c>
      <c r="AM336" s="328">
        <v>6</v>
      </c>
      <c r="AN336" s="328">
        <v>21</v>
      </c>
      <c r="AO336" s="328">
        <v>1</v>
      </c>
      <c r="AP336" s="328">
        <v>0</v>
      </c>
      <c r="AQ336" s="328">
        <v>1</v>
      </c>
      <c r="AR336" s="328">
        <v>0</v>
      </c>
      <c r="AS336" s="328"/>
      <c r="AU336" s="9">
        <v>0</v>
      </c>
      <c r="AV336" s="9">
        <f>U335</f>
        <v>2</v>
      </c>
    </row>
    <row r="337" spans="1:50" ht="51">
      <c r="A337" s="212">
        <f t="shared" si="3532"/>
        <v>0</v>
      </c>
      <c r="B337" s="67" t="s">
        <v>1157</v>
      </c>
      <c r="C337" s="143" t="s">
        <v>1097</v>
      </c>
      <c r="D337" s="43" t="s">
        <v>2564</v>
      </c>
      <c r="E337" s="218" t="str">
        <f>Labels!$C$54</f>
        <v>Control Point</v>
      </c>
      <c r="F337" s="26" t="s">
        <v>2565</v>
      </c>
      <c r="G337" s="30" t="str">
        <f>IF(OR(ISERR(P338),ISERR(P339),ISERR(Q338),ISERR(Q339)),Labels!$C$94,Q337)</f>
        <v>Input Accepted</v>
      </c>
      <c r="H337" s="15" t="str">
        <f t="shared" ref="H337" si="3604">IF(F338&lt;&gt;"",IF(TRIM(VLOOKUP(F338,$AI$2:$AR$5000,8,FALSE))="1","X",""),"")</f>
        <v/>
      </c>
      <c r="I337" s="15" t="str">
        <f t="shared" ref="I337" si="3605">IF(F338&lt;&gt;"",IF(TRIM(VLOOKUP(F338,$AI$2:$AR$5000,9,FALSE))="1","X",""),"")</f>
        <v/>
      </c>
      <c r="J337" s="15" t="str">
        <f t="shared" ref="J337" si="3606">IF(TRIM(""&amp;G339)&lt;&gt;"","X","")</f>
        <v/>
      </c>
      <c r="K337" s="15" t="str">
        <f t="shared" ref="K337" si="3607">IF(TRIM(""&amp;G338)&lt;&gt;"","X","")</f>
        <v>X</v>
      </c>
      <c r="L337" s="31" t="str">
        <f>IF(G337&lt;&gt;Labels!$C$92,"X","")</f>
        <v/>
      </c>
      <c r="M337" s="16"/>
      <c r="N337" s="17">
        <v>1354020</v>
      </c>
      <c r="O337" s="17">
        <v>13125</v>
      </c>
      <c r="P337" s="17"/>
      <c r="Q337" s="22" t="str">
        <f>IF(F338="",Labels!$C$93,R337)</f>
        <v>Input Accepted</v>
      </c>
      <c r="R337" s="9" t="str">
        <f t="shared" ref="R337" si="3608">IF(OR(O338&amp;""&lt;&gt;D337&amp;"",O339&amp;""&lt;&gt;D337&amp;""),"You are not allowed to copy cells in the answer column. Press Ctrl-z immediately to attempt to fix this error.",S337)</f>
        <v>Input Accepted</v>
      </c>
      <c r="S337" s="9" t="str">
        <f>IF(AND(OR(H337="X",S338=6,C337=Labels!$C$49,C337=Labels!$C$46,AX337="Y"),Q338=""),Labels!$C$95,T337)</f>
        <v>Input Accepted</v>
      </c>
      <c r="T337" s="346" t="str">
        <f>IF(OR(S339=6,AND(S339&gt;0,S338=6)),Labels!$C$96,IF(S339=1,Labels!$C$143,U337))</f>
        <v>Input Accepted</v>
      </c>
      <c r="U337" s="9" t="str">
        <f>IF(AND(S339&gt;0,U339&lt;=U338),Labels!C$97,V337)</f>
        <v>Input Accepted</v>
      </c>
      <c r="V337" s="9" t="str">
        <f>IF(AND(S339&gt;0,Q339=""),Labels!$C$98,W337)</f>
        <v>Input Accepted</v>
      </c>
      <c r="W337" s="9" t="str">
        <f>IF(AND(S339=0,Q339&lt;&gt;""),Labels!$C$99,Labels!$C$92)</f>
        <v>Input Accepted</v>
      </c>
      <c r="Y337" s="9">
        <f t="shared" ref="Y337" si="3609">IF(H337="X",1,0)</f>
        <v>0</v>
      </c>
      <c r="Z337" s="9">
        <f>SUM(Y$7:Y337)</f>
        <v>0</v>
      </c>
      <c r="AA337" s="9" t="str">
        <f t="shared" ref="AA337" si="3610">Q338</f>
        <v>Y</v>
      </c>
      <c r="AB337" s="9">
        <f t="shared" ref="AB337" si="3611">VLOOKUP(P338,$AI$2:$AN$5000,6,FALSE)</f>
        <v>21</v>
      </c>
      <c r="AC337" s="9" t="str">
        <f t="shared" ref="AC337" si="3612">Q339</f>
        <v/>
      </c>
      <c r="AD337" s="9">
        <f t="shared" ref="AD337" si="3613">IF(TRIM(F338)="",1,0)</f>
        <v>0</v>
      </c>
      <c r="AF337" s="347">
        <f t="shared" ref="AF337" si="3614">SUM($AD$7:$AD$5000)</f>
        <v>0</v>
      </c>
      <c r="AG337" s="9">
        <f>IF(AND(H337="X",C337=Labels!C379),1,0)</f>
        <v>0</v>
      </c>
      <c r="AI337" s="328" t="s">
        <v>2082</v>
      </c>
      <c r="AJ337" s="328">
        <v>1354033</v>
      </c>
      <c r="AK337" s="328">
        <v>4148167</v>
      </c>
      <c r="AL337" s="328">
        <v>0</v>
      </c>
      <c r="AM337" s="328">
        <v>5</v>
      </c>
      <c r="AN337" s="328">
        <v>21</v>
      </c>
      <c r="AO337" s="328">
        <v>0</v>
      </c>
      <c r="AP337" s="328">
        <v>1</v>
      </c>
      <c r="AQ337" s="328">
        <v>0</v>
      </c>
      <c r="AR337" s="328">
        <v>0</v>
      </c>
      <c r="AS337" s="328"/>
      <c r="AX337" s="9" t="s">
        <v>663</v>
      </c>
    </row>
    <row r="338" spans="1:50" ht="25.5">
      <c r="A338" s="212">
        <f t="shared" si="3532"/>
        <v>0</v>
      </c>
      <c r="B338" s="18" t="s">
        <v>1157</v>
      </c>
      <c r="C338" s="219" t="str">
        <f t="shared" ref="C338" si="3615">C337</f>
        <v>Minor Must</v>
      </c>
      <c r="D338" s="44" t="str">
        <f t="shared" ref="D338" si="3616">D337</f>
        <v>CB. 6.5</v>
      </c>
      <c r="E338" s="19" t="str">
        <f>Labels!$C$103</f>
        <v>Answer 1 / Comment</v>
      </c>
      <c r="F338" s="62" t="str">
        <f>$AI$308</f>
        <v>CB. 6.5 -Yes</v>
      </c>
      <c r="G338" s="46" t="s">
        <v>664</v>
      </c>
      <c r="H338" s="20" t="str">
        <f t="shared" ref="H338:H339" si="3617">H337</f>
        <v/>
      </c>
      <c r="I338" s="20" t="str">
        <f t="shared" ref="I338:I339" si="3618">I337</f>
        <v/>
      </c>
      <c r="J338" s="20" t="str">
        <f t="shared" ref="J338:J339" si="3619">J337</f>
        <v/>
      </c>
      <c r="K338" s="20" t="str">
        <f t="shared" ref="K338:K339" si="3620">K337</f>
        <v>X</v>
      </c>
      <c r="L338" s="28" t="str">
        <f t="shared" ref="L338" si="3621">L337</f>
        <v/>
      </c>
      <c r="M338" s="21"/>
      <c r="N338" s="22" t="str">
        <f t="shared" ref="N338:N339" si="3622">LEFT(F338,FIND(" -",F338)-1)</f>
        <v>CB. 6.5</v>
      </c>
      <c r="O338" s="22" t="str">
        <f t="shared" ref="O338" si="3623">IF(ISERR(N338),D337,N338)</f>
        <v>CB. 6.5</v>
      </c>
      <c r="P338" s="22" t="str">
        <f t="shared" ref="P338:P339" si="3624">TRIM(F338&amp;"")</f>
        <v>CB. 6.5 -Yes</v>
      </c>
      <c r="Q338" s="22" t="str">
        <f t="shared" ref="Q338:Q339" si="3625">TRIM(G338&amp;"")</f>
        <v>Y</v>
      </c>
      <c r="R338" s="9">
        <f t="shared" ref="R338:R339" si="3626">VLOOKUP(F338,$AI$2:$AM$5000,5,FALSE)</f>
        <v>2</v>
      </c>
      <c r="S338" s="9">
        <f t="shared" ref="S338:S339" si="3627">IF(ISNA(R338),0,R338)</f>
        <v>2</v>
      </c>
      <c r="T338" s="9">
        <f t="shared" ref="T338:T339" si="3628">VLOOKUP(F338,$AI$2:$AL$5000,4,FALSE)</f>
        <v>2</v>
      </c>
      <c r="U338" s="9">
        <f t="shared" ref="U338:U339" si="3629">IF(ISNA(T338),0,T338)</f>
        <v>2</v>
      </c>
      <c r="X338" s="9">
        <f t="shared" ref="X338:X339" si="3630">VLOOKUP(F338,$AI$2:$AL$5000,3,FALSE)</f>
        <v>4148136</v>
      </c>
      <c r="Y338" s="349"/>
      <c r="Z338" s="9">
        <f>SUM(Y$7:Y338)</f>
        <v>0</v>
      </c>
      <c r="AC338" s="350">
        <f t="shared" ref="AC338" si="3631">IF(ISNA(VLOOKUP(F338,$AI$2:$AS$5000,11,FALSE)),"", VLOOKUP(F338,$AI$2:$AS$5000,11,FALSE))</f>
        <v>0</v>
      </c>
      <c r="AI338" s="328" t="s">
        <v>2083</v>
      </c>
      <c r="AJ338" s="328">
        <v>1354033</v>
      </c>
      <c r="AK338" s="328">
        <v>4148166</v>
      </c>
      <c r="AL338" s="328">
        <v>2</v>
      </c>
      <c r="AM338" s="328">
        <v>2</v>
      </c>
      <c r="AN338" s="328">
        <v>21</v>
      </c>
      <c r="AO338" s="328">
        <v>1</v>
      </c>
      <c r="AP338" s="328">
        <v>0</v>
      </c>
      <c r="AQ338" s="328">
        <v>0</v>
      </c>
      <c r="AR338" s="328">
        <v>0</v>
      </c>
      <c r="AS338" s="328"/>
    </row>
    <row r="339" spans="1:50" ht="26.25" thickBot="1">
      <c r="A339" s="212">
        <f t="shared" si="3532"/>
        <v>0</v>
      </c>
      <c r="B339" s="23" t="str">
        <f t="shared" ref="B339:D339" si="3632">B337</f>
        <v>GGFV51FA</v>
      </c>
      <c r="C339" s="220" t="str">
        <f t="shared" si="3632"/>
        <v>Minor Must</v>
      </c>
      <c r="D339" s="45" t="str">
        <f t="shared" si="3632"/>
        <v>CB. 6.5</v>
      </c>
      <c r="E339" s="24" t="str">
        <f>Labels!$C$104</f>
        <v>Answer 2 / Evidence</v>
      </c>
      <c r="F339" s="222"/>
      <c r="G339" s="223"/>
      <c r="H339" s="25" t="str">
        <f t="shared" si="3617"/>
        <v/>
      </c>
      <c r="I339" s="25" t="str">
        <f t="shared" si="3618"/>
        <v/>
      </c>
      <c r="J339" s="25" t="str">
        <f t="shared" si="3619"/>
        <v/>
      </c>
      <c r="K339" s="25" t="str">
        <f t="shared" si="3620"/>
        <v>X</v>
      </c>
      <c r="L339" s="27" t="str">
        <f t="shared" ref="L339" si="3633">L337</f>
        <v/>
      </c>
      <c r="M339" s="21"/>
      <c r="N339" s="22" t="e">
        <f t="shared" si="3622"/>
        <v>#VALUE!</v>
      </c>
      <c r="O339" s="22" t="str">
        <f t="shared" ref="O339" si="3634">IF(ISERR(N339),D337,N339)</f>
        <v>CB. 6.5</v>
      </c>
      <c r="P339" s="22" t="str">
        <f t="shared" si="3624"/>
        <v/>
      </c>
      <c r="Q339" s="22" t="str">
        <f t="shared" si="3625"/>
        <v/>
      </c>
      <c r="R339" s="9" t="e">
        <f t="shared" si="3626"/>
        <v>#N/A</v>
      </c>
      <c r="S339" s="9">
        <f t="shared" si="3627"/>
        <v>0</v>
      </c>
      <c r="T339" s="9" t="e">
        <f t="shared" si="3628"/>
        <v>#N/A</v>
      </c>
      <c r="U339" s="9">
        <f t="shared" si="3629"/>
        <v>0</v>
      </c>
      <c r="V339" s="9">
        <f t="shared" ref="V339" si="3635">IF(U339=0,U338,U339)</f>
        <v>2</v>
      </c>
      <c r="W339" s="347">
        <v>2</v>
      </c>
      <c r="X339" s="9" t="e">
        <f t="shared" si="3630"/>
        <v>#N/A</v>
      </c>
      <c r="Y339" s="349"/>
      <c r="Z339" s="9">
        <f>SUM(Y$7:Y339)</f>
        <v>0</v>
      </c>
      <c r="AE339" s="9">
        <f t="shared" ref="AE339" si="3636">MIN(AH339,V339)</f>
        <v>2</v>
      </c>
      <c r="AH339" s="9">
        <v>2</v>
      </c>
      <c r="AI339" s="328" t="s">
        <v>2084</v>
      </c>
      <c r="AJ339" s="328">
        <v>1354034</v>
      </c>
      <c r="AK339" s="328">
        <v>4148171</v>
      </c>
      <c r="AL339" s="328">
        <v>0</v>
      </c>
      <c r="AM339" s="328">
        <v>6</v>
      </c>
      <c r="AN339" s="328">
        <v>21</v>
      </c>
      <c r="AO339" s="328">
        <v>1</v>
      </c>
      <c r="AP339" s="328">
        <v>0</v>
      </c>
      <c r="AQ339" s="328">
        <v>1</v>
      </c>
      <c r="AR339" s="328">
        <v>0</v>
      </c>
      <c r="AS339" s="328"/>
      <c r="AU339" s="9">
        <v>0</v>
      </c>
      <c r="AV339" s="9">
        <f>U338</f>
        <v>2</v>
      </c>
    </row>
    <row r="340" spans="1:50" ht="38.25">
      <c r="A340" s="212">
        <f t="shared" si="3532"/>
        <v>0</v>
      </c>
      <c r="B340" s="67" t="s">
        <v>1157</v>
      </c>
      <c r="C340" s="143" t="s">
        <v>1097</v>
      </c>
      <c r="D340" s="43" t="s">
        <v>2566</v>
      </c>
      <c r="E340" s="218" t="str">
        <f>Labels!$C$54</f>
        <v>Control Point</v>
      </c>
      <c r="F340" s="26" t="s">
        <v>2567</v>
      </c>
      <c r="G340" s="30" t="str">
        <f>IF(OR(ISERR(P341),ISERR(P342),ISERR(Q341),ISERR(Q342)),Labels!$C$94,Q340)</f>
        <v>Input Accepted</v>
      </c>
      <c r="H340" s="15" t="str">
        <f t="shared" ref="H340" si="3637">IF(F341&lt;&gt;"",IF(TRIM(VLOOKUP(F341,$AI$2:$AR$5000,8,FALSE))="1","X",""),"")</f>
        <v/>
      </c>
      <c r="I340" s="15" t="str">
        <f t="shared" ref="I340" si="3638">IF(F341&lt;&gt;"",IF(TRIM(VLOOKUP(F341,$AI$2:$AR$5000,9,FALSE))="1","X",""),"")</f>
        <v/>
      </c>
      <c r="J340" s="15" t="str">
        <f t="shared" ref="J340" si="3639">IF(TRIM(""&amp;G342)&lt;&gt;"","X","")</f>
        <v/>
      </c>
      <c r="K340" s="15" t="str">
        <f t="shared" ref="K340" si="3640">IF(TRIM(""&amp;G341)&lt;&gt;"","X","")</f>
        <v>X</v>
      </c>
      <c r="L340" s="31" t="str">
        <f>IF(G340&lt;&gt;Labels!$C$92,"X","")</f>
        <v/>
      </c>
      <c r="M340" s="16"/>
      <c r="N340" s="17">
        <v>1354021</v>
      </c>
      <c r="O340" s="17">
        <v>13125</v>
      </c>
      <c r="P340" s="17"/>
      <c r="Q340" s="22" t="str">
        <f>IF(F341="",Labels!$C$93,R340)</f>
        <v>Input Accepted</v>
      </c>
      <c r="R340" s="9" t="str">
        <f t="shared" ref="R340" si="3641">IF(OR(O341&amp;""&lt;&gt;D340&amp;"",O342&amp;""&lt;&gt;D340&amp;""),"You are not allowed to copy cells in the answer column. Press Ctrl-z immediately to attempt to fix this error.",S340)</f>
        <v>Input Accepted</v>
      </c>
      <c r="S340" s="9" t="str">
        <f>IF(AND(OR(H340="X",S341=6,C340=Labels!$C$49,C340=Labels!$C$46,AX340="Y"),Q341=""),Labels!$C$95,T340)</f>
        <v>Input Accepted</v>
      </c>
      <c r="T340" s="346" t="str">
        <f>IF(OR(S342=6,AND(S342&gt;0,S341=6)),Labels!$C$96,IF(S342=1,Labels!$C$143,U340))</f>
        <v>Input Accepted</v>
      </c>
      <c r="U340" s="9" t="str">
        <f>IF(AND(S342&gt;0,U342&lt;=U341),Labels!C$97,V340)</f>
        <v>Input Accepted</v>
      </c>
      <c r="V340" s="9" t="str">
        <f>IF(AND(S342&gt;0,Q342=""),Labels!$C$98,W340)</f>
        <v>Input Accepted</v>
      </c>
      <c r="W340" s="9" t="str">
        <f>IF(AND(S342=0,Q342&lt;&gt;""),Labels!$C$99,Labels!$C$92)</f>
        <v>Input Accepted</v>
      </c>
      <c r="Y340" s="9">
        <f t="shared" ref="Y340" si="3642">IF(H340="X",1,0)</f>
        <v>0</v>
      </c>
      <c r="Z340" s="9">
        <f>SUM(Y$7:Y340)</f>
        <v>0</v>
      </c>
      <c r="AA340" s="9" t="str">
        <f t="shared" ref="AA340" si="3643">Q341</f>
        <v>Y</v>
      </c>
      <c r="AB340" s="9">
        <f t="shared" ref="AB340" si="3644">VLOOKUP(P341,$AI$2:$AN$5000,6,FALSE)</f>
        <v>21</v>
      </c>
      <c r="AC340" s="9" t="str">
        <f t="shared" ref="AC340" si="3645">Q342</f>
        <v/>
      </c>
      <c r="AD340" s="9">
        <f t="shared" ref="AD340" si="3646">IF(TRIM(F341)="",1,0)</f>
        <v>0</v>
      </c>
      <c r="AF340" s="347">
        <f t="shared" ref="AF340" si="3647">SUM($AD$7:$AD$5000)</f>
        <v>0</v>
      </c>
      <c r="AG340" s="9">
        <f>IF(AND(H340="X",C340=Labels!C382),1,0)</f>
        <v>0</v>
      </c>
      <c r="AI340" s="328" t="s">
        <v>2085</v>
      </c>
      <c r="AJ340" s="328">
        <v>1354034</v>
      </c>
      <c r="AK340" s="328">
        <v>4148170</v>
      </c>
      <c r="AL340" s="328">
        <v>0</v>
      </c>
      <c r="AM340" s="328">
        <v>5</v>
      </c>
      <c r="AN340" s="328">
        <v>21</v>
      </c>
      <c r="AO340" s="328">
        <v>0</v>
      </c>
      <c r="AP340" s="328">
        <v>1</v>
      </c>
      <c r="AQ340" s="328">
        <v>0</v>
      </c>
      <c r="AR340" s="328">
        <v>0</v>
      </c>
      <c r="AS340" s="328"/>
      <c r="AX340" s="9" t="s">
        <v>664</v>
      </c>
    </row>
    <row r="341" spans="1:50" ht="25.5">
      <c r="A341" s="212">
        <f t="shared" si="3532"/>
        <v>0</v>
      </c>
      <c r="B341" s="18" t="s">
        <v>1157</v>
      </c>
      <c r="C341" s="219" t="str">
        <f t="shared" ref="C341" si="3648">C340</f>
        <v>Minor Must</v>
      </c>
      <c r="D341" s="44" t="str">
        <f t="shared" ref="D341" si="3649">D340</f>
        <v>CB. 7.1.1</v>
      </c>
      <c r="E341" s="19" t="str">
        <f>Labels!$C$103</f>
        <v>Answer 1 / Comment</v>
      </c>
      <c r="F341" s="62" t="str">
        <f>$AI$311</f>
        <v>CB. 7.1.1 -Yes</v>
      </c>
      <c r="G341" s="46" t="s">
        <v>664</v>
      </c>
      <c r="H341" s="20" t="str">
        <f t="shared" ref="H341:H342" si="3650">H340</f>
        <v/>
      </c>
      <c r="I341" s="20" t="str">
        <f t="shared" ref="I341:I342" si="3651">I340</f>
        <v/>
      </c>
      <c r="J341" s="20" t="str">
        <f t="shared" ref="J341:J342" si="3652">J340</f>
        <v/>
      </c>
      <c r="K341" s="20" t="str">
        <f t="shared" ref="K341:K342" si="3653">K340</f>
        <v>X</v>
      </c>
      <c r="L341" s="28" t="str">
        <f t="shared" ref="L341" si="3654">L340</f>
        <v/>
      </c>
      <c r="M341" s="21"/>
      <c r="N341" s="22" t="str">
        <f t="shared" ref="N341:N342" si="3655">LEFT(F341,FIND(" -",F341)-1)</f>
        <v>CB. 7.1.1</v>
      </c>
      <c r="O341" s="22" t="str">
        <f t="shared" ref="O341" si="3656">IF(ISERR(N341),D340,N341)</f>
        <v>CB. 7.1.1</v>
      </c>
      <c r="P341" s="22" t="str">
        <f t="shared" ref="P341:P342" si="3657">TRIM(F341&amp;"")</f>
        <v>CB. 7.1.1 -Yes</v>
      </c>
      <c r="Q341" s="22" t="str">
        <f t="shared" ref="Q341:Q342" si="3658">TRIM(G341&amp;"")</f>
        <v>Y</v>
      </c>
      <c r="R341" s="9">
        <f t="shared" ref="R341:R342" si="3659">VLOOKUP(F341,$AI$2:$AM$5000,5,FALSE)</f>
        <v>2</v>
      </c>
      <c r="S341" s="9">
        <f t="shared" ref="S341:S342" si="3660">IF(ISNA(R341),0,R341)</f>
        <v>2</v>
      </c>
      <c r="T341" s="9">
        <f t="shared" ref="T341:T342" si="3661">VLOOKUP(F341,$AI$2:$AL$5000,4,FALSE)</f>
        <v>2</v>
      </c>
      <c r="U341" s="9">
        <f t="shared" ref="U341:U342" si="3662">IF(ISNA(T341),0,T341)</f>
        <v>2</v>
      </c>
      <c r="X341" s="9">
        <f t="shared" ref="X341:X342" si="3663">VLOOKUP(F341,$AI$2:$AL$5000,3,FALSE)</f>
        <v>4148139</v>
      </c>
      <c r="Y341" s="349"/>
      <c r="Z341" s="9">
        <f>SUM(Y$7:Y341)</f>
        <v>0</v>
      </c>
      <c r="AC341" s="350">
        <f t="shared" ref="AC341" si="3664">IF(ISNA(VLOOKUP(F341,$AI$2:$AS$5000,11,FALSE)),"", VLOOKUP(F341,$AI$2:$AS$5000,11,FALSE))</f>
        <v>0</v>
      </c>
      <c r="AI341" s="328" t="s">
        <v>2086</v>
      </c>
      <c r="AJ341" s="328">
        <v>1354034</v>
      </c>
      <c r="AK341" s="328">
        <v>4148169</v>
      </c>
      <c r="AL341" s="328">
        <v>2</v>
      </c>
      <c r="AM341" s="328">
        <v>2</v>
      </c>
      <c r="AN341" s="328">
        <v>21</v>
      </c>
      <c r="AO341" s="328">
        <v>1</v>
      </c>
      <c r="AP341" s="328">
        <v>0</v>
      </c>
      <c r="AQ341" s="328">
        <v>0</v>
      </c>
      <c r="AR341" s="328">
        <v>0</v>
      </c>
      <c r="AS341" s="328"/>
    </row>
    <row r="342" spans="1:50" ht="26.25" thickBot="1">
      <c r="A342" s="212">
        <f t="shared" si="3532"/>
        <v>0</v>
      </c>
      <c r="B342" s="23" t="str">
        <f t="shared" ref="B342:D342" si="3665">B340</f>
        <v>GGFV51FA</v>
      </c>
      <c r="C342" s="220" t="str">
        <f t="shared" si="3665"/>
        <v>Minor Must</v>
      </c>
      <c r="D342" s="45" t="str">
        <f t="shared" si="3665"/>
        <v>CB. 7.1.1</v>
      </c>
      <c r="E342" s="24" t="str">
        <f>Labels!$C$104</f>
        <v>Answer 2 / Evidence</v>
      </c>
      <c r="F342" s="222"/>
      <c r="G342" s="223"/>
      <c r="H342" s="25" t="str">
        <f t="shared" si="3650"/>
        <v/>
      </c>
      <c r="I342" s="25" t="str">
        <f t="shared" si="3651"/>
        <v/>
      </c>
      <c r="J342" s="25" t="str">
        <f t="shared" si="3652"/>
        <v/>
      </c>
      <c r="K342" s="25" t="str">
        <f t="shared" si="3653"/>
        <v>X</v>
      </c>
      <c r="L342" s="27" t="str">
        <f t="shared" ref="L342" si="3666">L340</f>
        <v/>
      </c>
      <c r="M342" s="21"/>
      <c r="N342" s="22" t="e">
        <f t="shared" si="3655"/>
        <v>#VALUE!</v>
      </c>
      <c r="O342" s="22" t="str">
        <f t="shared" ref="O342" si="3667">IF(ISERR(N342),D340,N342)</f>
        <v>CB. 7.1.1</v>
      </c>
      <c r="P342" s="22" t="str">
        <f t="shared" si="3657"/>
        <v/>
      </c>
      <c r="Q342" s="22" t="str">
        <f t="shared" si="3658"/>
        <v/>
      </c>
      <c r="R342" s="9" t="e">
        <f t="shared" si="3659"/>
        <v>#N/A</v>
      </c>
      <c r="S342" s="9">
        <f t="shared" si="3660"/>
        <v>0</v>
      </c>
      <c r="T342" s="9" t="e">
        <f t="shared" si="3661"/>
        <v>#N/A</v>
      </c>
      <c r="U342" s="9">
        <f t="shared" si="3662"/>
        <v>0</v>
      </c>
      <c r="V342" s="9">
        <f t="shared" ref="V342" si="3668">IF(U342=0,U341,U342)</f>
        <v>2</v>
      </c>
      <c r="W342" s="347">
        <v>2</v>
      </c>
      <c r="X342" s="9" t="e">
        <f t="shared" si="3663"/>
        <v>#N/A</v>
      </c>
      <c r="Y342" s="349"/>
      <c r="Z342" s="9">
        <f>SUM(Y$7:Y342)</f>
        <v>0</v>
      </c>
      <c r="AE342" s="9">
        <f t="shared" ref="AE342" si="3669">MIN(AH342,V342)</f>
        <v>2</v>
      </c>
      <c r="AH342" s="9">
        <v>2</v>
      </c>
      <c r="AI342" s="328" t="s">
        <v>2087</v>
      </c>
      <c r="AJ342" s="328">
        <v>1354035</v>
      </c>
      <c r="AK342" s="328">
        <v>4148174</v>
      </c>
      <c r="AL342" s="328">
        <v>0</v>
      </c>
      <c r="AM342" s="328">
        <v>6</v>
      </c>
      <c r="AN342" s="328">
        <v>21</v>
      </c>
      <c r="AO342" s="328">
        <v>1</v>
      </c>
      <c r="AP342" s="328">
        <v>0</v>
      </c>
      <c r="AQ342" s="328">
        <v>1</v>
      </c>
      <c r="AR342" s="328">
        <v>0</v>
      </c>
      <c r="AS342" s="328"/>
      <c r="AU342" s="9">
        <v>0</v>
      </c>
      <c r="AV342" s="9">
        <f>U341</f>
        <v>2</v>
      </c>
    </row>
    <row r="343" spans="1:50" ht="51">
      <c r="A343" s="212">
        <f t="shared" si="3532"/>
        <v>0</v>
      </c>
      <c r="B343" s="67" t="s">
        <v>1157</v>
      </c>
      <c r="C343" s="143" t="s">
        <v>1096</v>
      </c>
      <c r="D343" s="43" t="s">
        <v>2568</v>
      </c>
      <c r="E343" s="218" t="str">
        <f>Labels!$C$54</f>
        <v>Control Point</v>
      </c>
      <c r="F343" s="26" t="s">
        <v>2569</v>
      </c>
      <c r="G343" s="30" t="str">
        <f>IF(OR(ISERR(P344),ISERR(P345),ISERR(Q344),ISERR(Q345)),Labels!$C$94,Q343)</f>
        <v>Input Accepted</v>
      </c>
      <c r="H343" s="15" t="str">
        <f t="shared" ref="H343" si="3670">IF(F344&lt;&gt;"",IF(TRIM(VLOOKUP(F344,$AI$2:$AR$5000,8,FALSE))="1","X",""),"")</f>
        <v/>
      </c>
      <c r="I343" s="15" t="str">
        <f t="shared" ref="I343" si="3671">IF(F344&lt;&gt;"",IF(TRIM(VLOOKUP(F344,$AI$2:$AR$5000,9,FALSE))="1","X",""),"")</f>
        <v/>
      </c>
      <c r="J343" s="15" t="str">
        <f t="shared" ref="J343" si="3672">IF(TRIM(""&amp;G345)&lt;&gt;"","X","")</f>
        <v/>
      </c>
      <c r="K343" s="15" t="str">
        <f t="shared" ref="K343" si="3673">IF(TRIM(""&amp;G344)&lt;&gt;"","X","")</f>
        <v>X</v>
      </c>
      <c r="L343" s="31" t="str">
        <f>IF(G343&lt;&gt;Labels!$C$92,"X","")</f>
        <v/>
      </c>
      <c r="M343" s="16"/>
      <c r="N343" s="17">
        <v>1354022</v>
      </c>
      <c r="O343" s="17">
        <v>13125</v>
      </c>
      <c r="P343" s="17"/>
      <c r="Q343" s="22" t="str">
        <f>IF(F344="",Labels!$C$93,R343)</f>
        <v>Input Accepted</v>
      </c>
      <c r="R343" s="9" t="str">
        <f t="shared" ref="R343" si="3674">IF(OR(O344&amp;""&lt;&gt;D343&amp;"",O345&amp;""&lt;&gt;D343&amp;""),"You are not allowed to copy cells in the answer column. Press Ctrl-z immediately to attempt to fix this error.",S343)</f>
        <v>Input Accepted</v>
      </c>
      <c r="S343" s="9" t="str">
        <f>IF(AND(OR(H343="X",S344=6,C343=Labels!$C$49,C343=Labels!$C$46,AX343="Y"),Q344=""),Labels!$C$95,T343)</f>
        <v>Input Accepted</v>
      </c>
      <c r="T343" s="346" t="str">
        <f>IF(OR(S345=6,AND(S345&gt;0,S344=6)),Labels!$C$96,IF(S345=1,Labels!$C$143,U343))</f>
        <v>Input Accepted</v>
      </c>
      <c r="U343" s="9" t="str">
        <f>IF(AND(S345&gt;0,U345&lt;=U344),Labels!C$97,V343)</f>
        <v>Input Accepted</v>
      </c>
      <c r="V343" s="9" t="str">
        <f>IF(AND(S345&gt;0,Q345=""),Labels!$C$98,W343)</f>
        <v>Input Accepted</v>
      </c>
      <c r="W343" s="9" t="str">
        <f>IF(AND(S345=0,Q345&lt;&gt;""),Labels!$C$99,Labels!$C$92)</f>
        <v>Input Accepted</v>
      </c>
      <c r="Y343" s="9">
        <f t="shared" ref="Y343" si="3675">IF(H343="X",1,0)</f>
        <v>0</v>
      </c>
      <c r="Z343" s="9">
        <f>SUM(Y$7:Y343)</f>
        <v>0</v>
      </c>
      <c r="AA343" s="9" t="str">
        <f t="shared" ref="AA343" si="3676">Q344</f>
        <v>Y</v>
      </c>
      <c r="AB343" s="9">
        <f t="shared" ref="AB343" si="3677">VLOOKUP(P344,$AI$2:$AN$5000,6,FALSE)</f>
        <v>21</v>
      </c>
      <c r="AC343" s="9" t="str">
        <f t="shared" ref="AC343" si="3678">Q345</f>
        <v/>
      </c>
      <c r="AD343" s="9">
        <f t="shared" ref="AD343" si="3679">IF(TRIM(F344)="",1,0)</f>
        <v>0</v>
      </c>
      <c r="AF343" s="347">
        <f t="shared" ref="AF343" si="3680">SUM($AD$7:$AD$5000)</f>
        <v>0</v>
      </c>
      <c r="AG343" s="9">
        <f>IF(AND(H343="X",C343=Labels!C385),1,0)</f>
        <v>0</v>
      </c>
      <c r="AI343" s="328" t="s">
        <v>2088</v>
      </c>
      <c r="AJ343" s="328">
        <v>1354035</v>
      </c>
      <c r="AK343" s="328">
        <v>4148173</v>
      </c>
      <c r="AL343" s="328">
        <v>0</v>
      </c>
      <c r="AM343" s="328">
        <v>5</v>
      </c>
      <c r="AN343" s="328">
        <v>21</v>
      </c>
      <c r="AO343" s="328">
        <v>0</v>
      </c>
      <c r="AP343" s="328">
        <v>1</v>
      </c>
      <c r="AQ343" s="328">
        <v>0</v>
      </c>
      <c r="AR343" s="328">
        <v>0</v>
      </c>
      <c r="AS343" s="328"/>
      <c r="AX343" s="9" t="s">
        <v>663</v>
      </c>
    </row>
    <row r="344" spans="1:50" ht="25.5">
      <c r="A344" s="212">
        <f t="shared" si="3532"/>
        <v>0</v>
      </c>
      <c r="B344" s="18" t="s">
        <v>1157</v>
      </c>
      <c r="C344" s="219" t="str">
        <f t="shared" ref="C344" si="3681">C343</f>
        <v>Major Must</v>
      </c>
      <c r="D344" s="44" t="str">
        <f t="shared" ref="D344" si="3682">D343</f>
        <v>CB. 7.1.2</v>
      </c>
      <c r="E344" s="19" t="str">
        <f>Labels!$C$103</f>
        <v>Answer 1 / Comment</v>
      </c>
      <c r="F344" s="62" t="str">
        <f>$AI$313</f>
        <v>CB. 7.1.2 -Yes</v>
      </c>
      <c r="G344" s="46" t="s">
        <v>664</v>
      </c>
      <c r="H344" s="20" t="str">
        <f t="shared" ref="H344:H345" si="3683">H343</f>
        <v/>
      </c>
      <c r="I344" s="20" t="str">
        <f t="shared" ref="I344:I345" si="3684">I343</f>
        <v/>
      </c>
      <c r="J344" s="20" t="str">
        <f t="shared" ref="J344:J345" si="3685">J343</f>
        <v/>
      </c>
      <c r="K344" s="20" t="str">
        <f t="shared" ref="K344:K345" si="3686">K343</f>
        <v>X</v>
      </c>
      <c r="L344" s="28" t="str">
        <f t="shared" ref="L344" si="3687">L343</f>
        <v/>
      </c>
      <c r="M344" s="21"/>
      <c r="N344" s="22" t="str">
        <f t="shared" ref="N344:N345" si="3688">LEFT(F344,FIND(" -",F344)-1)</f>
        <v>CB. 7.1.2</v>
      </c>
      <c r="O344" s="22" t="str">
        <f t="shared" ref="O344" si="3689">IF(ISERR(N344),D343,N344)</f>
        <v>CB. 7.1.2</v>
      </c>
      <c r="P344" s="22" t="str">
        <f t="shared" ref="P344:P345" si="3690">TRIM(F344&amp;"")</f>
        <v>CB. 7.1.2 -Yes</v>
      </c>
      <c r="Q344" s="22" t="str">
        <f t="shared" ref="Q344:Q345" si="3691">TRIM(G344&amp;"")</f>
        <v>Y</v>
      </c>
      <c r="R344" s="9">
        <f t="shared" ref="R344:R345" si="3692">VLOOKUP(F344,$AI$2:$AM$5000,5,FALSE)</f>
        <v>2</v>
      </c>
      <c r="S344" s="9">
        <f t="shared" ref="S344:S345" si="3693">IF(ISNA(R344),0,R344)</f>
        <v>2</v>
      </c>
      <c r="T344" s="9">
        <f t="shared" ref="T344:T345" si="3694">VLOOKUP(F344,$AI$2:$AL$5000,4,FALSE)</f>
        <v>2</v>
      </c>
      <c r="U344" s="9">
        <f t="shared" ref="U344:U345" si="3695">IF(ISNA(T344),0,T344)</f>
        <v>2</v>
      </c>
      <c r="X344" s="9">
        <f t="shared" ref="X344:X345" si="3696">VLOOKUP(F344,$AI$2:$AL$5000,3,FALSE)</f>
        <v>4148142</v>
      </c>
      <c r="Y344" s="349"/>
      <c r="Z344" s="9">
        <f>SUM(Y$7:Y344)</f>
        <v>0</v>
      </c>
      <c r="AC344" s="350">
        <f t="shared" ref="AC344" si="3697">IF(ISNA(VLOOKUP(F344,$AI$2:$AS$5000,11,FALSE)),"", VLOOKUP(F344,$AI$2:$AS$5000,11,FALSE))</f>
        <v>0</v>
      </c>
      <c r="AI344" s="328" t="s">
        <v>2089</v>
      </c>
      <c r="AJ344" s="328">
        <v>1354035</v>
      </c>
      <c r="AK344" s="328">
        <v>4148172</v>
      </c>
      <c r="AL344" s="328">
        <v>2</v>
      </c>
      <c r="AM344" s="328">
        <v>2</v>
      </c>
      <c r="AN344" s="328">
        <v>21</v>
      </c>
      <c r="AO344" s="328">
        <v>1</v>
      </c>
      <c r="AP344" s="328">
        <v>0</v>
      </c>
      <c r="AQ344" s="328">
        <v>0</v>
      </c>
      <c r="AR344" s="328">
        <v>0</v>
      </c>
      <c r="AS344" s="328"/>
    </row>
    <row r="345" spans="1:50" ht="26.25" thickBot="1">
      <c r="A345" s="212">
        <f t="shared" si="3532"/>
        <v>0</v>
      </c>
      <c r="B345" s="23" t="str">
        <f t="shared" ref="B345:D345" si="3698">B343</f>
        <v>GGFV51FA</v>
      </c>
      <c r="C345" s="220" t="str">
        <f t="shared" si="3698"/>
        <v>Major Must</v>
      </c>
      <c r="D345" s="45" t="str">
        <f t="shared" si="3698"/>
        <v>CB. 7.1.2</v>
      </c>
      <c r="E345" s="24" t="str">
        <f>Labels!$C$104</f>
        <v>Answer 2 / Evidence</v>
      </c>
      <c r="F345" s="222"/>
      <c r="G345" s="223"/>
      <c r="H345" s="25" t="str">
        <f t="shared" si="3683"/>
        <v/>
      </c>
      <c r="I345" s="25" t="str">
        <f t="shared" si="3684"/>
        <v/>
      </c>
      <c r="J345" s="25" t="str">
        <f t="shared" si="3685"/>
        <v/>
      </c>
      <c r="K345" s="25" t="str">
        <f t="shared" si="3686"/>
        <v>X</v>
      </c>
      <c r="L345" s="27" t="str">
        <f t="shared" ref="L345" si="3699">L343</f>
        <v/>
      </c>
      <c r="M345" s="21"/>
      <c r="N345" s="22" t="e">
        <f t="shared" si="3688"/>
        <v>#VALUE!</v>
      </c>
      <c r="O345" s="22" t="str">
        <f t="shared" ref="O345" si="3700">IF(ISERR(N345),D343,N345)</f>
        <v>CB. 7.1.2</v>
      </c>
      <c r="P345" s="22" t="str">
        <f t="shared" si="3690"/>
        <v/>
      </c>
      <c r="Q345" s="22" t="str">
        <f t="shared" si="3691"/>
        <v/>
      </c>
      <c r="R345" s="9" t="e">
        <f t="shared" si="3692"/>
        <v>#N/A</v>
      </c>
      <c r="S345" s="9">
        <f t="shared" si="3693"/>
        <v>0</v>
      </c>
      <c r="T345" s="9" t="e">
        <f t="shared" si="3694"/>
        <v>#N/A</v>
      </c>
      <c r="U345" s="9">
        <f t="shared" si="3695"/>
        <v>0</v>
      </c>
      <c r="V345" s="9">
        <f t="shared" ref="V345" si="3701">IF(U345=0,U344,U345)</f>
        <v>2</v>
      </c>
      <c r="W345" s="347">
        <v>2</v>
      </c>
      <c r="X345" s="9" t="e">
        <f t="shared" si="3696"/>
        <v>#N/A</v>
      </c>
      <c r="Y345" s="349"/>
      <c r="Z345" s="9">
        <f>SUM(Y$7:Y345)</f>
        <v>0</v>
      </c>
      <c r="AE345" s="9">
        <f t="shared" ref="AE345" si="3702">MIN(AH345,V345)</f>
        <v>2</v>
      </c>
      <c r="AH345" s="9">
        <v>2</v>
      </c>
      <c r="AI345" s="328" t="s">
        <v>2090</v>
      </c>
      <c r="AJ345" s="328">
        <v>1354036</v>
      </c>
      <c r="AK345" s="328">
        <v>4148176</v>
      </c>
      <c r="AL345" s="328">
        <v>0</v>
      </c>
      <c r="AM345" s="328">
        <v>5</v>
      </c>
      <c r="AN345" s="328">
        <v>21</v>
      </c>
      <c r="AO345" s="328">
        <v>0</v>
      </c>
      <c r="AP345" s="328">
        <v>1</v>
      </c>
      <c r="AQ345" s="328">
        <v>0</v>
      </c>
      <c r="AR345" s="328">
        <v>0</v>
      </c>
      <c r="AS345" s="328"/>
      <c r="AU345" s="9">
        <v>0</v>
      </c>
      <c r="AV345" s="9">
        <f>U344</f>
        <v>2</v>
      </c>
    </row>
    <row r="346" spans="1:50" ht="38.25">
      <c r="A346" s="212">
        <f t="shared" si="3532"/>
        <v>0</v>
      </c>
      <c r="B346" s="67" t="s">
        <v>1157</v>
      </c>
      <c r="C346" s="143" t="s">
        <v>1096</v>
      </c>
      <c r="D346" s="43" t="s">
        <v>2570</v>
      </c>
      <c r="E346" s="218" t="str">
        <f>Labels!$C$54</f>
        <v>Control Point</v>
      </c>
      <c r="F346" s="26" t="s">
        <v>2571</v>
      </c>
      <c r="G346" s="30" t="str">
        <f>IF(OR(ISERR(P347),ISERR(P348),ISERR(Q347),ISERR(Q348)),Labels!$C$94,Q346)</f>
        <v>Input Accepted</v>
      </c>
      <c r="H346" s="15" t="str">
        <f t="shared" ref="H346" si="3703">IF(F347&lt;&gt;"",IF(TRIM(VLOOKUP(F347,$AI$2:$AR$5000,8,FALSE))="1","X",""),"")</f>
        <v/>
      </c>
      <c r="I346" s="15" t="str">
        <f t="shared" ref="I346" si="3704">IF(F347&lt;&gt;"",IF(TRIM(VLOOKUP(F347,$AI$2:$AR$5000,9,FALSE))="1","X",""),"")</f>
        <v/>
      </c>
      <c r="J346" s="15" t="str">
        <f t="shared" ref="J346" si="3705">IF(TRIM(""&amp;G348)&lt;&gt;"","X","")</f>
        <v/>
      </c>
      <c r="K346" s="15" t="str">
        <f t="shared" ref="K346" si="3706">IF(TRIM(""&amp;G347)&lt;&gt;"","X","")</f>
        <v>X</v>
      </c>
      <c r="L346" s="31" t="str">
        <f>IF(G346&lt;&gt;Labels!$C$92,"X","")</f>
        <v/>
      </c>
      <c r="M346" s="16"/>
      <c r="N346" s="17">
        <v>1354023</v>
      </c>
      <c r="O346" s="17">
        <v>13125</v>
      </c>
      <c r="P346" s="17"/>
      <c r="Q346" s="22" t="str">
        <f>IF(F347="",Labels!$C$93,R346)</f>
        <v>Input Accepted</v>
      </c>
      <c r="R346" s="9" t="str">
        <f t="shared" ref="R346" si="3707">IF(OR(O347&amp;""&lt;&gt;D346&amp;"",O348&amp;""&lt;&gt;D346&amp;""),"You are not allowed to copy cells in the answer column. Press Ctrl-z immediately to attempt to fix this error.",S346)</f>
        <v>Input Accepted</v>
      </c>
      <c r="S346" s="9" t="str">
        <f>IF(AND(OR(H346="X",S347=6,C346=Labels!$C$49,C346=Labels!$C$46,AX346="Y"),Q347=""),Labels!$C$95,T346)</f>
        <v>Input Accepted</v>
      </c>
      <c r="T346" s="346" t="str">
        <f>IF(OR(S348=6,AND(S348&gt;0,S347=6)),Labels!$C$96,IF(S348=1,Labels!$C$143,U346))</f>
        <v>Input Accepted</v>
      </c>
      <c r="U346" s="9" t="str">
        <f>IF(AND(S348&gt;0,U348&lt;=U347),Labels!C$97,V346)</f>
        <v>Input Accepted</v>
      </c>
      <c r="V346" s="9" t="str">
        <f>IF(AND(S348&gt;0,Q348=""),Labels!$C$98,W346)</f>
        <v>Input Accepted</v>
      </c>
      <c r="W346" s="9" t="str">
        <f>IF(AND(S348=0,Q348&lt;&gt;""),Labels!$C$99,Labels!$C$92)</f>
        <v>Input Accepted</v>
      </c>
      <c r="Y346" s="9">
        <f t="shared" ref="Y346" si="3708">IF(H346="X",1,0)</f>
        <v>0</v>
      </c>
      <c r="Z346" s="9">
        <f>SUM(Y$7:Y346)</f>
        <v>0</v>
      </c>
      <c r="AA346" s="9" t="str">
        <f t="shared" ref="AA346" si="3709">Q347</f>
        <v>Y</v>
      </c>
      <c r="AB346" s="9">
        <f t="shared" ref="AB346" si="3710">VLOOKUP(P347,$AI$2:$AN$5000,6,FALSE)</f>
        <v>21</v>
      </c>
      <c r="AC346" s="9" t="str">
        <f t="shared" ref="AC346" si="3711">Q348</f>
        <v/>
      </c>
      <c r="AD346" s="9">
        <f t="shared" ref="AD346" si="3712">IF(TRIM(F347)="",1,0)</f>
        <v>0</v>
      </c>
      <c r="AF346" s="347">
        <f t="shared" ref="AF346" si="3713">SUM($AD$7:$AD$5000)</f>
        <v>0</v>
      </c>
      <c r="AG346" s="9">
        <f>IF(AND(H346="X",C346=Labels!C388),1,0)</f>
        <v>0</v>
      </c>
      <c r="AI346" s="328" t="s">
        <v>2091</v>
      </c>
      <c r="AJ346" s="328">
        <v>1354036</v>
      </c>
      <c r="AK346" s="328">
        <v>4148175</v>
      </c>
      <c r="AL346" s="328">
        <v>2</v>
      </c>
      <c r="AM346" s="328">
        <v>2</v>
      </c>
      <c r="AN346" s="328">
        <v>21</v>
      </c>
      <c r="AO346" s="328">
        <v>1</v>
      </c>
      <c r="AP346" s="328">
        <v>0</v>
      </c>
      <c r="AQ346" s="328">
        <v>0</v>
      </c>
      <c r="AR346" s="328">
        <v>0</v>
      </c>
      <c r="AS346" s="328"/>
      <c r="AX346" s="9" t="s">
        <v>663</v>
      </c>
    </row>
    <row r="347" spans="1:50" ht="25.5">
      <c r="A347" s="212">
        <f t="shared" si="3532"/>
        <v>0</v>
      </c>
      <c r="B347" s="18" t="s">
        <v>1157</v>
      </c>
      <c r="C347" s="219" t="str">
        <f t="shared" ref="C347" si="3714">C346</f>
        <v>Major Must</v>
      </c>
      <c r="D347" s="44" t="str">
        <f t="shared" ref="D347" si="3715">D346</f>
        <v>CB. 7.1.3</v>
      </c>
      <c r="E347" s="19" t="str">
        <f>Labels!$C$103</f>
        <v>Answer 1 / Comment</v>
      </c>
      <c r="F347" s="62" t="str">
        <f>$AI$315</f>
        <v>CB. 7.1.3 -Yes</v>
      </c>
      <c r="G347" s="46" t="s">
        <v>664</v>
      </c>
      <c r="H347" s="20" t="str">
        <f t="shared" ref="H347:H348" si="3716">H346</f>
        <v/>
      </c>
      <c r="I347" s="20" t="str">
        <f t="shared" ref="I347:I348" si="3717">I346</f>
        <v/>
      </c>
      <c r="J347" s="20" t="str">
        <f t="shared" ref="J347:J348" si="3718">J346</f>
        <v/>
      </c>
      <c r="K347" s="20" t="str">
        <f t="shared" ref="K347:K348" si="3719">K346</f>
        <v>X</v>
      </c>
      <c r="L347" s="28" t="str">
        <f t="shared" ref="L347" si="3720">L346</f>
        <v/>
      </c>
      <c r="M347" s="21"/>
      <c r="N347" s="22" t="str">
        <f t="shared" ref="N347:N348" si="3721">LEFT(F347,FIND(" -",F347)-1)</f>
        <v>CB. 7.1.3</v>
      </c>
      <c r="O347" s="22" t="str">
        <f t="shared" ref="O347" si="3722">IF(ISERR(N347),D346,N347)</f>
        <v>CB. 7.1.3</v>
      </c>
      <c r="P347" s="22" t="str">
        <f t="shared" ref="P347:P348" si="3723">TRIM(F347&amp;"")</f>
        <v>CB. 7.1.3 -Yes</v>
      </c>
      <c r="Q347" s="22" t="str">
        <f t="shared" ref="Q347:Q348" si="3724">TRIM(G347&amp;"")</f>
        <v>Y</v>
      </c>
      <c r="R347" s="9">
        <f t="shared" ref="R347:R348" si="3725">VLOOKUP(F347,$AI$2:$AM$5000,5,FALSE)</f>
        <v>2</v>
      </c>
      <c r="S347" s="9">
        <f t="shared" ref="S347:S348" si="3726">IF(ISNA(R347),0,R347)</f>
        <v>2</v>
      </c>
      <c r="T347" s="9">
        <f t="shared" ref="T347:T348" si="3727">VLOOKUP(F347,$AI$2:$AL$5000,4,FALSE)</f>
        <v>2</v>
      </c>
      <c r="U347" s="9">
        <f t="shared" ref="U347:U348" si="3728">IF(ISNA(T347),0,T347)</f>
        <v>2</v>
      </c>
      <c r="X347" s="9">
        <f t="shared" ref="X347:X348" si="3729">VLOOKUP(F347,$AI$2:$AL$5000,3,FALSE)</f>
        <v>4148144</v>
      </c>
      <c r="Y347" s="349"/>
      <c r="Z347" s="9">
        <f>SUM(Y$7:Y347)</f>
        <v>0</v>
      </c>
      <c r="AC347" s="350">
        <f t="shared" ref="AC347" si="3730">IF(ISNA(VLOOKUP(F347,$AI$2:$AS$5000,11,FALSE)),"", VLOOKUP(F347,$AI$2:$AS$5000,11,FALSE))</f>
        <v>0</v>
      </c>
      <c r="AI347" s="328" t="s">
        <v>2092</v>
      </c>
      <c r="AJ347" s="328">
        <v>1354037</v>
      </c>
      <c r="AK347" s="328">
        <v>4148179</v>
      </c>
      <c r="AL347" s="328">
        <v>0</v>
      </c>
      <c r="AM347" s="328">
        <v>6</v>
      </c>
      <c r="AN347" s="328">
        <v>21</v>
      </c>
      <c r="AO347" s="328">
        <v>1</v>
      </c>
      <c r="AP347" s="328">
        <v>0</v>
      </c>
      <c r="AQ347" s="328">
        <v>1</v>
      </c>
      <c r="AR347" s="328">
        <v>0</v>
      </c>
      <c r="AS347" s="328"/>
    </row>
    <row r="348" spans="1:50" ht="26.25" thickBot="1">
      <c r="A348" s="212">
        <f t="shared" si="3532"/>
        <v>0</v>
      </c>
      <c r="B348" s="23" t="str">
        <f t="shared" ref="B348:D348" si="3731">B346</f>
        <v>GGFV51FA</v>
      </c>
      <c r="C348" s="220" t="str">
        <f t="shared" si="3731"/>
        <v>Major Must</v>
      </c>
      <c r="D348" s="45" t="str">
        <f t="shared" si="3731"/>
        <v>CB. 7.1.3</v>
      </c>
      <c r="E348" s="24" t="str">
        <f>Labels!$C$104</f>
        <v>Answer 2 / Evidence</v>
      </c>
      <c r="F348" s="222"/>
      <c r="G348" s="223"/>
      <c r="H348" s="25" t="str">
        <f t="shared" si="3716"/>
        <v/>
      </c>
      <c r="I348" s="25" t="str">
        <f t="shared" si="3717"/>
        <v/>
      </c>
      <c r="J348" s="25" t="str">
        <f t="shared" si="3718"/>
        <v/>
      </c>
      <c r="K348" s="25" t="str">
        <f t="shared" si="3719"/>
        <v>X</v>
      </c>
      <c r="L348" s="27" t="str">
        <f t="shared" ref="L348" si="3732">L346</f>
        <v/>
      </c>
      <c r="M348" s="21"/>
      <c r="N348" s="22" t="e">
        <f t="shared" si="3721"/>
        <v>#VALUE!</v>
      </c>
      <c r="O348" s="22" t="str">
        <f t="shared" ref="O348" si="3733">IF(ISERR(N348),D346,N348)</f>
        <v>CB. 7.1.3</v>
      </c>
      <c r="P348" s="22" t="str">
        <f t="shared" si="3723"/>
        <v/>
      </c>
      <c r="Q348" s="22" t="str">
        <f t="shared" si="3724"/>
        <v/>
      </c>
      <c r="R348" s="9" t="e">
        <f t="shared" si="3725"/>
        <v>#N/A</v>
      </c>
      <c r="S348" s="9">
        <f t="shared" si="3726"/>
        <v>0</v>
      </c>
      <c r="T348" s="9" t="e">
        <f t="shared" si="3727"/>
        <v>#N/A</v>
      </c>
      <c r="U348" s="9">
        <f t="shared" si="3728"/>
        <v>0</v>
      </c>
      <c r="V348" s="9">
        <f t="shared" ref="V348" si="3734">IF(U348=0,U347,U348)</f>
        <v>2</v>
      </c>
      <c r="W348" s="347">
        <v>2</v>
      </c>
      <c r="X348" s="9" t="e">
        <f t="shared" si="3729"/>
        <v>#N/A</v>
      </c>
      <c r="Y348" s="349"/>
      <c r="Z348" s="9">
        <f>SUM(Y$7:Y348)</f>
        <v>0</v>
      </c>
      <c r="AE348" s="9">
        <f t="shared" ref="AE348" si="3735">MIN(AH348,V348)</f>
        <v>2</v>
      </c>
      <c r="AH348" s="9">
        <v>2</v>
      </c>
      <c r="AI348" s="328" t="s">
        <v>2093</v>
      </c>
      <c r="AJ348" s="328">
        <v>1354037</v>
      </c>
      <c r="AK348" s="328">
        <v>4148178</v>
      </c>
      <c r="AL348" s="328">
        <v>0</v>
      </c>
      <c r="AM348" s="328">
        <v>5</v>
      </c>
      <c r="AN348" s="328">
        <v>21</v>
      </c>
      <c r="AO348" s="328">
        <v>0</v>
      </c>
      <c r="AP348" s="328">
        <v>1</v>
      </c>
      <c r="AQ348" s="328">
        <v>0</v>
      </c>
      <c r="AR348" s="328">
        <v>0</v>
      </c>
      <c r="AS348" s="328"/>
      <c r="AU348" s="9">
        <v>0</v>
      </c>
      <c r="AV348" s="9">
        <f>U347</f>
        <v>2</v>
      </c>
    </row>
    <row r="349" spans="1:50">
      <c r="A349" s="212">
        <f t="shared" si="3532"/>
        <v>0</v>
      </c>
      <c r="B349" s="67" t="s">
        <v>1157</v>
      </c>
      <c r="C349" s="143" t="s">
        <v>1097</v>
      </c>
      <c r="D349" s="43" t="s">
        <v>2572</v>
      </c>
      <c r="E349" s="218" t="str">
        <f>Labels!$C$54</f>
        <v>Control Point</v>
      </c>
      <c r="F349" s="26" t="s">
        <v>2573</v>
      </c>
      <c r="G349" s="30" t="str">
        <f>IF(OR(ISERR(P350),ISERR(P351),ISERR(Q350),ISERR(Q351)),Labels!$C$94,Q349)</f>
        <v>Input Accepted</v>
      </c>
      <c r="H349" s="15" t="str">
        <f t="shared" ref="H349" si="3736">IF(F350&lt;&gt;"",IF(TRIM(VLOOKUP(F350,$AI$2:$AR$5000,8,FALSE))="1","X",""),"")</f>
        <v/>
      </c>
      <c r="I349" s="15" t="str">
        <f t="shared" ref="I349" si="3737">IF(F350&lt;&gt;"",IF(TRIM(VLOOKUP(F350,$AI$2:$AR$5000,9,FALSE))="1","X",""),"")</f>
        <v/>
      </c>
      <c r="J349" s="15" t="str">
        <f t="shared" ref="J349" si="3738">IF(TRIM(""&amp;G351)&lt;&gt;"","X","")</f>
        <v/>
      </c>
      <c r="K349" s="15" t="str">
        <f t="shared" ref="K349" si="3739">IF(TRIM(""&amp;G350)&lt;&gt;"","X","")</f>
        <v/>
      </c>
      <c r="L349" s="31" t="str">
        <f>IF(G349&lt;&gt;Labels!$C$92,"X","")</f>
        <v/>
      </c>
      <c r="M349" s="16"/>
      <c r="N349" s="17">
        <v>1354024</v>
      </c>
      <c r="O349" s="17">
        <v>13125</v>
      </c>
      <c r="P349" s="17"/>
      <c r="Q349" s="22" t="str">
        <f>IF(F350="",Labels!$C$93,R349)</f>
        <v>Input Accepted</v>
      </c>
      <c r="R349" s="9" t="str">
        <f t="shared" ref="R349" si="3740">IF(OR(O350&amp;""&lt;&gt;D349&amp;"",O351&amp;""&lt;&gt;D349&amp;""),"You are not allowed to copy cells in the answer column. Press Ctrl-z immediately to attempt to fix this error.",S349)</f>
        <v>Input Accepted</v>
      </c>
      <c r="S349" s="9" t="str">
        <f>IF(AND(OR(H349="X",S350=6,C349=Labels!$C$49,C349=Labels!$C$46,AX349="Y"),Q350=""),Labels!$C$95,T349)</f>
        <v>Input Accepted</v>
      </c>
      <c r="T349" s="346" t="str">
        <f>IF(OR(S351=6,AND(S351&gt;0,S350=6)),Labels!$C$96,IF(S351=1,Labels!$C$143,U349))</f>
        <v>Input Accepted</v>
      </c>
      <c r="U349" s="9" t="str">
        <f>IF(AND(S351&gt;0,U351&lt;=U350),Labels!C$97,V349)</f>
        <v>Input Accepted</v>
      </c>
      <c r="V349" s="9" t="str">
        <f>IF(AND(S351&gt;0,Q351=""),Labels!$C$98,W349)</f>
        <v>Input Accepted</v>
      </c>
      <c r="W349" s="9" t="str">
        <f>IF(AND(S351=0,Q351&lt;&gt;""),Labels!$C$99,Labels!$C$92)</f>
        <v>Input Accepted</v>
      </c>
      <c r="Y349" s="9">
        <f t="shared" ref="Y349" si="3741">IF(H349="X",1,0)</f>
        <v>0</v>
      </c>
      <c r="Z349" s="9">
        <f>SUM(Y$7:Y349)</f>
        <v>0</v>
      </c>
      <c r="AA349" s="9" t="str">
        <f t="shared" ref="AA349" si="3742">Q350</f>
        <v/>
      </c>
      <c r="AB349" s="9">
        <f t="shared" ref="AB349" si="3743">VLOOKUP(P350,$AI$2:$AN$5000,6,FALSE)</f>
        <v>21</v>
      </c>
      <c r="AC349" s="9" t="str">
        <f t="shared" ref="AC349" si="3744">Q351</f>
        <v/>
      </c>
      <c r="AD349" s="9">
        <f t="shared" ref="AD349" si="3745">IF(TRIM(F350)="",1,0)</f>
        <v>0</v>
      </c>
      <c r="AF349" s="347">
        <f t="shared" ref="AF349" si="3746">SUM($AD$7:$AD$5000)</f>
        <v>0</v>
      </c>
      <c r="AG349" s="9">
        <f>IF(AND(H349="X",C349=Labels!C391),1,0)</f>
        <v>0</v>
      </c>
      <c r="AI349" s="328" t="s">
        <v>2094</v>
      </c>
      <c r="AJ349" s="328">
        <v>1354037</v>
      </c>
      <c r="AK349" s="328">
        <v>4148177</v>
      </c>
      <c r="AL349" s="328">
        <v>2</v>
      </c>
      <c r="AM349" s="328">
        <v>2</v>
      </c>
      <c r="AN349" s="328">
        <v>21</v>
      </c>
      <c r="AO349" s="328">
        <v>1</v>
      </c>
      <c r="AP349" s="328">
        <v>0</v>
      </c>
      <c r="AQ349" s="328">
        <v>0</v>
      </c>
      <c r="AR349" s="328">
        <v>0</v>
      </c>
      <c r="AS349" s="328"/>
      <c r="AX349" s="9" t="s">
        <v>663</v>
      </c>
    </row>
    <row r="350" spans="1:50" ht="25.5">
      <c r="A350" s="212">
        <f t="shared" si="3532"/>
        <v>0</v>
      </c>
      <c r="B350" s="18" t="s">
        <v>1157</v>
      </c>
      <c r="C350" s="219" t="str">
        <f t="shared" ref="C350" si="3747">C349</f>
        <v>Minor Must</v>
      </c>
      <c r="D350" s="44" t="str">
        <f t="shared" ref="D350" si="3748">D349</f>
        <v>CB. 7.1.4</v>
      </c>
      <c r="E350" s="19" t="str">
        <f>Labels!$C$103</f>
        <v>Answer 1 / Comment</v>
      </c>
      <c r="F350" s="62" t="str">
        <f>$AI$317</f>
        <v>CB. 7.1.4 -Yes</v>
      </c>
      <c r="G350" s="46"/>
      <c r="H350" s="20" t="str">
        <f t="shared" ref="H350:H351" si="3749">H349</f>
        <v/>
      </c>
      <c r="I350" s="20" t="str">
        <f t="shared" ref="I350:I351" si="3750">I349</f>
        <v/>
      </c>
      <c r="J350" s="20" t="str">
        <f t="shared" ref="J350:J351" si="3751">J349</f>
        <v/>
      </c>
      <c r="K350" s="20" t="str">
        <f t="shared" ref="K350:K351" si="3752">K349</f>
        <v/>
      </c>
      <c r="L350" s="28" t="str">
        <f t="shared" ref="L350" si="3753">L349</f>
        <v/>
      </c>
      <c r="M350" s="21"/>
      <c r="N350" s="22" t="str">
        <f t="shared" ref="N350:N351" si="3754">LEFT(F350,FIND(" -",F350)-1)</f>
        <v>CB. 7.1.4</v>
      </c>
      <c r="O350" s="22" t="str">
        <f t="shared" ref="O350" si="3755">IF(ISERR(N350),D349,N350)</f>
        <v>CB. 7.1.4</v>
      </c>
      <c r="P350" s="22" t="str">
        <f t="shared" ref="P350:P351" si="3756">TRIM(F350&amp;"")</f>
        <v>CB. 7.1.4 -Yes</v>
      </c>
      <c r="Q350" s="22" t="str">
        <f t="shared" ref="Q350:Q351" si="3757">TRIM(G350&amp;"")</f>
        <v/>
      </c>
      <c r="R350" s="9">
        <f t="shared" ref="R350:R351" si="3758">VLOOKUP(F350,$AI$2:$AM$5000,5,FALSE)</f>
        <v>2</v>
      </c>
      <c r="S350" s="9">
        <f t="shared" ref="S350:S351" si="3759">IF(ISNA(R350),0,R350)</f>
        <v>2</v>
      </c>
      <c r="T350" s="9">
        <f t="shared" ref="T350:T351" si="3760">VLOOKUP(F350,$AI$2:$AL$5000,4,FALSE)</f>
        <v>2</v>
      </c>
      <c r="U350" s="9">
        <f t="shared" ref="U350:U351" si="3761">IF(ISNA(T350),0,T350)</f>
        <v>2</v>
      </c>
      <c r="X350" s="9">
        <f t="shared" ref="X350:X351" si="3762">VLOOKUP(F350,$AI$2:$AL$5000,3,FALSE)</f>
        <v>4148146</v>
      </c>
      <c r="Y350" s="349"/>
      <c r="Z350" s="9">
        <f>SUM(Y$7:Y350)</f>
        <v>0</v>
      </c>
      <c r="AC350" s="350">
        <f t="shared" ref="AC350" si="3763">IF(ISNA(VLOOKUP(F350,$AI$2:$AS$5000,11,FALSE)),"", VLOOKUP(F350,$AI$2:$AS$5000,11,FALSE))</f>
        <v>0</v>
      </c>
      <c r="AI350" s="328" t="s">
        <v>2095</v>
      </c>
      <c r="AJ350" s="328">
        <v>1354038</v>
      </c>
      <c r="AK350" s="328">
        <v>4148182</v>
      </c>
      <c r="AL350" s="328">
        <v>0</v>
      </c>
      <c r="AM350" s="328">
        <v>6</v>
      </c>
      <c r="AN350" s="328">
        <v>21</v>
      </c>
      <c r="AO350" s="328">
        <v>1</v>
      </c>
      <c r="AP350" s="328">
        <v>0</v>
      </c>
      <c r="AQ350" s="328">
        <v>1</v>
      </c>
      <c r="AR350" s="328">
        <v>0</v>
      </c>
      <c r="AS350" s="328"/>
    </row>
    <row r="351" spans="1:50" ht="26.25" thickBot="1">
      <c r="A351" s="212">
        <f t="shared" si="3532"/>
        <v>0</v>
      </c>
      <c r="B351" s="23" t="str">
        <f t="shared" ref="B351:D351" si="3764">B349</f>
        <v>GGFV51FA</v>
      </c>
      <c r="C351" s="220" t="str">
        <f t="shared" si="3764"/>
        <v>Minor Must</v>
      </c>
      <c r="D351" s="45" t="str">
        <f t="shared" si="3764"/>
        <v>CB. 7.1.4</v>
      </c>
      <c r="E351" s="24" t="str">
        <f>Labels!$C$104</f>
        <v>Answer 2 / Evidence</v>
      </c>
      <c r="F351" s="222"/>
      <c r="G351" s="223"/>
      <c r="H351" s="25" t="str">
        <f t="shared" si="3749"/>
        <v/>
      </c>
      <c r="I351" s="25" t="str">
        <f t="shared" si="3750"/>
        <v/>
      </c>
      <c r="J351" s="25" t="str">
        <f t="shared" si="3751"/>
        <v/>
      </c>
      <c r="K351" s="25" t="str">
        <f t="shared" si="3752"/>
        <v/>
      </c>
      <c r="L351" s="27" t="str">
        <f t="shared" ref="L351" si="3765">L349</f>
        <v/>
      </c>
      <c r="M351" s="21"/>
      <c r="N351" s="22" t="e">
        <f t="shared" si="3754"/>
        <v>#VALUE!</v>
      </c>
      <c r="O351" s="22" t="str">
        <f t="shared" ref="O351" si="3766">IF(ISERR(N351),D349,N351)</f>
        <v>CB. 7.1.4</v>
      </c>
      <c r="P351" s="22" t="str">
        <f t="shared" si="3756"/>
        <v/>
      </c>
      <c r="Q351" s="22" t="str">
        <f t="shared" si="3757"/>
        <v/>
      </c>
      <c r="R351" s="9" t="e">
        <f t="shared" si="3758"/>
        <v>#N/A</v>
      </c>
      <c r="S351" s="9">
        <f t="shared" si="3759"/>
        <v>0</v>
      </c>
      <c r="T351" s="9" t="e">
        <f t="shared" si="3760"/>
        <v>#N/A</v>
      </c>
      <c r="U351" s="9">
        <f t="shared" si="3761"/>
        <v>0</v>
      </c>
      <c r="V351" s="9">
        <f t="shared" ref="V351" si="3767">IF(U351=0,U350,U351)</f>
        <v>2</v>
      </c>
      <c r="W351" s="347">
        <v>2</v>
      </c>
      <c r="X351" s="9" t="e">
        <f t="shared" si="3762"/>
        <v>#N/A</v>
      </c>
      <c r="Y351" s="349"/>
      <c r="Z351" s="9">
        <f>SUM(Y$7:Y351)</f>
        <v>0</v>
      </c>
      <c r="AE351" s="9">
        <f t="shared" ref="AE351" si="3768">MIN(AH351,V351)</f>
        <v>2</v>
      </c>
      <c r="AH351" s="9">
        <v>2</v>
      </c>
      <c r="AI351" s="328" t="s">
        <v>2096</v>
      </c>
      <c r="AJ351" s="328">
        <v>1354038</v>
      </c>
      <c r="AK351" s="328">
        <v>4148181</v>
      </c>
      <c r="AL351" s="328">
        <v>0</v>
      </c>
      <c r="AM351" s="328">
        <v>5</v>
      </c>
      <c r="AN351" s="328">
        <v>21</v>
      </c>
      <c r="AO351" s="328">
        <v>0</v>
      </c>
      <c r="AP351" s="328">
        <v>1</v>
      </c>
      <c r="AQ351" s="328">
        <v>0</v>
      </c>
      <c r="AR351" s="328">
        <v>0</v>
      </c>
      <c r="AS351" s="328"/>
      <c r="AU351" s="9">
        <v>0</v>
      </c>
      <c r="AV351" s="9">
        <f>U350</f>
        <v>2</v>
      </c>
    </row>
    <row r="352" spans="1:50" ht="25.5">
      <c r="A352" s="212">
        <f t="shared" si="3532"/>
        <v>0</v>
      </c>
      <c r="B352" s="67" t="s">
        <v>1157</v>
      </c>
      <c r="C352" s="143" t="s">
        <v>1096</v>
      </c>
      <c r="D352" s="43" t="s">
        <v>2574</v>
      </c>
      <c r="E352" s="218" t="str">
        <f>Labels!$C$54</f>
        <v>Control Point</v>
      </c>
      <c r="F352" s="26" t="s">
        <v>2575</v>
      </c>
      <c r="G352" s="30" t="str">
        <f>IF(OR(ISERR(P353),ISERR(P354),ISERR(Q353),ISERR(Q354)),Labels!$C$94,Q352)</f>
        <v>Input Accepted</v>
      </c>
      <c r="H352" s="15" t="str">
        <f t="shared" ref="H352" si="3769">IF(F353&lt;&gt;"",IF(TRIM(VLOOKUP(F353,$AI$2:$AR$5000,8,FALSE))="1","X",""),"")</f>
        <v/>
      </c>
      <c r="I352" s="15" t="str">
        <f t="shared" ref="I352" si="3770">IF(F353&lt;&gt;"",IF(TRIM(VLOOKUP(F353,$AI$2:$AR$5000,9,FALSE))="1","X",""),"")</f>
        <v/>
      </c>
      <c r="J352" s="15" t="str">
        <f t="shared" ref="J352" si="3771">IF(TRIM(""&amp;G354)&lt;&gt;"","X","")</f>
        <v/>
      </c>
      <c r="K352" s="15" t="str">
        <f t="shared" ref="K352" si="3772">IF(TRIM(""&amp;G353)&lt;&gt;"","X","")</f>
        <v>X</v>
      </c>
      <c r="L352" s="31" t="str">
        <f>IF(G352&lt;&gt;Labels!$C$92,"X","")</f>
        <v/>
      </c>
      <c r="M352" s="16"/>
      <c r="N352" s="17">
        <v>1354025</v>
      </c>
      <c r="O352" s="17">
        <v>13125</v>
      </c>
      <c r="P352" s="17"/>
      <c r="Q352" s="22" t="str">
        <f>IF(F353="",Labels!$C$93,R352)</f>
        <v>Input Accepted</v>
      </c>
      <c r="R352" s="9" t="str">
        <f t="shared" ref="R352" si="3773">IF(OR(O353&amp;""&lt;&gt;D352&amp;"",O354&amp;""&lt;&gt;D352&amp;""),"You are not allowed to copy cells in the answer column. Press Ctrl-z immediately to attempt to fix this error.",S352)</f>
        <v>Input Accepted</v>
      </c>
      <c r="S352" s="9" t="str">
        <f>IF(AND(OR(H352="X",S353=6,C352=Labels!$C$49,C352=Labels!$C$46,AX352="Y"),Q353=""),Labels!$C$95,T352)</f>
        <v>Input Accepted</v>
      </c>
      <c r="T352" s="346" t="str">
        <f>IF(OR(S354=6,AND(S354&gt;0,S353=6)),Labels!$C$96,IF(S354=1,Labels!$C$143,U352))</f>
        <v>Input Accepted</v>
      </c>
      <c r="U352" s="9" t="str">
        <f>IF(AND(S354&gt;0,U354&lt;=U353),Labels!C$97,V352)</f>
        <v>Input Accepted</v>
      </c>
      <c r="V352" s="9" t="str">
        <f>IF(AND(S354&gt;0,Q354=""),Labels!$C$98,W352)</f>
        <v>Input Accepted</v>
      </c>
      <c r="W352" s="9" t="str">
        <f>IF(AND(S354=0,Q354&lt;&gt;""),Labels!$C$99,Labels!$C$92)</f>
        <v>Input Accepted</v>
      </c>
      <c r="Y352" s="9">
        <f t="shared" ref="Y352" si="3774">IF(H352="X",1,0)</f>
        <v>0</v>
      </c>
      <c r="Z352" s="9">
        <f>SUM(Y$7:Y352)</f>
        <v>0</v>
      </c>
      <c r="AA352" s="9" t="str">
        <f t="shared" ref="AA352" si="3775">Q353</f>
        <v>Y</v>
      </c>
      <c r="AB352" s="9">
        <f t="shared" ref="AB352" si="3776">VLOOKUP(P353,$AI$2:$AN$5000,6,FALSE)</f>
        <v>21</v>
      </c>
      <c r="AC352" s="9" t="str">
        <f t="shared" ref="AC352" si="3777">Q354</f>
        <v/>
      </c>
      <c r="AD352" s="9">
        <f t="shared" ref="AD352" si="3778">IF(TRIM(F353)="",1,0)</f>
        <v>0</v>
      </c>
      <c r="AF352" s="347">
        <f t="shared" ref="AF352" si="3779">SUM($AD$7:$AD$5000)</f>
        <v>0</v>
      </c>
      <c r="AG352" s="9">
        <f>IF(AND(H352="X",C352=Labels!C394),1,0)</f>
        <v>0</v>
      </c>
      <c r="AI352" s="328" t="s">
        <v>2097</v>
      </c>
      <c r="AJ352" s="328">
        <v>1354038</v>
      </c>
      <c r="AK352" s="328">
        <v>4148180</v>
      </c>
      <c r="AL352" s="328">
        <v>2</v>
      </c>
      <c r="AM352" s="328">
        <v>2</v>
      </c>
      <c r="AN352" s="328">
        <v>21</v>
      </c>
      <c r="AO352" s="328">
        <v>1</v>
      </c>
      <c r="AP352" s="328">
        <v>0</v>
      </c>
      <c r="AQ352" s="328">
        <v>0</v>
      </c>
      <c r="AR352" s="328">
        <v>0</v>
      </c>
      <c r="AS352" s="328"/>
      <c r="AX352" s="9" t="s">
        <v>663</v>
      </c>
    </row>
    <row r="353" spans="1:50" ht="25.5">
      <c r="A353" s="212">
        <f t="shared" si="3532"/>
        <v>0</v>
      </c>
      <c r="B353" s="18" t="s">
        <v>1157</v>
      </c>
      <c r="C353" s="219" t="str">
        <f t="shared" ref="C353" si="3780">C352</f>
        <v>Major Must</v>
      </c>
      <c r="D353" s="44" t="str">
        <f t="shared" ref="D353" si="3781">D352</f>
        <v>CB. 7.2.1</v>
      </c>
      <c r="E353" s="19" t="str">
        <f>Labels!$C$103</f>
        <v>Answer 1 / Comment</v>
      </c>
      <c r="F353" s="62" t="str">
        <f>$AI$320</f>
        <v>CB. 7.2.1 -Yes</v>
      </c>
      <c r="G353" s="46" t="s">
        <v>664</v>
      </c>
      <c r="H353" s="20" t="str">
        <f t="shared" ref="H353:H354" si="3782">H352</f>
        <v/>
      </c>
      <c r="I353" s="20" t="str">
        <f t="shared" ref="I353:I354" si="3783">I352</f>
        <v/>
      </c>
      <c r="J353" s="20" t="str">
        <f t="shared" ref="J353:J354" si="3784">J352</f>
        <v/>
      </c>
      <c r="K353" s="20" t="str">
        <f t="shared" ref="K353:K354" si="3785">K352</f>
        <v>X</v>
      </c>
      <c r="L353" s="28" t="str">
        <f t="shared" ref="L353" si="3786">L352</f>
        <v/>
      </c>
      <c r="M353" s="21"/>
      <c r="N353" s="22" t="str">
        <f t="shared" ref="N353:N354" si="3787">LEFT(F353,FIND(" -",F353)-1)</f>
        <v>CB. 7.2.1</v>
      </c>
      <c r="O353" s="22" t="str">
        <f t="shared" ref="O353" si="3788">IF(ISERR(N353),D352,N353)</f>
        <v>CB. 7.2.1</v>
      </c>
      <c r="P353" s="22" t="str">
        <f t="shared" ref="P353:P354" si="3789">TRIM(F353&amp;"")</f>
        <v>CB. 7.2.1 -Yes</v>
      </c>
      <c r="Q353" s="22" t="str">
        <f t="shared" ref="Q353:Q354" si="3790">TRIM(G353&amp;"")</f>
        <v>Y</v>
      </c>
      <c r="R353" s="9">
        <f t="shared" ref="R353:R354" si="3791">VLOOKUP(F353,$AI$2:$AM$5000,5,FALSE)</f>
        <v>2</v>
      </c>
      <c r="S353" s="9">
        <f t="shared" ref="S353:S354" si="3792">IF(ISNA(R353),0,R353)</f>
        <v>2</v>
      </c>
      <c r="T353" s="9">
        <f t="shared" ref="T353:T354" si="3793">VLOOKUP(F353,$AI$2:$AL$5000,4,FALSE)</f>
        <v>2</v>
      </c>
      <c r="U353" s="9">
        <f t="shared" ref="U353:U354" si="3794">IF(ISNA(T353),0,T353)</f>
        <v>2</v>
      </c>
      <c r="X353" s="9">
        <f t="shared" ref="X353:X354" si="3795">VLOOKUP(F353,$AI$2:$AL$5000,3,FALSE)</f>
        <v>4148148</v>
      </c>
      <c r="Y353" s="349"/>
      <c r="Z353" s="9">
        <f>SUM(Y$7:Y353)</f>
        <v>0</v>
      </c>
      <c r="AC353" s="350">
        <f t="shared" ref="AC353" si="3796">IF(ISNA(VLOOKUP(F353,$AI$2:$AS$5000,11,FALSE)),"", VLOOKUP(F353,$AI$2:$AS$5000,11,FALSE))</f>
        <v>0</v>
      </c>
      <c r="AI353" s="328" t="s">
        <v>2098</v>
      </c>
      <c r="AJ353" s="328">
        <v>1354039</v>
      </c>
      <c r="AK353" s="328">
        <v>4148185</v>
      </c>
      <c r="AL353" s="328">
        <v>0</v>
      </c>
      <c r="AM353" s="328">
        <v>6</v>
      </c>
      <c r="AN353" s="328">
        <v>21</v>
      </c>
      <c r="AO353" s="328">
        <v>1</v>
      </c>
      <c r="AP353" s="328">
        <v>0</v>
      </c>
      <c r="AQ353" s="328">
        <v>1</v>
      </c>
      <c r="AR353" s="328">
        <v>0</v>
      </c>
      <c r="AS353" s="328"/>
    </row>
    <row r="354" spans="1:50" ht="26.25" thickBot="1">
      <c r="A354" s="212">
        <f t="shared" si="3532"/>
        <v>0</v>
      </c>
      <c r="B354" s="23" t="str">
        <f t="shared" ref="B354:D354" si="3797">B352</f>
        <v>GGFV51FA</v>
      </c>
      <c r="C354" s="220" t="str">
        <f t="shared" si="3797"/>
        <v>Major Must</v>
      </c>
      <c r="D354" s="45" t="str">
        <f t="shared" si="3797"/>
        <v>CB. 7.2.1</v>
      </c>
      <c r="E354" s="24" t="str">
        <f>Labels!$C$104</f>
        <v>Answer 2 / Evidence</v>
      </c>
      <c r="F354" s="222"/>
      <c r="G354" s="223"/>
      <c r="H354" s="25" t="str">
        <f t="shared" si="3782"/>
        <v/>
      </c>
      <c r="I354" s="25" t="str">
        <f t="shared" si="3783"/>
        <v/>
      </c>
      <c r="J354" s="25" t="str">
        <f t="shared" si="3784"/>
        <v/>
      </c>
      <c r="K354" s="25" t="str">
        <f t="shared" si="3785"/>
        <v>X</v>
      </c>
      <c r="L354" s="27" t="str">
        <f t="shared" ref="L354" si="3798">L352</f>
        <v/>
      </c>
      <c r="M354" s="21"/>
      <c r="N354" s="22" t="e">
        <f t="shared" si="3787"/>
        <v>#VALUE!</v>
      </c>
      <c r="O354" s="22" t="str">
        <f t="shared" ref="O354" si="3799">IF(ISERR(N354),D352,N354)</f>
        <v>CB. 7.2.1</v>
      </c>
      <c r="P354" s="22" t="str">
        <f t="shared" si="3789"/>
        <v/>
      </c>
      <c r="Q354" s="22" t="str">
        <f t="shared" si="3790"/>
        <v/>
      </c>
      <c r="R354" s="9" t="e">
        <f t="shared" si="3791"/>
        <v>#N/A</v>
      </c>
      <c r="S354" s="9">
        <f t="shared" si="3792"/>
        <v>0</v>
      </c>
      <c r="T354" s="9" t="e">
        <f t="shared" si="3793"/>
        <v>#N/A</v>
      </c>
      <c r="U354" s="9">
        <f t="shared" si="3794"/>
        <v>0</v>
      </c>
      <c r="V354" s="9">
        <f t="shared" ref="V354" si="3800">IF(U354=0,U353,U354)</f>
        <v>2</v>
      </c>
      <c r="W354" s="347">
        <v>2</v>
      </c>
      <c r="X354" s="9" t="e">
        <f t="shared" si="3795"/>
        <v>#N/A</v>
      </c>
      <c r="Y354" s="349"/>
      <c r="Z354" s="9">
        <f>SUM(Y$7:Y354)</f>
        <v>0</v>
      </c>
      <c r="AE354" s="9">
        <f t="shared" ref="AE354" si="3801">MIN(AH354,V354)</f>
        <v>2</v>
      </c>
      <c r="AH354" s="9">
        <v>2</v>
      </c>
      <c r="AI354" s="328" t="s">
        <v>2099</v>
      </c>
      <c r="AJ354" s="328">
        <v>1354039</v>
      </c>
      <c r="AK354" s="328">
        <v>4148184</v>
      </c>
      <c r="AL354" s="328">
        <v>0</v>
      </c>
      <c r="AM354" s="328">
        <v>5</v>
      </c>
      <c r="AN354" s="328">
        <v>21</v>
      </c>
      <c r="AO354" s="328">
        <v>0</v>
      </c>
      <c r="AP354" s="328">
        <v>1</v>
      </c>
      <c r="AQ354" s="328">
        <v>0</v>
      </c>
      <c r="AR354" s="328">
        <v>0</v>
      </c>
      <c r="AS354" s="328"/>
      <c r="AU354" s="9">
        <v>0</v>
      </c>
      <c r="AV354" s="9">
        <f>U353</f>
        <v>2</v>
      </c>
    </row>
    <row r="355" spans="1:50" ht="102">
      <c r="A355" s="212">
        <f t="shared" si="3532"/>
        <v>0</v>
      </c>
      <c r="B355" s="67" t="s">
        <v>1157</v>
      </c>
      <c r="C355" s="143" t="s">
        <v>1096</v>
      </c>
      <c r="D355" s="43" t="s">
        <v>2576</v>
      </c>
      <c r="E355" s="218" t="str">
        <f>Labels!$C$54</f>
        <v>Control Point</v>
      </c>
      <c r="F355" s="26" t="s">
        <v>2577</v>
      </c>
      <c r="G355" s="30" t="str">
        <f>IF(OR(ISERR(P356),ISERR(P357),ISERR(Q356),ISERR(Q357)),Labels!$C$94,Q355)</f>
        <v>Input Accepted</v>
      </c>
      <c r="H355" s="15" t="str">
        <f t="shared" ref="H355" si="3802">IF(F356&lt;&gt;"",IF(TRIM(VLOOKUP(F356,$AI$2:$AR$5000,8,FALSE))="1","X",""),"")</f>
        <v/>
      </c>
      <c r="I355" s="15" t="str">
        <f t="shared" ref="I355" si="3803">IF(F356&lt;&gt;"",IF(TRIM(VLOOKUP(F356,$AI$2:$AR$5000,9,FALSE))="1","X",""),"")</f>
        <v/>
      </c>
      <c r="J355" s="15" t="str">
        <f t="shared" ref="J355" si="3804">IF(TRIM(""&amp;G357)&lt;&gt;"","X","")</f>
        <v/>
      </c>
      <c r="K355" s="15" t="str">
        <f t="shared" ref="K355" si="3805">IF(TRIM(""&amp;G356)&lt;&gt;"","X","")</f>
        <v>X</v>
      </c>
      <c r="L355" s="31" t="str">
        <f>IF(G355&lt;&gt;Labels!$C$92,"X","")</f>
        <v/>
      </c>
      <c r="M355" s="16"/>
      <c r="N355" s="17">
        <v>1354026</v>
      </c>
      <c r="O355" s="17">
        <v>13125</v>
      </c>
      <c r="P355" s="17"/>
      <c r="Q355" s="22" t="str">
        <f>IF(F356="",Labels!$C$93,R355)</f>
        <v>Input Accepted</v>
      </c>
      <c r="R355" s="9" t="str">
        <f t="shared" ref="R355" si="3806">IF(OR(O356&amp;""&lt;&gt;D355&amp;"",O357&amp;""&lt;&gt;D355&amp;""),"You are not allowed to copy cells in the answer column. Press Ctrl-z immediately to attempt to fix this error.",S355)</f>
        <v>Input Accepted</v>
      </c>
      <c r="S355" s="9" t="str">
        <f>IF(AND(OR(H355="X",S356=6,C355=Labels!$C$49,C355=Labels!$C$46,AX355="Y"),Q356=""),Labels!$C$95,T355)</f>
        <v>Input Accepted</v>
      </c>
      <c r="T355" s="346" t="str">
        <f>IF(OR(S357=6,AND(S357&gt;0,S356=6)),Labels!$C$96,IF(S357=1,Labels!$C$143,U355))</f>
        <v>Input Accepted</v>
      </c>
      <c r="U355" s="9" t="str">
        <f>IF(AND(S357&gt;0,U357&lt;=U356),Labels!C$97,V355)</f>
        <v>Input Accepted</v>
      </c>
      <c r="V355" s="9" t="str">
        <f>IF(AND(S357&gt;0,Q357=""),Labels!$C$98,W355)</f>
        <v>Input Accepted</v>
      </c>
      <c r="W355" s="9" t="str">
        <f>IF(AND(S357=0,Q357&lt;&gt;""),Labels!$C$99,Labels!$C$92)</f>
        <v>Input Accepted</v>
      </c>
      <c r="Y355" s="9">
        <f t="shared" ref="Y355" si="3807">IF(H355="X",1,0)</f>
        <v>0</v>
      </c>
      <c r="Z355" s="9">
        <f>SUM(Y$7:Y355)</f>
        <v>0</v>
      </c>
      <c r="AA355" s="9" t="str">
        <f t="shared" ref="AA355" si="3808">Q356</f>
        <v>Y</v>
      </c>
      <c r="AB355" s="9">
        <f t="shared" ref="AB355" si="3809">VLOOKUP(P356,$AI$2:$AN$5000,6,FALSE)</f>
        <v>21</v>
      </c>
      <c r="AC355" s="9" t="str">
        <f t="shared" ref="AC355" si="3810">Q357</f>
        <v/>
      </c>
      <c r="AD355" s="9">
        <f t="shared" ref="AD355" si="3811">IF(TRIM(F356)="",1,0)</f>
        <v>0</v>
      </c>
      <c r="AF355" s="347">
        <f t="shared" ref="AF355" si="3812">SUM($AD$7:$AD$5000)</f>
        <v>0</v>
      </c>
      <c r="AG355" s="9">
        <f>IF(AND(H355="X",C355=Labels!C397),1,0)</f>
        <v>0</v>
      </c>
      <c r="AI355" s="328" t="s">
        <v>2100</v>
      </c>
      <c r="AJ355" s="328">
        <v>1354039</v>
      </c>
      <c r="AK355" s="328">
        <v>4148183</v>
      </c>
      <c r="AL355" s="328">
        <v>2</v>
      </c>
      <c r="AM355" s="328">
        <v>2</v>
      </c>
      <c r="AN355" s="328">
        <v>21</v>
      </c>
      <c r="AO355" s="328">
        <v>1</v>
      </c>
      <c r="AP355" s="328">
        <v>0</v>
      </c>
      <c r="AQ355" s="328">
        <v>0</v>
      </c>
      <c r="AR355" s="328">
        <v>0</v>
      </c>
      <c r="AS355" s="328"/>
      <c r="AX355" s="9" t="s">
        <v>663</v>
      </c>
    </row>
    <row r="356" spans="1:50" ht="25.5">
      <c r="A356" s="212">
        <f t="shared" si="3532"/>
        <v>0</v>
      </c>
      <c r="B356" s="18" t="s">
        <v>1157</v>
      </c>
      <c r="C356" s="219" t="str">
        <f t="shared" ref="C356" si="3813">C355</f>
        <v>Major Must</v>
      </c>
      <c r="D356" s="44" t="str">
        <f t="shared" ref="D356" si="3814">D355</f>
        <v>CB. 7.3.1</v>
      </c>
      <c r="E356" s="19" t="str">
        <f>Labels!$C$103</f>
        <v>Answer 1 / Comment</v>
      </c>
      <c r="F356" s="62" t="str">
        <f>$AI$322</f>
        <v>CB. 7.3.1 -Yes</v>
      </c>
      <c r="G356" s="46" t="s">
        <v>664</v>
      </c>
      <c r="H356" s="20" t="str">
        <f t="shared" ref="H356:H357" si="3815">H355</f>
        <v/>
      </c>
      <c r="I356" s="20" t="str">
        <f t="shared" ref="I356:I357" si="3816">I355</f>
        <v/>
      </c>
      <c r="J356" s="20" t="str">
        <f t="shared" ref="J356:J357" si="3817">J355</f>
        <v/>
      </c>
      <c r="K356" s="20" t="str">
        <f t="shared" ref="K356:K357" si="3818">K355</f>
        <v>X</v>
      </c>
      <c r="L356" s="28" t="str">
        <f t="shared" ref="L356" si="3819">L355</f>
        <v/>
      </c>
      <c r="M356" s="21"/>
      <c r="N356" s="22" t="str">
        <f t="shared" ref="N356:N357" si="3820">LEFT(F356,FIND(" -",F356)-1)</f>
        <v>CB. 7.3.1</v>
      </c>
      <c r="O356" s="22" t="str">
        <f t="shared" ref="O356" si="3821">IF(ISERR(N356),D355,N356)</f>
        <v>CB. 7.3.1</v>
      </c>
      <c r="P356" s="22" t="str">
        <f t="shared" ref="P356:P357" si="3822">TRIM(F356&amp;"")</f>
        <v>CB. 7.3.1 -Yes</v>
      </c>
      <c r="Q356" s="22" t="str">
        <f t="shared" ref="Q356:Q357" si="3823">TRIM(G356&amp;"")</f>
        <v>Y</v>
      </c>
      <c r="R356" s="9">
        <f t="shared" ref="R356:R357" si="3824">VLOOKUP(F356,$AI$2:$AM$5000,5,FALSE)</f>
        <v>2</v>
      </c>
      <c r="S356" s="9">
        <f t="shared" ref="S356:S357" si="3825">IF(ISNA(R356),0,R356)</f>
        <v>2</v>
      </c>
      <c r="T356" s="9">
        <f t="shared" ref="T356:T357" si="3826">VLOOKUP(F356,$AI$2:$AL$5000,4,FALSE)</f>
        <v>2</v>
      </c>
      <c r="U356" s="9">
        <f t="shared" ref="U356:U357" si="3827">IF(ISNA(T356),0,T356)</f>
        <v>2</v>
      </c>
      <c r="X356" s="9">
        <f t="shared" ref="X356:X357" si="3828">VLOOKUP(F356,$AI$2:$AL$5000,3,FALSE)</f>
        <v>4148151</v>
      </c>
      <c r="Y356" s="349"/>
      <c r="Z356" s="9">
        <f>SUM(Y$7:Y356)</f>
        <v>0</v>
      </c>
      <c r="AC356" s="350">
        <f t="shared" ref="AC356" si="3829">IF(ISNA(VLOOKUP(F356,$AI$2:$AS$5000,11,FALSE)),"", VLOOKUP(F356,$AI$2:$AS$5000,11,FALSE))</f>
        <v>0</v>
      </c>
      <c r="AI356" s="328" t="s">
        <v>2101</v>
      </c>
      <c r="AJ356" s="328">
        <v>1354040</v>
      </c>
      <c r="AK356" s="328">
        <v>4148188</v>
      </c>
      <c r="AL356" s="328">
        <v>0</v>
      </c>
      <c r="AM356" s="328">
        <v>6</v>
      </c>
      <c r="AN356" s="328">
        <v>21</v>
      </c>
      <c r="AO356" s="328">
        <v>1</v>
      </c>
      <c r="AP356" s="328">
        <v>0</v>
      </c>
      <c r="AQ356" s="328">
        <v>1</v>
      </c>
      <c r="AR356" s="328">
        <v>0</v>
      </c>
      <c r="AS356" s="328"/>
    </row>
    <row r="357" spans="1:50" ht="26.25" thickBot="1">
      <c r="A357" s="212">
        <f t="shared" si="3532"/>
        <v>0</v>
      </c>
      <c r="B357" s="23" t="str">
        <f t="shared" ref="B357:D357" si="3830">B355</f>
        <v>GGFV51FA</v>
      </c>
      <c r="C357" s="220" t="str">
        <f t="shared" si="3830"/>
        <v>Major Must</v>
      </c>
      <c r="D357" s="45" t="str">
        <f t="shared" si="3830"/>
        <v>CB. 7.3.1</v>
      </c>
      <c r="E357" s="24" t="str">
        <f>Labels!$C$104</f>
        <v>Answer 2 / Evidence</v>
      </c>
      <c r="F357" s="222"/>
      <c r="G357" s="223"/>
      <c r="H357" s="25" t="str">
        <f t="shared" si="3815"/>
        <v/>
      </c>
      <c r="I357" s="25" t="str">
        <f t="shared" si="3816"/>
        <v/>
      </c>
      <c r="J357" s="25" t="str">
        <f t="shared" si="3817"/>
        <v/>
      </c>
      <c r="K357" s="25" t="str">
        <f t="shared" si="3818"/>
        <v>X</v>
      </c>
      <c r="L357" s="27" t="str">
        <f t="shared" ref="L357" si="3831">L355</f>
        <v/>
      </c>
      <c r="M357" s="21"/>
      <c r="N357" s="22" t="e">
        <f t="shared" si="3820"/>
        <v>#VALUE!</v>
      </c>
      <c r="O357" s="22" t="str">
        <f t="shared" ref="O357" si="3832">IF(ISERR(N357),D355,N357)</f>
        <v>CB. 7.3.1</v>
      </c>
      <c r="P357" s="22" t="str">
        <f t="shared" si="3822"/>
        <v/>
      </c>
      <c r="Q357" s="22" t="str">
        <f t="shared" si="3823"/>
        <v/>
      </c>
      <c r="R357" s="9" t="e">
        <f t="shared" si="3824"/>
        <v>#N/A</v>
      </c>
      <c r="S357" s="9">
        <f t="shared" si="3825"/>
        <v>0</v>
      </c>
      <c r="T357" s="9" t="e">
        <f t="shared" si="3826"/>
        <v>#N/A</v>
      </c>
      <c r="U357" s="9">
        <f t="shared" si="3827"/>
        <v>0</v>
      </c>
      <c r="V357" s="9">
        <f t="shared" ref="V357" si="3833">IF(U357=0,U356,U357)</f>
        <v>2</v>
      </c>
      <c r="W357" s="347">
        <v>2</v>
      </c>
      <c r="X357" s="9" t="e">
        <f t="shared" si="3828"/>
        <v>#N/A</v>
      </c>
      <c r="Y357" s="349"/>
      <c r="Z357" s="9">
        <f>SUM(Y$7:Y357)</f>
        <v>0</v>
      </c>
      <c r="AE357" s="9">
        <f t="shared" ref="AE357" si="3834">MIN(AH357,V357)</f>
        <v>2</v>
      </c>
      <c r="AH357" s="9">
        <v>2</v>
      </c>
      <c r="AI357" s="328" t="s">
        <v>2102</v>
      </c>
      <c r="AJ357" s="328">
        <v>1354040</v>
      </c>
      <c r="AK357" s="328">
        <v>4148187</v>
      </c>
      <c r="AL357" s="328">
        <v>0</v>
      </c>
      <c r="AM357" s="328">
        <v>5</v>
      </c>
      <c r="AN357" s="328">
        <v>21</v>
      </c>
      <c r="AO357" s="328">
        <v>0</v>
      </c>
      <c r="AP357" s="328">
        <v>1</v>
      </c>
      <c r="AQ357" s="328">
        <v>0</v>
      </c>
      <c r="AR357" s="328">
        <v>0</v>
      </c>
      <c r="AS357" s="328"/>
      <c r="AU357" s="9">
        <v>0</v>
      </c>
      <c r="AV357" s="9">
        <f>U356</f>
        <v>2</v>
      </c>
    </row>
    <row r="358" spans="1:50" ht="38.25">
      <c r="A358" s="212">
        <f t="shared" si="3532"/>
        <v>0</v>
      </c>
      <c r="B358" s="67" t="s">
        <v>1157</v>
      </c>
      <c r="C358" s="143" t="s">
        <v>1097</v>
      </c>
      <c r="D358" s="43" t="s">
        <v>2578</v>
      </c>
      <c r="E358" s="218" t="str">
        <f>Labels!$C$54</f>
        <v>Control Point</v>
      </c>
      <c r="F358" s="26" t="s">
        <v>2579</v>
      </c>
      <c r="G358" s="30" t="str">
        <f>IF(OR(ISERR(P359),ISERR(P360),ISERR(Q359),ISERR(Q360)),Labels!$C$94,Q358)</f>
        <v>Input Accepted</v>
      </c>
      <c r="H358" s="15" t="str">
        <f t="shared" ref="H358" si="3835">IF(F359&lt;&gt;"",IF(TRIM(VLOOKUP(F359,$AI$2:$AR$5000,8,FALSE))="1","X",""),"")</f>
        <v/>
      </c>
      <c r="I358" s="15" t="str">
        <f t="shared" ref="I358" si="3836">IF(F359&lt;&gt;"",IF(TRIM(VLOOKUP(F359,$AI$2:$AR$5000,9,FALSE))="1","X",""),"")</f>
        <v/>
      </c>
      <c r="J358" s="15" t="str">
        <f t="shared" ref="J358" si="3837">IF(TRIM(""&amp;G360)&lt;&gt;"","X","")</f>
        <v/>
      </c>
      <c r="K358" s="15" t="str">
        <f t="shared" ref="K358" si="3838">IF(TRIM(""&amp;G359)&lt;&gt;"","X","")</f>
        <v/>
      </c>
      <c r="L358" s="31" t="str">
        <f>IF(G358&lt;&gt;Labels!$C$92,"X","")</f>
        <v/>
      </c>
      <c r="M358" s="16"/>
      <c r="N358" s="17">
        <v>1354027</v>
      </c>
      <c r="O358" s="17">
        <v>13125</v>
      </c>
      <c r="P358" s="17"/>
      <c r="Q358" s="22" t="str">
        <f>IF(F359="",Labels!$C$93,R358)</f>
        <v>Input Accepted</v>
      </c>
      <c r="R358" s="9" t="str">
        <f t="shared" ref="R358" si="3839">IF(OR(O359&amp;""&lt;&gt;D358&amp;"",O360&amp;""&lt;&gt;D358&amp;""),"You are not allowed to copy cells in the answer column. Press Ctrl-z immediately to attempt to fix this error.",S358)</f>
        <v>Input Accepted</v>
      </c>
      <c r="S358" s="9" t="str">
        <f>IF(AND(OR(H358="X",S359=6,C358=Labels!$C$49,C358=Labels!$C$46,AX358="Y"),Q359=""),Labels!$C$95,T358)</f>
        <v>Input Accepted</v>
      </c>
      <c r="T358" s="346" t="str">
        <f>IF(OR(S360=6,AND(S360&gt;0,S359=6)),Labels!$C$96,IF(S360=1,Labels!$C$143,U358))</f>
        <v>Input Accepted</v>
      </c>
      <c r="U358" s="9" t="str">
        <f>IF(AND(S360&gt;0,U360&lt;=U359),Labels!C$97,V358)</f>
        <v>Input Accepted</v>
      </c>
      <c r="V358" s="9" t="str">
        <f>IF(AND(S360&gt;0,Q360=""),Labels!$C$98,W358)</f>
        <v>Input Accepted</v>
      </c>
      <c r="W358" s="9" t="str">
        <f>IF(AND(S360=0,Q360&lt;&gt;""),Labels!$C$99,Labels!$C$92)</f>
        <v>Input Accepted</v>
      </c>
      <c r="Y358" s="9">
        <f t="shared" ref="Y358" si="3840">IF(H358="X",1,0)</f>
        <v>0</v>
      </c>
      <c r="Z358" s="9">
        <f>SUM(Y$7:Y358)</f>
        <v>0</v>
      </c>
      <c r="AA358" s="9" t="str">
        <f t="shared" ref="AA358" si="3841">Q359</f>
        <v/>
      </c>
      <c r="AB358" s="9">
        <f t="shared" ref="AB358" si="3842">VLOOKUP(P359,$AI$2:$AN$5000,6,FALSE)</f>
        <v>21</v>
      </c>
      <c r="AC358" s="9" t="str">
        <f t="shared" ref="AC358" si="3843">Q360</f>
        <v/>
      </c>
      <c r="AD358" s="9">
        <f t="shared" ref="AD358" si="3844">IF(TRIM(F359)="",1,0)</f>
        <v>0</v>
      </c>
      <c r="AF358" s="347">
        <f t="shared" ref="AF358" si="3845">SUM($AD$7:$AD$5000)</f>
        <v>0</v>
      </c>
      <c r="AG358" s="9">
        <f>IF(AND(H358="X",C358=Labels!C400),1,0)</f>
        <v>0</v>
      </c>
      <c r="AI358" s="328" t="s">
        <v>2103</v>
      </c>
      <c r="AJ358" s="328">
        <v>1354040</v>
      </c>
      <c r="AK358" s="328">
        <v>4148186</v>
      </c>
      <c r="AL358" s="328">
        <v>2</v>
      </c>
      <c r="AM358" s="328">
        <v>2</v>
      </c>
      <c r="AN358" s="328">
        <v>21</v>
      </c>
      <c r="AO358" s="328">
        <v>1</v>
      </c>
      <c r="AP358" s="328">
        <v>0</v>
      </c>
      <c r="AQ358" s="328">
        <v>0</v>
      </c>
      <c r="AR358" s="328">
        <v>0</v>
      </c>
      <c r="AS358" s="328"/>
      <c r="AX358" s="9" t="s">
        <v>663</v>
      </c>
    </row>
    <row r="359" spans="1:50" ht="25.5">
      <c r="A359" s="212">
        <f t="shared" si="3532"/>
        <v>0</v>
      </c>
      <c r="B359" s="18" t="s">
        <v>1157</v>
      </c>
      <c r="C359" s="219" t="str">
        <f t="shared" ref="C359" si="3846">C358</f>
        <v>Minor Must</v>
      </c>
      <c r="D359" s="44" t="str">
        <f t="shared" ref="D359" si="3847">D358</f>
        <v>CB. 7.3.2</v>
      </c>
      <c r="E359" s="19" t="str">
        <f>Labels!$C$103</f>
        <v>Answer 1 / Comment</v>
      </c>
      <c r="F359" s="62" t="str">
        <f>$AI$324</f>
        <v>CB. 7.3.2 -Yes</v>
      </c>
      <c r="G359" s="46"/>
      <c r="H359" s="20" t="str">
        <f t="shared" ref="H359:H360" si="3848">H358</f>
        <v/>
      </c>
      <c r="I359" s="20" t="str">
        <f t="shared" ref="I359:I360" si="3849">I358</f>
        <v/>
      </c>
      <c r="J359" s="20" t="str">
        <f t="shared" ref="J359:J360" si="3850">J358</f>
        <v/>
      </c>
      <c r="K359" s="20" t="str">
        <f t="shared" ref="K359:K360" si="3851">K358</f>
        <v/>
      </c>
      <c r="L359" s="28" t="str">
        <f t="shared" ref="L359" si="3852">L358</f>
        <v/>
      </c>
      <c r="M359" s="21"/>
      <c r="N359" s="22" t="str">
        <f t="shared" ref="N359:N360" si="3853">LEFT(F359,FIND(" -",F359)-1)</f>
        <v>CB. 7.3.2</v>
      </c>
      <c r="O359" s="22" t="str">
        <f t="shared" ref="O359" si="3854">IF(ISERR(N359),D358,N359)</f>
        <v>CB. 7.3.2</v>
      </c>
      <c r="P359" s="22" t="str">
        <f t="shared" ref="P359:P360" si="3855">TRIM(F359&amp;"")</f>
        <v>CB. 7.3.2 -Yes</v>
      </c>
      <c r="Q359" s="22" t="str">
        <f t="shared" ref="Q359:Q360" si="3856">TRIM(G359&amp;"")</f>
        <v/>
      </c>
      <c r="R359" s="9">
        <f t="shared" ref="R359:R360" si="3857">VLOOKUP(F359,$AI$2:$AM$5000,5,FALSE)</f>
        <v>2</v>
      </c>
      <c r="S359" s="9">
        <f t="shared" ref="S359:S360" si="3858">IF(ISNA(R359),0,R359)</f>
        <v>2</v>
      </c>
      <c r="T359" s="9">
        <f t="shared" ref="T359:T360" si="3859">VLOOKUP(F359,$AI$2:$AL$5000,4,FALSE)</f>
        <v>2</v>
      </c>
      <c r="U359" s="9">
        <f t="shared" ref="U359:U360" si="3860">IF(ISNA(T359),0,T359)</f>
        <v>2</v>
      </c>
      <c r="X359" s="9">
        <f t="shared" ref="X359:X360" si="3861">VLOOKUP(F359,$AI$2:$AL$5000,3,FALSE)</f>
        <v>4148153</v>
      </c>
      <c r="Y359" s="349"/>
      <c r="Z359" s="9">
        <f>SUM(Y$7:Y359)</f>
        <v>0</v>
      </c>
      <c r="AC359" s="350">
        <f t="shared" ref="AC359" si="3862">IF(ISNA(VLOOKUP(F359,$AI$2:$AS$5000,11,FALSE)),"", VLOOKUP(F359,$AI$2:$AS$5000,11,FALSE))</f>
        <v>0</v>
      </c>
      <c r="AI359" s="328" t="s">
        <v>2104</v>
      </c>
      <c r="AJ359" s="328">
        <v>1354041</v>
      </c>
      <c r="AK359" s="328">
        <v>4148191</v>
      </c>
      <c r="AL359" s="328">
        <v>0</v>
      </c>
      <c r="AM359" s="328">
        <v>6</v>
      </c>
      <c r="AN359" s="328">
        <v>21</v>
      </c>
      <c r="AO359" s="328">
        <v>1</v>
      </c>
      <c r="AP359" s="328">
        <v>0</v>
      </c>
      <c r="AQ359" s="328">
        <v>1</v>
      </c>
      <c r="AR359" s="328">
        <v>0</v>
      </c>
      <c r="AS359" s="328"/>
    </row>
    <row r="360" spans="1:50" ht="26.25" thickBot="1">
      <c r="A360" s="212">
        <f t="shared" si="3532"/>
        <v>0</v>
      </c>
      <c r="B360" s="23" t="str">
        <f t="shared" ref="B360:D360" si="3863">B358</f>
        <v>GGFV51FA</v>
      </c>
      <c r="C360" s="220" t="str">
        <f t="shared" si="3863"/>
        <v>Minor Must</v>
      </c>
      <c r="D360" s="45" t="str">
        <f t="shared" si="3863"/>
        <v>CB. 7.3.2</v>
      </c>
      <c r="E360" s="24" t="str">
        <f>Labels!$C$104</f>
        <v>Answer 2 / Evidence</v>
      </c>
      <c r="F360" s="222"/>
      <c r="G360" s="223"/>
      <c r="H360" s="25" t="str">
        <f t="shared" si="3848"/>
        <v/>
      </c>
      <c r="I360" s="25" t="str">
        <f t="shared" si="3849"/>
        <v/>
      </c>
      <c r="J360" s="25" t="str">
        <f t="shared" si="3850"/>
        <v/>
      </c>
      <c r="K360" s="25" t="str">
        <f t="shared" si="3851"/>
        <v/>
      </c>
      <c r="L360" s="27" t="str">
        <f t="shared" ref="L360" si="3864">L358</f>
        <v/>
      </c>
      <c r="M360" s="21"/>
      <c r="N360" s="22" t="e">
        <f t="shared" si="3853"/>
        <v>#VALUE!</v>
      </c>
      <c r="O360" s="22" t="str">
        <f t="shared" ref="O360" si="3865">IF(ISERR(N360),D358,N360)</f>
        <v>CB. 7.3.2</v>
      </c>
      <c r="P360" s="22" t="str">
        <f t="shared" si="3855"/>
        <v/>
      </c>
      <c r="Q360" s="22" t="str">
        <f t="shared" si="3856"/>
        <v/>
      </c>
      <c r="R360" s="9" t="e">
        <f t="shared" si="3857"/>
        <v>#N/A</v>
      </c>
      <c r="S360" s="9">
        <f t="shared" si="3858"/>
        <v>0</v>
      </c>
      <c r="T360" s="9" t="e">
        <f t="shared" si="3859"/>
        <v>#N/A</v>
      </c>
      <c r="U360" s="9">
        <f t="shared" si="3860"/>
        <v>0</v>
      </c>
      <c r="V360" s="9">
        <f t="shared" ref="V360" si="3866">IF(U360=0,U359,U360)</f>
        <v>2</v>
      </c>
      <c r="W360" s="347">
        <v>2</v>
      </c>
      <c r="X360" s="9" t="e">
        <f t="shared" si="3861"/>
        <v>#N/A</v>
      </c>
      <c r="Y360" s="349"/>
      <c r="Z360" s="9">
        <f>SUM(Y$7:Y360)</f>
        <v>0</v>
      </c>
      <c r="AE360" s="9">
        <f t="shared" ref="AE360" si="3867">MIN(AH360,V360)</f>
        <v>2</v>
      </c>
      <c r="AH360" s="9">
        <v>2</v>
      </c>
      <c r="AI360" s="328" t="s">
        <v>2105</v>
      </c>
      <c r="AJ360" s="328">
        <v>1354041</v>
      </c>
      <c r="AK360" s="328">
        <v>4148190</v>
      </c>
      <c r="AL360" s="328">
        <v>0</v>
      </c>
      <c r="AM360" s="328">
        <v>5</v>
      </c>
      <c r="AN360" s="328">
        <v>21</v>
      </c>
      <c r="AO360" s="328">
        <v>0</v>
      </c>
      <c r="AP360" s="328">
        <v>1</v>
      </c>
      <c r="AQ360" s="328">
        <v>0</v>
      </c>
      <c r="AR360" s="328">
        <v>0</v>
      </c>
      <c r="AS360" s="328"/>
      <c r="AU360" s="9">
        <v>0</v>
      </c>
      <c r="AV360" s="9">
        <f>U359</f>
        <v>2</v>
      </c>
    </row>
    <row r="361" spans="1:50" ht="38.25">
      <c r="A361" s="212">
        <f t="shared" si="3532"/>
        <v>0</v>
      </c>
      <c r="B361" s="67" t="s">
        <v>1157</v>
      </c>
      <c r="C361" s="143" t="s">
        <v>1097</v>
      </c>
      <c r="D361" s="43" t="s">
        <v>2580</v>
      </c>
      <c r="E361" s="218" t="str">
        <f>Labels!$C$54</f>
        <v>Control Point</v>
      </c>
      <c r="F361" s="26" t="s">
        <v>2581</v>
      </c>
      <c r="G361" s="30" t="str">
        <f>IF(OR(ISERR(P362),ISERR(P363),ISERR(Q362),ISERR(Q363)),Labels!$C$94,Q361)</f>
        <v>Input Accepted</v>
      </c>
      <c r="H361" s="15" t="str">
        <f t="shared" ref="H361" si="3868">IF(F362&lt;&gt;"",IF(TRIM(VLOOKUP(F362,$AI$2:$AR$5000,8,FALSE))="1","X",""),"")</f>
        <v/>
      </c>
      <c r="I361" s="15" t="str">
        <f t="shared" ref="I361" si="3869">IF(F362&lt;&gt;"",IF(TRIM(VLOOKUP(F362,$AI$2:$AR$5000,9,FALSE))="1","X",""),"")</f>
        <v/>
      </c>
      <c r="J361" s="15" t="str">
        <f t="shared" ref="J361" si="3870">IF(TRIM(""&amp;G363)&lt;&gt;"","X","")</f>
        <v/>
      </c>
      <c r="K361" s="15" t="str">
        <f t="shared" ref="K361" si="3871">IF(TRIM(""&amp;G362)&lt;&gt;"","X","")</f>
        <v/>
      </c>
      <c r="L361" s="31" t="str">
        <f>IF(G361&lt;&gt;Labels!$C$92,"X","")</f>
        <v/>
      </c>
      <c r="M361" s="16"/>
      <c r="N361" s="17">
        <v>1354028</v>
      </c>
      <c r="O361" s="17">
        <v>13125</v>
      </c>
      <c r="P361" s="17"/>
      <c r="Q361" s="22" t="str">
        <f>IF(F362="",Labels!$C$93,R361)</f>
        <v>Input Accepted</v>
      </c>
      <c r="R361" s="9" t="str">
        <f t="shared" ref="R361" si="3872">IF(OR(O362&amp;""&lt;&gt;D361&amp;"",O363&amp;""&lt;&gt;D361&amp;""),"You are not allowed to copy cells in the answer column. Press Ctrl-z immediately to attempt to fix this error.",S361)</f>
        <v>Input Accepted</v>
      </c>
      <c r="S361" s="9" t="str">
        <f>IF(AND(OR(H361="X",S362=6,C361=Labels!$C$49,C361=Labels!$C$46,AX361="Y"),Q362=""),Labels!$C$95,T361)</f>
        <v>Input Accepted</v>
      </c>
      <c r="T361" s="346" t="str">
        <f>IF(OR(S363=6,AND(S363&gt;0,S362=6)),Labels!$C$96,IF(S363=1,Labels!$C$143,U361))</f>
        <v>Input Accepted</v>
      </c>
      <c r="U361" s="9" t="str">
        <f>IF(AND(S363&gt;0,U363&lt;=U362),Labels!C$97,V361)</f>
        <v>Input Accepted</v>
      </c>
      <c r="V361" s="9" t="str">
        <f>IF(AND(S363&gt;0,Q363=""),Labels!$C$98,W361)</f>
        <v>Input Accepted</v>
      </c>
      <c r="W361" s="9" t="str">
        <f>IF(AND(S363=0,Q363&lt;&gt;""),Labels!$C$99,Labels!$C$92)</f>
        <v>Input Accepted</v>
      </c>
      <c r="Y361" s="9">
        <f t="shared" ref="Y361" si="3873">IF(H361="X",1,0)</f>
        <v>0</v>
      </c>
      <c r="Z361" s="9">
        <f>SUM(Y$7:Y361)</f>
        <v>0</v>
      </c>
      <c r="AA361" s="9" t="str">
        <f t="shared" ref="AA361" si="3874">Q362</f>
        <v/>
      </c>
      <c r="AB361" s="9">
        <f t="shared" ref="AB361" si="3875">VLOOKUP(P362,$AI$2:$AN$5000,6,FALSE)</f>
        <v>21</v>
      </c>
      <c r="AC361" s="9" t="str">
        <f t="shared" ref="AC361" si="3876">Q363</f>
        <v/>
      </c>
      <c r="AD361" s="9">
        <f t="shared" ref="AD361" si="3877">IF(TRIM(F362)="",1,0)</f>
        <v>0</v>
      </c>
      <c r="AF361" s="347">
        <f t="shared" ref="AF361" si="3878">SUM($AD$7:$AD$5000)</f>
        <v>0</v>
      </c>
      <c r="AG361" s="9">
        <f>IF(AND(H361="X",C361=Labels!C403),1,0)</f>
        <v>0</v>
      </c>
      <c r="AI361" s="328" t="s">
        <v>2106</v>
      </c>
      <c r="AJ361" s="328">
        <v>1354041</v>
      </c>
      <c r="AK361" s="328">
        <v>4148189</v>
      </c>
      <c r="AL361" s="328">
        <v>2</v>
      </c>
      <c r="AM361" s="328">
        <v>2</v>
      </c>
      <c r="AN361" s="328">
        <v>21</v>
      </c>
      <c r="AO361" s="328">
        <v>1</v>
      </c>
      <c r="AP361" s="328">
        <v>0</v>
      </c>
      <c r="AQ361" s="328">
        <v>0</v>
      </c>
      <c r="AR361" s="328">
        <v>0</v>
      </c>
      <c r="AS361" s="328"/>
      <c r="AX361" s="9" t="s">
        <v>663</v>
      </c>
    </row>
    <row r="362" spans="1:50" ht="25.5">
      <c r="A362" s="212">
        <f t="shared" si="3532"/>
        <v>0</v>
      </c>
      <c r="B362" s="18" t="s">
        <v>1157</v>
      </c>
      <c r="C362" s="219" t="str">
        <f t="shared" ref="C362" si="3879">C361</f>
        <v>Minor Must</v>
      </c>
      <c r="D362" s="44" t="str">
        <f t="shared" ref="D362" si="3880">D361</f>
        <v>CB. 7.3.3</v>
      </c>
      <c r="E362" s="19" t="str">
        <f>Labels!$C$103</f>
        <v>Answer 1 / Comment</v>
      </c>
      <c r="F362" s="62" t="str">
        <f>$AI$326</f>
        <v>CB. 7.3.3 -Yes</v>
      </c>
      <c r="G362" s="46"/>
      <c r="H362" s="20" t="str">
        <f t="shared" ref="H362:H363" si="3881">H361</f>
        <v/>
      </c>
      <c r="I362" s="20" t="str">
        <f t="shared" ref="I362:I363" si="3882">I361</f>
        <v/>
      </c>
      <c r="J362" s="20" t="str">
        <f t="shared" ref="J362:J363" si="3883">J361</f>
        <v/>
      </c>
      <c r="K362" s="20" t="str">
        <f t="shared" ref="K362:K363" si="3884">K361</f>
        <v/>
      </c>
      <c r="L362" s="28" t="str">
        <f t="shared" ref="L362" si="3885">L361</f>
        <v/>
      </c>
      <c r="M362" s="21"/>
      <c r="N362" s="22" t="str">
        <f t="shared" ref="N362:N363" si="3886">LEFT(F362,FIND(" -",F362)-1)</f>
        <v>CB. 7.3.3</v>
      </c>
      <c r="O362" s="22" t="str">
        <f t="shared" ref="O362" si="3887">IF(ISERR(N362),D361,N362)</f>
        <v>CB. 7.3.3</v>
      </c>
      <c r="P362" s="22" t="str">
        <f t="shared" ref="P362:P363" si="3888">TRIM(F362&amp;"")</f>
        <v>CB. 7.3.3 -Yes</v>
      </c>
      <c r="Q362" s="22" t="str">
        <f t="shared" ref="Q362:Q363" si="3889">TRIM(G362&amp;"")</f>
        <v/>
      </c>
      <c r="R362" s="9">
        <f t="shared" ref="R362:R363" si="3890">VLOOKUP(F362,$AI$2:$AM$5000,5,FALSE)</f>
        <v>2</v>
      </c>
      <c r="S362" s="9">
        <f t="shared" ref="S362:S363" si="3891">IF(ISNA(R362),0,R362)</f>
        <v>2</v>
      </c>
      <c r="T362" s="9">
        <f t="shared" ref="T362:T363" si="3892">VLOOKUP(F362,$AI$2:$AL$5000,4,FALSE)</f>
        <v>2</v>
      </c>
      <c r="U362" s="9">
        <f t="shared" ref="U362:U363" si="3893">IF(ISNA(T362),0,T362)</f>
        <v>2</v>
      </c>
      <c r="X362" s="9">
        <f t="shared" ref="X362:X363" si="3894">VLOOKUP(F362,$AI$2:$AL$5000,3,FALSE)</f>
        <v>4148155</v>
      </c>
      <c r="Y362" s="349"/>
      <c r="Z362" s="9">
        <f>SUM(Y$7:Y362)</f>
        <v>0</v>
      </c>
      <c r="AC362" s="350">
        <f t="shared" ref="AC362" si="3895">IF(ISNA(VLOOKUP(F362,$AI$2:$AS$5000,11,FALSE)),"", VLOOKUP(F362,$AI$2:$AS$5000,11,FALSE))</f>
        <v>0</v>
      </c>
      <c r="AI362" s="328" t="s">
        <v>2107</v>
      </c>
      <c r="AJ362" s="328">
        <v>1354042</v>
      </c>
      <c r="AK362" s="328">
        <v>4148194</v>
      </c>
      <c r="AL362" s="328">
        <v>0</v>
      </c>
      <c r="AM362" s="328">
        <v>6</v>
      </c>
      <c r="AN362" s="328">
        <v>21</v>
      </c>
      <c r="AO362" s="328">
        <v>1</v>
      </c>
      <c r="AP362" s="328">
        <v>0</v>
      </c>
      <c r="AQ362" s="328">
        <v>1</v>
      </c>
      <c r="AR362" s="328">
        <v>0</v>
      </c>
      <c r="AS362" s="328"/>
    </row>
    <row r="363" spans="1:50" ht="26.25" thickBot="1">
      <c r="A363" s="212">
        <f t="shared" si="3532"/>
        <v>0</v>
      </c>
      <c r="B363" s="23" t="str">
        <f t="shared" ref="B363:D363" si="3896">B361</f>
        <v>GGFV51FA</v>
      </c>
      <c r="C363" s="220" t="str">
        <f t="shared" si="3896"/>
        <v>Minor Must</v>
      </c>
      <c r="D363" s="45" t="str">
        <f t="shared" si="3896"/>
        <v>CB. 7.3.3</v>
      </c>
      <c r="E363" s="24" t="str">
        <f>Labels!$C$104</f>
        <v>Answer 2 / Evidence</v>
      </c>
      <c r="F363" s="222"/>
      <c r="G363" s="223"/>
      <c r="H363" s="25" t="str">
        <f t="shared" si="3881"/>
        <v/>
      </c>
      <c r="I363" s="25" t="str">
        <f t="shared" si="3882"/>
        <v/>
      </c>
      <c r="J363" s="25" t="str">
        <f t="shared" si="3883"/>
        <v/>
      </c>
      <c r="K363" s="25" t="str">
        <f t="shared" si="3884"/>
        <v/>
      </c>
      <c r="L363" s="27" t="str">
        <f t="shared" ref="L363" si="3897">L361</f>
        <v/>
      </c>
      <c r="M363" s="21"/>
      <c r="N363" s="22" t="e">
        <f t="shared" si="3886"/>
        <v>#VALUE!</v>
      </c>
      <c r="O363" s="22" t="str">
        <f t="shared" ref="O363" si="3898">IF(ISERR(N363),D361,N363)</f>
        <v>CB. 7.3.3</v>
      </c>
      <c r="P363" s="22" t="str">
        <f t="shared" si="3888"/>
        <v/>
      </c>
      <c r="Q363" s="22" t="str">
        <f t="shared" si="3889"/>
        <v/>
      </c>
      <c r="R363" s="9" t="e">
        <f t="shared" si="3890"/>
        <v>#N/A</v>
      </c>
      <c r="S363" s="9">
        <f t="shared" si="3891"/>
        <v>0</v>
      </c>
      <c r="T363" s="9" t="e">
        <f t="shared" si="3892"/>
        <v>#N/A</v>
      </c>
      <c r="U363" s="9">
        <f t="shared" si="3893"/>
        <v>0</v>
      </c>
      <c r="V363" s="9">
        <f t="shared" ref="V363" si="3899">IF(U363=0,U362,U363)</f>
        <v>2</v>
      </c>
      <c r="W363" s="347">
        <v>2</v>
      </c>
      <c r="X363" s="9" t="e">
        <f t="shared" si="3894"/>
        <v>#N/A</v>
      </c>
      <c r="Y363" s="349"/>
      <c r="Z363" s="9">
        <f>SUM(Y$7:Y363)</f>
        <v>0</v>
      </c>
      <c r="AE363" s="9">
        <f t="shared" ref="AE363" si="3900">MIN(AH363,V363)</f>
        <v>2</v>
      </c>
      <c r="AH363" s="9">
        <v>2</v>
      </c>
      <c r="AI363" s="328" t="s">
        <v>2108</v>
      </c>
      <c r="AJ363" s="328">
        <v>1354042</v>
      </c>
      <c r="AK363" s="328">
        <v>4148193</v>
      </c>
      <c r="AL363" s="328">
        <v>0</v>
      </c>
      <c r="AM363" s="328">
        <v>5</v>
      </c>
      <c r="AN363" s="328">
        <v>21</v>
      </c>
      <c r="AO363" s="328">
        <v>0</v>
      </c>
      <c r="AP363" s="328">
        <v>1</v>
      </c>
      <c r="AQ363" s="328">
        <v>0</v>
      </c>
      <c r="AR363" s="328">
        <v>0</v>
      </c>
      <c r="AS363" s="328"/>
      <c r="AU363" s="9">
        <v>0</v>
      </c>
      <c r="AV363" s="9">
        <f>U362</f>
        <v>2</v>
      </c>
    </row>
    <row r="364" spans="1:50" ht="51">
      <c r="A364" s="212">
        <f t="shared" si="3532"/>
        <v>0</v>
      </c>
      <c r="B364" s="67" t="s">
        <v>1157</v>
      </c>
      <c r="C364" s="143" t="s">
        <v>1097</v>
      </c>
      <c r="D364" s="43" t="s">
        <v>2582</v>
      </c>
      <c r="E364" s="218" t="str">
        <f>Labels!$C$54</f>
        <v>Control Point</v>
      </c>
      <c r="F364" s="26" t="s">
        <v>2583</v>
      </c>
      <c r="G364" s="30" t="str">
        <f>IF(OR(ISERR(P365),ISERR(P366),ISERR(Q365),ISERR(Q366)),Labels!$C$94,Q364)</f>
        <v>Input Accepted</v>
      </c>
      <c r="H364" s="15" t="str">
        <f t="shared" ref="H364" si="3901">IF(F365&lt;&gt;"",IF(TRIM(VLOOKUP(F365,$AI$2:$AR$5000,8,FALSE))="1","X",""),"")</f>
        <v/>
      </c>
      <c r="I364" s="15" t="str">
        <f t="shared" ref="I364" si="3902">IF(F365&lt;&gt;"",IF(TRIM(VLOOKUP(F365,$AI$2:$AR$5000,9,FALSE))="1","X",""),"")</f>
        <v/>
      </c>
      <c r="J364" s="15" t="str">
        <f t="shared" ref="J364" si="3903">IF(TRIM(""&amp;G366)&lt;&gt;"","X","")</f>
        <v/>
      </c>
      <c r="K364" s="15" t="str">
        <f t="shared" ref="K364" si="3904">IF(TRIM(""&amp;G365)&lt;&gt;"","X","")</f>
        <v/>
      </c>
      <c r="L364" s="31" t="str">
        <f>IF(G364&lt;&gt;Labels!$C$92,"X","")</f>
        <v/>
      </c>
      <c r="M364" s="16"/>
      <c r="N364" s="17">
        <v>1354029</v>
      </c>
      <c r="O364" s="17">
        <v>13125</v>
      </c>
      <c r="P364" s="17"/>
      <c r="Q364" s="22" t="str">
        <f>IF(F365="",Labels!$C$93,R364)</f>
        <v>Input Accepted</v>
      </c>
      <c r="R364" s="9" t="str">
        <f t="shared" ref="R364" si="3905">IF(OR(O365&amp;""&lt;&gt;D364&amp;"",O366&amp;""&lt;&gt;D364&amp;""),"You are not allowed to copy cells in the answer column. Press Ctrl-z immediately to attempt to fix this error.",S364)</f>
        <v>Input Accepted</v>
      </c>
      <c r="S364" s="9" t="str">
        <f>IF(AND(OR(H364="X",S365=6,C364=Labels!$C$49,C364=Labels!$C$46,AX364="Y"),Q365=""),Labels!$C$95,T364)</f>
        <v>Input Accepted</v>
      </c>
      <c r="T364" s="346" t="str">
        <f>IF(OR(S366=6,AND(S366&gt;0,S365=6)),Labels!$C$96,IF(S366=1,Labels!$C$143,U364))</f>
        <v>Input Accepted</v>
      </c>
      <c r="U364" s="9" t="str">
        <f>IF(AND(S366&gt;0,U366&lt;=U365),Labels!C$97,V364)</f>
        <v>Input Accepted</v>
      </c>
      <c r="V364" s="9" t="str">
        <f>IF(AND(S366&gt;0,Q366=""),Labels!$C$98,W364)</f>
        <v>Input Accepted</v>
      </c>
      <c r="W364" s="9" t="str">
        <f>IF(AND(S366=0,Q366&lt;&gt;""),Labels!$C$99,Labels!$C$92)</f>
        <v>Input Accepted</v>
      </c>
      <c r="Y364" s="9">
        <f t="shared" ref="Y364" si="3906">IF(H364="X",1,0)</f>
        <v>0</v>
      </c>
      <c r="Z364" s="9">
        <f>SUM(Y$7:Y364)</f>
        <v>0</v>
      </c>
      <c r="AA364" s="9" t="str">
        <f t="shared" ref="AA364" si="3907">Q365</f>
        <v/>
      </c>
      <c r="AB364" s="9">
        <f t="shared" ref="AB364" si="3908">VLOOKUP(P365,$AI$2:$AN$5000,6,FALSE)</f>
        <v>21</v>
      </c>
      <c r="AC364" s="9" t="str">
        <f t="shared" ref="AC364" si="3909">Q366</f>
        <v/>
      </c>
      <c r="AD364" s="9">
        <f t="shared" ref="AD364" si="3910">IF(TRIM(F365)="",1,0)</f>
        <v>0</v>
      </c>
      <c r="AF364" s="347">
        <f t="shared" ref="AF364" si="3911">SUM($AD$7:$AD$5000)</f>
        <v>0</v>
      </c>
      <c r="AG364" s="9">
        <f>IF(AND(H364="X",C364=Labels!C406),1,0)</f>
        <v>0</v>
      </c>
      <c r="AI364" s="328" t="s">
        <v>2109</v>
      </c>
      <c r="AJ364" s="328">
        <v>1354042</v>
      </c>
      <c r="AK364" s="328">
        <v>4148192</v>
      </c>
      <c r="AL364" s="328">
        <v>2</v>
      </c>
      <c r="AM364" s="328">
        <v>2</v>
      </c>
      <c r="AN364" s="328">
        <v>21</v>
      </c>
      <c r="AO364" s="328">
        <v>1</v>
      </c>
      <c r="AP364" s="328">
        <v>0</v>
      </c>
      <c r="AQ364" s="328">
        <v>0</v>
      </c>
      <c r="AR364" s="328">
        <v>0</v>
      </c>
      <c r="AS364" s="328"/>
      <c r="AX364" s="9" t="s">
        <v>663</v>
      </c>
    </row>
    <row r="365" spans="1:50" ht="25.5">
      <c r="A365" s="212">
        <f t="shared" si="3532"/>
        <v>0</v>
      </c>
      <c r="B365" s="18" t="s">
        <v>1157</v>
      </c>
      <c r="C365" s="219" t="str">
        <f t="shared" ref="C365" si="3912">C364</f>
        <v>Minor Must</v>
      </c>
      <c r="D365" s="44" t="str">
        <f t="shared" ref="D365" si="3913">D364</f>
        <v>CB. 7.3.4</v>
      </c>
      <c r="E365" s="19" t="str">
        <f>Labels!$C$103</f>
        <v>Answer 1 / Comment</v>
      </c>
      <c r="F365" s="62" t="str">
        <f>$AI$328</f>
        <v>CB. 7.3.4 -Yes</v>
      </c>
      <c r="G365" s="46"/>
      <c r="H365" s="20" t="str">
        <f t="shared" ref="H365:H366" si="3914">H364</f>
        <v/>
      </c>
      <c r="I365" s="20" t="str">
        <f t="shared" ref="I365:I366" si="3915">I364</f>
        <v/>
      </c>
      <c r="J365" s="20" t="str">
        <f t="shared" ref="J365:J366" si="3916">J364</f>
        <v/>
      </c>
      <c r="K365" s="20" t="str">
        <f t="shared" ref="K365:K366" si="3917">K364</f>
        <v/>
      </c>
      <c r="L365" s="28" t="str">
        <f t="shared" ref="L365" si="3918">L364</f>
        <v/>
      </c>
      <c r="M365" s="21"/>
      <c r="N365" s="22" t="str">
        <f t="shared" ref="N365:N366" si="3919">LEFT(F365,FIND(" -",F365)-1)</f>
        <v>CB. 7.3.4</v>
      </c>
      <c r="O365" s="22" t="str">
        <f t="shared" ref="O365" si="3920">IF(ISERR(N365),D364,N365)</f>
        <v>CB. 7.3.4</v>
      </c>
      <c r="P365" s="22" t="str">
        <f t="shared" ref="P365:P366" si="3921">TRIM(F365&amp;"")</f>
        <v>CB. 7.3.4 -Yes</v>
      </c>
      <c r="Q365" s="22" t="str">
        <f t="shared" ref="Q365:Q366" si="3922">TRIM(G365&amp;"")</f>
        <v/>
      </c>
      <c r="R365" s="9">
        <f t="shared" ref="R365:R366" si="3923">VLOOKUP(F365,$AI$2:$AM$5000,5,FALSE)</f>
        <v>2</v>
      </c>
      <c r="S365" s="9">
        <f t="shared" ref="S365:S366" si="3924">IF(ISNA(R365),0,R365)</f>
        <v>2</v>
      </c>
      <c r="T365" s="9">
        <f t="shared" ref="T365:T366" si="3925">VLOOKUP(F365,$AI$2:$AL$5000,4,FALSE)</f>
        <v>2</v>
      </c>
      <c r="U365" s="9">
        <f t="shared" ref="U365:U366" si="3926">IF(ISNA(T365),0,T365)</f>
        <v>2</v>
      </c>
      <c r="X365" s="9">
        <f t="shared" ref="X365:X366" si="3927">VLOOKUP(F365,$AI$2:$AL$5000,3,FALSE)</f>
        <v>4148157</v>
      </c>
      <c r="Y365" s="349"/>
      <c r="Z365" s="9">
        <f>SUM(Y$7:Y365)</f>
        <v>0</v>
      </c>
      <c r="AC365" s="350">
        <f t="shared" ref="AC365" si="3928">IF(ISNA(VLOOKUP(F365,$AI$2:$AS$5000,11,FALSE)),"", VLOOKUP(F365,$AI$2:$AS$5000,11,FALSE))</f>
        <v>0</v>
      </c>
      <c r="AI365" s="328" t="s">
        <v>2110</v>
      </c>
      <c r="AJ365" s="328">
        <v>1354043</v>
      </c>
      <c r="AK365" s="328">
        <v>4148197</v>
      </c>
      <c r="AL365" s="328">
        <v>0</v>
      </c>
      <c r="AM365" s="328">
        <v>6</v>
      </c>
      <c r="AN365" s="328">
        <v>21</v>
      </c>
      <c r="AO365" s="328">
        <v>1</v>
      </c>
      <c r="AP365" s="328">
        <v>0</v>
      </c>
      <c r="AQ365" s="328">
        <v>1</v>
      </c>
      <c r="AR365" s="328">
        <v>0</v>
      </c>
      <c r="AS365" s="328"/>
    </row>
    <row r="366" spans="1:50" ht="26.25" thickBot="1">
      <c r="A366" s="212">
        <f t="shared" si="3532"/>
        <v>0</v>
      </c>
      <c r="B366" s="23" t="str">
        <f t="shared" ref="B366:D366" si="3929">B364</f>
        <v>GGFV51FA</v>
      </c>
      <c r="C366" s="220" t="str">
        <f t="shared" si="3929"/>
        <v>Minor Must</v>
      </c>
      <c r="D366" s="45" t="str">
        <f t="shared" si="3929"/>
        <v>CB. 7.3.4</v>
      </c>
      <c r="E366" s="24" t="str">
        <f>Labels!$C$104</f>
        <v>Answer 2 / Evidence</v>
      </c>
      <c r="F366" s="222"/>
      <c r="G366" s="223"/>
      <c r="H366" s="25" t="str">
        <f t="shared" si="3914"/>
        <v/>
      </c>
      <c r="I366" s="25" t="str">
        <f t="shared" si="3915"/>
        <v/>
      </c>
      <c r="J366" s="25" t="str">
        <f t="shared" si="3916"/>
        <v/>
      </c>
      <c r="K366" s="25" t="str">
        <f t="shared" si="3917"/>
        <v/>
      </c>
      <c r="L366" s="27" t="str">
        <f t="shared" ref="L366" si="3930">L364</f>
        <v/>
      </c>
      <c r="M366" s="21"/>
      <c r="N366" s="22" t="e">
        <f t="shared" si="3919"/>
        <v>#VALUE!</v>
      </c>
      <c r="O366" s="22" t="str">
        <f t="shared" ref="O366" si="3931">IF(ISERR(N366),D364,N366)</f>
        <v>CB. 7.3.4</v>
      </c>
      <c r="P366" s="22" t="str">
        <f t="shared" si="3921"/>
        <v/>
      </c>
      <c r="Q366" s="22" t="str">
        <f t="shared" si="3922"/>
        <v/>
      </c>
      <c r="R366" s="9" t="e">
        <f t="shared" si="3923"/>
        <v>#N/A</v>
      </c>
      <c r="S366" s="9">
        <f t="shared" si="3924"/>
        <v>0</v>
      </c>
      <c r="T366" s="9" t="e">
        <f t="shared" si="3925"/>
        <v>#N/A</v>
      </c>
      <c r="U366" s="9">
        <f t="shared" si="3926"/>
        <v>0</v>
      </c>
      <c r="V366" s="9">
        <f t="shared" ref="V366" si="3932">IF(U366=0,U365,U366)</f>
        <v>2</v>
      </c>
      <c r="W366" s="347">
        <v>2</v>
      </c>
      <c r="X366" s="9" t="e">
        <f t="shared" si="3927"/>
        <v>#N/A</v>
      </c>
      <c r="Y366" s="349"/>
      <c r="Z366" s="9">
        <f>SUM(Y$7:Y366)</f>
        <v>0</v>
      </c>
      <c r="AE366" s="9">
        <f t="shared" ref="AE366" si="3933">MIN(AH366,V366)</f>
        <v>2</v>
      </c>
      <c r="AH366" s="9">
        <v>2</v>
      </c>
      <c r="AI366" s="328" t="s">
        <v>2111</v>
      </c>
      <c r="AJ366" s="328">
        <v>1354043</v>
      </c>
      <c r="AK366" s="328">
        <v>4148196</v>
      </c>
      <c r="AL366" s="328">
        <v>0</v>
      </c>
      <c r="AM366" s="328">
        <v>5</v>
      </c>
      <c r="AN366" s="328">
        <v>21</v>
      </c>
      <c r="AO366" s="328">
        <v>0</v>
      </c>
      <c r="AP366" s="328">
        <v>1</v>
      </c>
      <c r="AQ366" s="328">
        <v>0</v>
      </c>
      <c r="AR366" s="328">
        <v>0</v>
      </c>
      <c r="AS366" s="328"/>
      <c r="AU366" s="9">
        <v>0</v>
      </c>
      <c r="AV366" s="9">
        <f>U365</f>
        <v>2</v>
      </c>
    </row>
    <row r="367" spans="1:50" ht="38.25">
      <c r="A367" s="212">
        <f t="shared" si="3532"/>
        <v>0</v>
      </c>
      <c r="B367" s="67" t="s">
        <v>1157</v>
      </c>
      <c r="C367" s="143" t="s">
        <v>1097</v>
      </c>
      <c r="D367" s="43" t="s">
        <v>2584</v>
      </c>
      <c r="E367" s="218" t="str">
        <f>Labels!$C$54</f>
        <v>Control Point</v>
      </c>
      <c r="F367" s="26" t="s">
        <v>2585</v>
      </c>
      <c r="G367" s="30" t="str">
        <f>IF(OR(ISERR(P368),ISERR(P369),ISERR(Q368),ISERR(Q369)),Labels!$C$94,Q367)</f>
        <v>Input Accepted</v>
      </c>
      <c r="H367" s="15" t="str">
        <f t="shared" ref="H367" si="3934">IF(F368&lt;&gt;"",IF(TRIM(VLOOKUP(F368,$AI$2:$AR$5000,8,FALSE))="1","X",""),"")</f>
        <v/>
      </c>
      <c r="I367" s="15" t="str">
        <f t="shared" ref="I367" si="3935">IF(F368&lt;&gt;"",IF(TRIM(VLOOKUP(F368,$AI$2:$AR$5000,9,FALSE))="1","X",""),"")</f>
        <v/>
      </c>
      <c r="J367" s="15" t="str">
        <f t="shared" ref="J367" si="3936">IF(TRIM(""&amp;G369)&lt;&gt;"","X","")</f>
        <v/>
      </c>
      <c r="K367" s="15" t="str">
        <f t="shared" ref="K367" si="3937">IF(TRIM(""&amp;G368)&lt;&gt;"","X","")</f>
        <v/>
      </c>
      <c r="L367" s="31" t="str">
        <f>IF(G367&lt;&gt;Labels!$C$92,"X","")</f>
        <v/>
      </c>
      <c r="M367" s="16"/>
      <c r="N367" s="17">
        <v>1354030</v>
      </c>
      <c r="O367" s="17">
        <v>13125</v>
      </c>
      <c r="P367" s="17"/>
      <c r="Q367" s="22" t="str">
        <f>IF(F368="",Labels!$C$93,R367)</f>
        <v>Input Accepted</v>
      </c>
      <c r="R367" s="9" t="str">
        <f t="shared" ref="R367" si="3938">IF(OR(O368&amp;""&lt;&gt;D367&amp;"",O369&amp;""&lt;&gt;D367&amp;""),"You are not allowed to copy cells in the answer column. Press Ctrl-z immediately to attempt to fix this error.",S367)</f>
        <v>Input Accepted</v>
      </c>
      <c r="S367" s="9" t="str">
        <f>IF(AND(OR(H367="X",S368=6,C367=Labels!$C$49,C367=Labels!$C$46,AX367="Y"),Q368=""),Labels!$C$95,T367)</f>
        <v>Input Accepted</v>
      </c>
      <c r="T367" s="346" t="str">
        <f>IF(OR(S369=6,AND(S369&gt;0,S368=6)),Labels!$C$96,IF(S369=1,Labels!$C$143,U367))</f>
        <v>Input Accepted</v>
      </c>
      <c r="U367" s="9" t="str">
        <f>IF(AND(S369&gt;0,U369&lt;=U368),Labels!C$97,V367)</f>
        <v>Input Accepted</v>
      </c>
      <c r="V367" s="9" t="str">
        <f>IF(AND(S369&gt;0,Q369=""),Labels!$C$98,W367)</f>
        <v>Input Accepted</v>
      </c>
      <c r="W367" s="9" t="str">
        <f>IF(AND(S369=0,Q369&lt;&gt;""),Labels!$C$99,Labels!$C$92)</f>
        <v>Input Accepted</v>
      </c>
      <c r="Y367" s="9">
        <f t="shared" ref="Y367" si="3939">IF(H367="X",1,0)</f>
        <v>0</v>
      </c>
      <c r="Z367" s="9">
        <f>SUM(Y$7:Y367)</f>
        <v>0</v>
      </c>
      <c r="AA367" s="9" t="str">
        <f t="shared" ref="AA367" si="3940">Q368</f>
        <v/>
      </c>
      <c r="AB367" s="9">
        <f t="shared" ref="AB367" si="3941">VLOOKUP(P368,$AI$2:$AN$5000,6,FALSE)</f>
        <v>21</v>
      </c>
      <c r="AC367" s="9" t="str">
        <f t="shared" ref="AC367" si="3942">Q369</f>
        <v/>
      </c>
      <c r="AD367" s="9">
        <f t="shared" ref="AD367" si="3943">IF(TRIM(F368)="",1,0)</f>
        <v>0</v>
      </c>
      <c r="AF367" s="347">
        <f t="shared" ref="AF367" si="3944">SUM($AD$7:$AD$5000)</f>
        <v>0</v>
      </c>
      <c r="AG367" s="9">
        <f>IF(AND(H367="X",C367=Labels!C409),1,0)</f>
        <v>0</v>
      </c>
      <c r="AI367" s="328" t="s">
        <v>2112</v>
      </c>
      <c r="AJ367" s="328">
        <v>1354043</v>
      </c>
      <c r="AK367" s="328">
        <v>4148195</v>
      </c>
      <c r="AL367" s="328">
        <v>2</v>
      </c>
      <c r="AM367" s="328">
        <v>2</v>
      </c>
      <c r="AN367" s="328">
        <v>21</v>
      </c>
      <c r="AO367" s="328">
        <v>1</v>
      </c>
      <c r="AP367" s="328">
        <v>0</v>
      </c>
      <c r="AQ367" s="328">
        <v>0</v>
      </c>
      <c r="AR367" s="328">
        <v>0</v>
      </c>
      <c r="AS367" s="328"/>
      <c r="AX367" s="9" t="s">
        <v>663</v>
      </c>
    </row>
    <row r="368" spans="1:50" ht="25.5">
      <c r="A368" s="212">
        <f t="shared" si="3532"/>
        <v>0</v>
      </c>
      <c r="B368" s="18" t="s">
        <v>1157</v>
      </c>
      <c r="C368" s="219" t="str">
        <f t="shared" ref="C368" si="3945">C367</f>
        <v>Minor Must</v>
      </c>
      <c r="D368" s="44" t="str">
        <f t="shared" ref="D368" si="3946">D367</f>
        <v>CB. 7.3.5</v>
      </c>
      <c r="E368" s="19" t="str">
        <f>Labels!$C$103</f>
        <v>Answer 1 / Comment</v>
      </c>
      <c r="F368" s="62" t="str">
        <f>$AI$330</f>
        <v>CB. 7.3.5 -Yes</v>
      </c>
      <c r="G368" s="46"/>
      <c r="H368" s="20" t="str">
        <f t="shared" ref="H368:H369" si="3947">H367</f>
        <v/>
      </c>
      <c r="I368" s="20" t="str">
        <f t="shared" ref="I368:I369" si="3948">I367</f>
        <v/>
      </c>
      <c r="J368" s="20" t="str">
        <f t="shared" ref="J368:J369" si="3949">J367</f>
        <v/>
      </c>
      <c r="K368" s="20" t="str">
        <f t="shared" ref="K368:K369" si="3950">K367</f>
        <v/>
      </c>
      <c r="L368" s="28" t="str">
        <f t="shared" ref="L368" si="3951">L367</f>
        <v/>
      </c>
      <c r="M368" s="21"/>
      <c r="N368" s="22" t="str">
        <f t="shared" ref="N368:N369" si="3952">LEFT(F368,FIND(" -",F368)-1)</f>
        <v>CB. 7.3.5</v>
      </c>
      <c r="O368" s="22" t="str">
        <f t="shared" ref="O368" si="3953">IF(ISERR(N368),D367,N368)</f>
        <v>CB. 7.3.5</v>
      </c>
      <c r="P368" s="22" t="str">
        <f t="shared" ref="P368:P369" si="3954">TRIM(F368&amp;"")</f>
        <v>CB. 7.3.5 -Yes</v>
      </c>
      <c r="Q368" s="22" t="str">
        <f t="shared" ref="Q368:Q369" si="3955">TRIM(G368&amp;"")</f>
        <v/>
      </c>
      <c r="R368" s="9">
        <f t="shared" ref="R368:R369" si="3956">VLOOKUP(F368,$AI$2:$AM$5000,5,FALSE)</f>
        <v>2</v>
      </c>
      <c r="S368" s="9">
        <f t="shared" ref="S368:S369" si="3957">IF(ISNA(R368),0,R368)</f>
        <v>2</v>
      </c>
      <c r="T368" s="9">
        <f t="shared" ref="T368:T369" si="3958">VLOOKUP(F368,$AI$2:$AL$5000,4,FALSE)</f>
        <v>2</v>
      </c>
      <c r="U368" s="9">
        <f t="shared" ref="U368:U369" si="3959">IF(ISNA(T368),0,T368)</f>
        <v>2</v>
      </c>
      <c r="X368" s="9">
        <f t="shared" ref="X368:X369" si="3960">VLOOKUP(F368,$AI$2:$AL$5000,3,FALSE)</f>
        <v>4148159</v>
      </c>
      <c r="Y368" s="349"/>
      <c r="Z368" s="9">
        <f>SUM(Y$7:Y368)</f>
        <v>0</v>
      </c>
      <c r="AC368" s="350">
        <f t="shared" ref="AC368" si="3961">IF(ISNA(VLOOKUP(F368,$AI$2:$AS$5000,11,FALSE)),"", VLOOKUP(F368,$AI$2:$AS$5000,11,FALSE))</f>
        <v>0</v>
      </c>
      <c r="AI368" s="328" t="s">
        <v>2113</v>
      </c>
      <c r="AJ368" s="328">
        <v>1354044</v>
      </c>
      <c r="AK368" s="328">
        <v>4148199</v>
      </c>
      <c r="AL368" s="328">
        <v>0</v>
      </c>
      <c r="AM368" s="328">
        <v>5</v>
      </c>
      <c r="AN368" s="328">
        <v>21</v>
      </c>
      <c r="AO368" s="328">
        <v>0</v>
      </c>
      <c r="AP368" s="328">
        <v>1</v>
      </c>
      <c r="AQ368" s="328">
        <v>0</v>
      </c>
      <c r="AR368" s="328">
        <v>0</v>
      </c>
      <c r="AS368" s="328"/>
    </row>
    <row r="369" spans="1:50" ht="26.25" thickBot="1">
      <c r="A369" s="212">
        <f t="shared" si="3532"/>
        <v>0</v>
      </c>
      <c r="B369" s="23" t="str">
        <f t="shared" ref="B369:D369" si="3962">B367</f>
        <v>GGFV51FA</v>
      </c>
      <c r="C369" s="220" t="str">
        <f t="shared" si="3962"/>
        <v>Minor Must</v>
      </c>
      <c r="D369" s="45" t="str">
        <f t="shared" si="3962"/>
        <v>CB. 7.3.5</v>
      </c>
      <c r="E369" s="24" t="str">
        <f>Labels!$C$104</f>
        <v>Answer 2 / Evidence</v>
      </c>
      <c r="F369" s="222"/>
      <c r="G369" s="223"/>
      <c r="H369" s="25" t="str">
        <f t="shared" si="3947"/>
        <v/>
      </c>
      <c r="I369" s="25" t="str">
        <f t="shared" si="3948"/>
        <v/>
      </c>
      <c r="J369" s="25" t="str">
        <f t="shared" si="3949"/>
        <v/>
      </c>
      <c r="K369" s="25" t="str">
        <f t="shared" si="3950"/>
        <v/>
      </c>
      <c r="L369" s="27" t="str">
        <f t="shared" ref="L369" si="3963">L367</f>
        <v/>
      </c>
      <c r="M369" s="21"/>
      <c r="N369" s="22" t="e">
        <f t="shared" si="3952"/>
        <v>#VALUE!</v>
      </c>
      <c r="O369" s="22" t="str">
        <f t="shared" ref="O369" si="3964">IF(ISERR(N369),D367,N369)</f>
        <v>CB. 7.3.5</v>
      </c>
      <c r="P369" s="22" t="str">
        <f t="shared" si="3954"/>
        <v/>
      </c>
      <c r="Q369" s="22" t="str">
        <f t="shared" si="3955"/>
        <v/>
      </c>
      <c r="R369" s="9" t="e">
        <f t="shared" si="3956"/>
        <v>#N/A</v>
      </c>
      <c r="S369" s="9">
        <f t="shared" si="3957"/>
        <v>0</v>
      </c>
      <c r="T369" s="9" t="e">
        <f t="shared" si="3958"/>
        <v>#N/A</v>
      </c>
      <c r="U369" s="9">
        <f t="shared" si="3959"/>
        <v>0</v>
      </c>
      <c r="V369" s="9">
        <f t="shared" ref="V369" si="3965">IF(U369=0,U368,U369)</f>
        <v>2</v>
      </c>
      <c r="W369" s="347">
        <v>2</v>
      </c>
      <c r="X369" s="9" t="e">
        <f t="shared" si="3960"/>
        <v>#N/A</v>
      </c>
      <c r="Y369" s="349"/>
      <c r="Z369" s="9">
        <f>SUM(Y$7:Y369)</f>
        <v>0</v>
      </c>
      <c r="AE369" s="9">
        <f t="shared" ref="AE369" si="3966">MIN(AH369,V369)</f>
        <v>2</v>
      </c>
      <c r="AH369" s="9">
        <v>2</v>
      </c>
      <c r="AI369" s="328" t="s">
        <v>2114</v>
      </c>
      <c r="AJ369" s="328">
        <v>1354044</v>
      </c>
      <c r="AK369" s="328">
        <v>4148198</v>
      </c>
      <c r="AL369" s="328">
        <v>2</v>
      </c>
      <c r="AM369" s="328">
        <v>2</v>
      </c>
      <c r="AN369" s="328">
        <v>21</v>
      </c>
      <c r="AO369" s="328">
        <v>1</v>
      </c>
      <c r="AP369" s="328">
        <v>0</v>
      </c>
      <c r="AQ369" s="328">
        <v>0</v>
      </c>
      <c r="AR369" s="328">
        <v>0</v>
      </c>
      <c r="AS369" s="328"/>
      <c r="AU369" s="9">
        <v>0</v>
      </c>
      <c r="AV369" s="9">
        <f>U368</f>
        <v>2</v>
      </c>
    </row>
    <row r="370" spans="1:50" ht="38.25">
      <c r="A370" s="212">
        <f t="shared" si="3532"/>
        <v>0</v>
      </c>
      <c r="B370" s="67" t="s">
        <v>1157</v>
      </c>
      <c r="C370" s="143" t="s">
        <v>1097</v>
      </c>
      <c r="D370" s="43" t="s">
        <v>2586</v>
      </c>
      <c r="E370" s="218" t="str">
        <f>Labels!$C$54</f>
        <v>Control Point</v>
      </c>
      <c r="F370" s="26" t="s">
        <v>2587</v>
      </c>
      <c r="G370" s="30" t="str">
        <f>IF(OR(ISERR(P371),ISERR(P372),ISERR(Q371),ISERR(Q372)),Labels!$C$94,Q370)</f>
        <v>Input Accepted</v>
      </c>
      <c r="H370" s="15" t="str">
        <f t="shared" ref="H370" si="3967">IF(F371&lt;&gt;"",IF(TRIM(VLOOKUP(F371,$AI$2:$AR$5000,8,FALSE))="1","X",""),"")</f>
        <v/>
      </c>
      <c r="I370" s="15" t="str">
        <f t="shared" ref="I370" si="3968">IF(F371&lt;&gt;"",IF(TRIM(VLOOKUP(F371,$AI$2:$AR$5000,9,FALSE))="1","X",""),"")</f>
        <v/>
      </c>
      <c r="J370" s="15" t="str">
        <f t="shared" ref="J370" si="3969">IF(TRIM(""&amp;G372)&lt;&gt;"","X","")</f>
        <v/>
      </c>
      <c r="K370" s="15" t="str">
        <f t="shared" ref="K370" si="3970">IF(TRIM(""&amp;G371)&lt;&gt;"","X","")</f>
        <v/>
      </c>
      <c r="L370" s="31" t="str">
        <f>IF(G370&lt;&gt;Labels!$C$92,"X","")</f>
        <v/>
      </c>
      <c r="M370" s="16"/>
      <c r="N370" s="17">
        <v>1354031</v>
      </c>
      <c r="O370" s="17">
        <v>13125</v>
      </c>
      <c r="P370" s="17"/>
      <c r="Q370" s="22" t="str">
        <f>IF(F371="",Labels!$C$93,R370)</f>
        <v>Input Accepted</v>
      </c>
      <c r="R370" s="9" t="str">
        <f t="shared" ref="R370" si="3971">IF(OR(O371&amp;""&lt;&gt;D370&amp;"",O372&amp;""&lt;&gt;D370&amp;""),"You are not allowed to copy cells in the answer column. Press Ctrl-z immediately to attempt to fix this error.",S370)</f>
        <v>Input Accepted</v>
      </c>
      <c r="S370" s="9" t="str">
        <f>IF(AND(OR(H370="X",S371=6,C370=Labels!$C$49,C370=Labels!$C$46,AX370="Y"),Q371=""),Labels!$C$95,T370)</f>
        <v>Input Accepted</v>
      </c>
      <c r="T370" s="346" t="str">
        <f>IF(OR(S372=6,AND(S372&gt;0,S371=6)),Labels!$C$96,IF(S372=1,Labels!$C$143,U370))</f>
        <v>Input Accepted</v>
      </c>
      <c r="U370" s="9" t="str">
        <f>IF(AND(S372&gt;0,U372&lt;=U371),Labels!C$97,V370)</f>
        <v>Input Accepted</v>
      </c>
      <c r="V370" s="9" t="str">
        <f>IF(AND(S372&gt;0,Q372=""),Labels!$C$98,W370)</f>
        <v>Input Accepted</v>
      </c>
      <c r="W370" s="9" t="str">
        <f>IF(AND(S372=0,Q372&lt;&gt;""),Labels!$C$99,Labels!$C$92)</f>
        <v>Input Accepted</v>
      </c>
      <c r="Y370" s="9">
        <f t="shared" ref="Y370" si="3972">IF(H370="X",1,0)</f>
        <v>0</v>
      </c>
      <c r="Z370" s="9">
        <f>SUM(Y$7:Y370)</f>
        <v>0</v>
      </c>
      <c r="AA370" s="9" t="str">
        <f t="shared" ref="AA370" si="3973">Q371</f>
        <v/>
      </c>
      <c r="AB370" s="9">
        <f t="shared" ref="AB370" si="3974">VLOOKUP(P371,$AI$2:$AN$5000,6,FALSE)</f>
        <v>21</v>
      </c>
      <c r="AC370" s="9" t="str">
        <f t="shared" ref="AC370" si="3975">Q372</f>
        <v/>
      </c>
      <c r="AD370" s="9">
        <f t="shared" ref="AD370" si="3976">IF(TRIM(F371)="",1,0)</f>
        <v>0</v>
      </c>
      <c r="AF370" s="347">
        <f t="shared" ref="AF370" si="3977">SUM($AD$7:$AD$5000)</f>
        <v>0</v>
      </c>
      <c r="AG370" s="9">
        <f>IF(AND(H370="X",C370=Labels!C412),1,0)</f>
        <v>0</v>
      </c>
      <c r="AI370" s="328" t="s">
        <v>2115</v>
      </c>
      <c r="AJ370" s="328">
        <v>1354045</v>
      </c>
      <c r="AK370" s="328">
        <v>4148201</v>
      </c>
      <c r="AL370" s="328">
        <v>0</v>
      </c>
      <c r="AM370" s="328">
        <v>5</v>
      </c>
      <c r="AN370" s="328">
        <v>21</v>
      </c>
      <c r="AO370" s="328">
        <v>0</v>
      </c>
      <c r="AP370" s="328">
        <v>1</v>
      </c>
      <c r="AQ370" s="328">
        <v>0</v>
      </c>
      <c r="AR370" s="328">
        <v>0</v>
      </c>
      <c r="AS370" s="328"/>
      <c r="AX370" s="9" t="s">
        <v>663</v>
      </c>
    </row>
    <row r="371" spans="1:50" ht="25.5">
      <c r="A371" s="212">
        <f t="shared" si="3532"/>
        <v>0</v>
      </c>
      <c r="B371" s="18" t="s">
        <v>1157</v>
      </c>
      <c r="C371" s="219" t="str">
        <f t="shared" ref="C371" si="3978">C370</f>
        <v>Minor Must</v>
      </c>
      <c r="D371" s="44" t="str">
        <f t="shared" ref="D371" si="3979">D370</f>
        <v>CB. 7.3.6</v>
      </c>
      <c r="E371" s="19" t="str">
        <f>Labels!$C$103</f>
        <v>Answer 1 / Comment</v>
      </c>
      <c r="F371" s="62" t="str">
        <f>$AI$332</f>
        <v>CB. 7.3.6 -Yes</v>
      </c>
      <c r="G371" s="46"/>
      <c r="H371" s="20" t="str">
        <f t="shared" ref="H371:H372" si="3980">H370</f>
        <v/>
      </c>
      <c r="I371" s="20" t="str">
        <f t="shared" ref="I371:I372" si="3981">I370</f>
        <v/>
      </c>
      <c r="J371" s="20" t="str">
        <f t="shared" ref="J371:J372" si="3982">J370</f>
        <v/>
      </c>
      <c r="K371" s="20" t="str">
        <f t="shared" ref="K371:K372" si="3983">K370</f>
        <v/>
      </c>
      <c r="L371" s="28" t="str">
        <f t="shared" ref="L371" si="3984">L370</f>
        <v/>
      </c>
      <c r="M371" s="21"/>
      <c r="N371" s="22" t="str">
        <f t="shared" ref="N371:N372" si="3985">LEFT(F371,FIND(" -",F371)-1)</f>
        <v>CB. 7.3.6</v>
      </c>
      <c r="O371" s="22" t="str">
        <f t="shared" ref="O371" si="3986">IF(ISERR(N371),D370,N371)</f>
        <v>CB. 7.3.6</v>
      </c>
      <c r="P371" s="22" t="str">
        <f t="shared" ref="P371:P372" si="3987">TRIM(F371&amp;"")</f>
        <v>CB. 7.3.6 -Yes</v>
      </c>
      <c r="Q371" s="22" t="str">
        <f t="shared" ref="Q371:Q372" si="3988">TRIM(G371&amp;"")</f>
        <v/>
      </c>
      <c r="R371" s="9">
        <f t="shared" ref="R371:R372" si="3989">VLOOKUP(F371,$AI$2:$AM$5000,5,FALSE)</f>
        <v>2</v>
      </c>
      <c r="S371" s="9">
        <f t="shared" ref="S371:S372" si="3990">IF(ISNA(R371),0,R371)</f>
        <v>2</v>
      </c>
      <c r="T371" s="9">
        <f t="shared" ref="T371:T372" si="3991">VLOOKUP(F371,$AI$2:$AL$5000,4,FALSE)</f>
        <v>2</v>
      </c>
      <c r="U371" s="9">
        <f t="shared" ref="U371:U372" si="3992">IF(ISNA(T371),0,T371)</f>
        <v>2</v>
      </c>
      <c r="X371" s="9">
        <f t="shared" ref="X371:X372" si="3993">VLOOKUP(F371,$AI$2:$AL$5000,3,FALSE)</f>
        <v>4148161</v>
      </c>
      <c r="Y371" s="349"/>
      <c r="Z371" s="9">
        <f>SUM(Y$7:Y371)</f>
        <v>0</v>
      </c>
      <c r="AC371" s="350">
        <f t="shared" ref="AC371" si="3994">IF(ISNA(VLOOKUP(F371,$AI$2:$AS$5000,11,FALSE)),"", VLOOKUP(F371,$AI$2:$AS$5000,11,FALSE))</f>
        <v>0</v>
      </c>
      <c r="AI371" s="328" t="s">
        <v>2116</v>
      </c>
      <c r="AJ371" s="328">
        <v>1354045</v>
      </c>
      <c r="AK371" s="328">
        <v>4148200</v>
      </c>
      <c r="AL371" s="328">
        <v>2</v>
      </c>
      <c r="AM371" s="328">
        <v>2</v>
      </c>
      <c r="AN371" s="328">
        <v>21</v>
      </c>
      <c r="AO371" s="328">
        <v>1</v>
      </c>
      <c r="AP371" s="328">
        <v>0</v>
      </c>
      <c r="AQ371" s="328">
        <v>0</v>
      </c>
      <c r="AR371" s="328">
        <v>0</v>
      </c>
      <c r="AS371" s="328"/>
    </row>
    <row r="372" spans="1:50" ht="26.25" thickBot="1">
      <c r="A372" s="212">
        <f t="shared" si="3532"/>
        <v>0</v>
      </c>
      <c r="B372" s="23" t="str">
        <f t="shared" ref="B372:D372" si="3995">B370</f>
        <v>GGFV51FA</v>
      </c>
      <c r="C372" s="220" t="str">
        <f t="shared" si="3995"/>
        <v>Minor Must</v>
      </c>
      <c r="D372" s="45" t="str">
        <f t="shared" si="3995"/>
        <v>CB. 7.3.6</v>
      </c>
      <c r="E372" s="24" t="str">
        <f>Labels!$C$104</f>
        <v>Answer 2 / Evidence</v>
      </c>
      <c r="F372" s="222"/>
      <c r="G372" s="223"/>
      <c r="H372" s="25" t="str">
        <f t="shared" si="3980"/>
        <v/>
      </c>
      <c r="I372" s="25" t="str">
        <f t="shared" si="3981"/>
        <v/>
      </c>
      <c r="J372" s="25" t="str">
        <f t="shared" si="3982"/>
        <v/>
      </c>
      <c r="K372" s="25" t="str">
        <f t="shared" si="3983"/>
        <v/>
      </c>
      <c r="L372" s="27" t="str">
        <f t="shared" ref="L372" si="3996">L370</f>
        <v/>
      </c>
      <c r="M372" s="21"/>
      <c r="N372" s="22" t="e">
        <f t="shared" si="3985"/>
        <v>#VALUE!</v>
      </c>
      <c r="O372" s="22" t="str">
        <f t="shared" ref="O372" si="3997">IF(ISERR(N372),D370,N372)</f>
        <v>CB. 7.3.6</v>
      </c>
      <c r="P372" s="22" t="str">
        <f t="shared" si="3987"/>
        <v/>
      </c>
      <c r="Q372" s="22" t="str">
        <f t="shared" si="3988"/>
        <v/>
      </c>
      <c r="R372" s="9" t="e">
        <f t="shared" si="3989"/>
        <v>#N/A</v>
      </c>
      <c r="S372" s="9">
        <f t="shared" si="3990"/>
        <v>0</v>
      </c>
      <c r="T372" s="9" t="e">
        <f t="shared" si="3991"/>
        <v>#N/A</v>
      </c>
      <c r="U372" s="9">
        <f t="shared" si="3992"/>
        <v>0</v>
      </c>
      <c r="V372" s="9">
        <f t="shared" ref="V372" si="3998">IF(U372=0,U371,U372)</f>
        <v>2</v>
      </c>
      <c r="W372" s="347">
        <v>2</v>
      </c>
      <c r="X372" s="9" t="e">
        <f t="shared" si="3993"/>
        <v>#N/A</v>
      </c>
      <c r="Y372" s="349"/>
      <c r="Z372" s="9">
        <f>SUM(Y$7:Y372)</f>
        <v>0</v>
      </c>
      <c r="AE372" s="9">
        <f t="shared" ref="AE372" si="3999">MIN(AH372,V372)</f>
        <v>2</v>
      </c>
      <c r="AH372" s="9">
        <v>2</v>
      </c>
      <c r="AI372" s="328" t="s">
        <v>2117</v>
      </c>
      <c r="AJ372" s="328">
        <v>1354046</v>
      </c>
      <c r="AK372" s="328">
        <v>4148203</v>
      </c>
      <c r="AL372" s="328">
        <v>0</v>
      </c>
      <c r="AM372" s="328">
        <v>5</v>
      </c>
      <c r="AN372" s="328">
        <v>21</v>
      </c>
      <c r="AO372" s="328">
        <v>0</v>
      </c>
      <c r="AP372" s="328">
        <v>1</v>
      </c>
      <c r="AQ372" s="328">
        <v>0</v>
      </c>
      <c r="AR372" s="328">
        <v>0</v>
      </c>
      <c r="AS372" s="328"/>
      <c r="AU372" s="9">
        <v>0</v>
      </c>
      <c r="AV372" s="9">
        <f>U371</f>
        <v>2</v>
      </c>
    </row>
    <row r="373" spans="1:50" ht="51">
      <c r="A373" s="212">
        <f t="shared" si="3532"/>
        <v>0</v>
      </c>
      <c r="B373" s="67" t="s">
        <v>1157</v>
      </c>
      <c r="C373" s="143" t="s">
        <v>1097</v>
      </c>
      <c r="D373" s="43" t="s">
        <v>2588</v>
      </c>
      <c r="E373" s="218" t="str">
        <f>Labels!$C$54</f>
        <v>Control Point</v>
      </c>
      <c r="F373" s="26" t="s">
        <v>2589</v>
      </c>
      <c r="G373" s="30" t="str">
        <f>IF(OR(ISERR(P374),ISERR(P375),ISERR(Q374),ISERR(Q375)),Labels!$C$94,Q373)</f>
        <v>Input Accepted</v>
      </c>
      <c r="H373" s="15" t="str">
        <f t="shared" ref="H373" si="4000">IF(F374&lt;&gt;"",IF(TRIM(VLOOKUP(F374,$AI$2:$AR$5000,8,FALSE))="1","X",""),"")</f>
        <v/>
      </c>
      <c r="I373" s="15" t="str">
        <f t="shared" ref="I373" si="4001">IF(F374&lt;&gt;"",IF(TRIM(VLOOKUP(F374,$AI$2:$AR$5000,9,FALSE))="1","X",""),"")</f>
        <v/>
      </c>
      <c r="J373" s="15" t="str">
        <f t="shared" ref="J373" si="4002">IF(TRIM(""&amp;G375)&lt;&gt;"","X","")</f>
        <v/>
      </c>
      <c r="K373" s="15" t="str">
        <f t="shared" ref="K373" si="4003">IF(TRIM(""&amp;G374)&lt;&gt;"","X","")</f>
        <v/>
      </c>
      <c r="L373" s="31" t="str">
        <f>IF(G373&lt;&gt;Labels!$C$92,"X","")</f>
        <v/>
      </c>
      <c r="M373" s="16"/>
      <c r="N373" s="17">
        <v>1354032</v>
      </c>
      <c r="O373" s="17">
        <v>13125</v>
      </c>
      <c r="P373" s="17"/>
      <c r="Q373" s="22" t="str">
        <f>IF(F374="",Labels!$C$93,R373)</f>
        <v>Input Accepted</v>
      </c>
      <c r="R373" s="9" t="str">
        <f t="shared" ref="R373" si="4004">IF(OR(O374&amp;""&lt;&gt;D373&amp;"",O375&amp;""&lt;&gt;D373&amp;""),"You are not allowed to copy cells in the answer column. Press Ctrl-z immediately to attempt to fix this error.",S373)</f>
        <v>Input Accepted</v>
      </c>
      <c r="S373" s="9" t="str">
        <f>IF(AND(OR(H373="X",S374=6,C373=Labels!$C$49,C373=Labels!$C$46,AX373="Y"),Q374=""),Labels!$C$95,T373)</f>
        <v>Input Accepted</v>
      </c>
      <c r="T373" s="346" t="str">
        <f>IF(OR(S375=6,AND(S375&gt;0,S374=6)),Labels!$C$96,IF(S375=1,Labels!$C$143,U373))</f>
        <v>Input Accepted</v>
      </c>
      <c r="U373" s="9" t="str">
        <f>IF(AND(S375&gt;0,U375&lt;=U374),Labels!C$97,V373)</f>
        <v>Input Accepted</v>
      </c>
      <c r="V373" s="9" t="str">
        <f>IF(AND(S375&gt;0,Q375=""),Labels!$C$98,W373)</f>
        <v>Input Accepted</v>
      </c>
      <c r="W373" s="9" t="str">
        <f>IF(AND(S375=0,Q375&lt;&gt;""),Labels!$C$99,Labels!$C$92)</f>
        <v>Input Accepted</v>
      </c>
      <c r="Y373" s="9">
        <f t="shared" ref="Y373" si="4005">IF(H373="X",1,0)</f>
        <v>0</v>
      </c>
      <c r="Z373" s="9">
        <f>SUM(Y$7:Y373)</f>
        <v>0</v>
      </c>
      <c r="AA373" s="9" t="str">
        <f t="shared" ref="AA373" si="4006">Q374</f>
        <v/>
      </c>
      <c r="AB373" s="9">
        <f t="shared" ref="AB373" si="4007">VLOOKUP(P374,$AI$2:$AN$5000,6,FALSE)</f>
        <v>21</v>
      </c>
      <c r="AC373" s="9" t="str">
        <f t="shared" ref="AC373" si="4008">Q375</f>
        <v/>
      </c>
      <c r="AD373" s="9">
        <f t="shared" ref="AD373" si="4009">IF(TRIM(F374)="",1,0)</f>
        <v>0</v>
      </c>
      <c r="AF373" s="347">
        <f t="shared" ref="AF373" si="4010">SUM($AD$7:$AD$5000)</f>
        <v>0</v>
      </c>
      <c r="AG373" s="9">
        <f>IF(AND(H373="X",C373=Labels!C415),1,0)</f>
        <v>0</v>
      </c>
      <c r="AI373" s="328" t="s">
        <v>2118</v>
      </c>
      <c r="AJ373" s="328">
        <v>1354046</v>
      </c>
      <c r="AK373" s="328">
        <v>4148202</v>
      </c>
      <c r="AL373" s="328">
        <v>2</v>
      </c>
      <c r="AM373" s="328">
        <v>2</v>
      </c>
      <c r="AN373" s="328">
        <v>21</v>
      </c>
      <c r="AO373" s="328">
        <v>1</v>
      </c>
      <c r="AP373" s="328">
        <v>0</v>
      </c>
      <c r="AQ373" s="328">
        <v>0</v>
      </c>
      <c r="AR373" s="328">
        <v>0</v>
      </c>
      <c r="AS373" s="328"/>
      <c r="AX373" s="9" t="s">
        <v>663</v>
      </c>
    </row>
    <row r="374" spans="1:50" ht="25.5">
      <c r="A374" s="212">
        <f t="shared" si="3532"/>
        <v>0</v>
      </c>
      <c r="B374" s="18" t="s">
        <v>1157</v>
      </c>
      <c r="C374" s="219" t="str">
        <f t="shared" ref="C374" si="4011">C373</f>
        <v>Minor Must</v>
      </c>
      <c r="D374" s="44" t="str">
        <f t="shared" ref="D374" si="4012">D373</f>
        <v>CB. 7.3.7</v>
      </c>
      <c r="E374" s="19" t="str">
        <f>Labels!$C$103</f>
        <v>Answer 1 / Comment</v>
      </c>
      <c r="F374" s="62" t="str">
        <f>$AI$335</f>
        <v>CB. 7.3.7 -Yes</v>
      </c>
      <c r="G374" s="46"/>
      <c r="H374" s="20" t="str">
        <f t="shared" ref="H374:H375" si="4013">H373</f>
        <v/>
      </c>
      <c r="I374" s="20" t="str">
        <f t="shared" ref="I374:I375" si="4014">I373</f>
        <v/>
      </c>
      <c r="J374" s="20" t="str">
        <f t="shared" ref="J374:J375" si="4015">J373</f>
        <v/>
      </c>
      <c r="K374" s="20" t="str">
        <f t="shared" ref="K374:K375" si="4016">K373</f>
        <v/>
      </c>
      <c r="L374" s="28" t="str">
        <f t="shared" ref="L374" si="4017">L373</f>
        <v/>
      </c>
      <c r="M374" s="21"/>
      <c r="N374" s="22" t="str">
        <f t="shared" ref="N374:N375" si="4018">LEFT(F374,FIND(" -",F374)-1)</f>
        <v>CB. 7.3.7</v>
      </c>
      <c r="O374" s="22" t="str">
        <f t="shared" ref="O374" si="4019">IF(ISERR(N374),D373,N374)</f>
        <v>CB. 7.3.7</v>
      </c>
      <c r="P374" s="22" t="str">
        <f t="shared" ref="P374:P375" si="4020">TRIM(F374&amp;"")</f>
        <v>CB. 7.3.7 -Yes</v>
      </c>
      <c r="Q374" s="22" t="str">
        <f t="shared" ref="Q374:Q375" si="4021">TRIM(G374&amp;"")</f>
        <v/>
      </c>
      <c r="R374" s="9">
        <f t="shared" ref="R374:R375" si="4022">VLOOKUP(F374,$AI$2:$AM$5000,5,FALSE)</f>
        <v>2</v>
      </c>
      <c r="S374" s="9">
        <f t="shared" ref="S374:S375" si="4023">IF(ISNA(R374),0,R374)</f>
        <v>2</v>
      </c>
      <c r="T374" s="9">
        <f t="shared" ref="T374:T375" si="4024">VLOOKUP(F374,$AI$2:$AL$5000,4,FALSE)</f>
        <v>2</v>
      </c>
      <c r="U374" s="9">
        <f t="shared" ref="U374:U375" si="4025">IF(ISNA(T374),0,T374)</f>
        <v>2</v>
      </c>
      <c r="X374" s="9">
        <f t="shared" ref="X374:X375" si="4026">VLOOKUP(F374,$AI$2:$AL$5000,3,FALSE)</f>
        <v>4148163</v>
      </c>
      <c r="Y374" s="349"/>
      <c r="Z374" s="9">
        <f>SUM(Y$7:Y374)</f>
        <v>0</v>
      </c>
      <c r="AC374" s="350">
        <f t="shared" ref="AC374" si="4027">IF(ISNA(VLOOKUP(F374,$AI$2:$AS$5000,11,FALSE)),"", VLOOKUP(F374,$AI$2:$AS$5000,11,FALSE))</f>
        <v>0</v>
      </c>
      <c r="AI374" s="328" t="s">
        <v>2119</v>
      </c>
      <c r="AJ374" s="328">
        <v>1354047</v>
      </c>
      <c r="AK374" s="328">
        <v>4148205</v>
      </c>
      <c r="AL374" s="328">
        <v>0</v>
      </c>
      <c r="AM374" s="328">
        <v>5</v>
      </c>
      <c r="AN374" s="328">
        <v>21</v>
      </c>
      <c r="AO374" s="328">
        <v>0</v>
      </c>
      <c r="AP374" s="328">
        <v>1</v>
      </c>
      <c r="AQ374" s="328">
        <v>0</v>
      </c>
      <c r="AR374" s="328">
        <v>0</v>
      </c>
      <c r="AS374" s="328"/>
    </row>
    <row r="375" spans="1:50" ht="26.25" thickBot="1">
      <c r="A375" s="212">
        <f t="shared" si="3532"/>
        <v>0</v>
      </c>
      <c r="B375" s="23" t="str">
        <f t="shared" ref="B375:D375" si="4028">B373</f>
        <v>GGFV51FA</v>
      </c>
      <c r="C375" s="220" t="str">
        <f t="shared" si="4028"/>
        <v>Minor Must</v>
      </c>
      <c r="D375" s="45" t="str">
        <f t="shared" si="4028"/>
        <v>CB. 7.3.7</v>
      </c>
      <c r="E375" s="24" t="str">
        <f>Labels!$C$104</f>
        <v>Answer 2 / Evidence</v>
      </c>
      <c r="F375" s="222"/>
      <c r="G375" s="223"/>
      <c r="H375" s="25" t="str">
        <f t="shared" si="4013"/>
        <v/>
      </c>
      <c r="I375" s="25" t="str">
        <f t="shared" si="4014"/>
        <v/>
      </c>
      <c r="J375" s="25" t="str">
        <f t="shared" si="4015"/>
        <v/>
      </c>
      <c r="K375" s="25" t="str">
        <f t="shared" si="4016"/>
        <v/>
      </c>
      <c r="L375" s="27" t="str">
        <f t="shared" ref="L375" si="4029">L373</f>
        <v/>
      </c>
      <c r="M375" s="21"/>
      <c r="N375" s="22" t="e">
        <f t="shared" si="4018"/>
        <v>#VALUE!</v>
      </c>
      <c r="O375" s="22" t="str">
        <f t="shared" ref="O375" si="4030">IF(ISERR(N375),D373,N375)</f>
        <v>CB. 7.3.7</v>
      </c>
      <c r="P375" s="22" t="str">
        <f t="shared" si="4020"/>
        <v/>
      </c>
      <c r="Q375" s="22" t="str">
        <f t="shared" si="4021"/>
        <v/>
      </c>
      <c r="R375" s="9" t="e">
        <f t="shared" si="4022"/>
        <v>#N/A</v>
      </c>
      <c r="S375" s="9">
        <f t="shared" si="4023"/>
        <v>0</v>
      </c>
      <c r="T375" s="9" t="e">
        <f t="shared" si="4024"/>
        <v>#N/A</v>
      </c>
      <c r="U375" s="9">
        <f t="shared" si="4025"/>
        <v>0</v>
      </c>
      <c r="V375" s="9">
        <f t="shared" ref="V375" si="4031">IF(U375=0,U374,U375)</f>
        <v>2</v>
      </c>
      <c r="W375" s="347">
        <v>2</v>
      </c>
      <c r="X375" s="9" t="e">
        <f t="shared" si="4026"/>
        <v>#N/A</v>
      </c>
      <c r="Y375" s="349"/>
      <c r="Z375" s="9">
        <f>SUM(Y$7:Y375)</f>
        <v>0</v>
      </c>
      <c r="AE375" s="9">
        <f t="shared" ref="AE375" si="4032">MIN(AH375,V375)</f>
        <v>2</v>
      </c>
      <c r="AH375" s="9">
        <v>2</v>
      </c>
      <c r="AI375" s="328" t="s">
        <v>2120</v>
      </c>
      <c r="AJ375" s="328">
        <v>1354047</v>
      </c>
      <c r="AK375" s="328">
        <v>4148204</v>
      </c>
      <c r="AL375" s="328">
        <v>2</v>
      </c>
      <c r="AM375" s="328">
        <v>2</v>
      </c>
      <c r="AN375" s="328">
        <v>21</v>
      </c>
      <c r="AO375" s="328">
        <v>1</v>
      </c>
      <c r="AP375" s="328">
        <v>0</v>
      </c>
      <c r="AQ375" s="328">
        <v>0</v>
      </c>
      <c r="AR375" s="328">
        <v>0</v>
      </c>
      <c r="AS375" s="328"/>
      <c r="AU375" s="9">
        <v>0</v>
      </c>
      <c r="AV375" s="9">
        <f>U374</f>
        <v>2</v>
      </c>
    </row>
    <row r="376" spans="1:50" ht="25.5">
      <c r="A376" s="212">
        <f t="shared" si="3532"/>
        <v>0</v>
      </c>
      <c r="B376" s="67" t="s">
        <v>1157</v>
      </c>
      <c r="C376" s="143" t="s">
        <v>1097</v>
      </c>
      <c r="D376" s="43" t="s">
        <v>2590</v>
      </c>
      <c r="E376" s="218" t="str">
        <f>Labels!$C$54</f>
        <v>Control Point</v>
      </c>
      <c r="F376" s="26" t="s">
        <v>2591</v>
      </c>
      <c r="G376" s="30" t="str">
        <f>IF(OR(ISERR(P377),ISERR(P378),ISERR(Q377),ISERR(Q378)),Labels!$C$94,Q376)</f>
        <v>Input Accepted</v>
      </c>
      <c r="H376" s="15" t="str">
        <f t="shared" ref="H376" si="4033">IF(F377&lt;&gt;"",IF(TRIM(VLOOKUP(F377,$AI$2:$AR$5000,8,FALSE))="1","X",""),"")</f>
        <v/>
      </c>
      <c r="I376" s="15" t="str">
        <f t="shared" ref="I376" si="4034">IF(F377&lt;&gt;"",IF(TRIM(VLOOKUP(F377,$AI$2:$AR$5000,9,FALSE))="1","X",""),"")</f>
        <v/>
      </c>
      <c r="J376" s="15" t="str">
        <f t="shared" ref="J376" si="4035">IF(TRIM(""&amp;G378)&lt;&gt;"","X","")</f>
        <v/>
      </c>
      <c r="K376" s="15" t="str">
        <f t="shared" ref="K376" si="4036">IF(TRIM(""&amp;G377)&lt;&gt;"","X","")</f>
        <v/>
      </c>
      <c r="L376" s="31" t="str">
        <f>IF(G376&lt;&gt;Labels!$C$92,"X","")</f>
        <v/>
      </c>
      <c r="M376" s="16"/>
      <c r="N376" s="17">
        <v>1354033</v>
      </c>
      <c r="O376" s="17">
        <v>13125</v>
      </c>
      <c r="P376" s="17"/>
      <c r="Q376" s="22" t="str">
        <f>IF(F377="",Labels!$C$93,R376)</f>
        <v>Input Accepted</v>
      </c>
      <c r="R376" s="9" t="str">
        <f t="shared" ref="R376" si="4037">IF(OR(O377&amp;""&lt;&gt;D376&amp;"",O378&amp;""&lt;&gt;D376&amp;""),"You are not allowed to copy cells in the answer column. Press Ctrl-z immediately to attempt to fix this error.",S376)</f>
        <v>Input Accepted</v>
      </c>
      <c r="S376" s="9" t="str">
        <f>IF(AND(OR(H376="X",S377=6,C376=Labels!$C$49,C376=Labels!$C$46,AX376="Y"),Q377=""),Labels!$C$95,T376)</f>
        <v>Input Accepted</v>
      </c>
      <c r="T376" s="346" t="str">
        <f>IF(OR(S378=6,AND(S378&gt;0,S377=6)),Labels!$C$96,IF(S378=1,Labels!$C$143,U376))</f>
        <v>Input Accepted</v>
      </c>
      <c r="U376" s="9" t="str">
        <f>IF(AND(S378&gt;0,U378&lt;=U377),Labels!C$97,V376)</f>
        <v>Input Accepted</v>
      </c>
      <c r="V376" s="9" t="str">
        <f>IF(AND(S378&gt;0,Q378=""),Labels!$C$98,W376)</f>
        <v>Input Accepted</v>
      </c>
      <c r="W376" s="9" t="str">
        <f>IF(AND(S378=0,Q378&lt;&gt;""),Labels!$C$99,Labels!$C$92)</f>
        <v>Input Accepted</v>
      </c>
      <c r="Y376" s="9">
        <f t="shared" ref="Y376" si="4038">IF(H376="X",1,0)</f>
        <v>0</v>
      </c>
      <c r="Z376" s="9">
        <f>SUM(Y$7:Y376)</f>
        <v>0</v>
      </c>
      <c r="AA376" s="9" t="str">
        <f t="shared" ref="AA376" si="4039">Q377</f>
        <v/>
      </c>
      <c r="AB376" s="9">
        <f t="shared" ref="AB376" si="4040">VLOOKUP(P377,$AI$2:$AN$5000,6,FALSE)</f>
        <v>21</v>
      </c>
      <c r="AC376" s="9" t="str">
        <f t="shared" ref="AC376" si="4041">Q378</f>
        <v/>
      </c>
      <c r="AD376" s="9">
        <f t="shared" ref="AD376" si="4042">IF(TRIM(F377)="",1,0)</f>
        <v>0</v>
      </c>
      <c r="AF376" s="347">
        <f t="shared" ref="AF376" si="4043">SUM($AD$7:$AD$5000)</f>
        <v>0</v>
      </c>
      <c r="AG376" s="9">
        <f>IF(AND(H376="X",C376=Labels!C418),1,0)</f>
        <v>0</v>
      </c>
      <c r="AI376" s="328" t="s">
        <v>2121</v>
      </c>
      <c r="AJ376" s="328">
        <v>1354048</v>
      </c>
      <c r="AK376" s="328">
        <v>4148207</v>
      </c>
      <c r="AL376" s="328">
        <v>0</v>
      </c>
      <c r="AM376" s="328">
        <v>5</v>
      </c>
      <c r="AN376" s="328">
        <v>21</v>
      </c>
      <c r="AO376" s="328">
        <v>0</v>
      </c>
      <c r="AP376" s="328">
        <v>1</v>
      </c>
      <c r="AQ376" s="328">
        <v>0</v>
      </c>
      <c r="AR376" s="328">
        <v>0</v>
      </c>
      <c r="AS376" s="328"/>
      <c r="AX376" s="9" t="s">
        <v>663</v>
      </c>
    </row>
    <row r="377" spans="1:50" ht="25.5">
      <c r="A377" s="212">
        <f t="shared" si="3532"/>
        <v>0</v>
      </c>
      <c r="B377" s="18" t="s">
        <v>1157</v>
      </c>
      <c r="C377" s="219" t="str">
        <f t="shared" ref="C377" si="4044">C376</f>
        <v>Minor Must</v>
      </c>
      <c r="D377" s="44" t="str">
        <f t="shared" ref="D377" si="4045">D376</f>
        <v>CB. 7.3.8</v>
      </c>
      <c r="E377" s="19" t="str">
        <f>Labels!$C$103</f>
        <v>Answer 1 / Comment</v>
      </c>
      <c r="F377" s="62" t="str">
        <f>$AI$338</f>
        <v>CB. 7.3.8 -Yes</v>
      </c>
      <c r="G377" s="46"/>
      <c r="H377" s="20" t="str">
        <f t="shared" ref="H377:H378" si="4046">H376</f>
        <v/>
      </c>
      <c r="I377" s="20" t="str">
        <f t="shared" ref="I377:I378" si="4047">I376</f>
        <v/>
      </c>
      <c r="J377" s="20" t="str">
        <f t="shared" ref="J377:J378" si="4048">J376</f>
        <v/>
      </c>
      <c r="K377" s="20" t="str">
        <f t="shared" ref="K377:K378" si="4049">K376</f>
        <v/>
      </c>
      <c r="L377" s="28" t="str">
        <f t="shared" ref="L377" si="4050">L376</f>
        <v/>
      </c>
      <c r="M377" s="21"/>
      <c r="N377" s="22" t="str">
        <f t="shared" ref="N377:N378" si="4051">LEFT(F377,FIND(" -",F377)-1)</f>
        <v>CB. 7.3.8</v>
      </c>
      <c r="O377" s="22" t="str">
        <f t="shared" ref="O377" si="4052">IF(ISERR(N377),D376,N377)</f>
        <v>CB. 7.3.8</v>
      </c>
      <c r="P377" s="22" t="str">
        <f t="shared" ref="P377:P378" si="4053">TRIM(F377&amp;"")</f>
        <v>CB. 7.3.8 -Yes</v>
      </c>
      <c r="Q377" s="22" t="str">
        <f t="shared" ref="Q377:Q378" si="4054">TRIM(G377&amp;"")</f>
        <v/>
      </c>
      <c r="R377" s="9">
        <f t="shared" ref="R377:R378" si="4055">VLOOKUP(F377,$AI$2:$AM$5000,5,FALSE)</f>
        <v>2</v>
      </c>
      <c r="S377" s="9">
        <f t="shared" ref="S377:S378" si="4056">IF(ISNA(R377),0,R377)</f>
        <v>2</v>
      </c>
      <c r="T377" s="9">
        <f t="shared" ref="T377:T378" si="4057">VLOOKUP(F377,$AI$2:$AL$5000,4,FALSE)</f>
        <v>2</v>
      </c>
      <c r="U377" s="9">
        <f t="shared" ref="U377:U378" si="4058">IF(ISNA(T377),0,T377)</f>
        <v>2</v>
      </c>
      <c r="X377" s="9">
        <f t="shared" ref="X377:X378" si="4059">VLOOKUP(F377,$AI$2:$AL$5000,3,FALSE)</f>
        <v>4148166</v>
      </c>
      <c r="Y377" s="349"/>
      <c r="Z377" s="9">
        <f>SUM(Y$7:Y377)</f>
        <v>0</v>
      </c>
      <c r="AC377" s="350">
        <f t="shared" ref="AC377" si="4060">IF(ISNA(VLOOKUP(F377,$AI$2:$AS$5000,11,FALSE)),"", VLOOKUP(F377,$AI$2:$AS$5000,11,FALSE))</f>
        <v>0</v>
      </c>
      <c r="AI377" s="328" t="s">
        <v>2122</v>
      </c>
      <c r="AJ377" s="328">
        <v>1354048</v>
      </c>
      <c r="AK377" s="328">
        <v>4148206</v>
      </c>
      <c r="AL377" s="328">
        <v>2</v>
      </c>
      <c r="AM377" s="328">
        <v>2</v>
      </c>
      <c r="AN377" s="328">
        <v>21</v>
      </c>
      <c r="AO377" s="328">
        <v>1</v>
      </c>
      <c r="AP377" s="328">
        <v>0</v>
      </c>
      <c r="AQ377" s="328">
        <v>0</v>
      </c>
      <c r="AR377" s="328">
        <v>0</v>
      </c>
      <c r="AS377" s="328"/>
    </row>
    <row r="378" spans="1:50" ht="26.25" thickBot="1">
      <c r="A378" s="212">
        <f t="shared" si="3532"/>
        <v>0</v>
      </c>
      <c r="B378" s="23" t="str">
        <f t="shared" ref="B378:D378" si="4061">B376</f>
        <v>GGFV51FA</v>
      </c>
      <c r="C378" s="220" t="str">
        <f t="shared" si="4061"/>
        <v>Minor Must</v>
      </c>
      <c r="D378" s="45" t="str">
        <f t="shared" si="4061"/>
        <v>CB. 7.3.8</v>
      </c>
      <c r="E378" s="24" t="str">
        <f>Labels!$C$104</f>
        <v>Answer 2 / Evidence</v>
      </c>
      <c r="F378" s="222"/>
      <c r="G378" s="223"/>
      <c r="H378" s="25" t="str">
        <f t="shared" si="4046"/>
        <v/>
      </c>
      <c r="I378" s="25" t="str">
        <f t="shared" si="4047"/>
        <v/>
      </c>
      <c r="J378" s="25" t="str">
        <f t="shared" si="4048"/>
        <v/>
      </c>
      <c r="K378" s="25" t="str">
        <f t="shared" si="4049"/>
        <v/>
      </c>
      <c r="L378" s="27" t="str">
        <f t="shared" ref="L378" si="4062">L376</f>
        <v/>
      </c>
      <c r="M378" s="21"/>
      <c r="N378" s="22" t="e">
        <f t="shared" si="4051"/>
        <v>#VALUE!</v>
      </c>
      <c r="O378" s="22" t="str">
        <f t="shared" ref="O378" si="4063">IF(ISERR(N378),D376,N378)</f>
        <v>CB. 7.3.8</v>
      </c>
      <c r="P378" s="22" t="str">
        <f t="shared" si="4053"/>
        <v/>
      </c>
      <c r="Q378" s="22" t="str">
        <f t="shared" si="4054"/>
        <v/>
      </c>
      <c r="R378" s="9" t="e">
        <f t="shared" si="4055"/>
        <v>#N/A</v>
      </c>
      <c r="S378" s="9">
        <f t="shared" si="4056"/>
        <v>0</v>
      </c>
      <c r="T378" s="9" t="e">
        <f t="shared" si="4057"/>
        <v>#N/A</v>
      </c>
      <c r="U378" s="9">
        <f t="shared" si="4058"/>
        <v>0</v>
      </c>
      <c r="V378" s="9">
        <f t="shared" ref="V378" si="4064">IF(U378=0,U377,U378)</f>
        <v>2</v>
      </c>
      <c r="W378" s="347">
        <v>2</v>
      </c>
      <c r="X378" s="9" t="e">
        <f t="shared" si="4059"/>
        <v>#N/A</v>
      </c>
      <c r="Y378" s="349"/>
      <c r="Z378" s="9">
        <f>SUM(Y$7:Y378)</f>
        <v>0</v>
      </c>
      <c r="AE378" s="9">
        <f t="shared" ref="AE378" si="4065">MIN(AH378,V378)</f>
        <v>2</v>
      </c>
      <c r="AH378" s="9">
        <v>2</v>
      </c>
      <c r="AI378" s="328" t="s">
        <v>2123</v>
      </c>
      <c r="AJ378" s="328">
        <v>1354049</v>
      </c>
      <c r="AK378" s="328">
        <v>4148209</v>
      </c>
      <c r="AL378" s="328">
        <v>0</v>
      </c>
      <c r="AM378" s="328">
        <v>5</v>
      </c>
      <c r="AN378" s="328">
        <v>21</v>
      </c>
      <c r="AO378" s="328">
        <v>0</v>
      </c>
      <c r="AP378" s="328">
        <v>1</v>
      </c>
      <c r="AQ378" s="328">
        <v>0</v>
      </c>
      <c r="AR378" s="328">
        <v>0</v>
      </c>
      <c r="AS378" s="328"/>
      <c r="AU378" s="9">
        <v>0</v>
      </c>
      <c r="AV378" s="9">
        <f>U377</f>
        <v>2</v>
      </c>
    </row>
    <row r="379" spans="1:50" ht="25.5">
      <c r="A379" s="212">
        <f t="shared" si="3532"/>
        <v>0</v>
      </c>
      <c r="B379" s="67" t="s">
        <v>1157</v>
      </c>
      <c r="C379" s="143" t="s">
        <v>407</v>
      </c>
      <c r="D379" s="43" t="s">
        <v>2592</v>
      </c>
      <c r="E379" s="218" t="str">
        <f>Labels!$C$54</f>
        <v>Control Point</v>
      </c>
      <c r="F379" s="26" t="s">
        <v>2593</v>
      </c>
      <c r="G379" s="30" t="str">
        <f>IF(OR(ISERR(P380),ISERR(P381),ISERR(Q380),ISERR(Q381)),Labels!$C$94,Q379)</f>
        <v>Input Accepted</v>
      </c>
      <c r="H379" s="15" t="str">
        <f t="shared" ref="H379" si="4066">IF(F380&lt;&gt;"",IF(TRIM(VLOOKUP(F380,$AI$2:$AR$5000,8,FALSE))="1","X",""),"")</f>
        <v/>
      </c>
      <c r="I379" s="15" t="str">
        <f t="shared" ref="I379" si="4067">IF(F380&lt;&gt;"",IF(TRIM(VLOOKUP(F380,$AI$2:$AR$5000,9,FALSE))="1","X",""),"")</f>
        <v/>
      </c>
      <c r="J379" s="15" t="str">
        <f t="shared" ref="J379" si="4068">IF(TRIM(""&amp;G381)&lt;&gt;"","X","")</f>
        <v/>
      </c>
      <c r="K379" s="15" t="str">
        <f t="shared" ref="K379" si="4069">IF(TRIM(""&amp;G380)&lt;&gt;"","X","")</f>
        <v/>
      </c>
      <c r="L379" s="31" t="str">
        <f>IF(G379&lt;&gt;Labels!$C$92,"X","")</f>
        <v/>
      </c>
      <c r="M379" s="16"/>
      <c r="N379" s="17">
        <v>1354034</v>
      </c>
      <c r="O379" s="17">
        <v>13125</v>
      </c>
      <c r="P379" s="17"/>
      <c r="Q379" s="22" t="str">
        <f>IF(F380="",Labels!$C$93,R379)</f>
        <v>Input Accepted</v>
      </c>
      <c r="R379" s="9" t="str">
        <f t="shared" ref="R379" si="4070">IF(OR(O380&amp;""&lt;&gt;D379&amp;"",O381&amp;""&lt;&gt;D379&amp;""),"You are not allowed to copy cells in the answer column. Press Ctrl-z immediately to attempt to fix this error.",S379)</f>
        <v>Input Accepted</v>
      </c>
      <c r="S379" s="9" t="str">
        <f>IF(AND(OR(H379="X",S380=6,C379=Labels!$C$49,C379=Labels!$C$46,AX379="Y"),Q380=""),Labels!$C$95,T379)</f>
        <v>Input Accepted</v>
      </c>
      <c r="T379" s="346" t="str">
        <f>IF(OR(S381=6,AND(S381&gt;0,S380=6)),Labels!$C$96,IF(S381=1,Labels!$C$143,U379))</f>
        <v>Input Accepted</v>
      </c>
      <c r="U379" s="9" t="str">
        <f>IF(AND(S381&gt;0,U381&lt;=U380),Labels!C$97,V379)</f>
        <v>Input Accepted</v>
      </c>
      <c r="V379" s="9" t="str">
        <f>IF(AND(S381&gt;0,Q381=""),Labels!$C$98,W379)</f>
        <v>Input Accepted</v>
      </c>
      <c r="W379" s="9" t="str">
        <f>IF(AND(S381=0,Q381&lt;&gt;""),Labels!$C$99,Labels!$C$92)</f>
        <v>Input Accepted</v>
      </c>
      <c r="Y379" s="9">
        <f t="shared" ref="Y379" si="4071">IF(H379="X",1,0)</f>
        <v>0</v>
      </c>
      <c r="Z379" s="9">
        <f>SUM(Y$7:Y379)</f>
        <v>0</v>
      </c>
      <c r="AA379" s="9" t="str">
        <f t="shared" ref="AA379" si="4072">Q380</f>
        <v/>
      </c>
      <c r="AB379" s="9">
        <f t="shared" ref="AB379" si="4073">VLOOKUP(P380,$AI$2:$AN$5000,6,FALSE)</f>
        <v>21</v>
      </c>
      <c r="AC379" s="9" t="str">
        <f t="shared" ref="AC379" si="4074">Q381</f>
        <v/>
      </c>
      <c r="AD379" s="9">
        <f t="shared" ref="AD379" si="4075">IF(TRIM(F380)="",1,0)</f>
        <v>0</v>
      </c>
      <c r="AF379" s="347">
        <f t="shared" ref="AF379" si="4076">SUM($AD$7:$AD$5000)</f>
        <v>0</v>
      </c>
      <c r="AG379" s="9">
        <f>IF(AND(H379="X",C379=Labels!C421),1,0)</f>
        <v>0</v>
      </c>
      <c r="AI379" s="328" t="s">
        <v>2124</v>
      </c>
      <c r="AJ379" s="328">
        <v>1354049</v>
      </c>
      <c r="AK379" s="328">
        <v>4148208</v>
      </c>
      <c r="AL379" s="328">
        <v>2</v>
      </c>
      <c r="AM379" s="328">
        <v>2</v>
      </c>
      <c r="AN379" s="328">
        <v>21</v>
      </c>
      <c r="AO379" s="328">
        <v>1</v>
      </c>
      <c r="AP379" s="328">
        <v>0</v>
      </c>
      <c r="AQ379" s="328">
        <v>0</v>
      </c>
      <c r="AR379" s="328">
        <v>0</v>
      </c>
      <c r="AS379" s="328"/>
      <c r="AX379" s="9" t="s">
        <v>663</v>
      </c>
    </row>
    <row r="380" spans="1:50" ht="25.5">
      <c r="A380" s="212">
        <f t="shared" si="3532"/>
        <v>0</v>
      </c>
      <c r="B380" s="18" t="s">
        <v>1157</v>
      </c>
      <c r="C380" s="219" t="str">
        <f t="shared" ref="C380" si="4077">C379</f>
        <v>Recommended</v>
      </c>
      <c r="D380" s="44" t="str">
        <f t="shared" ref="D380" si="4078">D379</f>
        <v>CB. 7.3.9</v>
      </c>
      <c r="E380" s="19" t="str">
        <f>Labels!$C$103</f>
        <v>Answer 1 / Comment</v>
      </c>
      <c r="F380" s="62" t="str">
        <f>$AI$341</f>
        <v>CB. 7.3.9 -Yes</v>
      </c>
      <c r="G380" s="46"/>
      <c r="H380" s="20" t="str">
        <f t="shared" ref="H380:H381" si="4079">H379</f>
        <v/>
      </c>
      <c r="I380" s="20" t="str">
        <f t="shared" ref="I380:I381" si="4080">I379</f>
        <v/>
      </c>
      <c r="J380" s="20" t="str">
        <f t="shared" ref="J380:J381" si="4081">J379</f>
        <v/>
      </c>
      <c r="K380" s="20" t="str">
        <f t="shared" ref="K380:K381" si="4082">K379</f>
        <v/>
      </c>
      <c r="L380" s="28" t="str">
        <f t="shared" ref="L380" si="4083">L379</f>
        <v/>
      </c>
      <c r="M380" s="21"/>
      <c r="N380" s="22" t="str">
        <f t="shared" ref="N380:N381" si="4084">LEFT(F380,FIND(" -",F380)-1)</f>
        <v>CB. 7.3.9</v>
      </c>
      <c r="O380" s="22" t="str">
        <f t="shared" ref="O380" si="4085">IF(ISERR(N380),D379,N380)</f>
        <v>CB. 7.3.9</v>
      </c>
      <c r="P380" s="22" t="str">
        <f t="shared" ref="P380:P381" si="4086">TRIM(F380&amp;"")</f>
        <v>CB. 7.3.9 -Yes</v>
      </c>
      <c r="Q380" s="22" t="str">
        <f t="shared" ref="Q380:Q381" si="4087">TRIM(G380&amp;"")</f>
        <v/>
      </c>
      <c r="R380" s="9">
        <f t="shared" ref="R380:R381" si="4088">VLOOKUP(F380,$AI$2:$AM$5000,5,FALSE)</f>
        <v>2</v>
      </c>
      <c r="S380" s="9">
        <f t="shared" ref="S380:S381" si="4089">IF(ISNA(R380),0,R380)</f>
        <v>2</v>
      </c>
      <c r="T380" s="9">
        <f t="shared" ref="T380:T381" si="4090">VLOOKUP(F380,$AI$2:$AL$5000,4,FALSE)</f>
        <v>2</v>
      </c>
      <c r="U380" s="9">
        <f t="shared" ref="U380:U381" si="4091">IF(ISNA(T380),0,T380)</f>
        <v>2</v>
      </c>
      <c r="X380" s="9">
        <f t="shared" ref="X380:X381" si="4092">VLOOKUP(F380,$AI$2:$AL$5000,3,FALSE)</f>
        <v>4148169</v>
      </c>
      <c r="Y380" s="349"/>
      <c r="Z380" s="9">
        <f>SUM(Y$7:Y380)</f>
        <v>0</v>
      </c>
      <c r="AC380" s="350">
        <f t="shared" ref="AC380" si="4093">IF(ISNA(VLOOKUP(F380,$AI$2:$AS$5000,11,FALSE)),"", VLOOKUP(F380,$AI$2:$AS$5000,11,FALSE))</f>
        <v>0</v>
      </c>
      <c r="AI380" s="328" t="s">
        <v>2125</v>
      </c>
      <c r="AJ380" s="328">
        <v>1354050</v>
      </c>
      <c r="AK380" s="328">
        <v>4148212</v>
      </c>
      <c r="AL380" s="328">
        <v>0</v>
      </c>
      <c r="AM380" s="328">
        <v>6</v>
      </c>
      <c r="AN380" s="328">
        <v>21</v>
      </c>
      <c r="AO380" s="328">
        <v>1</v>
      </c>
      <c r="AP380" s="328">
        <v>0</v>
      </c>
      <c r="AQ380" s="328">
        <v>1</v>
      </c>
      <c r="AR380" s="328">
        <v>0</v>
      </c>
      <c r="AS380" s="328"/>
    </row>
    <row r="381" spans="1:50" ht="26.25" thickBot="1">
      <c r="A381" s="212">
        <f t="shared" si="3532"/>
        <v>0</v>
      </c>
      <c r="B381" s="23" t="str">
        <f t="shared" ref="B381:D381" si="4094">B379</f>
        <v>GGFV51FA</v>
      </c>
      <c r="C381" s="220" t="str">
        <f t="shared" si="4094"/>
        <v>Recommended</v>
      </c>
      <c r="D381" s="45" t="str">
        <f t="shared" si="4094"/>
        <v>CB. 7.3.9</v>
      </c>
      <c r="E381" s="24" t="str">
        <f>Labels!$C$104</f>
        <v>Answer 2 / Evidence</v>
      </c>
      <c r="F381" s="222"/>
      <c r="G381" s="223"/>
      <c r="H381" s="25" t="str">
        <f t="shared" si="4079"/>
        <v/>
      </c>
      <c r="I381" s="25" t="str">
        <f t="shared" si="4080"/>
        <v/>
      </c>
      <c r="J381" s="25" t="str">
        <f t="shared" si="4081"/>
        <v/>
      </c>
      <c r="K381" s="25" t="str">
        <f t="shared" si="4082"/>
        <v/>
      </c>
      <c r="L381" s="27" t="str">
        <f t="shared" ref="L381" si="4095">L379</f>
        <v/>
      </c>
      <c r="M381" s="21"/>
      <c r="N381" s="22" t="e">
        <f t="shared" si="4084"/>
        <v>#VALUE!</v>
      </c>
      <c r="O381" s="22" t="str">
        <f t="shared" ref="O381" si="4096">IF(ISERR(N381),D379,N381)</f>
        <v>CB. 7.3.9</v>
      </c>
      <c r="P381" s="22" t="str">
        <f t="shared" si="4086"/>
        <v/>
      </c>
      <c r="Q381" s="22" t="str">
        <f t="shared" si="4087"/>
        <v/>
      </c>
      <c r="R381" s="9" t="e">
        <f t="shared" si="4088"/>
        <v>#N/A</v>
      </c>
      <c r="S381" s="9">
        <f t="shared" si="4089"/>
        <v>0</v>
      </c>
      <c r="T381" s="9" t="e">
        <f t="shared" si="4090"/>
        <v>#N/A</v>
      </c>
      <c r="U381" s="9">
        <f t="shared" si="4091"/>
        <v>0</v>
      </c>
      <c r="V381" s="9">
        <f t="shared" ref="V381" si="4097">IF(U381=0,U380,U381)</f>
        <v>2</v>
      </c>
      <c r="W381" s="347">
        <v>2</v>
      </c>
      <c r="X381" s="9" t="e">
        <f t="shared" si="4092"/>
        <v>#N/A</v>
      </c>
      <c r="Y381" s="349"/>
      <c r="Z381" s="9">
        <f>SUM(Y$7:Y381)</f>
        <v>0</v>
      </c>
      <c r="AE381" s="9">
        <f t="shared" ref="AE381" si="4098">MIN(AH381,V381)</f>
        <v>2</v>
      </c>
      <c r="AH381" s="9">
        <v>2</v>
      </c>
      <c r="AI381" s="328" t="s">
        <v>2126</v>
      </c>
      <c r="AJ381" s="328">
        <v>1354050</v>
      </c>
      <c r="AK381" s="328">
        <v>4148211</v>
      </c>
      <c r="AL381" s="328">
        <v>0</v>
      </c>
      <c r="AM381" s="328">
        <v>5</v>
      </c>
      <c r="AN381" s="328">
        <v>21</v>
      </c>
      <c r="AO381" s="328">
        <v>0</v>
      </c>
      <c r="AP381" s="328">
        <v>1</v>
      </c>
      <c r="AQ381" s="328">
        <v>0</v>
      </c>
      <c r="AR381" s="328">
        <v>0</v>
      </c>
      <c r="AS381" s="328"/>
      <c r="AU381" s="9">
        <v>0</v>
      </c>
      <c r="AV381" s="9">
        <f>U380</f>
        <v>2</v>
      </c>
    </row>
    <row r="382" spans="1:50" ht="25.5">
      <c r="A382" s="212">
        <f t="shared" si="3532"/>
        <v>0</v>
      </c>
      <c r="B382" s="67" t="s">
        <v>1157</v>
      </c>
      <c r="C382" s="143" t="s">
        <v>1096</v>
      </c>
      <c r="D382" s="43" t="s">
        <v>2594</v>
      </c>
      <c r="E382" s="218" t="str">
        <f>Labels!$C$54</f>
        <v>Control Point</v>
      </c>
      <c r="F382" s="26" t="s">
        <v>2595</v>
      </c>
      <c r="G382" s="30" t="str">
        <f>IF(OR(ISERR(P383),ISERR(P384),ISERR(Q383),ISERR(Q384)),Labels!$C$94,Q382)</f>
        <v>Input Accepted</v>
      </c>
      <c r="H382" s="15" t="str">
        <f t="shared" ref="H382" si="4099">IF(F383&lt;&gt;"",IF(TRIM(VLOOKUP(F383,$AI$2:$AR$5000,8,FALSE))="1","X",""),"")</f>
        <v/>
      </c>
      <c r="I382" s="15" t="str">
        <f t="shared" ref="I382" si="4100">IF(F383&lt;&gt;"",IF(TRIM(VLOOKUP(F383,$AI$2:$AR$5000,9,FALSE))="1","X",""),"")</f>
        <v/>
      </c>
      <c r="J382" s="15" t="str">
        <f t="shared" ref="J382" si="4101">IF(TRIM(""&amp;G384)&lt;&gt;"","X","")</f>
        <v/>
      </c>
      <c r="K382" s="15" t="str">
        <f t="shared" ref="K382" si="4102">IF(TRIM(""&amp;G383)&lt;&gt;"","X","")</f>
        <v>X</v>
      </c>
      <c r="L382" s="31" t="str">
        <f>IF(G382&lt;&gt;Labels!$C$92,"X","")</f>
        <v/>
      </c>
      <c r="M382" s="16"/>
      <c r="N382" s="17">
        <v>1354035</v>
      </c>
      <c r="O382" s="17">
        <v>13125</v>
      </c>
      <c r="P382" s="17"/>
      <c r="Q382" s="22" t="str">
        <f>IF(F383="",Labels!$C$93,R382)</f>
        <v>Input Accepted</v>
      </c>
      <c r="R382" s="9" t="str">
        <f t="shared" ref="R382" si="4103">IF(OR(O383&amp;""&lt;&gt;D382&amp;"",O384&amp;""&lt;&gt;D382&amp;""),"You are not allowed to copy cells in the answer column. Press Ctrl-z immediately to attempt to fix this error.",S382)</f>
        <v>Input Accepted</v>
      </c>
      <c r="S382" s="9" t="str">
        <f>IF(AND(OR(H382="X",S383=6,C382=Labels!$C$49,C382=Labels!$C$46,AX382="Y"),Q383=""),Labels!$C$95,T382)</f>
        <v>Input Accepted</v>
      </c>
      <c r="T382" s="346" t="str">
        <f>IF(OR(S384=6,AND(S384&gt;0,S383=6)),Labels!$C$96,IF(S384=1,Labels!$C$143,U382))</f>
        <v>Input Accepted</v>
      </c>
      <c r="U382" s="9" t="str">
        <f>IF(AND(S384&gt;0,U384&lt;=U383),Labels!C$97,V382)</f>
        <v>Input Accepted</v>
      </c>
      <c r="V382" s="9" t="str">
        <f>IF(AND(S384&gt;0,Q384=""),Labels!$C$98,W382)</f>
        <v>Input Accepted</v>
      </c>
      <c r="W382" s="9" t="str">
        <f>IF(AND(S384=0,Q384&lt;&gt;""),Labels!$C$99,Labels!$C$92)</f>
        <v>Input Accepted</v>
      </c>
      <c r="Y382" s="9">
        <f t="shared" ref="Y382" si="4104">IF(H382="X",1,0)</f>
        <v>0</v>
      </c>
      <c r="Z382" s="9">
        <f>SUM(Y$7:Y382)</f>
        <v>0</v>
      </c>
      <c r="AA382" s="9" t="str">
        <f t="shared" ref="AA382" si="4105">Q383</f>
        <v>Y</v>
      </c>
      <c r="AB382" s="9">
        <f t="shared" ref="AB382" si="4106">VLOOKUP(P383,$AI$2:$AN$5000,6,FALSE)</f>
        <v>21</v>
      </c>
      <c r="AC382" s="9" t="str">
        <f t="shared" ref="AC382" si="4107">Q384</f>
        <v/>
      </c>
      <c r="AD382" s="9">
        <f t="shared" ref="AD382" si="4108">IF(TRIM(F383)="",1,0)</f>
        <v>0</v>
      </c>
      <c r="AF382" s="347">
        <f t="shared" ref="AF382" si="4109">SUM($AD$7:$AD$5000)</f>
        <v>0</v>
      </c>
      <c r="AG382" s="9">
        <f>IF(AND(H382="X",C382=Labels!C424),1,0)</f>
        <v>0</v>
      </c>
      <c r="AI382" s="328" t="s">
        <v>2127</v>
      </c>
      <c r="AJ382" s="328">
        <v>1354050</v>
      </c>
      <c r="AK382" s="328">
        <v>4148210</v>
      </c>
      <c r="AL382" s="328">
        <v>2</v>
      </c>
      <c r="AM382" s="328">
        <v>2</v>
      </c>
      <c r="AN382" s="328">
        <v>21</v>
      </c>
      <c r="AO382" s="328">
        <v>1</v>
      </c>
      <c r="AP382" s="328">
        <v>0</v>
      </c>
      <c r="AQ382" s="328">
        <v>0</v>
      </c>
      <c r="AR382" s="328">
        <v>0</v>
      </c>
      <c r="AS382" s="328"/>
      <c r="AX382" s="9" t="s">
        <v>663</v>
      </c>
    </row>
    <row r="383" spans="1:50" ht="25.5">
      <c r="A383" s="212">
        <f t="shared" si="3532"/>
        <v>0</v>
      </c>
      <c r="B383" s="18" t="s">
        <v>1157</v>
      </c>
      <c r="C383" s="219" t="str">
        <f t="shared" ref="C383" si="4110">C382</f>
        <v>Major Must</v>
      </c>
      <c r="D383" s="44" t="str">
        <f t="shared" ref="D383" si="4111">D382</f>
        <v>CB. 7.4.1</v>
      </c>
      <c r="E383" s="19" t="str">
        <f>Labels!$C$103</f>
        <v>Answer 1 / Comment</v>
      </c>
      <c r="F383" s="62" t="str">
        <f>$AI$344</f>
        <v>CB. 7.4.1 -Yes</v>
      </c>
      <c r="G383" s="46" t="s">
        <v>664</v>
      </c>
      <c r="H383" s="20" t="str">
        <f t="shared" ref="H383:H384" si="4112">H382</f>
        <v/>
      </c>
      <c r="I383" s="20" t="str">
        <f t="shared" ref="I383:I384" si="4113">I382</f>
        <v/>
      </c>
      <c r="J383" s="20" t="str">
        <f t="shared" ref="J383:J384" si="4114">J382</f>
        <v/>
      </c>
      <c r="K383" s="20" t="str">
        <f t="shared" ref="K383:K384" si="4115">K382</f>
        <v>X</v>
      </c>
      <c r="L383" s="28" t="str">
        <f t="shared" ref="L383" si="4116">L382</f>
        <v/>
      </c>
      <c r="M383" s="21"/>
      <c r="N383" s="22" t="str">
        <f t="shared" ref="N383:N384" si="4117">LEFT(F383,FIND(" -",F383)-1)</f>
        <v>CB. 7.4.1</v>
      </c>
      <c r="O383" s="22" t="str">
        <f t="shared" ref="O383" si="4118">IF(ISERR(N383),D382,N383)</f>
        <v>CB. 7.4.1</v>
      </c>
      <c r="P383" s="22" t="str">
        <f t="shared" ref="P383:P384" si="4119">TRIM(F383&amp;"")</f>
        <v>CB. 7.4.1 -Yes</v>
      </c>
      <c r="Q383" s="22" t="str">
        <f t="shared" ref="Q383:Q384" si="4120">TRIM(G383&amp;"")</f>
        <v>Y</v>
      </c>
      <c r="R383" s="9">
        <f t="shared" ref="R383:R384" si="4121">VLOOKUP(F383,$AI$2:$AM$5000,5,FALSE)</f>
        <v>2</v>
      </c>
      <c r="S383" s="9">
        <f t="shared" ref="S383:S384" si="4122">IF(ISNA(R383),0,R383)</f>
        <v>2</v>
      </c>
      <c r="T383" s="9">
        <f t="shared" ref="T383:T384" si="4123">VLOOKUP(F383,$AI$2:$AL$5000,4,FALSE)</f>
        <v>2</v>
      </c>
      <c r="U383" s="9">
        <f t="shared" ref="U383:U384" si="4124">IF(ISNA(T383),0,T383)</f>
        <v>2</v>
      </c>
      <c r="X383" s="9">
        <f t="shared" ref="X383:X384" si="4125">VLOOKUP(F383,$AI$2:$AL$5000,3,FALSE)</f>
        <v>4148172</v>
      </c>
      <c r="Y383" s="349"/>
      <c r="Z383" s="9">
        <f>SUM(Y$7:Y383)</f>
        <v>0</v>
      </c>
      <c r="AC383" s="350">
        <f t="shared" ref="AC383" si="4126">IF(ISNA(VLOOKUP(F383,$AI$2:$AS$5000,11,FALSE)),"", VLOOKUP(F383,$AI$2:$AS$5000,11,FALSE))</f>
        <v>0</v>
      </c>
      <c r="AI383" s="328" t="s">
        <v>2128</v>
      </c>
      <c r="AJ383" s="328">
        <v>1354051</v>
      </c>
      <c r="AK383" s="328">
        <v>4148214</v>
      </c>
      <c r="AL383" s="328">
        <v>0</v>
      </c>
      <c r="AM383" s="328">
        <v>5</v>
      </c>
      <c r="AN383" s="328">
        <v>21</v>
      </c>
      <c r="AO383" s="328">
        <v>0</v>
      </c>
      <c r="AP383" s="328">
        <v>1</v>
      </c>
      <c r="AQ383" s="328">
        <v>0</v>
      </c>
      <c r="AR383" s="328">
        <v>0</v>
      </c>
      <c r="AS383" s="328"/>
    </row>
    <row r="384" spans="1:50" ht="26.25" thickBot="1">
      <c r="A384" s="212">
        <f t="shared" si="3532"/>
        <v>0</v>
      </c>
      <c r="B384" s="23" t="str">
        <f t="shared" ref="B384:D384" si="4127">B382</f>
        <v>GGFV51FA</v>
      </c>
      <c r="C384" s="220" t="str">
        <f t="shared" si="4127"/>
        <v>Major Must</v>
      </c>
      <c r="D384" s="45" t="str">
        <f t="shared" si="4127"/>
        <v>CB. 7.4.1</v>
      </c>
      <c r="E384" s="24" t="str">
        <f>Labels!$C$104</f>
        <v>Answer 2 / Evidence</v>
      </c>
      <c r="F384" s="222"/>
      <c r="G384" s="223"/>
      <c r="H384" s="25" t="str">
        <f t="shared" si="4112"/>
        <v/>
      </c>
      <c r="I384" s="25" t="str">
        <f t="shared" si="4113"/>
        <v/>
      </c>
      <c r="J384" s="25" t="str">
        <f t="shared" si="4114"/>
        <v/>
      </c>
      <c r="K384" s="25" t="str">
        <f t="shared" si="4115"/>
        <v>X</v>
      </c>
      <c r="L384" s="27" t="str">
        <f t="shared" ref="L384" si="4128">L382</f>
        <v/>
      </c>
      <c r="M384" s="21"/>
      <c r="N384" s="22" t="e">
        <f t="shared" si="4117"/>
        <v>#VALUE!</v>
      </c>
      <c r="O384" s="22" t="str">
        <f t="shared" ref="O384" si="4129">IF(ISERR(N384),D382,N384)</f>
        <v>CB. 7.4.1</v>
      </c>
      <c r="P384" s="22" t="str">
        <f t="shared" si="4119"/>
        <v/>
      </c>
      <c r="Q384" s="22" t="str">
        <f t="shared" si="4120"/>
        <v/>
      </c>
      <c r="R384" s="9" t="e">
        <f t="shared" si="4121"/>
        <v>#N/A</v>
      </c>
      <c r="S384" s="9">
        <f t="shared" si="4122"/>
        <v>0</v>
      </c>
      <c r="T384" s="9" t="e">
        <f t="shared" si="4123"/>
        <v>#N/A</v>
      </c>
      <c r="U384" s="9">
        <f t="shared" si="4124"/>
        <v>0</v>
      </c>
      <c r="V384" s="9">
        <f t="shared" ref="V384" si="4130">IF(U384=0,U383,U384)</f>
        <v>2</v>
      </c>
      <c r="W384" s="347">
        <v>2</v>
      </c>
      <c r="X384" s="9" t="e">
        <f t="shared" si="4125"/>
        <v>#N/A</v>
      </c>
      <c r="Y384" s="349"/>
      <c r="Z384" s="9">
        <f>SUM(Y$7:Y384)</f>
        <v>0</v>
      </c>
      <c r="AE384" s="9">
        <f t="shared" ref="AE384" si="4131">MIN(AH384,V384)</f>
        <v>2</v>
      </c>
      <c r="AH384" s="9">
        <v>2</v>
      </c>
      <c r="AI384" s="328" t="s">
        <v>2129</v>
      </c>
      <c r="AJ384" s="328">
        <v>1354051</v>
      </c>
      <c r="AK384" s="328">
        <v>4148213</v>
      </c>
      <c r="AL384" s="328">
        <v>2</v>
      </c>
      <c r="AM384" s="328">
        <v>2</v>
      </c>
      <c r="AN384" s="328">
        <v>21</v>
      </c>
      <c r="AO384" s="328">
        <v>1</v>
      </c>
      <c r="AP384" s="328">
        <v>0</v>
      </c>
      <c r="AQ384" s="328">
        <v>0</v>
      </c>
      <c r="AR384" s="328">
        <v>0</v>
      </c>
      <c r="AS384" s="328"/>
      <c r="AU384" s="9">
        <v>0</v>
      </c>
      <c r="AV384" s="9">
        <f>U383</f>
        <v>2</v>
      </c>
    </row>
    <row r="385" spans="1:50" ht="38.25">
      <c r="A385" s="212">
        <f t="shared" si="3532"/>
        <v>0</v>
      </c>
      <c r="B385" s="67" t="s">
        <v>1157</v>
      </c>
      <c r="C385" s="143" t="s">
        <v>1097</v>
      </c>
      <c r="D385" s="43" t="s">
        <v>2596</v>
      </c>
      <c r="E385" s="218" t="str">
        <f>Labels!$C$54</f>
        <v>Control Point</v>
      </c>
      <c r="F385" s="26" t="s">
        <v>2597</v>
      </c>
      <c r="G385" s="30" t="str">
        <f>IF(OR(ISERR(P386),ISERR(P387),ISERR(Q386),ISERR(Q387)),Labels!$C$94,Q385)</f>
        <v>Input Accepted</v>
      </c>
      <c r="H385" s="15" t="str">
        <f t="shared" ref="H385" si="4132">IF(F386&lt;&gt;"",IF(TRIM(VLOOKUP(F386,$AI$2:$AR$5000,8,FALSE))="1","X",""),"")</f>
        <v/>
      </c>
      <c r="I385" s="15" t="str">
        <f t="shared" ref="I385" si="4133">IF(F386&lt;&gt;"",IF(TRIM(VLOOKUP(F386,$AI$2:$AR$5000,9,FALSE))="1","X",""),"")</f>
        <v/>
      </c>
      <c r="J385" s="15" t="str">
        <f t="shared" ref="J385" si="4134">IF(TRIM(""&amp;G387)&lt;&gt;"","X","")</f>
        <v/>
      </c>
      <c r="K385" s="15" t="str">
        <f t="shared" ref="K385" si="4135">IF(TRIM(""&amp;G386)&lt;&gt;"","X","")</f>
        <v/>
      </c>
      <c r="L385" s="31" t="str">
        <f>IF(G385&lt;&gt;Labels!$C$92,"X","")</f>
        <v/>
      </c>
      <c r="M385" s="16"/>
      <c r="N385" s="17">
        <v>1354036</v>
      </c>
      <c r="O385" s="17">
        <v>13125</v>
      </c>
      <c r="P385" s="17"/>
      <c r="Q385" s="22" t="str">
        <f>IF(F386="",Labels!$C$93,R385)</f>
        <v>Input Accepted</v>
      </c>
      <c r="R385" s="9" t="str">
        <f t="shared" ref="R385" si="4136">IF(OR(O386&amp;""&lt;&gt;D385&amp;"",O387&amp;""&lt;&gt;D385&amp;""),"You are not allowed to copy cells in the answer column. Press Ctrl-z immediately to attempt to fix this error.",S385)</f>
        <v>Input Accepted</v>
      </c>
      <c r="S385" s="9" t="str">
        <f>IF(AND(OR(H385="X",S386=6,C385=Labels!$C$49,C385=Labels!$C$46,AX385="Y"),Q386=""),Labels!$C$95,T385)</f>
        <v>Input Accepted</v>
      </c>
      <c r="T385" s="346" t="str">
        <f>IF(OR(S387=6,AND(S387&gt;0,S386=6)),Labels!$C$96,IF(S387=1,Labels!$C$143,U385))</f>
        <v>Input Accepted</v>
      </c>
      <c r="U385" s="9" t="str">
        <f>IF(AND(S387&gt;0,U387&lt;=U386),Labels!C$97,V385)</f>
        <v>Input Accepted</v>
      </c>
      <c r="V385" s="9" t="str">
        <f>IF(AND(S387&gt;0,Q387=""),Labels!$C$98,W385)</f>
        <v>Input Accepted</v>
      </c>
      <c r="W385" s="9" t="str">
        <f>IF(AND(S387=0,Q387&lt;&gt;""),Labels!$C$99,Labels!$C$92)</f>
        <v>Input Accepted</v>
      </c>
      <c r="Y385" s="9">
        <f t="shared" ref="Y385" si="4137">IF(H385="X",1,0)</f>
        <v>0</v>
      </c>
      <c r="Z385" s="9">
        <f>SUM(Y$7:Y385)</f>
        <v>0</v>
      </c>
      <c r="AA385" s="9" t="str">
        <f t="shared" ref="AA385" si="4138">Q386</f>
        <v/>
      </c>
      <c r="AB385" s="9">
        <f t="shared" ref="AB385" si="4139">VLOOKUP(P386,$AI$2:$AN$5000,6,FALSE)</f>
        <v>21</v>
      </c>
      <c r="AC385" s="9" t="str">
        <f t="shared" ref="AC385" si="4140">Q387</f>
        <v/>
      </c>
      <c r="AD385" s="9">
        <f t="shared" ref="AD385" si="4141">IF(TRIM(F386)="",1,0)</f>
        <v>0</v>
      </c>
      <c r="AF385" s="347">
        <f t="shared" ref="AF385" si="4142">SUM($AD$7:$AD$5000)</f>
        <v>0</v>
      </c>
      <c r="AG385" s="9">
        <f>IF(AND(H385="X",C385=Labels!C427),1,0)</f>
        <v>0</v>
      </c>
      <c r="AI385" s="328" t="s">
        <v>2130</v>
      </c>
      <c r="AJ385" s="328">
        <v>1354052</v>
      </c>
      <c r="AK385" s="328">
        <v>4148216</v>
      </c>
      <c r="AL385" s="328">
        <v>0</v>
      </c>
      <c r="AM385" s="328">
        <v>5</v>
      </c>
      <c r="AN385" s="328">
        <v>21</v>
      </c>
      <c r="AO385" s="328">
        <v>0</v>
      </c>
      <c r="AP385" s="328">
        <v>1</v>
      </c>
      <c r="AQ385" s="328">
        <v>0</v>
      </c>
      <c r="AR385" s="328">
        <v>0</v>
      </c>
      <c r="AS385" s="328"/>
      <c r="AX385" s="9" t="s">
        <v>663</v>
      </c>
    </row>
    <row r="386" spans="1:50" ht="25.5">
      <c r="A386" s="212">
        <f t="shared" si="3532"/>
        <v>0</v>
      </c>
      <c r="B386" s="18" t="s">
        <v>1157</v>
      </c>
      <c r="C386" s="219" t="str">
        <f t="shared" ref="C386" si="4143">C385</f>
        <v>Minor Must</v>
      </c>
      <c r="D386" s="44" t="str">
        <f t="shared" ref="D386" si="4144">D385</f>
        <v>CB. 7.5.1</v>
      </c>
      <c r="E386" s="19" t="str">
        <f>Labels!$C$103</f>
        <v>Answer 1 / Comment</v>
      </c>
      <c r="F386" s="62" t="str">
        <f>$AI$346</f>
        <v>CB. 7.5.1 -Yes</v>
      </c>
      <c r="G386" s="46"/>
      <c r="H386" s="20" t="str">
        <f t="shared" ref="H386:H387" si="4145">H385</f>
        <v/>
      </c>
      <c r="I386" s="20" t="str">
        <f t="shared" ref="I386:I387" si="4146">I385</f>
        <v/>
      </c>
      <c r="J386" s="20" t="str">
        <f t="shared" ref="J386:J387" si="4147">J385</f>
        <v/>
      </c>
      <c r="K386" s="20" t="str">
        <f t="shared" ref="K386:K387" si="4148">K385</f>
        <v/>
      </c>
      <c r="L386" s="28" t="str">
        <f t="shared" ref="L386" si="4149">L385</f>
        <v/>
      </c>
      <c r="M386" s="21"/>
      <c r="N386" s="22" t="str">
        <f t="shared" ref="N386:N387" si="4150">LEFT(F386,FIND(" -",F386)-1)</f>
        <v>CB. 7.5.1</v>
      </c>
      <c r="O386" s="22" t="str">
        <f t="shared" ref="O386" si="4151">IF(ISERR(N386),D385,N386)</f>
        <v>CB. 7.5.1</v>
      </c>
      <c r="P386" s="22" t="str">
        <f t="shared" ref="P386:P387" si="4152">TRIM(F386&amp;"")</f>
        <v>CB. 7.5.1 -Yes</v>
      </c>
      <c r="Q386" s="22" t="str">
        <f t="shared" ref="Q386:Q387" si="4153">TRIM(G386&amp;"")</f>
        <v/>
      </c>
      <c r="R386" s="9">
        <f t="shared" ref="R386:R387" si="4154">VLOOKUP(F386,$AI$2:$AM$5000,5,FALSE)</f>
        <v>2</v>
      </c>
      <c r="S386" s="9">
        <f t="shared" ref="S386:S387" si="4155">IF(ISNA(R386),0,R386)</f>
        <v>2</v>
      </c>
      <c r="T386" s="9">
        <f t="shared" ref="T386:T387" si="4156">VLOOKUP(F386,$AI$2:$AL$5000,4,FALSE)</f>
        <v>2</v>
      </c>
      <c r="U386" s="9">
        <f t="shared" ref="U386:U387" si="4157">IF(ISNA(T386),0,T386)</f>
        <v>2</v>
      </c>
      <c r="X386" s="9">
        <f t="shared" ref="X386:X387" si="4158">VLOOKUP(F386,$AI$2:$AL$5000,3,FALSE)</f>
        <v>4148175</v>
      </c>
      <c r="Y386" s="349"/>
      <c r="Z386" s="9">
        <f>SUM(Y$7:Y386)</f>
        <v>0</v>
      </c>
      <c r="AC386" s="350">
        <f t="shared" ref="AC386" si="4159">IF(ISNA(VLOOKUP(F386,$AI$2:$AS$5000,11,FALSE)),"", VLOOKUP(F386,$AI$2:$AS$5000,11,FALSE))</f>
        <v>0</v>
      </c>
      <c r="AI386" s="328" t="s">
        <v>2131</v>
      </c>
      <c r="AJ386" s="328">
        <v>1354052</v>
      </c>
      <c r="AK386" s="328">
        <v>4148215</v>
      </c>
      <c r="AL386" s="328">
        <v>2</v>
      </c>
      <c r="AM386" s="328">
        <v>2</v>
      </c>
      <c r="AN386" s="328">
        <v>21</v>
      </c>
      <c r="AO386" s="328">
        <v>1</v>
      </c>
      <c r="AP386" s="328">
        <v>0</v>
      </c>
      <c r="AQ386" s="328">
        <v>0</v>
      </c>
      <c r="AR386" s="328">
        <v>0</v>
      </c>
      <c r="AS386" s="328"/>
    </row>
    <row r="387" spans="1:50" ht="26.25" thickBot="1">
      <c r="A387" s="212">
        <f t="shared" si="3532"/>
        <v>0</v>
      </c>
      <c r="B387" s="23" t="str">
        <f t="shared" ref="B387:D387" si="4160">B385</f>
        <v>GGFV51FA</v>
      </c>
      <c r="C387" s="220" t="str">
        <f t="shared" si="4160"/>
        <v>Minor Must</v>
      </c>
      <c r="D387" s="45" t="str">
        <f t="shared" si="4160"/>
        <v>CB. 7.5.1</v>
      </c>
      <c r="E387" s="24" t="str">
        <f>Labels!$C$104</f>
        <v>Answer 2 / Evidence</v>
      </c>
      <c r="F387" s="222"/>
      <c r="G387" s="223"/>
      <c r="H387" s="25" t="str">
        <f t="shared" si="4145"/>
        <v/>
      </c>
      <c r="I387" s="25" t="str">
        <f t="shared" si="4146"/>
        <v/>
      </c>
      <c r="J387" s="25" t="str">
        <f t="shared" si="4147"/>
        <v/>
      </c>
      <c r="K387" s="25" t="str">
        <f t="shared" si="4148"/>
        <v/>
      </c>
      <c r="L387" s="27" t="str">
        <f t="shared" ref="L387" si="4161">L385</f>
        <v/>
      </c>
      <c r="M387" s="21"/>
      <c r="N387" s="22" t="e">
        <f t="shared" si="4150"/>
        <v>#VALUE!</v>
      </c>
      <c r="O387" s="22" t="str">
        <f t="shared" ref="O387" si="4162">IF(ISERR(N387),D385,N387)</f>
        <v>CB. 7.5.1</v>
      </c>
      <c r="P387" s="22" t="str">
        <f t="shared" si="4152"/>
        <v/>
      </c>
      <c r="Q387" s="22" t="str">
        <f t="shared" si="4153"/>
        <v/>
      </c>
      <c r="R387" s="9" t="e">
        <f t="shared" si="4154"/>
        <v>#N/A</v>
      </c>
      <c r="S387" s="9">
        <f t="shared" si="4155"/>
        <v>0</v>
      </c>
      <c r="T387" s="9" t="e">
        <f t="shared" si="4156"/>
        <v>#N/A</v>
      </c>
      <c r="U387" s="9">
        <f t="shared" si="4157"/>
        <v>0</v>
      </c>
      <c r="V387" s="9">
        <f t="shared" ref="V387" si="4163">IF(U387=0,U386,U387)</f>
        <v>2</v>
      </c>
      <c r="W387" s="347">
        <v>2</v>
      </c>
      <c r="X387" s="9" t="e">
        <f t="shared" si="4158"/>
        <v>#N/A</v>
      </c>
      <c r="Y387" s="349"/>
      <c r="Z387" s="9">
        <f>SUM(Y$7:Y387)</f>
        <v>0</v>
      </c>
      <c r="AE387" s="9">
        <f t="shared" ref="AE387" si="4164">MIN(AH387,V387)</f>
        <v>2</v>
      </c>
      <c r="AH387" s="9">
        <v>2</v>
      </c>
      <c r="AI387" s="328" t="s">
        <v>2132</v>
      </c>
      <c r="AJ387" s="328">
        <v>1354053</v>
      </c>
      <c r="AK387" s="328">
        <v>4148218</v>
      </c>
      <c r="AL387" s="328">
        <v>0</v>
      </c>
      <c r="AM387" s="328">
        <v>5</v>
      </c>
      <c r="AN387" s="328">
        <v>21</v>
      </c>
      <c r="AO387" s="328">
        <v>0</v>
      </c>
      <c r="AP387" s="328">
        <v>1</v>
      </c>
      <c r="AQ387" s="328">
        <v>0</v>
      </c>
      <c r="AR387" s="328">
        <v>0</v>
      </c>
      <c r="AS387" s="328"/>
      <c r="AU387" s="9">
        <v>0</v>
      </c>
      <c r="AV387" s="9">
        <f>U386</f>
        <v>2</v>
      </c>
    </row>
    <row r="388" spans="1:50" ht="51">
      <c r="A388" s="212">
        <f t="shared" si="3532"/>
        <v>0</v>
      </c>
      <c r="B388" s="67" t="s">
        <v>1157</v>
      </c>
      <c r="C388" s="143" t="s">
        <v>1096</v>
      </c>
      <c r="D388" s="43" t="s">
        <v>2598</v>
      </c>
      <c r="E388" s="218" t="str">
        <f>Labels!$C$54</f>
        <v>Control Point</v>
      </c>
      <c r="F388" s="26" t="s">
        <v>2599</v>
      </c>
      <c r="G388" s="30" t="str">
        <f>IF(OR(ISERR(P389),ISERR(P390),ISERR(Q389),ISERR(Q390)),Labels!$C$94,Q388)</f>
        <v>Input Accepted</v>
      </c>
      <c r="H388" s="15" t="str">
        <f t="shared" ref="H388" si="4165">IF(F389&lt;&gt;"",IF(TRIM(VLOOKUP(F389,$AI$2:$AR$5000,8,FALSE))="1","X",""),"")</f>
        <v/>
      </c>
      <c r="I388" s="15" t="str">
        <f t="shared" ref="I388" si="4166">IF(F389&lt;&gt;"",IF(TRIM(VLOOKUP(F389,$AI$2:$AR$5000,9,FALSE))="1","X",""),"")</f>
        <v/>
      </c>
      <c r="J388" s="15" t="str">
        <f t="shared" ref="J388" si="4167">IF(TRIM(""&amp;G390)&lt;&gt;"","X","")</f>
        <v/>
      </c>
      <c r="K388" s="15" t="str">
        <f t="shared" ref="K388" si="4168">IF(TRIM(""&amp;G389)&lt;&gt;"","X","")</f>
        <v>X</v>
      </c>
      <c r="L388" s="31" t="str">
        <f>IF(G388&lt;&gt;Labels!$C$92,"X","")</f>
        <v/>
      </c>
      <c r="M388" s="16"/>
      <c r="N388" s="17">
        <v>1354037</v>
      </c>
      <c r="O388" s="17">
        <v>13125</v>
      </c>
      <c r="P388" s="17"/>
      <c r="Q388" s="22" t="str">
        <f>IF(F389="",Labels!$C$93,R388)</f>
        <v>Input Accepted</v>
      </c>
      <c r="R388" s="9" t="str">
        <f t="shared" ref="R388" si="4169">IF(OR(O389&amp;""&lt;&gt;D388&amp;"",O390&amp;""&lt;&gt;D388&amp;""),"You are not allowed to copy cells in the answer column. Press Ctrl-z immediately to attempt to fix this error.",S388)</f>
        <v>Input Accepted</v>
      </c>
      <c r="S388" s="9" t="str">
        <f>IF(AND(OR(H388="X",S389=6,C388=Labels!$C$49,C388=Labels!$C$46,AX388="Y"),Q389=""),Labels!$C$95,T388)</f>
        <v>Input Accepted</v>
      </c>
      <c r="T388" s="346" t="str">
        <f>IF(OR(S390=6,AND(S390&gt;0,S389=6)),Labels!$C$96,IF(S390=1,Labels!$C$143,U388))</f>
        <v>Input Accepted</v>
      </c>
      <c r="U388" s="9" t="str">
        <f>IF(AND(S390&gt;0,U390&lt;=U389),Labels!C$97,V388)</f>
        <v>Input Accepted</v>
      </c>
      <c r="V388" s="9" t="str">
        <f>IF(AND(S390&gt;0,Q390=""),Labels!$C$98,W388)</f>
        <v>Input Accepted</v>
      </c>
      <c r="W388" s="9" t="str">
        <f>IF(AND(S390=0,Q390&lt;&gt;""),Labels!$C$99,Labels!$C$92)</f>
        <v>Input Accepted</v>
      </c>
      <c r="Y388" s="9">
        <f t="shared" ref="Y388" si="4170">IF(H388="X",1,0)</f>
        <v>0</v>
      </c>
      <c r="Z388" s="9">
        <f>SUM(Y$7:Y388)</f>
        <v>0</v>
      </c>
      <c r="AA388" s="9" t="str">
        <f t="shared" ref="AA388" si="4171">Q389</f>
        <v>Y</v>
      </c>
      <c r="AB388" s="9">
        <f t="shared" ref="AB388" si="4172">VLOOKUP(P389,$AI$2:$AN$5000,6,FALSE)</f>
        <v>21</v>
      </c>
      <c r="AC388" s="9" t="str">
        <f t="shared" ref="AC388" si="4173">Q390</f>
        <v/>
      </c>
      <c r="AD388" s="9">
        <f t="shared" ref="AD388" si="4174">IF(TRIM(F389)="",1,0)</f>
        <v>0</v>
      </c>
      <c r="AF388" s="347">
        <f t="shared" ref="AF388" si="4175">SUM($AD$7:$AD$5000)</f>
        <v>0</v>
      </c>
      <c r="AG388" s="9">
        <f>IF(AND(H388="X",C388=Labels!C430),1,0)</f>
        <v>0</v>
      </c>
      <c r="AI388" s="328" t="s">
        <v>2133</v>
      </c>
      <c r="AJ388" s="328">
        <v>1354053</v>
      </c>
      <c r="AK388" s="328">
        <v>4148217</v>
      </c>
      <c r="AL388" s="328">
        <v>2</v>
      </c>
      <c r="AM388" s="328">
        <v>2</v>
      </c>
      <c r="AN388" s="328">
        <v>21</v>
      </c>
      <c r="AO388" s="328">
        <v>1</v>
      </c>
      <c r="AP388" s="328">
        <v>0</v>
      </c>
      <c r="AQ388" s="328">
        <v>0</v>
      </c>
      <c r="AR388" s="328">
        <v>0</v>
      </c>
      <c r="AS388" s="328"/>
      <c r="AX388" s="9" t="s">
        <v>663</v>
      </c>
    </row>
    <row r="389" spans="1:50" ht="25.5">
      <c r="A389" s="212">
        <f t="shared" si="3532"/>
        <v>0</v>
      </c>
      <c r="B389" s="18" t="s">
        <v>1157</v>
      </c>
      <c r="C389" s="219" t="str">
        <f t="shared" ref="C389" si="4176">C388</f>
        <v>Major Must</v>
      </c>
      <c r="D389" s="44" t="str">
        <f t="shared" ref="D389" si="4177">D388</f>
        <v>CB. 7.6.1</v>
      </c>
      <c r="E389" s="19" t="str">
        <f>Labels!$C$103</f>
        <v>Answer 1 / Comment</v>
      </c>
      <c r="F389" s="62" t="str">
        <f>$AI$349</f>
        <v>CB. 7.6.1 -Yes</v>
      </c>
      <c r="G389" s="46" t="s">
        <v>664</v>
      </c>
      <c r="H389" s="20" t="str">
        <f t="shared" ref="H389:H390" si="4178">H388</f>
        <v/>
      </c>
      <c r="I389" s="20" t="str">
        <f t="shared" ref="I389:I390" si="4179">I388</f>
        <v/>
      </c>
      <c r="J389" s="20" t="str">
        <f t="shared" ref="J389:J390" si="4180">J388</f>
        <v/>
      </c>
      <c r="K389" s="20" t="str">
        <f t="shared" ref="K389:K390" si="4181">K388</f>
        <v>X</v>
      </c>
      <c r="L389" s="28" t="str">
        <f t="shared" ref="L389" si="4182">L388</f>
        <v/>
      </c>
      <c r="M389" s="21"/>
      <c r="N389" s="22" t="str">
        <f t="shared" ref="N389:N390" si="4183">LEFT(F389,FIND(" -",F389)-1)</f>
        <v>CB. 7.6.1</v>
      </c>
      <c r="O389" s="22" t="str">
        <f t="shared" ref="O389" si="4184">IF(ISERR(N389),D388,N389)</f>
        <v>CB. 7.6.1</v>
      </c>
      <c r="P389" s="22" t="str">
        <f t="shared" ref="P389:P390" si="4185">TRIM(F389&amp;"")</f>
        <v>CB. 7.6.1 -Yes</v>
      </c>
      <c r="Q389" s="22" t="str">
        <f t="shared" ref="Q389:Q390" si="4186">TRIM(G389&amp;"")</f>
        <v>Y</v>
      </c>
      <c r="R389" s="9">
        <f t="shared" ref="R389:R390" si="4187">VLOOKUP(F389,$AI$2:$AM$5000,5,FALSE)</f>
        <v>2</v>
      </c>
      <c r="S389" s="9">
        <f t="shared" ref="S389:S390" si="4188">IF(ISNA(R389),0,R389)</f>
        <v>2</v>
      </c>
      <c r="T389" s="9">
        <f t="shared" ref="T389:T390" si="4189">VLOOKUP(F389,$AI$2:$AL$5000,4,FALSE)</f>
        <v>2</v>
      </c>
      <c r="U389" s="9">
        <f t="shared" ref="U389:U390" si="4190">IF(ISNA(T389),0,T389)</f>
        <v>2</v>
      </c>
      <c r="X389" s="9">
        <f t="shared" ref="X389:X390" si="4191">VLOOKUP(F389,$AI$2:$AL$5000,3,FALSE)</f>
        <v>4148177</v>
      </c>
      <c r="Y389" s="349"/>
      <c r="Z389" s="9">
        <f>SUM(Y$7:Y389)</f>
        <v>0</v>
      </c>
      <c r="AC389" s="350">
        <f t="shared" ref="AC389" si="4192">IF(ISNA(VLOOKUP(F389,$AI$2:$AS$5000,11,FALSE)),"", VLOOKUP(F389,$AI$2:$AS$5000,11,FALSE))</f>
        <v>0</v>
      </c>
      <c r="AI389" s="328" t="s">
        <v>2134</v>
      </c>
      <c r="AJ389" s="328">
        <v>1354054</v>
      </c>
      <c r="AK389" s="328">
        <v>4148221</v>
      </c>
      <c r="AL389" s="328">
        <v>0</v>
      </c>
      <c r="AM389" s="328">
        <v>6</v>
      </c>
      <c r="AN389" s="328">
        <v>21</v>
      </c>
      <c r="AO389" s="328">
        <v>1</v>
      </c>
      <c r="AP389" s="328">
        <v>0</v>
      </c>
      <c r="AQ389" s="328">
        <v>1</v>
      </c>
      <c r="AR389" s="328">
        <v>0</v>
      </c>
      <c r="AS389" s="328"/>
    </row>
    <row r="390" spans="1:50" ht="26.25" thickBot="1">
      <c r="A390" s="212">
        <f t="shared" si="3532"/>
        <v>0</v>
      </c>
      <c r="B390" s="23" t="str">
        <f t="shared" ref="B390:D390" si="4193">B388</f>
        <v>GGFV51FA</v>
      </c>
      <c r="C390" s="220" t="str">
        <f t="shared" si="4193"/>
        <v>Major Must</v>
      </c>
      <c r="D390" s="45" t="str">
        <f t="shared" si="4193"/>
        <v>CB. 7.6.1</v>
      </c>
      <c r="E390" s="24" t="str">
        <f>Labels!$C$104</f>
        <v>Answer 2 / Evidence</v>
      </c>
      <c r="F390" s="222"/>
      <c r="G390" s="223"/>
      <c r="H390" s="25" t="str">
        <f t="shared" si="4178"/>
        <v/>
      </c>
      <c r="I390" s="25" t="str">
        <f t="shared" si="4179"/>
        <v/>
      </c>
      <c r="J390" s="25" t="str">
        <f t="shared" si="4180"/>
        <v/>
      </c>
      <c r="K390" s="25" t="str">
        <f t="shared" si="4181"/>
        <v>X</v>
      </c>
      <c r="L390" s="27" t="str">
        <f t="shared" ref="L390" si="4194">L388</f>
        <v/>
      </c>
      <c r="M390" s="21"/>
      <c r="N390" s="22" t="e">
        <f t="shared" si="4183"/>
        <v>#VALUE!</v>
      </c>
      <c r="O390" s="22" t="str">
        <f t="shared" ref="O390" si="4195">IF(ISERR(N390),D388,N390)</f>
        <v>CB. 7.6.1</v>
      </c>
      <c r="P390" s="22" t="str">
        <f t="shared" si="4185"/>
        <v/>
      </c>
      <c r="Q390" s="22" t="str">
        <f t="shared" si="4186"/>
        <v/>
      </c>
      <c r="R390" s="9" t="e">
        <f t="shared" si="4187"/>
        <v>#N/A</v>
      </c>
      <c r="S390" s="9">
        <f t="shared" si="4188"/>
        <v>0</v>
      </c>
      <c r="T390" s="9" t="e">
        <f t="shared" si="4189"/>
        <v>#N/A</v>
      </c>
      <c r="U390" s="9">
        <f t="shared" si="4190"/>
        <v>0</v>
      </c>
      <c r="V390" s="9">
        <f t="shared" ref="V390" si="4196">IF(U390=0,U389,U390)</f>
        <v>2</v>
      </c>
      <c r="W390" s="347">
        <v>2</v>
      </c>
      <c r="X390" s="9" t="e">
        <f t="shared" si="4191"/>
        <v>#N/A</v>
      </c>
      <c r="Y390" s="349"/>
      <c r="Z390" s="9">
        <f>SUM(Y$7:Y390)</f>
        <v>0</v>
      </c>
      <c r="AE390" s="9">
        <f t="shared" ref="AE390" si="4197">MIN(AH390,V390)</f>
        <v>2</v>
      </c>
      <c r="AH390" s="9">
        <v>2</v>
      </c>
      <c r="AI390" s="328" t="s">
        <v>2135</v>
      </c>
      <c r="AJ390" s="328">
        <v>1354054</v>
      </c>
      <c r="AK390" s="328">
        <v>4148220</v>
      </c>
      <c r="AL390" s="328">
        <v>0</v>
      </c>
      <c r="AM390" s="328">
        <v>5</v>
      </c>
      <c r="AN390" s="328">
        <v>21</v>
      </c>
      <c r="AO390" s="328">
        <v>0</v>
      </c>
      <c r="AP390" s="328">
        <v>1</v>
      </c>
      <c r="AQ390" s="328">
        <v>0</v>
      </c>
      <c r="AR390" s="328">
        <v>0</v>
      </c>
      <c r="AS390" s="328"/>
      <c r="AU390" s="9">
        <v>0</v>
      </c>
      <c r="AV390" s="9">
        <f>U389</f>
        <v>2</v>
      </c>
    </row>
    <row r="391" spans="1:50" ht="38.25">
      <c r="A391" s="212">
        <f t="shared" si="3532"/>
        <v>0</v>
      </c>
      <c r="B391" s="67" t="s">
        <v>1157</v>
      </c>
      <c r="C391" s="143" t="s">
        <v>1096</v>
      </c>
      <c r="D391" s="43" t="s">
        <v>2600</v>
      </c>
      <c r="E391" s="218" t="str">
        <f>Labels!$C$54</f>
        <v>Control Point</v>
      </c>
      <c r="F391" s="26" t="s">
        <v>2601</v>
      </c>
      <c r="G391" s="30" t="str">
        <f>IF(OR(ISERR(P392),ISERR(P393),ISERR(Q392),ISERR(Q393)),Labels!$C$94,Q391)</f>
        <v>Input Accepted</v>
      </c>
      <c r="H391" s="15" t="str">
        <f t="shared" ref="H391" si="4198">IF(F392&lt;&gt;"",IF(TRIM(VLOOKUP(F392,$AI$2:$AR$5000,8,FALSE))="1","X",""),"")</f>
        <v/>
      </c>
      <c r="I391" s="15" t="str">
        <f t="shared" ref="I391" si="4199">IF(F392&lt;&gt;"",IF(TRIM(VLOOKUP(F392,$AI$2:$AR$5000,9,FALSE))="1","X",""),"")</f>
        <v/>
      </c>
      <c r="J391" s="15" t="str">
        <f t="shared" ref="J391" si="4200">IF(TRIM(""&amp;G393)&lt;&gt;"","X","")</f>
        <v/>
      </c>
      <c r="K391" s="15" t="str">
        <f t="shared" ref="K391" si="4201">IF(TRIM(""&amp;G392)&lt;&gt;"","X","")</f>
        <v>X</v>
      </c>
      <c r="L391" s="31" t="str">
        <f>IF(G391&lt;&gt;Labels!$C$92,"X","")</f>
        <v/>
      </c>
      <c r="M391" s="16"/>
      <c r="N391" s="17">
        <v>1354038</v>
      </c>
      <c r="O391" s="17">
        <v>13125</v>
      </c>
      <c r="P391" s="17"/>
      <c r="Q391" s="22" t="str">
        <f>IF(F392="",Labels!$C$93,R391)</f>
        <v>Input Accepted</v>
      </c>
      <c r="R391" s="9" t="str">
        <f t="shared" ref="R391" si="4202">IF(OR(O392&amp;""&lt;&gt;D391&amp;"",O393&amp;""&lt;&gt;D391&amp;""),"You are not allowed to copy cells in the answer column. Press Ctrl-z immediately to attempt to fix this error.",S391)</f>
        <v>Input Accepted</v>
      </c>
      <c r="S391" s="9" t="str">
        <f>IF(AND(OR(H391="X",S392=6,C391=Labels!$C$49,C391=Labels!$C$46,AX391="Y"),Q392=""),Labels!$C$95,T391)</f>
        <v>Input Accepted</v>
      </c>
      <c r="T391" s="346" t="str">
        <f>IF(OR(S393=6,AND(S393&gt;0,S392=6)),Labels!$C$96,IF(S393=1,Labels!$C$143,U391))</f>
        <v>Input Accepted</v>
      </c>
      <c r="U391" s="9" t="str">
        <f>IF(AND(S393&gt;0,U393&lt;=U392),Labels!C$97,V391)</f>
        <v>Input Accepted</v>
      </c>
      <c r="V391" s="9" t="str">
        <f>IF(AND(S393&gt;0,Q393=""),Labels!$C$98,W391)</f>
        <v>Input Accepted</v>
      </c>
      <c r="W391" s="9" t="str">
        <f>IF(AND(S393=0,Q393&lt;&gt;""),Labels!$C$99,Labels!$C$92)</f>
        <v>Input Accepted</v>
      </c>
      <c r="Y391" s="9">
        <f t="shared" ref="Y391" si="4203">IF(H391="X",1,0)</f>
        <v>0</v>
      </c>
      <c r="Z391" s="9">
        <f>SUM(Y$7:Y391)</f>
        <v>0</v>
      </c>
      <c r="AA391" s="9" t="str">
        <f t="shared" ref="AA391" si="4204">Q392</f>
        <v>Y</v>
      </c>
      <c r="AB391" s="9">
        <f t="shared" ref="AB391" si="4205">VLOOKUP(P392,$AI$2:$AN$5000,6,FALSE)</f>
        <v>21</v>
      </c>
      <c r="AC391" s="9" t="str">
        <f t="shared" ref="AC391" si="4206">Q393</f>
        <v/>
      </c>
      <c r="AD391" s="9">
        <f t="shared" ref="AD391" si="4207">IF(TRIM(F392)="",1,0)</f>
        <v>0</v>
      </c>
      <c r="AF391" s="347">
        <f t="shared" ref="AF391" si="4208">SUM($AD$7:$AD$5000)</f>
        <v>0</v>
      </c>
      <c r="AG391" s="9">
        <f>IF(AND(H391="X",C391=Labels!C433),1,0)</f>
        <v>0</v>
      </c>
      <c r="AI391" s="328" t="s">
        <v>2136</v>
      </c>
      <c r="AJ391" s="328">
        <v>1354054</v>
      </c>
      <c r="AK391" s="328">
        <v>4148219</v>
      </c>
      <c r="AL391" s="328">
        <v>2</v>
      </c>
      <c r="AM391" s="328">
        <v>2</v>
      </c>
      <c r="AN391" s="328">
        <v>21</v>
      </c>
      <c r="AO391" s="328">
        <v>1</v>
      </c>
      <c r="AP391" s="328">
        <v>0</v>
      </c>
      <c r="AQ391" s="328">
        <v>0</v>
      </c>
      <c r="AR391" s="328">
        <v>0</v>
      </c>
      <c r="AS391" s="328"/>
      <c r="AX391" s="9" t="s">
        <v>663</v>
      </c>
    </row>
    <row r="392" spans="1:50" ht="25.5">
      <c r="A392" s="212">
        <f t="shared" si="3532"/>
        <v>0</v>
      </c>
      <c r="B392" s="18" t="s">
        <v>1157</v>
      </c>
      <c r="C392" s="219" t="str">
        <f t="shared" ref="C392" si="4209">C391</f>
        <v>Major Must</v>
      </c>
      <c r="D392" s="44" t="str">
        <f t="shared" ref="D392" si="4210">D391</f>
        <v>CB. 7.6.2</v>
      </c>
      <c r="E392" s="19" t="str">
        <f>Labels!$C$103</f>
        <v>Answer 1 / Comment</v>
      </c>
      <c r="F392" s="62" t="str">
        <f>$AI$352</f>
        <v>CB. 7.6.2 -Yes</v>
      </c>
      <c r="G392" s="46" t="s">
        <v>664</v>
      </c>
      <c r="H392" s="20" t="str">
        <f t="shared" ref="H392:H393" si="4211">H391</f>
        <v/>
      </c>
      <c r="I392" s="20" t="str">
        <f t="shared" ref="I392:I393" si="4212">I391</f>
        <v/>
      </c>
      <c r="J392" s="20" t="str">
        <f t="shared" ref="J392:J393" si="4213">J391</f>
        <v/>
      </c>
      <c r="K392" s="20" t="str">
        <f t="shared" ref="K392:K393" si="4214">K391</f>
        <v>X</v>
      </c>
      <c r="L392" s="28" t="str">
        <f t="shared" ref="L392" si="4215">L391</f>
        <v/>
      </c>
      <c r="M392" s="21"/>
      <c r="N392" s="22" t="str">
        <f t="shared" ref="N392:N393" si="4216">LEFT(F392,FIND(" -",F392)-1)</f>
        <v>CB. 7.6.2</v>
      </c>
      <c r="O392" s="22" t="str">
        <f t="shared" ref="O392" si="4217">IF(ISERR(N392),D391,N392)</f>
        <v>CB. 7.6.2</v>
      </c>
      <c r="P392" s="22" t="str">
        <f t="shared" ref="P392:P393" si="4218">TRIM(F392&amp;"")</f>
        <v>CB. 7.6.2 -Yes</v>
      </c>
      <c r="Q392" s="22" t="str">
        <f t="shared" ref="Q392:Q393" si="4219">TRIM(G392&amp;"")</f>
        <v>Y</v>
      </c>
      <c r="R392" s="9">
        <f t="shared" ref="R392:R393" si="4220">VLOOKUP(F392,$AI$2:$AM$5000,5,FALSE)</f>
        <v>2</v>
      </c>
      <c r="S392" s="9">
        <f t="shared" ref="S392:S393" si="4221">IF(ISNA(R392),0,R392)</f>
        <v>2</v>
      </c>
      <c r="T392" s="9">
        <f t="shared" ref="T392:T393" si="4222">VLOOKUP(F392,$AI$2:$AL$5000,4,FALSE)</f>
        <v>2</v>
      </c>
      <c r="U392" s="9">
        <f t="shared" ref="U392:U393" si="4223">IF(ISNA(T392),0,T392)</f>
        <v>2</v>
      </c>
      <c r="X392" s="9">
        <f t="shared" ref="X392:X393" si="4224">VLOOKUP(F392,$AI$2:$AL$5000,3,FALSE)</f>
        <v>4148180</v>
      </c>
      <c r="Y392" s="349"/>
      <c r="Z392" s="9">
        <f>SUM(Y$7:Y392)</f>
        <v>0</v>
      </c>
      <c r="AC392" s="350">
        <f t="shared" ref="AC392" si="4225">IF(ISNA(VLOOKUP(F392,$AI$2:$AS$5000,11,FALSE)),"", VLOOKUP(F392,$AI$2:$AS$5000,11,FALSE))</f>
        <v>0</v>
      </c>
      <c r="AI392" s="328" t="s">
        <v>2137</v>
      </c>
      <c r="AJ392" s="328">
        <v>1354055</v>
      </c>
      <c r="AK392" s="328">
        <v>4148223</v>
      </c>
      <c r="AL392" s="328">
        <v>0</v>
      </c>
      <c r="AM392" s="328">
        <v>5</v>
      </c>
      <c r="AN392" s="328">
        <v>21</v>
      </c>
      <c r="AO392" s="328">
        <v>0</v>
      </c>
      <c r="AP392" s="328">
        <v>1</v>
      </c>
      <c r="AQ392" s="328">
        <v>0</v>
      </c>
      <c r="AR392" s="328">
        <v>0</v>
      </c>
      <c r="AS392" s="328"/>
    </row>
    <row r="393" spans="1:50" ht="26.25" thickBot="1">
      <c r="A393" s="212">
        <f t="shared" si="3532"/>
        <v>0</v>
      </c>
      <c r="B393" s="23" t="str">
        <f t="shared" ref="B393:D393" si="4226">B391</f>
        <v>GGFV51FA</v>
      </c>
      <c r="C393" s="220" t="str">
        <f t="shared" si="4226"/>
        <v>Major Must</v>
      </c>
      <c r="D393" s="45" t="str">
        <f t="shared" si="4226"/>
        <v>CB. 7.6.2</v>
      </c>
      <c r="E393" s="24" t="str">
        <f>Labels!$C$104</f>
        <v>Answer 2 / Evidence</v>
      </c>
      <c r="F393" s="222"/>
      <c r="G393" s="223"/>
      <c r="H393" s="25" t="str">
        <f t="shared" si="4211"/>
        <v/>
      </c>
      <c r="I393" s="25" t="str">
        <f t="shared" si="4212"/>
        <v/>
      </c>
      <c r="J393" s="25" t="str">
        <f t="shared" si="4213"/>
        <v/>
      </c>
      <c r="K393" s="25" t="str">
        <f t="shared" si="4214"/>
        <v>X</v>
      </c>
      <c r="L393" s="27" t="str">
        <f t="shared" ref="L393" si="4227">L391</f>
        <v/>
      </c>
      <c r="M393" s="21"/>
      <c r="N393" s="22" t="e">
        <f t="shared" si="4216"/>
        <v>#VALUE!</v>
      </c>
      <c r="O393" s="22" t="str">
        <f t="shared" ref="O393" si="4228">IF(ISERR(N393),D391,N393)</f>
        <v>CB. 7.6.2</v>
      </c>
      <c r="P393" s="22" t="str">
        <f t="shared" si="4218"/>
        <v/>
      </c>
      <c r="Q393" s="22" t="str">
        <f t="shared" si="4219"/>
        <v/>
      </c>
      <c r="R393" s="9" t="e">
        <f t="shared" si="4220"/>
        <v>#N/A</v>
      </c>
      <c r="S393" s="9">
        <f t="shared" si="4221"/>
        <v>0</v>
      </c>
      <c r="T393" s="9" t="e">
        <f t="shared" si="4222"/>
        <v>#N/A</v>
      </c>
      <c r="U393" s="9">
        <f t="shared" si="4223"/>
        <v>0</v>
      </c>
      <c r="V393" s="9">
        <f t="shared" ref="V393" si="4229">IF(U393=0,U392,U393)</f>
        <v>2</v>
      </c>
      <c r="W393" s="347">
        <v>2</v>
      </c>
      <c r="X393" s="9" t="e">
        <f t="shared" si="4224"/>
        <v>#N/A</v>
      </c>
      <c r="Y393" s="349"/>
      <c r="Z393" s="9">
        <f>SUM(Y$7:Y393)</f>
        <v>0</v>
      </c>
      <c r="AE393" s="9">
        <f t="shared" ref="AE393" si="4230">MIN(AH393,V393)</f>
        <v>2</v>
      </c>
      <c r="AH393" s="9">
        <v>2</v>
      </c>
      <c r="AI393" s="328" t="s">
        <v>2138</v>
      </c>
      <c r="AJ393" s="328">
        <v>1354055</v>
      </c>
      <c r="AK393" s="328">
        <v>4148222</v>
      </c>
      <c r="AL393" s="328">
        <v>2</v>
      </c>
      <c r="AM393" s="328">
        <v>2</v>
      </c>
      <c r="AN393" s="328">
        <v>21</v>
      </c>
      <c r="AO393" s="328">
        <v>1</v>
      </c>
      <c r="AP393" s="328">
        <v>0</v>
      </c>
      <c r="AQ393" s="328">
        <v>0</v>
      </c>
      <c r="AR393" s="328">
        <v>0</v>
      </c>
      <c r="AS393" s="328"/>
      <c r="AU393" s="9">
        <v>0</v>
      </c>
      <c r="AV393" s="9">
        <f>U392</f>
        <v>2</v>
      </c>
    </row>
    <row r="394" spans="1:50" ht="51">
      <c r="A394" s="212">
        <f t="shared" ref="A394:A457" si="4231">Z394</f>
        <v>0</v>
      </c>
      <c r="B394" s="67" t="s">
        <v>1157</v>
      </c>
      <c r="C394" s="143" t="s">
        <v>1096</v>
      </c>
      <c r="D394" s="43" t="s">
        <v>2602</v>
      </c>
      <c r="E394" s="218" t="str">
        <f>Labels!$C$54</f>
        <v>Control Point</v>
      </c>
      <c r="F394" s="26" t="s">
        <v>2603</v>
      </c>
      <c r="G394" s="30" t="str">
        <f>IF(OR(ISERR(P395),ISERR(P396),ISERR(Q395),ISERR(Q396)),Labels!$C$94,Q394)</f>
        <v>Input Accepted</v>
      </c>
      <c r="H394" s="15" t="str">
        <f t="shared" ref="H394" si="4232">IF(F395&lt;&gt;"",IF(TRIM(VLOOKUP(F395,$AI$2:$AR$5000,8,FALSE))="1","X",""),"")</f>
        <v/>
      </c>
      <c r="I394" s="15" t="str">
        <f t="shared" ref="I394" si="4233">IF(F395&lt;&gt;"",IF(TRIM(VLOOKUP(F395,$AI$2:$AR$5000,9,FALSE))="1","X",""),"")</f>
        <v/>
      </c>
      <c r="J394" s="15" t="str">
        <f t="shared" ref="J394" si="4234">IF(TRIM(""&amp;G396)&lt;&gt;"","X","")</f>
        <v/>
      </c>
      <c r="K394" s="15" t="str">
        <f t="shared" ref="K394" si="4235">IF(TRIM(""&amp;G395)&lt;&gt;"","X","")</f>
        <v>X</v>
      </c>
      <c r="L394" s="31" t="str">
        <f>IF(G394&lt;&gt;Labels!$C$92,"X","")</f>
        <v/>
      </c>
      <c r="M394" s="16"/>
      <c r="N394" s="17">
        <v>1354039</v>
      </c>
      <c r="O394" s="17">
        <v>13125</v>
      </c>
      <c r="P394" s="17"/>
      <c r="Q394" s="22" t="str">
        <f>IF(F395="",Labels!$C$93,R394)</f>
        <v>Input Accepted</v>
      </c>
      <c r="R394" s="9" t="str">
        <f t="shared" ref="R394" si="4236">IF(OR(O395&amp;""&lt;&gt;D394&amp;"",O396&amp;""&lt;&gt;D394&amp;""),"You are not allowed to copy cells in the answer column. Press Ctrl-z immediately to attempt to fix this error.",S394)</f>
        <v>Input Accepted</v>
      </c>
      <c r="S394" s="9" t="str">
        <f>IF(AND(OR(H394="X",S395=6,C394=Labels!$C$49,C394=Labels!$C$46,AX394="Y"),Q395=""),Labels!$C$95,T394)</f>
        <v>Input Accepted</v>
      </c>
      <c r="T394" s="346" t="str">
        <f>IF(OR(S396=6,AND(S396&gt;0,S395=6)),Labels!$C$96,IF(S396=1,Labels!$C$143,U394))</f>
        <v>Input Accepted</v>
      </c>
      <c r="U394" s="9" t="str">
        <f>IF(AND(S396&gt;0,U396&lt;=U395),Labels!C$97,V394)</f>
        <v>Input Accepted</v>
      </c>
      <c r="V394" s="9" t="str">
        <f>IF(AND(S396&gt;0,Q396=""),Labels!$C$98,W394)</f>
        <v>Input Accepted</v>
      </c>
      <c r="W394" s="9" t="str">
        <f>IF(AND(S396=0,Q396&lt;&gt;""),Labels!$C$99,Labels!$C$92)</f>
        <v>Input Accepted</v>
      </c>
      <c r="Y394" s="9">
        <f t="shared" ref="Y394" si="4237">IF(H394="X",1,0)</f>
        <v>0</v>
      </c>
      <c r="Z394" s="9">
        <f>SUM(Y$7:Y394)</f>
        <v>0</v>
      </c>
      <c r="AA394" s="9" t="str">
        <f t="shared" ref="AA394" si="4238">Q395</f>
        <v>Y</v>
      </c>
      <c r="AB394" s="9">
        <f t="shared" ref="AB394" si="4239">VLOOKUP(P395,$AI$2:$AN$5000,6,FALSE)</f>
        <v>21</v>
      </c>
      <c r="AC394" s="9" t="str">
        <f t="shared" ref="AC394" si="4240">Q396</f>
        <v/>
      </c>
      <c r="AD394" s="9">
        <f t="shared" ref="AD394" si="4241">IF(TRIM(F395)="",1,0)</f>
        <v>0</v>
      </c>
      <c r="AF394" s="347">
        <f t="shared" ref="AF394" si="4242">SUM($AD$7:$AD$5000)</f>
        <v>0</v>
      </c>
      <c r="AG394" s="9">
        <f>IF(AND(H394="X",C394=Labels!C436),1,0)</f>
        <v>0</v>
      </c>
      <c r="AI394" s="328" t="s">
        <v>2139</v>
      </c>
      <c r="AJ394" s="328">
        <v>1354056</v>
      </c>
      <c r="AK394" s="328">
        <v>4148226</v>
      </c>
      <c r="AL394" s="328">
        <v>0</v>
      </c>
      <c r="AM394" s="328">
        <v>6</v>
      </c>
      <c r="AN394" s="328">
        <v>21</v>
      </c>
      <c r="AO394" s="328">
        <v>1</v>
      </c>
      <c r="AP394" s="328">
        <v>0</v>
      </c>
      <c r="AQ394" s="328">
        <v>1</v>
      </c>
      <c r="AR394" s="328">
        <v>0</v>
      </c>
      <c r="AS394" s="328"/>
      <c r="AX394" s="9" t="s">
        <v>663</v>
      </c>
    </row>
    <row r="395" spans="1:50" ht="25.5">
      <c r="A395" s="212">
        <f t="shared" si="4231"/>
        <v>0</v>
      </c>
      <c r="B395" s="18" t="s">
        <v>1157</v>
      </c>
      <c r="C395" s="219" t="str">
        <f t="shared" ref="C395" si="4243">C394</f>
        <v>Major Must</v>
      </c>
      <c r="D395" s="44" t="str">
        <f t="shared" ref="D395" si="4244">D394</f>
        <v>CB. 7.6.3</v>
      </c>
      <c r="E395" s="19" t="str">
        <f>Labels!$C$103</f>
        <v>Answer 1 / Comment</v>
      </c>
      <c r="F395" s="62" t="str">
        <f>$AI$355</f>
        <v>CB. 7.6.3 -Yes</v>
      </c>
      <c r="G395" s="46" t="s">
        <v>664</v>
      </c>
      <c r="H395" s="20" t="str">
        <f t="shared" ref="H395:H396" si="4245">H394</f>
        <v/>
      </c>
      <c r="I395" s="20" t="str">
        <f t="shared" ref="I395:I396" si="4246">I394</f>
        <v/>
      </c>
      <c r="J395" s="20" t="str">
        <f t="shared" ref="J395:J396" si="4247">J394</f>
        <v/>
      </c>
      <c r="K395" s="20" t="str">
        <f t="shared" ref="K395:K396" si="4248">K394</f>
        <v>X</v>
      </c>
      <c r="L395" s="28" t="str">
        <f t="shared" ref="L395" si="4249">L394</f>
        <v/>
      </c>
      <c r="M395" s="21"/>
      <c r="N395" s="22" t="str">
        <f t="shared" ref="N395:N396" si="4250">LEFT(F395,FIND(" -",F395)-1)</f>
        <v>CB. 7.6.3</v>
      </c>
      <c r="O395" s="22" t="str">
        <f t="shared" ref="O395" si="4251">IF(ISERR(N395),D394,N395)</f>
        <v>CB. 7.6.3</v>
      </c>
      <c r="P395" s="22" t="str">
        <f t="shared" ref="P395:P396" si="4252">TRIM(F395&amp;"")</f>
        <v>CB. 7.6.3 -Yes</v>
      </c>
      <c r="Q395" s="22" t="str">
        <f t="shared" ref="Q395:Q396" si="4253">TRIM(G395&amp;"")</f>
        <v>Y</v>
      </c>
      <c r="R395" s="9">
        <f t="shared" ref="R395:R396" si="4254">VLOOKUP(F395,$AI$2:$AM$5000,5,FALSE)</f>
        <v>2</v>
      </c>
      <c r="S395" s="9">
        <f t="shared" ref="S395:S396" si="4255">IF(ISNA(R395),0,R395)</f>
        <v>2</v>
      </c>
      <c r="T395" s="9">
        <f t="shared" ref="T395:T396" si="4256">VLOOKUP(F395,$AI$2:$AL$5000,4,FALSE)</f>
        <v>2</v>
      </c>
      <c r="U395" s="9">
        <f t="shared" ref="U395:U396" si="4257">IF(ISNA(T395),0,T395)</f>
        <v>2</v>
      </c>
      <c r="X395" s="9">
        <f t="shared" ref="X395:X396" si="4258">VLOOKUP(F395,$AI$2:$AL$5000,3,FALSE)</f>
        <v>4148183</v>
      </c>
      <c r="Y395" s="349"/>
      <c r="Z395" s="9">
        <f>SUM(Y$7:Y395)</f>
        <v>0</v>
      </c>
      <c r="AC395" s="350">
        <f t="shared" ref="AC395" si="4259">IF(ISNA(VLOOKUP(F395,$AI$2:$AS$5000,11,FALSE)),"", VLOOKUP(F395,$AI$2:$AS$5000,11,FALSE))</f>
        <v>0</v>
      </c>
      <c r="AI395" s="328" t="s">
        <v>2140</v>
      </c>
      <c r="AJ395" s="328">
        <v>1354056</v>
      </c>
      <c r="AK395" s="328">
        <v>4148225</v>
      </c>
      <c r="AL395" s="328">
        <v>0</v>
      </c>
      <c r="AM395" s="328">
        <v>5</v>
      </c>
      <c r="AN395" s="328">
        <v>21</v>
      </c>
      <c r="AO395" s="328">
        <v>0</v>
      </c>
      <c r="AP395" s="328">
        <v>1</v>
      </c>
      <c r="AQ395" s="328">
        <v>0</v>
      </c>
      <c r="AR395" s="328">
        <v>0</v>
      </c>
      <c r="AS395" s="328"/>
    </row>
    <row r="396" spans="1:50" ht="26.25" thickBot="1">
      <c r="A396" s="212">
        <f t="shared" si="4231"/>
        <v>0</v>
      </c>
      <c r="B396" s="23" t="str">
        <f t="shared" ref="B396:D396" si="4260">B394</f>
        <v>GGFV51FA</v>
      </c>
      <c r="C396" s="220" t="str">
        <f t="shared" si="4260"/>
        <v>Major Must</v>
      </c>
      <c r="D396" s="45" t="str">
        <f t="shared" si="4260"/>
        <v>CB. 7.6.3</v>
      </c>
      <c r="E396" s="24" t="str">
        <f>Labels!$C$104</f>
        <v>Answer 2 / Evidence</v>
      </c>
      <c r="F396" s="222"/>
      <c r="G396" s="223"/>
      <c r="H396" s="25" t="str">
        <f t="shared" si="4245"/>
        <v/>
      </c>
      <c r="I396" s="25" t="str">
        <f t="shared" si="4246"/>
        <v/>
      </c>
      <c r="J396" s="25" t="str">
        <f t="shared" si="4247"/>
        <v/>
      </c>
      <c r="K396" s="25" t="str">
        <f t="shared" si="4248"/>
        <v>X</v>
      </c>
      <c r="L396" s="27" t="str">
        <f t="shared" ref="L396" si="4261">L394</f>
        <v/>
      </c>
      <c r="M396" s="21"/>
      <c r="N396" s="22" t="e">
        <f t="shared" si="4250"/>
        <v>#VALUE!</v>
      </c>
      <c r="O396" s="22" t="str">
        <f t="shared" ref="O396" si="4262">IF(ISERR(N396),D394,N396)</f>
        <v>CB. 7.6.3</v>
      </c>
      <c r="P396" s="22" t="str">
        <f t="shared" si="4252"/>
        <v/>
      </c>
      <c r="Q396" s="22" t="str">
        <f t="shared" si="4253"/>
        <v/>
      </c>
      <c r="R396" s="9" t="e">
        <f t="shared" si="4254"/>
        <v>#N/A</v>
      </c>
      <c r="S396" s="9">
        <f t="shared" si="4255"/>
        <v>0</v>
      </c>
      <c r="T396" s="9" t="e">
        <f t="shared" si="4256"/>
        <v>#N/A</v>
      </c>
      <c r="U396" s="9">
        <f t="shared" si="4257"/>
        <v>0</v>
      </c>
      <c r="V396" s="9">
        <f t="shared" ref="V396" si="4263">IF(U396=0,U395,U396)</f>
        <v>2</v>
      </c>
      <c r="W396" s="347">
        <v>2</v>
      </c>
      <c r="X396" s="9" t="e">
        <f t="shared" si="4258"/>
        <v>#N/A</v>
      </c>
      <c r="Y396" s="349"/>
      <c r="Z396" s="9">
        <f>SUM(Y$7:Y396)</f>
        <v>0</v>
      </c>
      <c r="AE396" s="9">
        <f t="shared" ref="AE396" si="4264">MIN(AH396,V396)</f>
        <v>2</v>
      </c>
      <c r="AH396" s="9">
        <v>2</v>
      </c>
      <c r="AI396" s="328" t="s">
        <v>2141</v>
      </c>
      <c r="AJ396" s="328">
        <v>1354056</v>
      </c>
      <c r="AK396" s="328">
        <v>4148224</v>
      </c>
      <c r="AL396" s="328">
        <v>2</v>
      </c>
      <c r="AM396" s="328">
        <v>2</v>
      </c>
      <c r="AN396" s="328">
        <v>21</v>
      </c>
      <c r="AO396" s="328">
        <v>1</v>
      </c>
      <c r="AP396" s="328">
        <v>0</v>
      </c>
      <c r="AQ396" s="328">
        <v>0</v>
      </c>
      <c r="AR396" s="328">
        <v>0</v>
      </c>
      <c r="AS396" s="328"/>
      <c r="AU396" s="9">
        <v>0</v>
      </c>
      <c r="AV396" s="9">
        <f>U395</f>
        <v>2</v>
      </c>
    </row>
    <row r="397" spans="1:50" ht="25.5">
      <c r="A397" s="212">
        <f t="shared" si="4231"/>
        <v>0</v>
      </c>
      <c r="B397" s="67" t="s">
        <v>1157</v>
      </c>
      <c r="C397" s="143" t="s">
        <v>1096</v>
      </c>
      <c r="D397" s="43" t="s">
        <v>2604</v>
      </c>
      <c r="E397" s="218" t="str">
        <f>Labels!$C$54</f>
        <v>Control Point</v>
      </c>
      <c r="F397" s="26" t="s">
        <v>2605</v>
      </c>
      <c r="G397" s="30" t="str">
        <f>IF(OR(ISERR(P398),ISERR(P399),ISERR(Q398),ISERR(Q399)),Labels!$C$94,Q397)</f>
        <v>Input Accepted</v>
      </c>
      <c r="H397" s="15" t="str">
        <f t="shared" ref="H397" si="4265">IF(F398&lt;&gt;"",IF(TRIM(VLOOKUP(F398,$AI$2:$AR$5000,8,FALSE))="1","X",""),"")</f>
        <v/>
      </c>
      <c r="I397" s="15" t="str">
        <f t="shared" ref="I397" si="4266">IF(F398&lt;&gt;"",IF(TRIM(VLOOKUP(F398,$AI$2:$AR$5000,9,FALSE))="1","X",""),"")</f>
        <v/>
      </c>
      <c r="J397" s="15" t="str">
        <f t="shared" ref="J397" si="4267">IF(TRIM(""&amp;G399)&lt;&gt;"","X","")</f>
        <v/>
      </c>
      <c r="K397" s="15" t="str">
        <f t="shared" ref="K397" si="4268">IF(TRIM(""&amp;G398)&lt;&gt;"","X","")</f>
        <v>X</v>
      </c>
      <c r="L397" s="31" t="str">
        <f>IF(G397&lt;&gt;Labels!$C$92,"X","")</f>
        <v/>
      </c>
      <c r="M397" s="16"/>
      <c r="N397" s="17">
        <v>1354040</v>
      </c>
      <c r="O397" s="17">
        <v>13125</v>
      </c>
      <c r="P397" s="17"/>
      <c r="Q397" s="22" t="str">
        <f>IF(F398="",Labels!$C$93,R397)</f>
        <v>Input Accepted</v>
      </c>
      <c r="R397" s="9" t="str">
        <f t="shared" ref="R397" si="4269">IF(OR(O398&amp;""&lt;&gt;D397&amp;"",O399&amp;""&lt;&gt;D397&amp;""),"You are not allowed to copy cells in the answer column. Press Ctrl-z immediately to attempt to fix this error.",S397)</f>
        <v>Input Accepted</v>
      </c>
      <c r="S397" s="9" t="str">
        <f>IF(AND(OR(H397="X",S398=6,C397=Labels!$C$49,C397=Labels!$C$46,AX397="Y"),Q398=""),Labels!$C$95,T397)</f>
        <v>Input Accepted</v>
      </c>
      <c r="T397" s="346" t="str">
        <f>IF(OR(S399=6,AND(S399&gt;0,S398=6)),Labels!$C$96,IF(S399=1,Labels!$C$143,U397))</f>
        <v>Input Accepted</v>
      </c>
      <c r="U397" s="9" t="str">
        <f>IF(AND(S399&gt;0,U399&lt;=U398),Labels!C$97,V397)</f>
        <v>Input Accepted</v>
      </c>
      <c r="V397" s="9" t="str">
        <f>IF(AND(S399&gt;0,Q399=""),Labels!$C$98,W397)</f>
        <v>Input Accepted</v>
      </c>
      <c r="W397" s="9" t="str">
        <f>IF(AND(S399=0,Q399&lt;&gt;""),Labels!$C$99,Labels!$C$92)</f>
        <v>Input Accepted</v>
      </c>
      <c r="Y397" s="9">
        <f t="shared" ref="Y397" si="4270">IF(H397="X",1,0)</f>
        <v>0</v>
      </c>
      <c r="Z397" s="9">
        <f>SUM(Y$7:Y397)</f>
        <v>0</v>
      </c>
      <c r="AA397" s="9" t="str">
        <f t="shared" ref="AA397" si="4271">Q398</f>
        <v>Y</v>
      </c>
      <c r="AB397" s="9">
        <f t="shared" ref="AB397" si="4272">VLOOKUP(P398,$AI$2:$AN$5000,6,FALSE)</f>
        <v>21</v>
      </c>
      <c r="AC397" s="9" t="str">
        <f t="shared" ref="AC397" si="4273">Q399</f>
        <v/>
      </c>
      <c r="AD397" s="9">
        <f t="shared" ref="AD397" si="4274">IF(TRIM(F398)="",1,0)</f>
        <v>0</v>
      </c>
      <c r="AF397" s="347">
        <f t="shared" ref="AF397" si="4275">SUM($AD$7:$AD$5000)</f>
        <v>0</v>
      </c>
      <c r="AG397" s="9">
        <f>IF(AND(H397="X",C397=Labels!C439),1,0)</f>
        <v>0</v>
      </c>
      <c r="AI397" s="328" t="s">
        <v>2142</v>
      </c>
      <c r="AJ397" s="328">
        <v>1354057</v>
      </c>
      <c r="AK397" s="328">
        <v>4148228</v>
      </c>
      <c r="AL397" s="328">
        <v>0</v>
      </c>
      <c r="AM397" s="328">
        <v>5</v>
      </c>
      <c r="AN397" s="328">
        <v>21</v>
      </c>
      <c r="AO397" s="328">
        <v>0</v>
      </c>
      <c r="AP397" s="328">
        <v>1</v>
      </c>
      <c r="AQ397" s="328">
        <v>0</v>
      </c>
      <c r="AR397" s="328">
        <v>0</v>
      </c>
      <c r="AS397" s="328"/>
      <c r="AX397" s="9" t="s">
        <v>663</v>
      </c>
    </row>
    <row r="398" spans="1:50" ht="25.5">
      <c r="A398" s="212">
        <f t="shared" si="4231"/>
        <v>0</v>
      </c>
      <c r="B398" s="18" t="s">
        <v>1157</v>
      </c>
      <c r="C398" s="219" t="str">
        <f t="shared" ref="C398" si="4276">C397</f>
        <v>Major Must</v>
      </c>
      <c r="D398" s="44" t="str">
        <f t="shared" ref="D398" si="4277">D397</f>
        <v>CB. 7.6.4</v>
      </c>
      <c r="E398" s="19" t="str">
        <f>Labels!$C$103</f>
        <v>Answer 1 / Comment</v>
      </c>
      <c r="F398" s="62" t="str">
        <f>$AI$358</f>
        <v>CB. 7.6.4 -Yes</v>
      </c>
      <c r="G398" s="46" t="s">
        <v>664</v>
      </c>
      <c r="H398" s="20" t="str">
        <f t="shared" ref="H398:H399" si="4278">H397</f>
        <v/>
      </c>
      <c r="I398" s="20" t="str">
        <f t="shared" ref="I398:I399" si="4279">I397</f>
        <v/>
      </c>
      <c r="J398" s="20" t="str">
        <f t="shared" ref="J398:J399" si="4280">J397</f>
        <v/>
      </c>
      <c r="K398" s="20" t="str">
        <f t="shared" ref="K398:K399" si="4281">K397</f>
        <v>X</v>
      </c>
      <c r="L398" s="28" t="str">
        <f t="shared" ref="L398" si="4282">L397</f>
        <v/>
      </c>
      <c r="M398" s="21"/>
      <c r="N398" s="22" t="str">
        <f t="shared" ref="N398:N399" si="4283">LEFT(F398,FIND(" -",F398)-1)</f>
        <v>CB. 7.6.4</v>
      </c>
      <c r="O398" s="22" t="str">
        <f t="shared" ref="O398" si="4284">IF(ISERR(N398),D397,N398)</f>
        <v>CB. 7.6.4</v>
      </c>
      <c r="P398" s="22" t="str">
        <f t="shared" ref="P398:P399" si="4285">TRIM(F398&amp;"")</f>
        <v>CB. 7.6.4 -Yes</v>
      </c>
      <c r="Q398" s="22" t="str">
        <f t="shared" ref="Q398:Q399" si="4286">TRIM(G398&amp;"")</f>
        <v>Y</v>
      </c>
      <c r="R398" s="9">
        <f t="shared" ref="R398:R399" si="4287">VLOOKUP(F398,$AI$2:$AM$5000,5,FALSE)</f>
        <v>2</v>
      </c>
      <c r="S398" s="9">
        <f t="shared" ref="S398:S399" si="4288">IF(ISNA(R398),0,R398)</f>
        <v>2</v>
      </c>
      <c r="T398" s="9">
        <f t="shared" ref="T398:T399" si="4289">VLOOKUP(F398,$AI$2:$AL$5000,4,FALSE)</f>
        <v>2</v>
      </c>
      <c r="U398" s="9">
        <f t="shared" ref="U398:U399" si="4290">IF(ISNA(T398),0,T398)</f>
        <v>2</v>
      </c>
      <c r="X398" s="9">
        <f t="shared" ref="X398:X399" si="4291">VLOOKUP(F398,$AI$2:$AL$5000,3,FALSE)</f>
        <v>4148186</v>
      </c>
      <c r="Y398" s="349"/>
      <c r="Z398" s="9">
        <f>SUM(Y$7:Y398)</f>
        <v>0</v>
      </c>
      <c r="AC398" s="350">
        <f t="shared" ref="AC398" si="4292">IF(ISNA(VLOOKUP(F398,$AI$2:$AS$5000,11,FALSE)),"", VLOOKUP(F398,$AI$2:$AS$5000,11,FALSE))</f>
        <v>0</v>
      </c>
      <c r="AI398" s="328" t="s">
        <v>2143</v>
      </c>
      <c r="AJ398" s="328">
        <v>1354057</v>
      </c>
      <c r="AK398" s="328">
        <v>4148227</v>
      </c>
      <c r="AL398" s="328">
        <v>2</v>
      </c>
      <c r="AM398" s="328">
        <v>2</v>
      </c>
      <c r="AN398" s="328">
        <v>21</v>
      </c>
      <c r="AO398" s="328">
        <v>1</v>
      </c>
      <c r="AP398" s="328">
        <v>0</v>
      </c>
      <c r="AQ398" s="328">
        <v>0</v>
      </c>
      <c r="AR398" s="328">
        <v>0</v>
      </c>
      <c r="AS398" s="328"/>
    </row>
    <row r="399" spans="1:50" ht="26.25" thickBot="1">
      <c r="A399" s="212">
        <f t="shared" si="4231"/>
        <v>0</v>
      </c>
      <c r="B399" s="23" t="str">
        <f t="shared" ref="B399:D399" si="4293">B397</f>
        <v>GGFV51FA</v>
      </c>
      <c r="C399" s="220" t="str">
        <f t="shared" si="4293"/>
        <v>Major Must</v>
      </c>
      <c r="D399" s="45" t="str">
        <f t="shared" si="4293"/>
        <v>CB. 7.6.4</v>
      </c>
      <c r="E399" s="24" t="str">
        <f>Labels!$C$104</f>
        <v>Answer 2 / Evidence</v>
      </c>
      <c r="F399" s="222"/>
      <c r="G399" s="223"/>
      <c r="H399" s="25" t="str">
        <f t="shared" si="4278"/>
        <v/>
      </c>
      <c r="I399" s="25" t="str">
        <f t="shared" si="4279"/>
        <v/>
      </c>
      <c r="J399" s="25" t="str">
        <f t="shared" si="4280"/>
        <v/>
      </c>
      <c r="K399" s="25" t="str">
        <f t="shared" si="4281"/>
        <v>X</v>
      </c>
      <c r="L399" s="27" t="str">
        <f t="shared" ref="L399" si="4294">L397</f>
        <v/>
      </c>
      <c r="M399" s="21"/>
      <c r="N399" s="22" t="e">
        <f t="shared" si="4283"/>
        <v>#VALUE!</v>
      </c>
      <c r="O399" s="22" t="str">
        <f t="shared" ref="O399" si="4295">IF(ISERR(N399),D397,N399)</f>
        <v>CB. 7.6.4</v>
      </c>
      <c r="P399" s="22" t="str">
        <f t="shared" si="4285"/>
        <v/>
      </c>
      <c r="Q399" s="22" t="str">
        <f t="shared" si="4286"/>
        <v/>
      </c>
      <c r="R399" s="9" t="e">
        <f t="shared" si="4287"/>
        <v>#N/A</v>
      </c>
      <c r="S399" s="9">
        <f t="shared" si="4288"/>
        <v>0</v>
      </c>
      <c r="T399" s="9" t="e">
        <f t="shared" si="4289"/>
        <v>#N/A</v>
      </c>
      <c r="U399" s="9">
        <f t="shared" si="4290"/>
        <v>0</v>
      </c>
      <c r="V399" s="9">
        <f t="shared" ref="V399" si="4296">IF(U399=0,U398,U399)</f>
        <v>2</v>
      </c>
      <c r="W399" s="347">
        <v>2</v>
      </c>
      <c r="X399" s="9" t="e">
        <f t="shared" si="4291"/>
        <v>#N/A</v>
      </c>
      <c r="Y399" s="349"/>
      <c r="Z399" s="9">
        <f>SUM(Y$7:Y399)</f>
        <v>0</v>
      </c>
      <c r="AE399" s="9">
        <f t="shared" ref="AE399" si="4297">MIN(AH399,V399)</f>
        <v>2</v>
      </c>
      <c r="AH399" s="9">
        <v>2</v>
      </c>
      <c r="AI399" s="328" t="s">
        <v>2144</v>
      </c>
      <c r="AJ399" s="328">
        <v>1354058</v>
      </c>
      <c r="AK399" s="328">
        <v>4148230</v>
      </c>
      <c r="AL399" s="328">
        <v>0</v>
      </c>
      <c r="AM399" s="328">
        <v>5</v>
      </c>
      <c r="AN399" s="328">
        <v>21</v>
      </c>
      <c r="AO399" s="328">
        <v>0</v>
      </c>
      <c r="AP399" s="328">
        <v>1</v>
      </c>
      <c r="AQ399" s="328">
        <v>0</v>
      </c>
      <c r="AR399" s="328">
        <v>0</v>
      </c>
      <c r="AS399" s="328"/>
      <c r="AU399" s="9">
        <v>0</v>
      </c>
      <c r="AV399" s="9">
        <f>U398</f>
        <v>2</v>
      </c>
    </row>
    <row r="400" spans="1:50">
      <c r="A400" s="212">
        <f t="shared" si="4231"/>
        <v>0</v>
      </c>
      <c r="B400" s="67" t="s">
        <v>1157</v>
      </c>
      <c r="C400" s="143" t="s">
        <v>1097</v>
      </c>
      <c r="D400" s="43" t="s">
        <v>2606</v>
      </c>
      <c r="E400" s="218" t="str">
        <f>Labels!$C$54</f>
        <v>Control Point</v>
      </c>
      <c r="F400" s="26" t="s">
        <v>2607</v>
      </c>
      <c r="G400" s="30" t="str">
        <f>IF(OR(ISERR(P401),ISERR(P402),ISERR(Q401),ISERR(Q402)),Labels!$C$94,Q400)</f>
        <v>Input Accepted</v>
      </c>
      <c r="H400" s="15" t="str">
        <f t="shared" ref="H400" si="4298">IF(F401&lt;&gt;"",IF(TRIM(VLOOKUP(F401,$AI$2:$AR$5000,8,FALSE))="1","X",""),"")</f>
        <v/>
      </c>
      <c r="I400" s="15" t="str">
        <f t="shared" ref="I400" si="4299">IF(F401&lt;&gt;"",IF(TRIM(VLOOKUP(F401,$AI$2:$AR$5000,9,FALSE))="1","X",""),"")</f>
        <v/>
      </c>
      <c r="J400" s="15" t="str">
        <f t="shared" ref="J400" si="4300">IF(TRIM(""&amp;G402)&lt;&gt;"","X","")</f>
        <v/>
      </c>
      <c r="K400" s="15" t="str">
        <f t="shared" ref="K400" si="4301">IF(TRIM(""&amp;G401)&lt;&gt;"","X","")</f>
        <v/>
      </c>
      <c r="L400" s="31" t="str">
        <f>IF(G400&lt;&gt;Labels!$C$92,"X","")</f>
        <v/>
      </c>
      <c r="M400" s="16"/>
      <c r="N400" s="17">
        <v>1354041</v>
      </c>
      <c r="O400" s="17">
        <v>13125</v>
      </c>
      <c r="P400" s="17"/>
      <c r="Q400" s="22" t="str">
        <f>IF(F401="",Labels!$C$93,R400)</f>
        <v>Input Accepted</v>
      </c>
      <c r="R400" s="9" t="str">
        <f t="shared" ref="R400" si="4302">IF(OR(O401&amp;""&lt;&gt;D400&amp;"",O402&amp;""&lt;&gt;D400&amp;""),"You are not allowed to copy cells in the answer column. Press Ctrl-z immediately to attempt to fix this error.",S400)</f>
        <v>Input Accepted</v>
      </c>
      <c r="S400" s="9" t="str">
        <f>IF(AND(OR(H400="X",S401=6,C400=Labels!$C$49,C400=Labels!$C$46,AX400="Y"),Q401=""),Labels!$C$95,T400)</f>
        <v>Input Accepted</v>
      </c>
      <c r="T400" s="346" t="str">
        <f>IF(OR(S402=6,AND(S402&gt;0,S401=6)),Labels!$C$96,IF(S402=1,Labels!$C$143,U400))</f>
        <v>Input Accepted</v>
      </c>
      <c r="U400" s="9" t="str">
        <f>IF(AND(S402&gt;0,U402&lt;=U401),Labels!C$97,V400)</f>
        <v>Input Accepted</v>
      </c>
      <c r="V400" s="9" t="str">
        <f>IF(AND(S402&gt;0,Q402=""),Labels!$C$98,W400)</f>
        <v>Input Accepted</v>
      </c>
      <c r="W400" s="9" t="str">
        <f>IF(AND(S402=0,Q402&lt;&gt;""),Labels!$C$99,Labels!$C$92)</f>
        <v>Input Accepted</v>
      </c>
      <c r="Y400" s="9">
        <f t="shared" ref="Y400" si="4303">IF(H400="X",1,0)</f>
        <v>0</v>
      </c>
      <c r="Z400" s="9">
        <f>SUM(Y$7:Y400)</f>
        <v>0</v>
      </c>
      <c r="AA400" s="9" t="str">
        <f t="shared" ref="AA400" si="4304">Q401</f>
        <v/>
      </c>
      <c r="AB400" s="9">
        <f t="shared" ref="AB400" si="4305">VLOOKUP(P401,$AI$2:$AN$5000,6,FALSE)</f>
        <v>21</v>
      </c>
      <c r="AC400" s="9" t="str">
        <f t="shared" ref="AC400" si="4306">Q402</f>
        <v/>
      </c>
      <c r="AD400" s="9">
        <f t="shared" ref="AD400" si="4307">IF(TRIM(F401)="",1,0)</f>
        <v>0</v>
      </c>
      <c r="AF400" s="347">
        <f t="shared" ref="AF400" si="4308">SUM($AD$7:$AD$5000)</f>
        <v>0</v>
      </c>
      <c r="AG400" s="9">
        <f>IF(AND(H400="X",C400=Labels!C442),1,0)</f>
        <v>0</v>
      </c>
      <c r="AI400" s="328" t="s">
        <v>2145</v>
      </c>
      <c r="AJ400" s="328">
        <v>1354058</v>
      </c>
      <c r="AK400" s="328">
        <v>4148229</v>
      </c>
      <c r="AL400" s="328">
        <v>2</v>
      </c>
      <c r="AM400" s="328">
        <v>2</v>
      </c>
      <c r="AN400" s="328">
        <v>21</v>
      </c>
      <c r="AO400" s="328">
        <v>1</v>
      </c>
      <c r="AP400" s="328">
        <v>0</v>
      </c>
      <c r="AQ400" s="328">
        <v>0</v>
      </c>
      <c r="AR400" s="328">
        <v>0</v>
      </c>
      <c r="AS400" s="328"/>
      <c r="AX400" s="9" t="s">
        <v>663</v>
      </c>
    </row>
    <row r="401" spans="1:50" ht="25.5">
      <c r="A401" s="212">
        <f t="shared" si="4231"/>
        <v>0</v>
      </c>
      <c r="B401" s="18" t="s">
        <v>1157</v>
      </c>
      <c r="C401" s="219" t="str">
        <f t="shared" ref="C401" si="4309">C400</f>
        <v>Minor Must</v>
      </c>
      <c r="D401" s="44" t="str">
        <f t="shared" ref="D401" si="4310">D400</f>
        <v>CB. 7.6.5</v>
      </c>
      <c r="E401" s="19" t="str">
        <f>Labels!$C$103</f>
        <v>Answer 1 / Comment</v>
      </c>
      <c r="F401" s="62" t="str">
        <f>$AI$361</f>
        <v>CB. 7.6.5 -Yes</v>
      </c>
      <c r="G401" s="46"/>
      <c r="H401" s="20" t="str">
        <f t="shared" ref="H401:H402" si="4311">H400</f>
        <v/>
      </c>
      <c r="I401" s="20" t="str">
        <f t="shared" ref="I401:I402" si="4312">I400</f>
        <v/>
      </c>
      <c r="J401" s="20" t="str">
        <f t="shared" ref="J401:J402" si="4313">J400</f>
        <v/>
      </c>
      <c r="K401" s="20" t="str">
        <f t="shared" ref="K401:K402" si="4314">K400</f>
        <v/>
      </c>
      <c r="L401" s="28" t="str">
        <f t="shared" ref="L401" si="4315">L400</f>
        <v/>
      </c>
      <c r="M401" s="21"/>
      <c r="N401" s="22" t="str">
        <f t="shared" ref="N401:N402" si="4316">LEFT(F401,FIND(" -",F401)-1)</f>
        <v>CB. 7.6.5</v>
      </c>
      <c r="O401" s="22" t="str">
        <f t="shared" ref="O401" si="4317">IF(ISERR(N401),D400,N401)</f>
        <v>CB. 7.6.5</v>
      </c>
      <c r="P401" s="22" t="str">
        <f t="shared" ref="P401:P402" si="4318">TRIM(F401&amp;"")</f>
        <v>CB. 7.6.5 -Yes</v>
      </c>
      <c r="Q401" s="22" t="str">
        <f t="shared" ref="Q401:Q402" si="4319">TRIM(G401&amp;"")</f>
        <v/>
      </c>
      <c r="R401" s="9">
        <f t="shared" ref="R401:R402" si="4320">VLOOKUP(F401,$AI$2:$AM$5000,5,FALSE)</f>
        <v>2</v>
      </c>
      <c r="S401" s="9">
        <f t="shared" ref="S401:S402" si="4321">IF(ISNA(R401),0,R401)</f>
        <v>2</v>
      </c>
      <c r="T401" s="9">
        <f t="shared" ref="T401:T402" si="4322">VLOOKUP(F401,$AI$2:$AL$5000,4,FALSE)</f>
        <v>2</v>
      </c>
      <c r="U401" s="9">
        <f t="shared" ref="U401:U402" si="4323">IF(ISNA(T401),0,T401)</f>
        <v>2</v>
      </c>
      <c r="X401" s="9">
        <f t="shared" ref="X401:X402" si="4324">VLOOKUP(F401,$AI$2:$AL$5000,3,FALSE)</f>
        <v>4148189</v>
      </c>
      <c r="Y401" s="349"/>
      <c r="Z401" s="9">
        <f>SUM(Y$7:Y401)</f>
        <v>0</v>
      </c>
      <c r="AC401" s="350">
        <f t="shared" ref="AC401" si="4325">IF(ISNA(VLOOKUP(F401,$AI$2:$AS$5000,11,FALSE)),"", VLOOKUP(F401,$AI$2:$AS$5000,11,FALSE))</f>
        <v>0</v>
      </c>
      <c r="AI401" s="351" t="s">
        <v>2146</v>
      </c>
      <c r="AJ401" s="351">
        <v>1354059</v>
      </c>
      <c r="AK401" s="351">
        <v>4148233</v>
      </c>
      <c r="AL401" s="351">
        <v>0</v>
      </c>
      <c r="AM401" s="352">
        <v>6</v>
      </c>
      <c r="AN401" s="351">
        <v>21</v>
      </c>
      <c r="AO401" s="9">
        <v>1</v>
      </c>
      <c r="AP401" s="9">
        <v>0</v>
      </c>
      <c r="AQ401" s="9">
        <v>1</v>
      </c>
      <c r="AR401" s="9">
        <v>0</v>
      </c>
    </row>
    <row r="402" spans="1:50" ht="26.25" thickBot="1">
      <c r="A402" s="212">
        <f t="shared" si="4231"/>
        <v>0</v>
      </c>
      <c r="B402" s="23" t="str">
        <f t="shared" ref="B402:D402" si="4326">B400</f>
        <v>GGFV51FA</v>
      </c>
      <c r="C402" s="220" t="str">
        <f t="shared" si="4326"/>
        <v>Minor Must</v>
      </c>
      <c r="D402" s="45" t="str">
        <f t="shared" si="4326"/>
        <v>CB. 7.6.5</v>
      </c>
      <c r="E402" s="24" t="str">
        <f>Labels!$C$104</f>
        <v>Answer 2 / Evidence</v>
      </c>
      <c r="F402" s="222"/>
      <c r="G402" s="223"/>
      <c r="H402" s="25" t="str">
        <f t="shared" si="4311"/>
        <v/>
      </c>
      <c r="I402" s="25" t="str">
        <f t="shared" si="4312"/>
        <v/>
      </c>
      <c r="J402" s="25" t="str">
        <f t="shared" si="4313"/>
        <v/>
      </c>
      <c r="K402" s="25" t="str">
        <f t="shared" si="4314"/>
        <v/>
      </c>
      <c r="L402" s="27" t="str">
        <f t="shared" ref="L402" si="4327">L400</f>
        <v/>
      </c>
      <c r="M402" s="21"/>
      <c r="N402" s="22" t="e">
        <f t="shared" si="4316"/>
        <v>#VALUE!</v>
      </c>
      <c r="O402" s="22" t="str">
        <f t="shared" ref="O402" si="4328">IF(ISERR(N402),D400,N402)</f>
        <v>CB. 7.6.5</v>
      </c>
      <c r="P402" s="22" t="str">
        <f t="shared" si="4318"/>
        <v/>
      </c>
      <c r="Q402" s="22" t="str">
        <f t="shared" si="4319"/>
        <v/>
      </c>
      <c r="R402" s="9" t="e">
        <f t="shared" si="4320"/>
        <v>#N/A</v>
      </c>
      <c r="S402" s="9">
        <f t="shared" si="4321"/>
        <v>0</v>
      </c>
      <c r="T402" s="9" t="e">
        <f t="shared" si="4322"/>
        <v>#N/A</v>
      </c>
      <c r="U402" s="9">
        <f t="shared" si="4323"/>
        <v>0</v>
      </c>
      <c r="V402" s="9">
        <f t="shared" ref="V402" si="4329">IF(U402=0,U401,U402)</f>
        <v>2</v>
      </c>
      <c r="W402" s="347">
        <v>2</v>
      </c>
      <c r="X402" s="9" t="e">
        <f t="shared" si="4324"/>
        <v>#N/A</v>
      </c>
      <c r="Y402" s="349"/>
      <c r="Z402" s="9">
        <f>SUM(Y$7:Y402)</f>
        <v>0</v>
      </c>
      <c r="AE402" s="9">
        <f t="shared" ref="AE402" si="4330">MIN(AH402,V402)</f>
        <v>2</v>
      </c>
      <c r="AH402" s="9">
        <v>2</v>
      </c>
      <c r="AI402" s="351" t="s">
        <v>2147</v>
      </c>
      <c r="AJ402" s="351">
        <v>1354059</v>
      </c>
      <c r="AK402" s="351">
        <v>4148232</v>
      </c>
      <c r="AL402" s="351">
        <v>0</v>
      </c>
      <c r="AM402" s="352">
        <v>5</v>
      </c>
      <c r="AN402" s="351">
        <v>21</v>
      </c>
      <c r="AO402" s="9">
        <v>0</v>
      </c>
      <c r="AP402" s="9">
        <v>1</v>
      </c>
      <c r="AQ402" s="9">
        <v>0</v>
      </c>
      <c r="AR402" s="9">
        <v>0</v>
      </c>
      <c r="AU402" s="9">
        <v>0</v>
      </c>
      <c r="AV402" s="9">
        <f>U401</f>
        <v>2</v>
      </c>
    </row>
    <row r="403" spans="1:50" ht="38.25">
      <c r="A403" s="212">
        <f t="shared" si="4231"/>
        <v>0</v>
      </c>
      <c r="B403" s="67" t="s">
        <v>1157</v>
      </c>
      <c r="C403" s="143" t="s">
        <v>1097</v>
      </c>
      <c r="D403" s="43" t="s">
        <v>2608</v>
      </c>
      <c r="E403" s="218" t="str">
        <f>Labels!$C$54</f>
        <v>Control Point</v>
      </c>
      <c r="F403" s="26" t="s">
        <v>2609</v>
      </c>
      <c r="G403" s="30" t="str">
        <f>IF(OR(ISERR(P404),ISERR(P405),ISERR(Q404),ISERR(Q405)),Labels!$C$94,Q403)</f>
        <v>Input Accepted</v>
      </c>
      <c r="H403" s="15" t="str">
        <f t="shared" ref="H403" si="4331">IF(F404&lt;&gt;"",IF(TRIM(VLOOKUP(F404,$AI$2:$AR$5000,8,FALSE))="1","X",""),"")</f>
        <v/>
      </c>
      <c r="I403" s="15" t="str">
        <f t="shared" ref="I403" si="4332">IF(F404&lt;&gt;"",IF(TRIM(VLOOKUP(F404,$AI$2:$AR$5000,9,FALSE))="1","X",""),"")</f>
        <v/>
      </c>
      <c r="J403" s="15" t="str">
        <f t="shared" ref="J403" si="4333">IF(TRIM(""&amp;G405)&lt;&gt;"","X","")</f>
        <v/>
      </c>
      <c r="K403" s="15" t="str">
        <f t="shared" ref="K403" si="4334">IF(TRIM(""&amp;G404)&lt;&gt;"","X","")</f>
        <v>X</v>
      </c>
      <c r="L403" s="31" t="str">
        <f>IF(G403&lt;&gt;Labels!$C$92,"X","")</f>
        <v/>
      </c>
      <c r="M403" s="16"/>
      <c r="N403" s="17">
        <v>1354042</v>
      </c>
      <c r="O403" s="17">
        <v>13125</v>
      </c>
      <c r="P403" s="17"/>
      <c r="Q403" s="22" t="str">
        <f>IF(F404="",Labels!$C$93,R403)</f>
        <v>Input Accepted</v>
      </c>
      <c r="R403" s="9" t="str">
        <f t="shared" ref="R403" si="4335">IF(OR(O404&amp;""&lt;&gt;D403&amp;"",O405&amp;""&lt;&gt;D403&amp;""),"You are not allowed to copy cells in the answer column. Press Ctrl-z immediately to attempt to fix this error.",S403)</f>
        <v>Input Accepted</v>
      </c>
      <c r="S403" s="9" t="str">
        <f>IF(AND(OR(H403="X",S404=6,C403=Labels!$C$49,C403=Labels!$C$46,AX403="Y"),Q404=""),Labels!$C$95,T403)</f>
        <v>Input Accepted</v>
      </c>
      <c r="T403" s="346" t="str">
        <f>IF(OR(S405=6,AND(S405&gt;0,S404=6)),Labels!$C$96,IF(S405=1,Labels!$C$143,U403))</f>
        <v>Input Accepted</v>
      </c>
      <c r="U403" s="9" t="str">
        <f>IF(AND(S405&gt;0,U405&lt;=U404),Labels!C$97,V403)</f>
        <v>Input Accepted</v>
      </c>
      <c r="V403" s="9" t="str">
        <f>IF(AND(S405&gt;0,Q405=""),Labels!$C$98,W403)</f>
        <v>Input Accepted</v>
      </c>
      <c r="W403" s="9" t="str">
        <f>IF(AND(S405=0,Q405&lt;&gt;""),Labels!$C$99,Labels!$C$92)</f>
        <v>Input Accepted</v>
      </c>
      <c r="Y403" s="9">
        <f t="shared" ref="Y403" si="4336">IF(H403="X",1,0)</f>
        <v>0</v>
      </c>
      <c r="Z403" s="9">
        <f>SUM(Y$7:Y403)</f>
        <v>0</v>
      </c>
      <c r="AA403" s="9" t="str">
        <f t="shared" ref="AA403" si="4337">Q404</f>
        <v>Yes</v>
      </c>
      <c r="AB403" s="9">
        <f t="shared" ref="AB403" si="4338">VLOOKUP(P404,$AI$2:$AN$5000,6,FALSE)</f>
        <v>21</v>
      </c>
      <c r="AC403" s="9" t="str">
        <f t="shared" ref="AC403" si="4339">Q405</f>
        <v/>
      </c>
      <c r="AD403" s="9">
        <f t="shared" ref="AD403" si="4340">IF(TRIM(F404)="",1,0)</f>
        <v>0</v>
      </c>
      <c r="AF403" s="347">
        <f t="shared" ref="AF403" si="4341">SUM($AD$7:$AD$5000)</f>
        <v>0</v>
      </c>
      <c r="AG403" s="9">
        <f>IF(AND(H403="X",C403=Labels!C445),1,0)</f>
        <v>0</v>
      </c>
      <c r="AI403" s="351" t="s">
        <v>2148</v>
      </c>
      <c r="AJ403" s="351">
        <v>1354059</v>
      </c>
      <c r="AK403" s="351">
        <v>4148231</v>
      </c>
      <c r="AL403" s="351">
        <v>2</v>
      </c>
      <c r="AM403" s="352">
        <v>2</v>
      </c>
      <c r="AN403" s="351">
        <v>21</v>
      </c>
      <c r="AO403" s="9">
        <v>1</v>
      </c>
      <c r="AP403" s="9">
        <v>0</v>
      </c>
      <c r="AQ403" s="9">
        <v>0</v>
      </c>
      <c r="AR403" s="9">
        <v>0</v>
      </c>
      <c r="AX403" s="9" t="s">
        <v>663</v>
      </c>
    </row>
    <row r="404" spans="1:50" ht="25.5">
      <c r="A404" s="212">
        <f t="shared" si="4231"/>
        <v>0</v>
      </c>
      <c r="B404" s="18" t="s">
        <v>1157</v>
      </c>
      <c r="C404" s="219" t="str">
        <f t="shared" ref="C404" si="4342">C403</f>
        <v>Minor Must</v>
      </c>
      <c r="D404" s="44" t="str">
        <f t="shared" ref="D404" si="4343">D403</f>
        <v>CB. 7.6.6</v>
      </c>
      <c r="E404" s="19" t="str">
        <f>Labels!$C$103</f>
        <v>Answer 1 / Comment</v>
      </c>
      <c r="F404" s="62" t="str">
        <f>$AI$364</f>
        <v>CB. 7.6.6 -Yes</v>
      </c>
      <c r="G404" s="46" t="s">
        <v>440</v>
      </c>
      <c r="H404" s="20" t="str">
        <f t="shared" ref="H404:H405" si="4344">H403</f>
        <v/>
      </c>
      <c r="I404" s="20" t="str">
        <f t="shared" ref="I404:I405" si="4345">I403</f>
        <v/>
      </c>
      <c r="J404" s="20" t="str">
        <f t="shared" ref="J404:J405" si="4346">J403</f>
        <v/>
      </c>
      <c r="K404" s="20" t="str">
        <f t="shared" ref="K404:K405" si="4347">K403</f>
        <v>X</v>
      </c>
      <c r="L404" s="28" t="str">
        <f t="shared" ref="L404" si="4348">L403</f>
        <v/>
      </c>
      <c r="M404" s="21"/>
      <c r="N404" s="22" t="str">
        <f t="shared" ref="N404:N405" si="4349">LEFT(F404,FIND(" -",F404)-1)</f>
        <v>CB. 7.6.6</v>
      </c>
      <c r="O404" s="22" t="str">
        <f t="shared" ref="O404" si="4350">IF(ISERR(N404),D403,N404)</f>
        <v>CB. 7.6.6</v>
      </c>
      <c r="P404" s="22" t="str">
        <f t="shared" ref="P404:P405" si="4351">TRIM(F404&amp;"")</f>
        <v>CB. 7.6.6 -Yes</v>
      </c>
      <c r="Q404" s="22" t="str">
        <f t="shared" ref="Q404:Q405" si="4352">TRIM(G404&amp;"")</f>
        <v>Yes</v>
      </c>
      <c r="R404" s="9">
        <f t="shared" ref="R404:R405" si="4353">VLOOKUP(F404,$AI$2:$AM$5000,5,FALSE)</f>
        <v>2</v>
      </c>
      <c r="S404" s="9">
        <f t="shared" ref="S404:S405" si="4354">IF(ISNA(R404),0,R404)</f>
        <v>2</v>
      </c>
      <c r="T404" s="9">
        <f t="shared" ref="T404:T405" si="4355">VLOOKUP(F404,$AI$2:$AL$5000,4,FALSE)</f>
        <v>2</v>
      </c>
      <c r="U404" s="9">
        <f t="shared" ref="U404:U405" si="4356">IF(ISNA(T404),0,T404)</f>
        <v>2</v>
      </c>
      <c r="X404" s="9">
        <f t="shared" ref="X404:X405" si="4357">VLOOKUP(F404,$AI$2:$AL$5000,3,FALSE)</f>
        <v>4148192</v>
      </c>
      <c r="Y404" s="349"/>
      <c r="Z404" s="9">
        <f>SUM(Y$7:Y404)</f>
        <v>0</v>
      </c>
      <c r="AC404" s="350">
        <f t="shared" ref="AC404" si="4358">IF(ISNA(VLOOKUP(F404,$AI$2:$AS$5000,11,FALSE)),"", VLOOKUP(F404,$AI$2:$AS$5000,11,FALSE))</f>
        <v>0</v>
      </c>
      <c r="AI404" s="351" t="s">
        <v>2149</v>
      </c>
      <c r="AJ404" s="351">
        <v>1354060</v>
      </c>
      <c r="AK404" s="351">
        <v>4148236</v>
      </c>
      <c r="AL404" s="351">
        <v>0</v>
      </c>
      <c r="AM404" s="352">
        <v>6</v>
      </c>
      <c r="AN404" s="351">
        <v>21</v>
      </c>
      <c r="AO404" s="9">
        <v>1</v>
      </c>
      <c r="AP404" s="9">
        <v>0</v>
      </c>
      <c r="AQ404" s="9">
        <v>1</v>
      </c>
      <c r="AR404" s="9">
        <v>0</v>
      </c>
    </row>
    <row r="405" spans="1:50" ht="26.25" thickBot="1">
      <c r="A405" s="212">
        <f t="shared" si="4231"/>
        <v>0</v>
      </c>
      <c r="B405" s="23" t="str">
        <f t="shared" ref="B405:D405" si="4359">B403</f>
        <v>GGFV51FA</v>
      </c>
      <c r="C405" s="220" t="str">
        <f t="shared" si="4359"/>
        <v>Minor Must</v>
      </c>
      <c r="D405" s="45" t="str">
        <f t="shared" si="4359"/>
        <v>CB. 7.6.6</v>
      </c>
      <c r="E405" s="24" t="str">
        <f>Labels!$C$104</f>
        <v>Answer 2 / Evidence</v>
      </c>
      <c r="F405" s="222"/>
      <c r="G405" s="223"/>
      <c r="H405" s="25" t="str">
        <f t="shared" si="4344"/>
        <v/>
      </c>
      <c r="I405" s="25" t="str">
        <f t="shared" si="4345"/>
        <v/>
      </c>
      <c r="J405" s="25" t="str">
        <f t="shared" si="4346"/>
        <v/>
      </c>
      <c r="K405" s="25" t="str">
        <f t="shared" si="4347"/>
        <v>X</v>
      </c>
      <c r="L405" s="27" t="str">
        <f t="shared" ref="L405" si="4360">L403</f>
        <v/>
      </c>
      <c r="M405" s="21"/>
      <c r="N405" s="22" t="e">
        <f t="shared" si="4349"/>
        <v>#VALUE!</v>
      </c>
      <c r="O405" s="22" t="str">
        <f t="shared" ref="O405" si="4361">IF(ISERR(N405),D403,N405)</f>
        <v>CB. 7.6.6</v>
      </c>
      <c r="P405" s="22" t="str">
        <f t="shared" si="4351"/>
        <v/>
      </c>
      <c r="Q405" s="22" t="str">
        <f t="shared" si="4352"/>
        <v/>
      </c>
      <c r="R405" s="9" t="e">
        <f t="shared" si="4353"/>
        <v>#N/A</v>
      </c>
      <c r="S405" s="9">
        <f t="shared" si="4354"/>
        <v>0</v>
      </c>
      <c r="T405" s="9" t="e">
        <f t="shared" si="4355"/>
        <v>#N/A</v>
      </c>
      <c r="U405" s="9">
        <f t="shared" si="4356"/>
        <v>0</v>
      </c>
      <c r="V405" s="9">
        <f t="shared" ref="V405" si="4362">IF(U405=0,U404,U405)</f>
        <v>2</v>
      </c>
      <c r="W405" s="347">
        <v>2</v>
      </c>
      <c r="X405" s="9" t="e">
        <f t="shared" si="4357"/>
        <v>#N/A</v>
      </c>
      <c r="Y405" s="349"/>
      <c r="Z405" s="9">
        <f>SUM(Y$7:Y405)</f>
        <v>0</v>
      </c>
      <c r="AE405" s="9">
        <f t="shared" ref="AE405" si="4363">MIN(AH405,V405)</f>
        <v>2</v>
      </c>
      <c r="AH405" s="9">
        <v>2</v>
      </c>
      <c r="AI405" s="351" t="s">
        <v>2150</v>
      </c>
      <c r="AJ405" s="351">
        <v>1354060</v>
      </c>
      <c r="AK405" s="351">
        <v>4148235</v>
      </c>
      <c r="AL405" s="351">
        <v>0</v>
      </c>
      <c r="AM405" s="352">
        <v>5</v>
      </c>
      <c r="AN405" s="351">
        <v>21</v>
      </c>
      <c r="AO405" s="9">
        <v>0</v>
      </c>
      <c r="AP405" s="9">
        <v>1</v>
      </c>
      <c r="AQ405" s="9">
        <v>0</v>
      </c>
      <c r="AR405" s="9">
        <v>0</v>
      </c>
      <c r="AU405" s="9">
        <v>0</v>
      </c>
      <c r="AV405" s="9">
        <f>U404</f>
        <v>2</v>
      </c>
    </row>
    <row r="406" spans="1:50" ht="25.5">
      <c r="A406" s="212">
        <f t="shared" si="4231"/>
        <v>0</v>
      </c>
      <c r="B406" s="67" t="s">
        <v>1157</v>
      </c>
      <c r="C406" s="143" t="s">
        <v>1096</v>
      </c>
      <c r="D406" s="43" t="s">
        <v>2610</v>
      </c>
      <c r="E406" s="218" t="str">
        <f>Labels!$C$54</f>
        <v>Control Point</v>
      </c>
      <c r="F406" s="26" t="s">
        <v>2611</v>
      </c>
      <c r="G406" s="30" t="str">
        <f>IF(OR(ISERR(P407),ISERR(P408),ISERR(Q407),ISERR(Q408)),Labels!$C$94,Q406)</f>
        <v>Input Accepted</v>
      </c>
      <c r="H406" s="15" t="str">
        <f t="shared" ref="H406" si="4364">IF(F407&lt;&gt;"",IF(TRIM(VLOOKUP(F407,$AI$2:$AR$5000,8,FALSE))="1","X",""),"")</f>
        <v/>
      </c>
      <c r="I406" s="15" t="str">
        <f t="shared" ref="I406" si="4365">IF(F407&lt;&gt;"",IF(TRIM(VLOOKUP(F407,$AI$2:$AR$5000,9,FALSE))="1","X",""),"")</f>
        <v/>
      </c>
      <c r="J406" s="15" t="str">
        <f t="shared" ref="J406" si="4366">IF(TRIM(""&amp;G408)&lt;&gt;"","X","")</f>
        <v/>
      </c>
      <c r="K406" s="15" t="str">
        <f t="shared" ref="K406" si="4367">IF(TRIM(""&amp;G407)&lt;&gt;"","X","")</f>
        <v>X</v>
      </c>
      <c r="L406" s="31" t="str">
        <f>IF(G406&lt;&gt;Labels!$C$92,"X","")</f>
        <v/>
      </c>
      <c r="M406" s="16"/>
      <c r="N406" s="17">
        <v>1354043</v>
      </c>
      <c r="O406" s="17">
        <v>13125</v>
      </c>
      <c r="P406" s="17"/>
      <c r="Q406" s="22" t="str">
        <f>IF(F407="",Labels!$C$93,R406)</f>
        <v>Input Accepted</v>
      </c>
      <c r="R406" s="9" t="str">
        <f t="shared" ref="R406" si="4368">IF(OR(O407&amp;""&lt;&gt;D406&amp;"",O408&amp;""&lt;&gt;D406&amp;""),"You are not allowed to copy cells in the answer column. Press Ctrl-z immediately to attempt to fix this error.",S406)</f>
        <v>Input Accepted</v>
      </c>
      <c r="S406" s="9" t="str">
        <f>IF(AND(OR(H406="X",S407=6,C406=Labels!$C$49,C406=Labels!$C$46,AX406="Y"),Q407=""),Labels!$C$95,T406)</f>
        <v>Input Accepted</v>
      </c>
      <c r="T406" s="346" t="str">
        <f>IF(OR(S408=6,AND(S408&gt;0,S407=6)),Labels!$C$96,IF(S408=1,Labels!$C$143,U406))</f>
        <v>Input Accepted</v>
      </c>
      <c r="U406" s="9" t="str">
        <f>IF(AND(S408&gt;0,U408&lt;=U407),Labels!C$97,V406)</f>
        <v>Input Accepted</v>
      </c>
      <c r="V406" s="9" t="str">
        <f>IF(AND(S408&gt;0,Q408=""),Labels!$C$98,W406)</f>
        <v>Input Accepted</v>
      </c>
      <c r="W406" s="9" t="str">
        <f>IF(AND(S408=0,Q408&lt;&gt;""),Labels!$C$99,Labels!$C$92)</f>
        <v>Input Accepted</v>
      </c>
      <c r="Y406" s="9">
        <f t="shared" ref="Y406" si="4369">IF(H406="X",1,0)</f>
        <v>0</v>
      </c>
      <c r="Z406" s="9">
        <f>SUM(Y$7:Y406)</f>
        <v>0</v>
      </c>
      <c r="AA406" s="9" t="str">
        <f t="shared" ref="AA406" si="4370">Q407</f>
        <v>Yes</v>
      </c>
      <c r="AB406" s="9">
        <f t="shared" ref="AB406" si="4371">VLOOKUP(P407,$AI$2:$AN$5000,6,FALSE)</f>
        <v>21</v>
      </c>
      <c r="AC406" s="9" t="str">
        <f t="shared" ref="AC406" si="4372">Q408</f>
        <v/>
      </c>
      <c r="AD406" s="9">
        <f t="shared" ref="AD406" si="4373">IF(TRIM(F407)="",1,0)</f>
        <v>0</v>
      </c>
      <c r="AF406" s="347">
        <f t="shared" ref="AF406" si="4374">SUM($AD$7:$AD$5000)</f>
        <v>0</v>
      </c>
      <c r="AG406" s="9">
        <f>IF(AND(H406="X",C406=Labels!C448),1,0)</f>
        <v>0</v>
      </c>
      <c r="AI406" s="351" t="s">
        <v>2151</v>
      </c>
      <c r="AJ406" s="351">
        <v>1354060</v>
      </c>
      <c r="AK406" s="351">
        <v>4148234</v>
      </c>
      <c r="AL406" s="351">
        <v>2</v>
      </c>
      <c r="AM406" s="352">
        <v>2</v>
      </c>
      <c r="AN406" s="351">
        <v>21</v>
      </c>
      <c r="AO406" s="9">
        <v>1</v>
      </c>
      <c r="AP406" s="9">
        <v>0</v>
      </c>
      <c r="AQ406" s="9">
        <v>0</v>
      </c>
      <c r="AR406" s="9">
        <v>0</v>
      </c>
      <c r="AX406" s="9" t="s">
        <v>663</v>
      </c>
    </row>
    <row r="407" spans="1:50" ht="25.5">
      <c r="A407" s="212">
        <f t="shared" si="4231"/>
        <v>0</v>
      </c>
      <c r="B407" s="18" t="s">
        <v>1157</v>
      </c>
      <c r="C407" s="219" t="str">
        <f t="shared" ref="C407" si="4375">C406</f>
        <v>Major Must</v>
      </c>
      <c r="D407" s="44" t="str">
        <f t="shared" ref="D407" si="4376">D406</f>
        <v>CB. 7.6.7</v>
      </c>
      <c r="E407" s="19" t="str">
        <f>Labels!$C$103</f>
        <v>Answer 1 / Comment</v>
      </c>
      <c r="F407" s="62" t="str">
        <f>$AI$367</f>
        <v>CB. 7.6.7 -Yes</v>
      </c>
      <c r="G407" s="46" t="s">
        <v>440</v>
      </c>
      <c r="H407" s="20" t="str">
        <f t="shared" ref="H407:H408" si="4377">H406</f>
        <v/>
      </c>
      <c r="I407" s="20" t="str">
        <f t="shared" ref="I407:I408" si="4378">I406</f>
        <v/>
      </c>
      <c r="J407" s="20" t="str">
        <f t="shared" ref="J407:J408" si="4379">J406</f>
        <v/>
      </c>
      <c r="K407" s="20" t="str">
        <f t="shared" ref="K407:K408" si="4380">K406</f>
        <v>X</v>
      </c>
      <c r="L407" s="28" t="str">
        <f t="shared" ref="L407" si="4381">L406</f>
        <v/>
      </c>
      <c r="M407" s="21"/>
      <c r="N407" s="22" t="str">
        <f t="shared" ref="N407:N408" si="4382">LEFT(F407,FIND(" -",F407)-1)</f>
        <v>CB. 7.6.7</v>
      </c>
      <c r="O407" s="22" t="str">
        <f t="shared" ref="O407" si="4383">IF(ISERR(N407),D406,N407)</f>
        <v>CB. 7.6.7</v>
      </c>
      <c r="P407" s="22" t="str">
        <f t="shared" ref="P407:P408" si="4384">TRIM(F407&amp;"")</f>
        <v>CB. 7.6.7 -Yes</v>
      </c>
      <c r="Q407" s="22" t="str">
        <f t="shared" ref="Q407:Q408" si="4385">TRIM(G407&amp;"")</f>
        <v>Yes</v>
      </c>
      <c r="R407" s="9">
        <f t="shared" ref="R407:R408" si="4386">VLOOKUP(F407,$AI$2:$AM$5000,5,FALSE)</f>
        <v>2</v>
      </c>
      <c r="S407" s="9">
        <f t="shared" ref="S407:S408" si="4387">IF(ISNA(R407),0,R407)</f>
        <v>2</v>
      </c>
      <c r="T407" s="9">
        <f t="shared" ref="T407:T408" si="4388">VLOOKUP(F407,$AI$2:$AL$5000,4,FALSE)</f>
        <v>2</v>
      </c>
      <c r="U407" s="9">
        <f t="shared" ref="U407:U408" si="4389">IF(ISNA(T407),0,T407)</f>
        <v>2</v>
      </c>
      <c r="X407" s="9">
        <f t="shared" ref="X407:X408" si="4390">VLOOKUP(F407,$AI$2:$AL$5000,3,FALSE)</f>
        <v>4148195</v>
      </c>
      <c r="Y407" s="349"/>
      <c r="Z407" s="9">
        <f>SUM(Y$7:Y407)</f>
        <v>0</v>
      </c>
      <c r="AC407" s="350">
        <f t="shared" ref="AC407" si="4391">IF(ISNA(VLOOKUP(F407,$AI$2:$AS$5000,11,FALSE)),"", VLOOKUP(F407,$AI$2:$AS$5000,11,FALSE))</f>
        <v>0</v>
      </c>
      <c r="AI407" s="351" t="s">
        <v>2152</v>
      </c>
      <c r="AJ407" s="351">
        <v>1354061</v>
      </c>
      <c r="AK407" s="351">
        <v>4148239</v>
      </c>
      <c r="AL407" s="351">
        <v>0</v>
      </c>
      <c r="AM407" s="352">
        <v>6</v>
      </c>
      <c r="AN407" s="351">
        <v>21</v>
      </c>
      <c r="AO407" s="9">
        <v>1</v>
      </c>
      <c r="AP407" s="9">
        <v>0</v>
      </c>
      <c r="AQ407" s="9">
        <v>1</v>
      </c>
      <c r="AR407" s="9">
        <v>0</v>
      </c>
    </row>
    <row r="408" spans="1:50" ht="26.25" thickBot="1">
      <c r="A408" s="212">
        <f t="shared" si="4231"/>
        <v>0</v>
      </c>
      <c r="B408" s="23" t="str">
        <f t="shared" ref="B408:D408" si="4392">B406</f>
        <v>GGFV51FA</v>
      </c>
      <c r="C408" s="220" t="str">
        <f t="shared" si="4392"/>
        <v>Major Must</v>
      </c>
      <c r="D408" s="45" t="str">
        <f t="shared" si="4392"/>
        <v>CB. 7.6.7</v>
      </c>
      <c r="E408" s="24" t="str">
        <f>Labels!$C$104</f>
        <v>Answer 2 / Evidence</v>
      </c>
      <c r="F408" s="222"/>
      <c r="G408" s="223"/>
      <c r="H408" s="25" t="str">
        <f t="shared" si="4377"/>
        <v/>
      </c>
      <c r="I408" s="25" t="str">
        <f t="shared" si="4378"/>
        <v/>
      </c>
      <c r="J408" s="25" t="str">
        <f t="shared" si="4379"/>
        <v/>
      </c>
      <c r="K408" s="25" t="str">
        <f t="shared" si="4380"/>
        <v>X</v>
      </c>
      <c r="L408" s="27" t="str">
        <f t="shared" ref="L408" si="4393">L406</f>
        <v/>
      </c>
      <c r="M408" s="21"/>
      <c r="N408" s="22" t="e">
        <f t="shared" si="4382"/>
        <v>#VALUE!</v>
      </c>
      <c r="O408" s="22" t="str">
        <f t="shared" ref="O408" si="4394">IF(ISERR(N408),D406,N408)</f>
        <v>CB. 7.6.7</v>
      </c>
      <c r="P408" s="22" t="str">
        <f t="shared" si="4384"/>
        <v/>
      </c>
      <c r="Q408" s="22" t="str">
        <f t="shared" si="4385"/>
        <v/>
      </c>
      <c r="R408" s="9" t="e">
        <f t="shared" si="4386"/>
        <v>#N/A</v>
      </c>
      <c r="S408" s="9">
        <f t="shared" si="4387"/>
        <v>0</v>
      </c>
      <c r="T408" s="9" t="e">
        <f t="shared" si="4388"/>
        <v>#N/A</v>
      </c>
      <c r="U408" s="9">
        <f t="shared" si="4389"/>
        <v>0</v>
      </c>
      <c r="V408" s="9">
        <f t="shared" ref="V408" si="4395">IF(U408=0,U407,U408)</f>
        <v>2</v>
      </c>
      <c r="W408" s="347">
        <v>2</v>
      </c>
      <c r="X408" s="9" t="e">
        <f t="shared" si="4390"/>
        <v>#N/A</v>
      </c>
      <c r="Y408" s="349"/>
      <c r="Z408" s="9">
        <f>SUM(Y$7:Y408)</f>
        <v>0</v>
      </c>
      <c r="AE408" s="9">
        <f t="shared" ref="AE408" si="4396">MIN(AH408,V408)</f>
        <v>2</v>
      </c>
      <c r="AH408" s="9">
        <v>2</v>
      </c>
      <c r="AI408" s="351" t="s">
        <v>2153</v>
      </c>
      <c r="AJ408" s="351">
        <v>1354061</v>
      </c>
      <c r="AK408" s="351">
        <v>4148238</v>
      </c>
      <c r="AL408" s="351">
        <v>0</v>
      </c>
      <c r="AM408" s="352">
        <v>5</v>
      </c>
      <c r="AN408" s="351">
        <v>21</v>
      </c>
      <c r="AO408" s="9">
        <v>0</v>
      </c>
      <c r="AP408" s="9">
        <v>1</v>
      </c>
      <c r="AQ408" s="9">
        <v>0</v>
      </c>
      <c r="AR408" s="9">
        <v>0</v>
      </c>
      <c r="AU408" s="9">
        <v>0</v>
      </c>
      <c r="AV408" s="9">
        <f>U407</f>
        <v>2</v>
      </c>
    </row>
    <row r="409" spans="1:50" ht="51">
      <c r="A409" s="212">
        <f t="shared" si="4231"/>
        <v>0</v>
      </c>
      <c r="B409" s="67" t="s">
        <v>1157</v>
      </c>
      <c r="C409" s="143" t="s">
        <v>1096</v>
      </c>
      <c r="D409" s="43" t="s">
        <v>2612</v>
      </c>
      <c r="E409" s="218" t="str">
        <f>Labels!$C$54</f>
        <v>Control Point</v>
      </c>
      <c r="F409" s="26" t="s">
        <v>2613</v>
      </c>
      <c r="G409" s="30" t="str">
        <f>IF(OR(ISERR(P410),ISERR(P411),ISERR(Q410),ISERR(Q411)),Labels!$C$94,Q409)</f>
        <v>Input Accepted</v>
      </c>
      <c r="H409" s="15" t="str">
        <f t="shared" ref="H409" si="4397">IF(F410&lt;&gt;"",IF(TRIM(VLOOKUP(F410,$AI$2:$AR$5000,8,FALSE))="1","X",""),"")</f>
        <v/>
      </c>
      <c r="I409" s="15" t="str">
        <f t="shared" ref="I409" si="4398">IF(F410&lt;&gt;"",IF(TRIM(VLOOKUP(F410,$AI$2:$AR$5000,9,FALSE))="1","X",""),"")</f>
        <v/>
      </c>
      <c r="J409" s="15" t="str">
        <f t="shared" ref="J409" si="4399">IF(TRIM(""&amp;G411)&lt;&gt;"","X","")</f>
        <v/>
      </c>
      <c r="K409" s="15" t="str">
        <f t="shared" ref="K409" si="4400">IF(TRIM(""&amp;G410)&lt;&gt;"","X","")</f>
        <v>X</v>
      </c>
      <c r="L409" s="31" t="str">
        <f>IF(G409&lt;&gt;Labels!$C$92,"X","")</f>
        <v/>
      </c>
      <c r="M409" s="16"/>
      <c r="N409" s="17">
        <v>1354044</v>
      </c>
      <c r="O409" s="17">
        <v>13125</v>
      </c>
      <c r="P409" s="17"/>
      <c r="Q409" s="22" t="str">
        <f>IF(F410="",Labels!$C$93,R409)</f>
        <v>Input Accepted</v>
      </c>
      <c r="R409" s="9" t="str">
        <f t="shared" ref="R409" si="4401">IF(OR(O410&amp;""&lt;&gt;D409&amp;"",O411&amp;""&lt;&gt;D409&amp;""),"You are not allowed to copy cells in the answer column. Press Ctrl-z immediately to attempt to fix this error.",S409)</f>
        <v>Input Accepted</v>
      </c>
      <c r="S409" s="9" t="str">
        <f>IF(AND(OR(H409="X",S410=6,C409=Labels!$C$49,C409=Labels!$C$46,AX409="Y"),Q410=""),Labels!$C$95,T409)</f>
        <v>Input Accepted</v>
      </c>
      <c r="T409" s="346" t="str">
        <f>IF(OR(S411=6,AND(S411&gt;0,S410=6)),Labels!$C$96,IF(S411=1,Labels!$C$143,U409))</f>
        <v>Input Accepted</v>
      </c>
      <c r="U409" s="9" t="str">
        <f>IF(AND(S411&gt;0,U411&lt;=U410),Labels!C$97,V409)</f>
        <v>Input Accepted</v>
      </c>
      <c r="V409" s="9" t="str">
        <f>IF(AND(S411&gt;0,Q411=""),Labels!$C$98,W409)</f>
        <v>Input Accepted</v>
      </c>
      <c r="W409" s="9" t="str">
        <f>IF(AND(S411=0,Q411&lt;&gt;""),Labels!$C$99,Labels!$C$92)</f>
        <v>Input Accepted</v>
      </c>
      <c r="Y409" s="9">
        <f t="shared" ref="Y409" si="4402">IF(H409="X",1,0)</f>
        <v>0</v>
      </c>
      <c r="Z409" s="9">
        <f>SUM(Y$7:Y409)</f>
        <v>0</v>
      </c>
      <c r="AA409" s="9" t="str">
        <f t="shared" ref="AA409" si="4403">Q410</f>
        <v>Yes</v>
      </c>
      <c r="AB409" s="9">
        <f t="shared" ref="AB409" si="4404">VLOOKUP(P410,$AI$2:$AN$5000,6,FALSE)</f>
        <v>21</v>
      </c>
      <c r="AC409" s="9" t="str">
        <f t="shared" ref="AC409" si="4405">Q411</f>
        <v/>
      </c>
      <c r="AD409" s="9">
        <f t="shared" ref="AD409" si="4406">IF(TRIM(F410)="",1,0)</f>
        <v>0</v>
      </c>
      <c r="AF409" s="347">
        <f t="shared" ref="AF409" si="4407">SUM($AD$7:$AD$5000)</f>
        <v>0</v>
      </c>
      <c r="AG409" s="9">
        <f>IF(AND(H409="X",C409=Labels!C451),1,0)</f>
        <v>0</v>
      </c>
      <c r="AI409" s="351" t="s">
        <v>2154</v>
      </c>
      <c r="AJ409" s="351">
        <v>1354061</v>
      </c>
      <c r="AK409" s="351">
        <v>4148237</v>
      </c>
      <c r="AL409" s="351">
        <v>2</v>
      </c>
      <c r="AM409" s="352">
        <v>2</v>
      </c>
      <c r="AN409" s="351">
        <v>21</v>
      </c>
      <c r="AO409" s="9">
        <v>1</v>
      </c>
      <c r="AP409" s="9">
        <v>0</v>
      </c>
      <c r="AQ409" s="9">
        <v>0</v>
      </c>
      <c r="AR409" s="9">
        <v>0</v>
      </c>
      <c r="AX409" s="9" t="s">
        <v>663</v>
      </c>
    </row>
    <row r="410" spans="1:50" ht="25.5">
      <c r="A410" s="212">
        <f t="shared" si="4231"/>
        <v>0</v>
      </c>
      <c r="B410" s="18" t="s">
        <v>1157</v>
      </c>
      <c r="C410" s="219" t="str">
        <f t="shared" ref="C410" si="4408">C409</f>
        <v>Major Must</v>
      </c>
      <c r="D410" s="44" t="str">
        <f t="shared" ref="D410" si="4409">D409</f>
        <v>CB. 7.7.1</v>
      </c>
      <c r="E410" s="19" t="str">
        <f>Labels!$C$103</f>
        <v>Answer 1 / Comment</v>
      </c>
      <c r="F410" s="62" t="str">
        <f>$AI$369</f>
        <v>CB. 7.7.1 -Yes</v>
      </c>
      <c r="G410" s="46" t="s">
        <v>440</v>
      </c>
      <c r="H410" s="20" t="str">
        <f t="shared" ref="H410:H411" si="4410">H409</f>
        <v/>
      </c>
      <c r="I410" s="20" t="str">
        <f t="shared" ref="I410:I411" si="4411">I409</f>
        <v/>
      </c>
      <c r="J410" s="20" t="str">
        <f t="shared" ref="J410:J411" si="4412">J409</f>
        <v/>
      </c>
      <c r="K410" s="20" t="str">
        <f t="shared" ref="K410:K411" si="4413">K409</f>
        <v>X</v>
      </c>
      <c r="L410" s="28" t="str">
        <f t="shared" ref="L410" si="4414">L409</f>
        <v/>
      </c>
      <c r="M410" s="21"/>
      <c r="N410" s="22" t="str">
        <f t="shared" ref="N410:N411" si="4415">LEFT(F410,FIND(" -",F410)-1)</f>
        <v>CB. 7.7.1</v>
      </c>
      <c r="O410" s="22" t="str">
        <f t="shared" ref="O410" si="4416">IF(ISERR(N410),D409,N410)</f>
        <v>CB. 7.7.1</v>
      </c>
      <c r="P410" s="22" t="str">
        <f t="shared" ref="P410:P411" si="4417">TRIM(F410&amp;"")</f>
        <v>CB. 7.7.1 -Yes</v>
      </c>
      <c r="Q410" s="22" t="str">
        <f t="shared" ref="Q410:Q411" si="4418">TRIM(G410&amp;"")</f>
        <v>Yes</v>
      </c>
      <c r="R410" s="9">
        <f t="shared" ref="R410:R411" si="4419">VLOOKUP(F410,$AI$2:$AM$5000,5,FALSE)</f>
        <v>2</v>
      </c>
      <c r="S410" s="9">
        <f t="shared" ref="S410:S411" si="4420">IF(ISNA(R410),0,R410)</f>
        <v>2</v>
      </c>
      <c r="T410" s="9">
        <f t="shared" ref="T410:T411" si="4421">VLOOKUP(F410,$AI$2:$AL$5000,4,FALSE)</f>
        <v>2</v>
      </c>
      <c r="U410" s="9">
        <f t="shared" ref="U410:U411" si="4422">IF(ISNA(T410),0,T410)</f>
        <v>2</v>
      </c>
      <c r="X410" s="9">
        <f t="shared" ref="X410:X411" si="4423">VLOOKUP(F410,$AI$2:$AL$5000,3,FALSE)</f>
        <v>4148198</v>
      </c>
      <c r="Y410" s="349"/>
      <c r="Z410" s="9">
        <f>SUM(Y$7:Y410)</f>
        <v>0</v>
      </c>
      <c r="AC410" s="350">
        <f t="shared" ref="AC410" si="4424">IF(ISNA(VLOOKUP(F410,$AI$2:$AS$5000,11,FALSE)),"", VLOOKUP(F410,$AI$2:$AS$5000,11,FALSE))</f>
        <v>0</v>
      </c>
      <c r="AI410" s="351" t="s">
        <v>2155</v>
      </c>
      <c r="AJ410" s="351">
        <v>1354062</v>
      </c>
      <c r="AK410" s="351">
        <v>4148241</v>
      </c>
      <c r="AL410" s="351">
        <v>0</v>
      </c>
      <c r="AM410" s="352">
        <v>5</v>
      </c>
      <c r="AN410" s="351">
        <v>21</v>
      </c>
      <c r="AO410" s="9">
        <v>0</v>
      </c>
      <c r="AP410" s="9">
        <v>1</v>
      </c>
      <c r="AQ410" s="9">
        <v>0</v>
      </c>
      <c r="AR410" s="9">
        <v>0</v>
      </c>
    </row>
    <row r="411" spans="1:50" ht="26.25" thickBot="1">
      <c r="A411" s="212">
        <f t="shared" si="4231"/>
        <v>0</v>
      </c>
      <c r="B411" s="23" t="str">
        <f t="shared" ref="B411:D411" si="4425">B409</f>
        <v>GGFV51FA</v>
      </c>
      <c r="C411" s="220" t="str">
        <f t="shared" si="4425"/>
        <v>Major Must</v>
      </c>
      <c r="D411" s="45" t="str">
        <f t="shared" si="4425"/>
        <v>CB. 7.7.1</v>
      </c>
      <c r="E411" s="24" t="str">
        <f>Labels!$C$104</f>
        <v>Answer 2 / Evidence</v>
      </c>
      <c r="F411" s="222"/>
      <c r="G411" s="223"/>
      <c r="H411" s="25" t="str">
        <f t="shared" si="4410"/>
        <v/>
      </c>
      <c r="I411" s="25" t="str">
        <f t="shared" si="4411"/>
        <v/>
      </c>
      <c r="J411" s="25" t="str">
        <f t="shared" si="4412"/>
        <v/>
      </c>
      <c r="K411" s="25" t="str">
        <f t="shared" si="4413"/>
        <v>X</v>
      </c>
      <c r="L411" s="27" t="str">
        <f t="shared" ref="L411" si="4426">L409</f>
        <v/>
      </c>
      <c r="M411" s="21"/>
      <c r="N411" s="22" t="e">
        <f t="shared" si="4415"/>
        <v>#VALUE!</v>
      </c>
      <c r="O411" s="22" t="str">
        <f t="shared" ref="O411" si="4427">IF(ISERR(N411),D409,N411)</f>
        <v>CB. 7.7.1</v>
      </c>
      <c r="P411" s="22" t="str">
        <f t="shared" si="4417"/>
        <v/>
      </c>
      <c r="Q411" s="22" t="str">
        <f t="shared" si="4418"/>
        <v/>
      </c>
      <c r="R411" s="9" t="e">
        <f t="shared" si="4419"/>
        <v>#N/A</v>
      </c>
      <c r="S411" s="9">
        <f t="shared" si="4420"/>
        <v>0</v>
      </c>
      <c r="T411" s="9" t="e">
        <f t="shared" si="4421"/>
        <v>#N/A</v>
      </c>
      <c r="U411" s="9">
        <f t="shared" si="4422"/>
        <v>0</v>
      </c>
      <c r="V411" s="9">
        <f t="shared" ref="V411" si="4428">IF(U411=0,U410,U411)</f>
        <v>2</v>
      </c>
      <c r="W411" s="347">
        <v>2</v>
      </c>
      <c r="X411" s="9" t="e">
        <f t="shared" si="4423"/>
        <v>#N/A</v>
      </c>
      <c r="Y411" s="349"/>
      <c r="Z411" s="9">
        <f>SUM(Y$7:Y411)</f>
        <v>0</v>
      </c>
      <c r="AE411" s="9">
        <f t="shared" ref="AE411" si="4429">MIN(AH411,V411)</f>
        <v>2</v>
      </c>
      <c r="AH411" s="9">
        <v>2</v>
      </c>
      <c r="AI411" s="351" t="s">
        <v>2156</v>
      </c>
      <c r="AJ411" s="351">
        <v>1354062</v>
      </c>
      <c r="AK411" s="351">
        <v>4148240</v>
      </c>
      <c r="AL411" s="351">
        <v>2</v>
      </c>
      <c r="AM411" s="352">
        <v>2</v>
      </c>
      <c r="AN411" s="351">
        <v>21</v>
      </c>
      <c r="AO411" s="9">
        <v>1</v>
      </c>
      <c r="AP411" s="9">
        <v>0</v>
      </c>
      <c r="AQ411" s="9">
        <v>0</v>
      </c>
      <c r="AR411" s="9">
        <v>0</v>
      </c>
      <c r="AU411" s="9">
        <v>0</v>
      </c>
      <c r="AV411" s="9">
        <f>U410</f>
        <v>2</v>
      </c>
    </row>
    <row r="412" spans="1:50" ht="25.5">
      <c r="A412" s="212">
        <f t="shared" si="4231"/>
        <v>0</v>
      </c>
      <c r="B412" s="67" t="s">
        <v>1157</v>
      </c>
      <c r="C412" s="143" t="s">
        <v>1097</v>
      </c>
      <c r="D412" s="43" t="s">
        <v>2614</v>
      </c>
      <c r="E412" s="218" t="str">
        <f>Labels!$C$54</f>
        <v>Control Point</v>
      </c>
      <c r="F412" s="26" t="s">
        <v>2615</v>
      </c>
      <c r="G412" s="30" t="str">
        <f>IF(OR(ISERR(P413),ISERR(P414),ISERR(Q413),ISERR(Q414)),Labels!$C$94,Q412)</f>
        <v>Input Accepted</v>
      </c>
      <c r="H412" s="15" t="str">
        <f t="shared" ref="H412" si="4430">IF(F413&lt;&gt;"",IF(TRIM(VLOOKUP(F413,$AI$2:$AR$5000,8,FALSE))="1","X",""),"")</f>
        <v/>
      </c>
      <c r="I412" s="15" t="str">
        <f t="shared" ref="I412" si="4431">IF(F413&lt;&gt;"",IF(TRIM(VLOOKUP(F413,$AI$2:$AR$5000,9,FALSE))="1","X",""),"")</f>
        <v/>
      </c>
      <c r="J412" s="15" t="str">
        <f t="shared" ref="J412" si="4432">IF(TRIM(""&amp;G414)&lt;&gt;"","X","")</f>
        <v/>
      </c>
      <c r="K412" s="15" t="str">
        <f t="shared" ref="K412" si="4433">IF(TRIM(""&amp;G413)&lt;&gt;"","X","")</f>
        <v/>
      </c>
      <c r="L412" s="31" t="str">
        <f>IF(G412&lt;&gt;Labels!$C$92,"X","")</f>
        <v/>
      </c>
      <c r="M412" s="16"/>
      <c r="N412" s="17">
        <v>1354045</v>
      </c>
      <c r="O412" s="17">
        <v>13125</v>
      </c>
      <c r="P412" s="17"/>
      <c r="Q412" s="22" t="str">
        <f>IF(F413="",Labels!$C$93,R412)</f>
        <v>Input Accepted</v>
      </c>
      <c r="R412" s="9" t="str">
        <f t="shared" ref="R412" si="4434">IF(OR(O413&amp;""&lt;&gt;D412&amp;"",O414&amp;""&lt;&gt;D412&amp;""),"You are not allowed to copy cells in the answer column. Press Ctrl-z immediately to attempt to fix this error.",S412)</f>
        <v>Input Accepted</v>
      </c>
      <c r="S412" s="9" t="str">
        <f>IF(AND(OR(H412="X",S413=6,C412=Labels!$C$49,C412=Labels!$C$46,AX412="Y"),Q413=""),Labels!$C$95,T412)</f>
        <v>Input Accepted</v>
      </c>
      <c r="T412" s="346" t="str">
        <f>IF(OR(S414=6,AND(S414&gt;0,S413=6)),Labels!$C$96,IF(S414=1,Labels!$C$143,U412))</f>
        <v>Input Accepted</v>
      </c>
      <c r="U412" s="9" t="str">
        <f>IF(AND(S414&gt;0,U414&lt;=U413),Labels!C$97,V412)</f>
        <v>Input Accepted</v>
      </c>
      <c r="V412" s="9" t="str">
        <f>IF(AND(S414&gt;0,Q414=""),Labels!$C$98,W412)</f>
        <v>Input Accepted</v>
      </c>
      <c r="W412" s="9" t="str">
        <f>IF(AND(S414=0,Q414&lt;&gt;""),Labels!$C$99,Labels!$C$92)</f>
        <v>Input Accepted</v>
      </c>
      <c r="Y412" s="9">
        <f t="shared" ref="Y412" si="4435">IF(H412="X",1,0)</f>
        <v>0</v>
      </c>
      <c r="Z412" s="9">
        <f>SUM(Y$7:Y412)</f>
        <v>0</v>
      </c>
      <c r="AA412" s="9" t="str">
        <f t="shared" ref="AA412" si="4436">Q413</f>
        <v/>
      </c>
      <c r="AB412" s="9">
        <f t="shared" ref="AB412" si="4437">VLOOKUP(P413,$AI$2:$AN$5000,6,FALSE)</f>
        <v>21</v>
      </c>
      <c r="AC412" s="9" t="str">
        <f t="shared" ref="AC412" si="4438">Q414</f>
        <v/>
      </c>
      <c r="AD412" s="9">
        <f t="shared" ref="AD412" si="4439">IF(TRIM(F413)="",1,0)</f>
        <v>0</v>
      </c>
      <c r="AF412" s="347">
        <f t="shared" ref="AF412" si="4440">SUM($AD$7:$AD$5000)</f>
        <v>0</v>
      </c>
      <c r="AG412" s="9">
        <f>IF(AND(H412="X",C412=Labels!C454),1,0)</f>
        <v>0</v>
      </c>
      <c r="AI412" s="351" t="s">
        <v>2157</v>
      </c>
      <c r="AJ412" s="351">
        <v>1354063</v>
      </c>
      <c r="AK412" s="351">
        <v>4148243</v>
      </c>
      <c r="AL412" s="351">
        <v>0</v>
      </c>
      <c r="AM412" s="352">
        <v>5</v>
      </c>
      <c r="AN412" s="351">
        <v>21</v>
      </c>
      <c r="AO412" s="9">
        <v>0</v>
      </c>
      <c r="AP412" s="9">
        <v>1</v>
      </c>
      <c r="AQ412" s="9">
        <v>0</v>
      </c>
      <c r="AR412" s="9">
        <v>0</v>
      </c>
      <c r="AX412" s="9" t="s">
        <v>663</v>
      </c>
    </row>
    <row r="413" spans="1:50" ht="25.5">
      <c r="A413" s="212">
        <f t="shared" si="4231"/>
        <v>0</v>
      </c>
      <c r="B413" s="18" t="s">
        <v>1157</v>
      </c>
      <c r="C413" s="219" t="str">
        <f t="shared" ref="C413" si="4441">C412</f>
        <v>Minor Must</v>
      </c>
      <c r="D413" s="44" t="str">
        <f t="shared" ref="D413" si="4442">D412</f>
        <v>CB. 7.7.2</v>
      </c>
      <c r="E413" s="19" t="str">
        <f>Labels!$C$103</f>
        <v>Answer 1 / Comment</v>
      </c>
      <c r="F413" s="62" t="str">
        <f>$AI$371</f>
        <v>CB. 7.7.2 -Yes</v>
      </c>
      <c r="G413" s="46"/>
      <c r="H413" s="20" t="str">
        <f t="shared" ref="H413:H414" si="4443">H412</f>
        <v/>
      </c>
      <c r="I413" s="20" t="str">
        <f t="shared" ref="I413:I414" si="4444">I412</f>
        <v/>
      </c>
      <c r="J413" s="20" t="str">
        <f t="shared" ref="J413:J414" si="4445">J412</f>
        <v/>
      </c>
      <c r="K413" s="20" t="str">
        <f t="shared" ref="K413:K414" si="4446">K412</f>
        <v/>
      </c>
      <c r="L413" s="28" t="str">
        <f t="shared" ref="L413" si="4447">L412</f>
        <v/>
      </c>
      <c r="M413" s="21"/>
      <c r="N413" s="22" t="str">
        <f t="shared" ref="N413:N414" si="4448">LEFT(F413,FIND(" -",F413)-1)</f>
        <v>CB. 7.7.2</v>
      </c>
      <c r="O413" s="22" t="str">
        <f t="shared" ref="O413" si="4449">IF(ISERR(N413),D412,N413)</f>
        <v>CB. 7.7.2</v>
      </c>
      <c r="P413" s="22" t="str">
        <f t="shared" ref="P413:P414" si="4450">TRIM(F413&amp;"")</f>
        <v>CB. 7.7.2 -Yes</v>
      </c>
      <c r="Q413" s="22" t="str">
        <f t="shared" ref="Q413:Q414" si="4451">TRIM(G413&amp;"")</f>
        <v/>
      </c>
      <c r="R413" s="9">
        <f t="shared" ref="R413:R414" si="4452">VLOOKUP(F413,$AI$2:$AM$5000,5,FALSE)</f>
        <v>2</v>
      </c>
      <c r="S413" s="9">
        <f t="shared" ref="S413:S414" si="4453">IF(ISNA(R413),0,R413)</f>
        <v>2</v>
      </c>
      <c r="T413" s="9">
        <f t="shared" ref="T413:T414" si="4454">VLOOKUP(F413,$AI$2:$AL$5000,4,FALSE)</f>
        <v>2</v>
      </c>
      <c r="U413" s="9">
        <f t="shared" ref="U413:U414" si="4455">IF(ISNA(T413),0,T413)</f>
        <v>2</v>
      </c>
      <c r="X413" s="9">
        <f t="shared" ref="X413:X414" si="4456">VLOOKUP(F413,$AI$2:$AL$5000,3,FALSE)</f>
        <v>4148200</v>
      </c>
      <c r="Y413" s="349"/>
      <c r="Z413" s="9">
        <f>SUM(Y$7:Y413)</f>
        <v>0</v>
      </c>
      <c r="AC413" s="350">
        <f t="shared" ref="AC413" si="4457">IF(ISNA(VLOOKUP(F413,$AI$2:$AS$5000,11,FALSE)),"", VLOOKUP(F413,$AI$2:$AS$5000,11,FALSE))</f>
        <v>0</v>
      </c>
      <c r="AI413" s="351" t="s">
        <v>2158</v>
      </c>
      <c r="AJ413" s="351">
        <v>1354063</v>
      </c>
      <c r="AK413" s="351">
        <v>4148242</v>
      </c>
      <c r="AL413" s="351">
        <v>2</v>
      </c>
      <c r="AM413" s="352">
        <v>2</v>
      </c>
      <c r="AN413" s="351">
        <v>21</v>
      </c>
      <c r="AO413" s="9">
        <v>1</v>
      </c>
      <c r="AP413" s="9">
        <v>0</v>
      </c>
      <c r="AQ413" s="9">
        <v>0</v>
      </c>
      <c r="AR413" s="9">
        <v>0</v>
      </c>
    </row>
    <row r="414" spans="1:50" ht="26.25" thickBot="1">
      <c r="A414" s="212">
        <f t="shared" si="4231"/>
        <v>0</v>
      </c>
      <c r="B414" s="23" t="str">
        <f t="shared" ref="B414:D414" si="4458">B412</f>
        <v>GGFV51FA</v>
      </c>
      <c r="C414" s="220" t="str">
        <f t="shared" si="4458"/>
        <v>Minor Must</v>
      </c>
      <c r="D414" s="45" t="str">
        <f t="shared" si="4458"/>
        <v>CB. 7.7.2</v>
      </c>
      <c r="E414" s="24" t="str">
        <f>Labels!$C$104</f>
        <v>Answer 2 / Evidence</v>
      </c>
      <c r="F414" s="222"/>
      <c r="G414" s="223"/>
      <c r="H414" s="25" t="str">
        <f t="shared" si="4443"/>
        <v/>
      </c>
      <c r="I414" s="25" t="str">
        <f t="shared" si="4444"/>
        <v/>
      </c>
      <c r="J414" s="25" t="str">
        <f t="shared" si="4445"/>
        <v/>
      </c>
      <c r="K414" s="25" t="str">
        <f t="shared" si="4446"/>
        <v/>
      </c>
      <c r="L414" s="27" t="str">
        <f t="shared" ref="L414" si="4459">L412</f>
        <v/>
      </c>
      <c r="M414" s="21"/>
      <c r="N414" s="22" t="e">
        <f t="shared" si="4448"/>
        <v>#VALUE!</v>
      </c>
      <c r="O414" s="22" t="str">
        <f t="shared" ref="O414" si="4460">IF(ISERR(N414),D412,N414)</f>
        <v>CB. 7.7.2</v>
      </c>
      <c r="P414" s="22" t="str">
        <f t="shared" si="4450"/>
        <v/>
      </c>
      <c r="Q414" s="22" t="str">
        <f t="shared" si="4451"/>
        <v/>
      </c>
      <c r="R414" s="9" t="e">
        <f t="shared" si="4452"/>
        <v>#N/A</v>
      </c>
      <c r="S414" s="9">
        <f t="shared" si="4453"/>
        <v>0</v>
      </c>
      <c r="T414" s="9" t="e">
        <f t="shared" si="4454"/>
        <v>#N/A</v>
      </c>
      <c r="U414" s="9">
        <f t="shared" si="4455"/>
        <v>0</v>
      </c>
      <c r="V414" s="9">
        <f t="shared" ref="V414" si="4461">IF(U414=0,U413,U414)</f>
        <v>2</v>
      </c>
      <c r="W414" s="347">
        <v>2</v>
      </c>
      <c r="X414" s="9" t="e">
        <f t="shared" si="4456"/>
        <v>#N/A</v>
      </c>
      <c r="Y414" s="349"/>
      <c r="Z414" s="9">
        <f>SUM(Y$7:Y414)</f>
        <v>0</v>
      </c>
      <c r="AE414" s="9">
        <f t="shared" ref="AE414" si="4462">MIN(AH414,V414)</f>
        <v>2</v>
      </c>
      <c r="AH414" s="9">
        <v>2</v>
      </c>
      <c r="AI414" s="351" t="s">
        <v>2159</v>
      </c>
      <c r="AJ414" s="351">
        <v>1354064</v>
      </c>
      <c r="AK414" s="351">
        <v>4148245</v>
      </c>
      <c r="AL414" s="351">
        <v>0</v>
      </c>
      <c r="AM414" s="352">
        <v>5</v>
      </c>
      <c r="AN414" s="351">
        <v>21</v>
      </c>
      <c r="AO414" s="9">
        <v>0</v>
      </c>
      <c r="AP414" s="9">
        <v>1</v>
      </c>
      <c r="AQ414" s="9">
        <v>0</v>
      </c>
      <c r="AR414" s="9">
        <v>0</v>
      </c>
      <c r="AU414" s="9">
        <v>0</v>
      </c>
      <c r="AV414" s="9">
        <f>U413</f>
        <v>2</v>
      </c>
    </row>
    <row r="415" spans="1:50" ht="38.25">
      <c r="A415" s="212">
        <f t="shared" si="4231"/>
        <v>0</v>
      </c>
      <c r="B415" s="67" t="s">
        <v>1157</v>
      </c>
      <c r="C415" s="143" t="s">
        <v>1097</v>
      </c>
      <c r="D415" s="43" t="s">
        <v>2616</v>
      </c>
      <c r="E415" s="218" t="str">
        <f>Labels!$C$54</f>
        <v>Control Point</v>
      </c>
      <c r="F415" s="26" t="s">
        <v>2617</v>
      </c>
      <c r="G415" s="30" t="str">
        <f>IF(OR(ISERR(P416),ISERR(P417),ISERR(Q416),ISERR(Q417)),Labels!$C$94,Q415)</f>
        <v>Input Accepted</v>
      </c>
      <c r="H415" s="15" t="str">
        <f t="shared" ref="H415" si="4463">IF(F416&lt;&gt;"",IF(TRIM(VLOOKUP(F416,$AI$2:$AR$5000,8,FALSE))="1","X",""),"")</f>
        <v/>
      </c>
      <c r="I415" s="15" t="str">
        <f t="shared" ref="I415" si="4464">IF(F416&lt;&gt;"",IF(TRIM(VLOOKUP(F416,$AI$2:$AR$5000,9,FALSE))="1","X",""),"")</f>
        <v/>
      </c>
      <c r="J415" s="15" t="str">
        <f t="shared" ref="J415" si="4465">IF(TRIM(""&amp;G417)&lt;&gt;"","X","")</f>
        <v/>
      </c>
      <c r="K415" s="15" t="str">
        <f t="shared" ref="K415" si="4466">IF(TRIM(""&amp;G416)&lt;&gt;"","X","")</f>
        <v/>
      </c>
      <c r="L415" s="31" t="str">
        <f>IF(G415&lt;&gt;Labels!$C$92,"X","")</f>
        <v/>
      </c>
      <c r="M415" s="16"/>
      <c r="N415" s="17">
        <v>1354046</v>
      </c>
      <c r="O415" s="17">
        <v>13125</v>
      </c>
      <c r="P415" s="17"/>
      <c r="Q415" s="22" t="str">
        <f>IF(F416="",Labels!$C$93,R415)</f>
        <v>Input Accepted</v>
      </c>
      <c r="R415" s="9" t="str">
        <f t="shared" ref="R415" si="4467">IF(OR(O416&amp;""&lt;&gt;D415&amp;"",O417&amp;""&lt;&gt;D415&amp;""),"You are not allowed to copy cells in the answer column. Press Ctrl-z immediately to attempt to fix this error.",S415)</f>
        <v>Input Accepted</v>
      </c>
      <c r="S415" s="9" t="str">
        <f>IF(AND(OR(H415="X",S416=6,C415=Labels!$C$49,C415=Labels!$C$46,AX415="Y"),Q416=""),Labels!$C$95,T415)</f>
        <v>Input Accepted</v>
      </c>
      <c r="T415" s="346" t="str">
        <f>IF(OR(S417=6,AND(S417&gt;0,S416=6)),Labels!$C$96,IF(S417=1,Labels!$C$143,U415))</f>
        <v>Input Accepted</v>
      </c>
      <c r="U415" s="9" t="str">
        <f>IF(AND(S417&gt;0,U417&lt;=U416),Labels!C$97,V415)</f>
        <v>Input Accepted</v>
      </c>
      <c r="V415" s="9" t="str">
        <f>IF(AND(S417&gt;0,Q417=""),Labels!$C$98,W415)</f>
        <v>Input Accepted</v>
      </c>
      <c r="W415" s="9" t="str">
        <f>IF(AND(S417=0,Q417&lt;&gt;""),Labels!$C$99,Labels!$C$92)</f>
        <v>Input Accepted</v>
      </c>
      <c r="Y415" s="9">
        <f t="shared" ref="Y415" si="4468">IF(H415="X",1,0)</f>
        <v>0</v>
      </c>
      <c r="Z415" s="9">
        <f>SUM(Y$7:Y415)</f>
        <v>0</v>
      </c>
      <c r="AA415" s="9" t="str">
        <f t="shared" ref="AA415" si="4469">Q416</f>
        <v/>
      </c>
      <c r="AB415" s="9">
        <f t="shared" ref="AB415" si="4470">VLOOKUP(P416,$AI$2:$AN$5000,6,FALSE)</f>
        <v>21</v>
      </c>
      <c r="AC415" s="9" t="str">
        <f t="shared" ref="AC415" si="4471">Q417</f>
        <v/>
      </c>
      <c r="AD415" s="9">
        <f t="shared" ref="AD415" si="4472">IF(TRIM(F416)="",1,0)</f>
        <v>0</v>
      </c>
      <c r="AF415" s="347">
        <f t="shared" ref="AF415" si="4473">SUM($AD$7:$AD$5000)</f>
        <v>0</v>
      </c>
      <c r="AG415" s="9">
        <f>IF(AND(H415="X",C415=Labels!C457),1,0)</f>
        <v>0</v>
      </c>
      <c r="AI415" s="351" t="s">
        <v>2160</v>
      </c>
      <c r="AJ415" s="351">
        <v>1354064</v>
      </c>
      <c r="AK415" s="351">
        <v>4148244</v>
      </c>
      <c r="AL415" s="351">
        <v>2</v>
      </c>
      <c r="AM415" s="352">
        <v>2</v>
      </c>
      <c r="AN415" s="351">
        <v>21</v>
      </c>
      <c r="AO415" s="9">
        <v>1</v>
      </c>
      <c r="AP415" s="9">
        <v>0</v>
      </c>
      <c r="AQ415" s="9">
        <v>0</v>
      </c>
      <c r="AR415" s="9">
        <v>0</v>
      </c>
      <c r="AX415" s="9" t="s">
        <v>663</v>
      </c>
    </row>
    <row r="416" spans="1:50" ht="25.5">
      <c r="A416" s="212">
        <f t="shared" si="4231"/>
        <v>0</v>
      </c>
      <c r="B416" s="18" t="s">
        <v>1157</v>
      </c>
      <c r="C416" s="219" t="str">
        <f t="shared" ref="C416" si="4474">C415</f>
        <v>Minor Must</v>
      </c>
      <c r="D416" s="44" t="str">
        <f t="shared" ref="D416" si="4475">D415</f>
        <v>CB. 7.7.3</v>
      </c>
      <c r="E416" s="19" t="str">
        <f>Labels!$C$103</f>
        <v>Answer 1 / Comment</v>
      </c>
      <c r="F416" s="62" t="str">
        <f>$AI$373</f>
        <v>CB. 7.7.3 -Yes</v>
      </c>
      <c r="G416" s="46"/>
      <c r="H416" s="20" t="str">
        <f t="shared" ref="H416:H417" si="4476">H415</f>
        <v/>
      </c>
      <c r="I416" s="20" t="str">
        <f t="shared" ref="I416:I417" si="4477">I415</f>
        <v/>
      </c>
      <c r="J416" s="20" t="str">
        <f t="shared" ref="J416:J417" si="4478">J415</f>
        <v/>
      </c>
      <c r="K416" s="20" t="str">
        <f t="shared" ref="K416:K417" si="4479">K415</f>
        <v/>
      </c>
      <c r="L416" s="28" t="str">
        <f t="shared" ref="L416" si="4480">L415</f>
        <v/>
      </c>
      <c r="M416" s="21"/>
      <c r="N416" s="22" t="str">
        <f t="shared" ref="N416:N417" si="4481">LEFT(F416,FIND(" -",F416)-1)</f>
        <v>CB. 7.7.3</v>
      </c>
      <c r="O416" s="22" t="str">
        <f t="shared" ref="O416" si="4482">IF(ISERR(N416),D415,N416)</f>
        <v>CB. 7.7.3</v>
      </c>
      <c r="P416" s="22" t="str">
        <f t="shared" ref="P416:P417" si="4483">TRIM(F416&amp;"")</f>
        <v>CB. 7.7.3 -Yes</v>
      </c>
      <c r="Q416" s="22" t="str">
        <f t="shared" ref="Q416:Q417" si="4484">TRIM(G416&amp;"")</f>
        <v/>
      </c>
      <c r="R416" s="9">
        <f t="shared" ref="R416:R417" si="4485">VLOOKUP(F416,$AI$2:$AM$5000,5,FALSE)</f>
        <v>2</v>
      </c>
      <c r="S416" s="9">
        <f t="shared" ref="S416:S417" si="4486">IF(ISNA(R416),0,R416)</f>
        <v>2</v>
      </c>
      <c r="T416" s="9">
        <f t="shared" ref="T416:T417" si="4487">VLOOKUP(F416,$AI$2:$AL$5000,4,FALSE)</f>
        <v>2</v>
      </c>
      <c r="U416" s="9">
        <f t="shared" ref="U416:U417" si="4488">IF(ISNA(T416),0,T416)</f>
        <v>2</v>
      </c>
      <c r="X416" s="9">
        <f t="shared" ref="X416:X417" si="4489">VLOOKUP(F416,$AI$2:$AL$5000,3,FALSE)</f>
        <v>4148202</v>
      </c>
      <c r="Y416" s="349"/>
      <c r="Z416" s="9">
        <f>SUM(Y$7:Y416)</f>
        <v>0</v>
      </c>
      <c r="AC416" s="350">
        <f t="shared" ref="AC416" si="4490">IF(ISNA(VLOOKUP(F416,$AI$2:$AS$5000,11,FALSE)),"", VLOOKUP(F416,$AI$2:$AS$5000,11,FALSE))</f>
        <v>0</v>
      </c>
      <c r="AI416" s="351" t="s">
        <v>2161</v>
      </c>
      <c r="AJ416" s="351">
        <v>1354065</v>
      </c>
      <c r="AK416" s="351">
        <v>4148248</v>
      </c>
      <c r="AL416" s="351">
        <v>0</v>
      </c>
      <c r="AM416" s="352">
        <v>6</v>
      </c>
      <c r="AN416" s="351">
        <v>21</v>
      </c>
      <c r="AO416" s="9">
        <v>1</v>
      </c>
      <c r="AP416" s="9">
        <v>0</v>
      </c>
      <c r="AQ416" s="9">
        <v>1</v>
      </c>
      <c r="AR416" s="9">
        <v>0</v>
      </c>
    </row>
    <row r="417" spans="1:50" ht="26.25" thickBot="1">
      <c r="A417" s="212">
        <f t="shared" si="4231"/>
        <v>0</v>
      </c>
      <c r="B417" s="23" t="str">
        <f t="shared" ref="B417:D417" si="4491">B415</f>
        <v>GGFV51FA</v>
      </c>
      <c r="C417" s="220" t="str">
        <f t="shared" si="4491"/>
        <v>Minor Must</v>
      </c>
      <c r="D417" s="45" t="str">
        <f t="shared" si="4491"/>
        <v>CB. 7.7.3</v>
      </c>
      <c r="E417" s="24" t="str">
        <f>Labels!$C$104</f>
        <v>Answer 2 / Evidence</v>
      </c>
      <c r="F417" s="222"/>
      <c r="G417" s="223"/>
      <c r="H417" s="25" t="str">
        <f t="shared" si="4476"/>
        <v/>
      </c>
      <c r="I417" s="25" t="str">
        <f t="shared" si="4477"/>
        <v/>
      </c>
      <c r="J417" s="25" t="str">
        <f t="shared" si="4478"/>
        <v/>
      </c>
      <c r="K417" s="25" t="str">
        <f t="shared" si="4479"/>
        <v/>
      </c>
      <c r="L417" s="27" t="str">
        <f t="shared" ref="L417" si="4492">L415</f>
        <v/>
      </c>
      <c r="M417" s="21"/>
      <c r="N417" s="22" t="e">
        <f t="shared" si="4481"/>
        <v>#VALUE!</v>
      </c>
      <c r="O417" s="22" t="str">
        <f t="shared" ref="O417" si="4493">IF(ISERR(N417),D415,N417)</f>
        <v>CB. 7.7.3</v>
      </c>
      <c r="P417" s="22" t="str">
        <f t="shared" si="4483"/>
        <v/>
      </c>
      <c r="Q417" s="22" t="str">
        <f t="shared" si="4484"/>
        <v/>
      </c>
      <c r="R417" s="9" t="e">
        <f t="shared" si="4485"/>
        <v>#N/A</v>
      </c>
      <c r="S417" s="9">
        <f t="shared" si="4486"/>
        <v>0</v>
      </c>
      <c r="T417" s="9" t="e">
        <f t="shared" si="4487"/>
        <v>#N/A</v>
      </c>
      <c r="U417" s="9">
        <f t="shared" si="4488"/>
        <v>0</v>
      </c>
      <c r="V417" s="9">
        <f t="shared" ref="V417" si="4494">IF(U417=0,U416,U417)</f>
        <v>2</v>
      </c>
      <c r="W417" s="347">
        <v>2</v>
      </c>
      <c r="X417" s="9" t="e">
        <f t="shared" si="4489"/>
        <v>#N/A</v>
      </c>
      <c r="Y417" s="349"/>
      <c r="Z417" s="9">
        <f>SUM(Y$7:Y417)</f>
        <v>0</v>
      </c>
      <c r="AE417" s="9">
        <f t="shared" ref="AE417" si="4495">MIN(AH417,V417)</f>
        <v>2</v>
      </c>
      <c r="AH417" s="9">
        <v>2</v>
      </c>
      <c r="AI417" s="351" t="s">
        <v>2162</v>
      </c>
      <c r="AJ417" s="351">
        <v>1354065</v>
      </c>
      <c r="AK417" s="351">
        <v>4148247</v>
      </c>
      <c r="AL417" s="351">
        <v>0</v>
      </c>
      <c r="AM417" s="352">
        <v>5</v>
      </c>
      <c r="AN417" s="351">
        <v>21</v>
      </c>
      <c r="AO417" s="9">
        <v>0</v>
      </c>
      <c r="AP417" s="9">
        <v>1</v>
      </c>
      <c r="AQ417" s="9">
        <v>0</v>
      </c>
      <c r="AR417" s="9">
        <v>0</v>
      </c>
      <c r="AU417" s="9">
        <v>0</v>
      </c>
      <c r="AV417" s="9">
        <f>U416</f>
        <v>2</v>
      </c>
    </row>
    <row r="418" spans="1:50" ht="38.25">
      <c r="A418" s="212">
        <f t="shared" si="4231"/>
        <v>0</v>
      </c>
      <c r="B418" s="67" t="s">
        <v>1157</v>
      </c>
      <c r="C418" s="143" t="s">
        <v>1097</v>
      </c>
      <c r="D418" s="43" t="s">
        <v>2618</v>
      </c>
      <c r="E418" s="218" t="str">
        <f>Labels!$C$54</f>
        <v>Control Point</v>
      </c>
      <c r="F418" s="26" t="s">
        <v>2619</v>
      </c>
      <c r="G418" s="30" t="str">
        <f>IF(OR(ISERR(P419),ISERR(P420),ISERR(Q419),ISERR(Q420)),Labels!$C$94,Q418)</f>
        <v>Input Accepted</v>
      </c>
      <c r="H418" s="15" t="str">
        <f t="shared" ref="H418" si="4496">IF(F419&lt;&gt;"",IF(TRIM(VLOOKUP(F419,$AI$2:$AR$5000,8,FALSE))="1","X",""),"")</f>
        <v/>
      </c>
      <c r="I418" s="15" t="str">
        <f t="shared" ref="I418" si="4497">IF(F419&lt;&gt;"",IF(TRIM(VLOOKUP(F419,$AI$2:$AR$5000,9,FALSE))="1","X",""),"")</f>
        <v/>
      </c>
      <c r="J418" s="15" t="str">
        <f t="shared" ref="J418" si="4498">IF(TRIM(""&amp;G420)&lt;&gt;"","X","")</f>
        <v/>
      </c>
      <c r="K418" s="15" t="str">
        <f t="shared" ref="K418" si="4499">IF(TRIM(""&amp;G419)&lt;&gt;"","X","")</f>
        <v/>
      </c>
      <c r="L418" s="31" t="str">
        <f>IF(G418&lt;&gt;Labels!$C$92,"X","")</f>
        <v/>
      </c>
      <c r="M418" s="16"/>
      <c r="N418" s="17">
        <v>1354047</v>
      </c>
      <c r="O418" s="17">
        <v>13125</v>
      </c>
      <c r="P418" s="17"/>
      <c r="Q418" s="22" t="str">
        <f>IF(F419="",Labels!$C$93,R418)</f>
        <v>Input Accepted</v>
      </c>
      <c r="R418" s="9" t="str">
        <f t="shared" ref="R418" si="4500">IF(OR(O419&amp;""&lt;&gt;D418&amp;"",O420&amp;""&lt;&gt;D418&amp;""),"You are not allowed to copy cells in the answer column. Press Ctrl-z immediately to attempt to fix this error.",S418)</f>
        <v>Input Accepted</v>
      </c>
      <c r="S418" s="9" t="str">
        <f>IF(AND(OR(H418="X",S419=6,C418=Labels!$C$49,C418=Labels!$C$46,AX418="Y"),Q419=""),Labels!$C$95,T418)</f>
        <v>Input Accepted</v>
      </c>
      <c r="T418" s="346" t="str">
        <f>IF(OR(S420=6,AND(S420&gt;0,S419=6)),Labels!$C$96,IF(S420=1,Labels!$C$143,U418))</f>
        <v>Input Accepted</v>
      </c>
      <c r="U418" s="9" t="str">
        <f>IF(AND(S420&gt;0,U420&lt;=U419),Labels!C$97,V418)</f>
        <v>Input Accepted</v>
      </c>
      <c r="V418" s="9" t="str">
        <f>IF(AND(S420&gt;0,Q420=""),Labels!$C$98,W418)</f>
        <v>Input Accepted</v>
      </c>
      <c r="W418" s="9" t="str">
        <f>IF(AND(S420=0,Q420&lt;&gt;""),Labels!$C$99,Labels!$C$92)</f>
        <v>Input Accepted</v>
      </c>
      <c r="Y418" s="9">
        <f t="shared" ref="Y418" si="4501">IF(H418="X",1,0)</f>
        <v>0</v>
      </c>
      <c r="Z418" s="9">
        <f>SUM(Y$7:Y418)</f>
        <v>0</v>
      </c>
      <c r="AA418" s="9" t="str">
        <f t="shared" ref="AA418" si="4502">Q419</f>
        <v/>
      </c>
      <c r="AB418" s="9">
        <f t="shared" ref="AB418" si="4503">VLOOKUP(P419,$AI$2:$AN$5000,6,FALSE)</f>
        <v>21</v>
      </c>
      <c r="AC418" s="9" t="str">
        <f t="shared" ref="AC418" si="4504">Q420</f>
        <v/>
      </c>
      <c r="AD418" s="9">
        <f t="shared" ref="AD418" si="4505">IF(TRIM(F419)="",1,0)</f>
        <v>0</v>
      </c>
      <c r="AF418" s="347">
        <f t="shared" ref="AF418" si="4506">SUM($AD$7:$AD$5000)</f>
        <v>0</v>
      </c>
      <c r="AG418" s="9">
        <f>IF(AND(H418="X",C418=Labels!C460),1,0)</f>
        <v>0</v>
      </c>
      <c r="AI418" s="351" t="s">
        <v>2163</v>
      </c>
      <c r="AJ418" s="351">
        <v>1354065</v>
      </c>
      <c r="AK418" s="351">
        <v>4148246</v>
      </c>
      <c r="AL418" s="351">
        <v>2</v>
      </c>
      <c r="AM418" s="352">
        <v>2</v>
      </c>
      <c r="AN418" s="351">
        <v>21</v>
      </c>
      <c r="AO418" s="9">
        <v>1</v>
      </c>
      <c r="AP418" s="9">
        <v>0</v>
      </c>
      <c r="AQ418" s="9">
        <v>0</v>
      </c>
      <c r="AR418" s="9">
        <v>0</v>
      </c>
      <c r="AX418" s="9" t="s">
        <v>663</v>
      </c>
    </row>
    <row r="419" spans="1:50" ht="25.5">
      <c r="A419" s="212">
        <f t="shared" si="4231"/>
        <v>0</v>
      </c>
      <c r="B419" s="18" t="s">
        <v>1157</v>
      </c>
      <c r="C419" s="219" t="str">
        <f t="shared" ref="C419" si="4507">C418</f>
        <v>Minor Must</v>
      </c>
      <c r="D419" s="44" t="str">
        <f t="shared" ref="D419" si="4508">D418</f>
        <v>CB. 7.7.4</v>
      </c>
      <c r="E419" s="19" t="str">
        <f>Labels!$C$103</f>
        <v>Answer 1 / Comment</v>
      </c>
      <c r="F419" s="62" t="str">
        <f>$AI$375</f>
        <v>CB. 7.7.4 -Yes</v>
      </c>
      <c r="G419" s="46"/>
      <c r="H419" s="20" t="str">
        <f t="shared" ref="H419:H420" si="4509">H418</f>
        <v/>
      </c>
      <c r="I419" s="20" t="str">
        <f t="shared" ref="I419:I420" si="4510">I418</f>
        <v/>
      </c>
      <c r="J419" s="20" t="str">
        <f t="shared" ref="J419:J420" si="4511">J418</f>
        <v/>
      </c>
      <c r="K419" s="20" t="str">
        <f t="shared" ref="K419:K420" si="4512">K418</f>
        <v/>
      </c>
      <c r="L419" s="28" t="str">
        <f t="shared" ref="L419" si="4513">L418</f>
        <v/>
      </c>
      <c r="M419" s="21"/>
      <c r="N419" s="22" t="str">
        <f t="shared" ref="N419:N420" si="4514">LEFT(F419,FIND(" -",F419)-1)</f>
        <v>CB. 7.7.4</v>
      </c>
      <c r="O419" s="22" t="str">
        <f t="shared" ref="O419" si="4515">IF(ISERR(N419),D418,N419)</f>
        <v>CB. 7.7.4</v>
      </c>
      <c r="P419" s="22" t="str">
        <f t="shared" ref="P419:P420" si="4516">TRIM(F419&amp;"")</f>
        <v>CB. 7.7.4 -Yes</v>
      </c>
      <c r="Q419" s="22" t="str">
        <f t="shared" ref="Q419:Q420" si="4517">TRIM(G419&amp;"")</f>
        <v/>
      </c>
      <c r="R419" s="9">
        <f t="shared" ref="R419:R420" si="4518">VLOOKUP(F419,$AI$2:$AM$5000,5,FALSE)</f>
        <v>2</v>
      </c>
      <c r="S419" s="9">
        <f t="shared" ref="S419:S420" si="4519">IF(ISNA(R419),0,R419)</f>
        <v>2</v>
      </c>
      <c r="T419" s="9">
        <f t="shared" ref="T419:T420" si="4520">VLOOKUP(F419,$AI$2:$AL$5000,4,FALSE)</f>
        <v>2</v>
      </c>
      <c r="U419" s="9">
        <f t="shared" ref="U419:U420" si="4521">IF(ISNA(T419),0,T419)</f>
        <v>2</v>
      </c>
      <c r="X419" s="9">
        <f t="shared" ref="X419:X420" si="4522">VLOOKUP(F419,$AI$2:$AL$5000,3,FALSE)</f>
        <v>4148204</v>
      </c>
      <c r="Y419" s="349"/>
      <c r="Z419" s="9">
        <f>SUM(Y$7:Y419)</f>
        <v>0</v>
      </c>
      <c r="AC419" s="350">
        <f t="shared" ref="AC419" si="4523">IF(ISNA(VLOOKUP(F419,$AI$2:$AS$5000,11,FALSE)),"", VLOOKUP(F419,$AI$2:$AS$5000,11,FALSE))</f>
        <v>0</v>
      </c>
      <c r="AI419" s="351" t="s">
        <v>2164</v>
      </c>
      <c r="AJ419" s="351">
        <v>1354066</v>
      </c>
      <c r="AK419" s="351">
        <v>4148250</v>
      </c>
      <c r="AL419" s="351">
        <v>0</v>
      </c>
      <c r="AM419" s="352">
        <v>5</v>
      </c>
      <c r="AN419" s="351">
        <v>21</v>
      </c>
      <c r="AO419" s="9">
        <v>0</v>
      </c>
      <c r="AP419" s="9">
        <v>1</v>
      </c>
      <c r="AQ419" s="9">
        <v>0</v>
      </c>
      <c r="AR419" s="9">
        <v>0</v>
      </c>
    </row>
    <row r="420" spans="1:50" ht="26.25" thickBot="1">
      <c r="A420" s="212">
        <f t="shared" si="4231"/>
        <v>0</v>
      </c>
      <c r="B420" s="23" t="str">
        <f t="shared" ref="B420:D420" si="4524">B418</f>
        <v>GGFV51FA</v>
      </c>
      <c r="C420" s="220" t="str">
        <f t="shared" si="4524"/>
        <v>Minor Must</v>
      </c>
      <c r="D420" s="45" t="str">
        <f t="shared" si="4524"/>
        <v>CB. 7.7.4</v>
      </c>
      <c r="E420" s="24" t="str">
        <f>Labels!$C$104</f>
        <v>Answer 2 / Evidence</v>
      </c>
      <c r="F420" s="222"/>
      <c r="G420" s="223"/>
      <c r="H420" s="25" t="str">
        <f t="shared" si="4509"/>
        <v/>
      </c>
      <c r="I420" s="25" t="str">
        <f t="shared" si="4510"/>
        <v/>
      </c>
      <c r="J420" s="25" t="str">
        <f t="shared" si="4511"/>
        <v/>
      </c>
      <c r="K420" s="25" t="str">
        <f t="shared" si="4512"/>
        <v/>
      </c>
      <c r="L420" s="27" t="str">
        <f t="shared" ref="L420" si="4525">L418</f>
        <v/>
      </c>
      <c r="M420" s="21"/>
      <c r="N420" s="22" t="e">
        <f t="shared" si="4514"/>
        <v>#VALUE!</v>
      </c>
      <c r="O420" s="22" t="str">
        <f t="shared" ref="O420" si="4526">IF(ISERR(N420),D418,N420)</f>
        <v>CB. 7.7.4</v>
      </c>
      <c r="P420" s="22" t="str">
        <f t="shared" si="4516"/>
        <v/>
      </c>
      <c r="Q420" s="22" t="str">
        <f t="shared" si="4517"/>
        <v/>
      </c>
      <c r="R420" s="9" t="e">
        <f t="shared" si="4518"/>
        <v>#N/A</v>
      </c>
      <c r="S420" s="9">
        <f t="shared" si="4519"/>
        <v>0</v>
      </c>
      <c r="T420" s="9" t="e">
        <f t="shared" si="4520"/>
        <v>#N/A</v>
      </c>
      <c r="U420" s="9">
        <f t="shared" si="4521"/>
        <v>0</v>
      </c>
      <c r="V420" s="9">
        <f t="shared" ref="V420" si="4527">IF(U420=0,U419,U420)</f>
        <v>2</v>
      </c>
      <c r="W420" s="347">
        <v>2</v>
      </c>
      <c r="X420" s="9" t="e">
        <f t="shared" si="4522"/>
        <v>#N/A</v>
      </c>
      <c r="Y420" s="349"/>
      <c r="Z420" s="9">
        <f>SUM(Y$7:Y420)</f>
        <v>0</v>
      </c>
      <c r="AE420" s="9">
        <f t="shared" ref="AE420" si="4528">MIN(AH420,V420)</f>
        <v>2</v>
      </c>
      <c r="AH420" s="9">
        <v>2</v>
      </c>
      <c r="AI420" s="351" t="s">
        <v>2165</v>
      </c>
      <c r="AJ420" s="351">
        <v>1354066</v>
      </c>
      <c r="AK420" s="351">
        <v>4148249</v>
      </c>
      <c r="AL420" s="351">
        <v>2</v>
      </c>
      <c r="AM420" s="352">
        <v>2</v>
      </c>
      <c r="AN420" s="351">
        <v>21</v>
      </c>
      <c r="AO420" s="9">
        <v>1</v>
      </c>
      <c r="AP420" s="9">
        <v>0</v>
      </c>
      <c r="AQ420" s="9">
        <v>0</v>
      </c>
      <c r="AR420" s="9">
        <v>0</v>
      </c>
      <c r="AU420" s="9">
        <v>0</v>
      </c>
      <c r="AV420" s="9">
        <f>U419</f>
        <v>2</v>
      </c>
    </row>
    <row r="421" spans="1:50" ht="25.5">
      <c r="A421" s="212">
        <f t="shared" si="4231"/>
        <v>0</v>
      </c>
      <c r="B421" s="67" t="s">
        <v>1157</v>
      </c>
      <c r="C421" s="143" t="s">
        <v>1097</v>
      </c>
      <c r="D421" s="43" t="s">
        <v>2620</v>
      </c>
      <c r="E421" s="218" t="str">
        <f>Labels!$C$54</f>
        <v>Control Point</v>
      </c>
      <c r="F421" s="26" t="s">
        <v>2621</v>
      </c>
      <c r="G421" s="30" t="str">
        <f>IF(OR(ISERR(P422),ISERR(P423),ISERR(Q422),ISERR(Q423)),Labels!$C$94,Q421)</f>
        <v>Input Accepted</v>
      </c>
      <c r="H421" s="15" t="str">
        <f t="shared" ref="H421" si="4529">IF(F422&lt;&gt;"",IF(TRIM(VLOOKUP(F422,$AI$2:$AR$5000,8,FALSE))="1","X",""),"")</f>
        <v/>
      </c>
      <c r="I421" s="15" t="str">
        <f t="shared" ref="I421" si="4530">IF(F422&lt;&gt;"",IF(TRIM(VLOOKUP(F422,$AI$2:$AR$5000,9,FALSE))="1","X",""),"")</f>
        <v/>
      </c>
      <c r="J421" s="15" t="str">
        <f t="shared" ref="J421" si="4531">IF(TRIM(""&amp;G423)&lt;&gt;"","X","")</f>
        <v/>
      </c>
      <c r="K421" s="15" t="str">
        <f t="shared" ref="K421" si="4532">IF(TRIM(""&amp;G422)&lt;&gt;"","X","")</f>
        <v/>
      </c>
      <c r="L421" s="31" t="str">
        <f>IF(G421&lt;&gt;Labels!$C$92,"X","")</f>
        <v/>
      </c>
      <c r="M421" s="16"/>
      <c r="N421" s="17">
        <v>1354048</v>
      </c>
      <c r="O421" s="17">
        <v>13125</v>
      </c>
      <c r="P421" s="17"/>
      <c r="Q421" s="22" t="str">
        <f>IF(F422="",Labels!$C$93,R421)</f>
        <v>Input Accepted</v>
      </c>
      <c r="R421" s="9" t="str">
        <f t="shared" ref="R421" si="4533">IF(OR(O422&amp;""&lt;&gt;D421&amp;"",O423&amp;""&lt;&gt;D421&amp;""),"You are not allowed to copy cells in the answer column. Press Ctrl-z immediately to attempt to fix this error.",S421)</f>
        <v>Input Accepted</v>
      </c>
      <c r="S421" s="9" t="str">
        <f>IF(AND(OR(H421="X",S422=6,C421=Labels!$C$49,C421=Labels!$C$46,AX421="Y"),Q422=""),Labels!$C$95,T421)</f>
        <v>Input Accepted</v>
      </c>
      <c r="T421" s="346" t="str">
        <f>IF(OR(S423=6,AND(S423&gt;0,S422=6)),Labels!$C$96,IF(S423=1,Labels!$C$143,U421))</f>
        <v>Input Accepted</v>
      </c>
      <c r="U421" s="9" t="str">
        <f>IF(AND(S423&gt;0,U423&lt;=U422),Labels!C$97,V421)</f>
        <v>Input Accepted</v>
      </c>
      <c r="V421" s="9" t="str">
        <f>IF(AND(S423&gt;0,Q423=""),Labels!$C$98,W421)</f>
        <v>Input Accepted</v>
      </c>
      <c r="W421" s="9" t="str">
        <f>IF(AND(S423=0,Q423&lt;&gt;""),Labels!$C$99,Labels!$C$92)</f>
        <v>Input Accepted</v>
      </c>
      <c r="Y421" s="9">
        <f t="shared" ref="Y421" si="4534">IF(H421="X",1,0)</f>
        <v>0</v>
      </c>
      <c r="Z421" s="9">
        <f>SUM(Y$7:Y421)</f>
        <v>0</v>
      </c>
      <c r="AA421" s="9" t="str">
        <f t="shared" ref="AA421" si="4535">Q422</f>
        <v/>
      </c>
      <c r="AB421" s="9">
        <f t="shared" ref="AB421" si="4536">VLOOKUP(P422,$AI$2:$AN$5000,6,FALSE)</f>
        <v>21</v>
      </c>
      <c r="AC421" s="9" t="str">
        <f t="shared" ref="AC421" si="4537">Q423</f>
        <v/>
      </c>
      <c r="AD421" s="9">
        <f t="shared" ref="AD421" si="4538">IF(TRIM(F422)="",1,0)</f>
        <v>0</v>
      </c>
      <c r="AF421" s="347">
        <f t="shared" ref="AF421" si="4539">SUM($AD$7:$AD$5000)</f>
        <v>0</v>
      </c>
      <c r="AG421" s="9">
        <f>IF(AND(H421="X",C421=Labels!C463),1,0)</f>
        <v>0</v>
      </c>
      <c r="AI421" s="351" t="s">
        <v>2166</v>
      </c>
      <c r="AJ421" s="351">
        <v>1354067</v>
      </c>
      <c r="AK421" s="351">
        <v>4148253</v>
      </c>
      <c r="AL421" s="351">
        <v>0</v>
      </c>
      <c r="AM421" s="352">
        <v>6</v>
      </c>
      <c r="AN421" s="351">
        <v>21</v>
      </c>
      <c r="AO421" s="9">
        <v>1</v>
      </c>
      <c r="AP421" s="9">
        <v>0</v>
      </c>
      <c r="AQ421" s="9">
        <v>1</v>
      </c>
      <c r="AR421" s="9">
        <v>0</v>
      </c>
      <c r="AX421" s="9" t="s">
        <v>663</v>
      </c>
    </row>
    <row r="422" spans="1:50" ht="25.5">
      <c r="A422" s="212">
        <f t="shared" si="4231"/>
        <v>0</v>
      </c>
      <c r="B422" s="18" t="s">
        <v>1157</v>
      </c>
      <c r="C422" s="219" t="str">
        <f t="shared" ref="C422" si="4540">C421</f>
        <v>Minor Must</v>
      </c>
      <c r="D422" s="44" t="str">
        <f t="shared" ref="D422" si="4541">D421</f>
        <v>CB. 7.7.5</v>
      </c>
      <c r="E422" s="19" t="str">
        <f>Labels!$C$103</f>
        <v>Answer 1 / Comment</v>
      </c>
      <c r="F422" s="62" t="str">
        <f>$AI$377</f>
        <v>CB. 7.7.5 -Yes</v>
      </c>
      <c r="G422" s="46"/>
      <c r="H422" s="20" t="str">
        <f t="shared" ref="H422:H423" si="4542">H421</f>
        <v/>
      </c>
      <c r="I422" s="20" t="str">
        <f t="shared" ref="I422:I423" si="4543">I421</f>
        <v/>
      </c>
      <c r="J422" s="20" t="str">
        <f t="shared" ref="J422:J423" si="4544">J421</f>
        <v/>
      </c>
      <c r="K422" s="20" t="str">
        <f t="shared" ref="K422:K423" si="4545">K421</f>
        <v/>
      </c>
      <c r="L422" s="28" t="str">
        <f t="shared" ref="L422" si="4546">L421</f>
        <v/>
      </c>
      <c r="M422" s="21"/>
      <c r="N422" s="22" t="str">
        <f t="shared" ref="N422:N423" si="4547">LEFT(F422,FIND(" -",F422)-1)</f>
        <v>CB. 7.7.5</v>
      </c>
      <c r="O422" s="22" t="str">
        <f t="shared" ref="O422" si="4548">IF(ISERR(N422),D421,N422)</f>
        <v>CB. 7.7.5</v>
      </c>
      <c r="P422" s="22" t="str">
        <f t="shared" ref="P422:P423" si="4549">TRIM(F422&amp;"")</f>
        <v>CB. 7.7.5 -Yes</v>
      </c>
      <c r="Q422" s="22" t="str">
        <f t="shared" ref="Q422:Q423" si="4550">TRIM(G422&amp;"")</f>
        <v/>
      </c>
      <c r="R422" s="9">
        <f t="shared" ref="R422:R423" si="4551">VLOOKUP(F422,$AI$2:$AM$5000,5,FALSE)</f>
        <v>2</v>
      </c>
      <c r="S422" s="9">
        <f t="shared" ref="S422:S423" si="4552">IF(ISNA(R422),0,R422)</f>
        <v>2</v>
      </c>
      <c r="T422" s="9">
        <f t="shared" ref="T422:T423" si="4553">VLOOKUP(F422,$AI$2:$AL$5000,4,FALSE)</f>
        <v>2</v>
      </c>
      <c r="U422" s="9">
        <f t="shared" ref="U422:U423" si="4554">IF(ISNA(T422),0,T422)</f>
        <v>2</v>
      </c>
      <c r="X422" s="9">
        <f t="shared" ref="X422:X423" si="4555">VLOOKUP(F422,$AI$2:$AL$5000,3,FALSE)</f>
        <v>4148206</v>
      </c>
      <c r="Y422" s="349"/>
      <c r="Z422" s="9">
        <f>SUM(Y$7:Y422)</f>
        <v>0</v>
      </c>
      <c r="AC422" s="350">
        <f t="shared" ref="AC422" si="4556">IF(ISNA(VLOOKUP(F422,$AI$2:$AS$5000,11,FALSE)),"", VLOOKUP(F422,$AI$2:$AS$5000,11,FALSE))</f>
        <v>0</v>
      </c>
      <c r="AI422" s="351" t="s">
        <v>2167</v>
      </c>
      <c r="AJ422" s="351">
        <v>1354067</v>
      </c>
      <c r="AK422" s="351">
        <v>4148252</v>
      </c>
      <c r="AL422" s="351">
        <v>0</v>
      </c>
      <c r="AM422" s="352">
        <v>5</v>
      </c>
      <c r="AN422" s="351">
        <v>21</v>
      </c>
      <c r="AO422" s="9">
        <v>0</v>
      </c>
      <c r="AP422" s="9">
        <v>1</v>
      </c>
      <c r="AQ422" s="9">
        <v>0</v>
      </c>
      <c r="AR422" s="9">
        <v>0</v>
      </c>
    </row>
    <row r="423" spans="1:50" ht="26.25" thickBot="1">
      <c r="A423" s="212">
        <f t="shared" si="4231"/>
        <v>0</v>
      </c>
      <c r="B423" s="23" t="str">
        <f t="shared" ref="B423:D423" si="4557">B421</f>
        <v>GGFV51FA</v>
      </c>
      <c r="C423" s="220" t="str">
        <f t="shared" si="4557"/>
        <v>Minor Must</v>
      </c>
      <c r="D423" s="45" t="str">
        <f t="shared" si="4557"/>
        <v>CB. 7.7.5</v>
      </c>
      <c r="E423" s="24" t="str">
        <f>Labels!$C$104</f>
        <v>Answer 2 / Evidence</v>
      </c>
      <c r="F423" s="222"/>
      <c r="G423" s="223"/>
      <c r="H423" s="25" t="str">
        <f t="shared" si="4542"/>
        <v/>
      </c>
      <c r="I423" s="25" t="str">
        <f t="shared" si="4543"/>
        <v/>
      </c>
      <c r="J423" s="25" t="str">
        <f t="shared" si="4544"/>
        <v/>
      </c>
      <c r="K423" s="25" t="str">
        <f t="shared" si="4545"/>
        <v/>
      </c>
      <c r="L423" s="27" t="str">
        <f t="shared" ref="L423" si="4558">L421</f>
        <v/>
      </c>
      <c r="M423" s="21"/>
      <c r="N423" s="22" t="e">
        <f t="shared" si="4547"/>
        <v>#VALUE!</v>
      </c>
      <c r="O423" s="22" t="str">
        <f t="shared" ref="O423" si="4559">IF(ISERR(N423),D421,N423)</f>
        <v>CB. 7.7.5</v>
      </c>
      <c r="P423" s="22" t="str">
        <f t="shared" si="4549"/>
        <v/>
      </c>
      <c r="Q423" s="22" t="str">
        <f t="shared" si="4550"/>
        <v/>
      </c>
      <c r="R423" s="9" t="e">
        <f t="shared" si="4551"/>
        <v>#N/A</v>
      </c>
      <c r="S423" s="9">
        <f t="shared" si="4552"/>
        <v>0</v>
      </c>
      <c r="T423" s="9" t="e">
        <f t="shared" si="4553"/>
        <v>#N/A</v>
      </c>
      <c r="U423" s="9">
        <f t="shared" si="4554"/>
        <v>0</v>
      </c>
      <c r="V423" s="9">
        <f t="shared" ref="V423" si="4560">IF(U423=0,U422,U423)</f>
        <v>2</v>
      </c>
      <c r="W423" s="347">
        <v>2</v>
      </c>
      <c r="X423" s="9" t="e">
        <f t="shared" si="4555"/>
        <v>#N/A</v>
      </c>
      <c r="Y423" s="349"/>
      <c r="Z423" s="9">
        <f>SUM(Y$7:Y423)</f>
        <v>0</v>
      </c>
      <c r="AE423" s="9">
        <f t="shared" ref="AE423" si="4561">MIN(AH423,V423)</f>
        <v>2</v>
      </c>
      <c r="AH423" s="9">
        <v>2</v>
      </c>
      <c r="AI423" s="351" t="s">
        <v>2168</v>
      </c>
      <c r="AJ423" s="351">
        <v>1354067</v>
      </c>
      <c r="AK423" s="351">
        <v>4148251</v>
      </c>
      <c r="AL423" s="351">
        <v>2</v>
      </c>
      <c r="AM423" s="352">
        <v>2</v>
      </c>
      <c r="AN423" s="351">
        <v>21</v>
      </c>
      <c r="AO423" s="9">
        <v>1</v>
      </c>
      <c r="AP423" s="9">
        <v>0</v>
      </c>
      <c r="AQ423" s="9">
        <v>0</v>
      </c>
      <c r="AR423" s="9">
        <v>0</v>
      </c>
      <c r="AU423" s="9">
        <v>0</v>
      </c>
      <c r="AV423" s="9">
        <f>U422</f>
        <v>2</v>
      </c>
    </row>
    <row r="424" spans="1:50" ht="25.5">
      <c r="A424" s="212">
        <f t="shared" si="4231"/>
        <v>0</v>
      </c>
      <c r="B424" s="67" t="s">
        <v>1157</v>
      </c>
      <c r="C424" s="143" t="s">
        <v>1097</v>
      </c>
      <c r="D424" s="43" t="s">
        <v>2622</v>
      </c>
      <c r="E424" s="218" t="str">
        <f>Labels!$C$54</f>
        <v>Control Point</v>
      </c>
      <c r="F424" s="26" t="s">
        <v>2623</v>
      </c>
      <c r="G424" s="30" t="str">
        <f>IF(OR(ISERR(P425),ISERR(P426),ISERR(Q425),ISERR(Q426)),Labels!$C$94,Q424)</f>
        <v>Input Accepted</v>
      </c>
      <c r="H424" s="15" t="str">
        <f t="shared" ref="H424" si="4562">IF(F425&lt;&gt;"",IF(TRIM(VLOOKUP(F425,$AI$2:$AR$5000,8,FALSE))="1","X",""),"")</f>
        <v/>
      </c>
      <c r="I424" s="15" t="str">
        <f t="shared" ref="I424" si="4563">IF(F425&lt;&gt;"",IF(TRIM(VLOOKUP(F425,$AI$2:$AR$5000,9,FALSE))="1","X",""),"")</f>
        <v/>
      </c>
      <c r="J424" s="15" t="str">
        <f t="shared" ref="J424" si="4564">IF(TRIM(""&amp;G426)&lt;&gt;"","X","")</f>
        <v/>
      </c>
      <c r="K424" s="15" t="str">
        <f t="shared" ref="K424" si="4565">IF(TRIM(""&amp;G425)&lt;&gt;"","X","")</f>
        <v/>
      </c>
      <c r="L424" s="31" t="str">
        <f>IF(G424&lt;&gt;Labels!$C$92,"X","")</f>
        <v/>
      </c>
      <c r="M424" s="16"/>
      <c r="N424" s="17">
        <v>1354049</v>
      </c>
      <c r="O424" s="17">
        <v>13125</v>
      </c>
      <c r="P424" s="17"/>
      <c r="Q424" s="22" t="str">
        <f>IF(F425="",Labels!$C$93,R424)</f>
        <v>Input Accepted</v>
      </c>
      <c r="R424" s="9" t="str">
        <f t="shared" ref="R424" si="4566">IF(OR(O425&amp;""&lt;&gt;D424&amp;"",O426&amp;""&lt;&gt;D424&amp;""),"You are not allowed to copy cells in the answer column. Press Ctrl-z immediately to attempt to fix this error.",S424)</f>
        <v>Input Accepted</v>
      </c>
      <c r="S424" s="9" t="str">
        <f>IF(AND(OR(H424="X",S425=6,C424=Labels!$C$49,C424=Labels!$C$46,AX424="Y"),Q425=""),Labels!$C$95,T424)</f>
        <v>Input Accepted</v>
      </c>
      <c r="T424" s="346" t="str">
        <f>IF(OR(S426=6,AND(S426&gt;0,S425=6)),Labels!$C$96,IF(S426=1,Labels!$C$143,U424))</f>
        <v>Input Accepted</v>
      </c>
      <c r="U424" s="9" t="str">
        <f>IF(AND(S426&gt;0,U426&lt;=U425),Labels!C$97,V424)</f>
        <v>Input Accepted</v>
      </c>
      <c r="V424" s="9" t="str">
        <f>IF(AND(S426&gt;0,Q426=""),Labels!$C$98,W424)</f>
        <v>Input Accepted</v>
      </c>
      <c r="W424" s="9" t="str">
        <f>IF(AND(S426=0,Q426&lt;&gt;""),Labels!$C$99,Labels!$C$92)</f>
        <v>Input Accepted</v>
      </c>
      <c r="Y424" s="9">
        <f t="shared" ref="Y424" si="4567">IF(H424="X",1,0)</f>
        <v>0</v>
      </c>
      <c r="Z424" s="9">
        <f>SUM(Y$7:Y424)</f>
        <v>0</v>
      </c>
      <c r="AA424" s="9" t="str">
        <f t="shared" ref="AA424" si="4568">Q425</f>
        <v/>
      </c>
      <c r="AB424" s="9">
        <f t="shared" ref="AB424" si="4569">VLOOKUP(P425,$AI$2:$AN$5000,6,FALSE)</f>
        <v>21</v>
      </c>
      <c r="AC424" s="9" t="str">
        <f t="shared" ref="AC424" si="4570">Q426</f>
        <v/>
      </c>
      <c r="AD424" s="9">
        <f t="shared" ref="AD424" si="4571">IF(TRIM(F425)="",1,0)</f>
        <v>0</v>
      </c>
      <c r="AF424" s="347">
        <f t="shared" ref="AF424" si="4572">SUM($AD$7:$AD$5000)</f>
        <v>0</v>
      </c>
      <c r="AG424" s="9">
        <f>IF(AND(H424="X",C424=Labels!C466),1,0)</f>
        <v>0</v>
      </c>
      <c r="AI424" s="351" t="s">
        <v>2169</v>
      </c>
      <c r="AJ424" s="351">
        <v>1354068</v>
      </c>
      <c r="AK424" s="351">
        <v>4148256</v>
      </c>
      <c r="AL424" s="351">
        <v>0</v>
      </c>
      <c r="AM424" s="352">
        <v>6</v>
      </c>
      <c r="AN424" s="351">
        <v>21</v>
      </c>
      <c r="AO424" s="9">
        <v>1</v>
      </c>
      <c r="AP424" s="9">
        <v>0</v>
      </c>
      <c r="AQ424" s="9">
        <v>1</v>
      </c>
      <c r="AR424" s="9">
        <v>0</v>
      </c>
      <c r="AX424" s="9" t="s">
        <v>663</v>
      </c>
    </row>
    <row r="425" spans="1:50" ht="25.5">
      <c r="A425" s="212">
        <f t="shared" si="4231"/>
        <v>0</v>
      </c>
      <c r="B425" s="18" t="s">
        <v>1157</v>
      </c>
      <c r="C425" s="219" t="str">
        <f t="shared" ref="C425" si="4573">C424</f>
        <v>Minor Must</v>
      </c>
      <c r="D425" s="44" t="str">
        <f t="shared" ref="D425" si="4574">D424</f>
        <v>CB. 7.7.6</v>
      </c>
      <c r="E425" s="19" t="str">
        <f>Labels!$C$103</f>
        <v>Answer 1 / Comment</v>
      </c>
      <c r="F425" s="62" t="str">
        <f>$AI$379</f>
        <v>CB. 7.7.6 -Yes</v>
      </c>
      <c r="G425" s="46"/>
      <c r="H425" s="20" t="str">
        <f t="shared" ref="H425:H426" si="4575">H424</f>
        <v/>
      </c>
      <c r="I425" s="20" t="str">
        <f t="shared" ref="I425:I426" si="4576">I424</f>
        <v/>
      </c>
      <c r="J425" s="20" t="str">
        <f t="shared" ref="J425:J426" si="4577">J424</f>
        <v/>
      </c>
      <c r="K425" s="20" t="str">
        <f t="shared" ref="K425:K426" si="4578">K424</f>
        <v/>
      </c>
      <c r="L425" s="28" t="str">
        <f t="shared" ref="L425" si="4579">L424</f>
        <v/>
      </c>
      <c r="M425" s="21"/>
      <c r="N425" s="22" t="str">
        <f t="shared" ref="N425:N426" si="4580">LEFT(F425,FIND(" -",F425)-1)</f>
        <v>CB. 7.7.6</v>
      </c>
      <c r="O425" s="22" t="str">
        <f t="shared" ref="O425" si="4581">IF(ISERR(N425),D424,N425)</f>
        <v>CB. 7.7.6</v>
      </c>
      <c r="P425" s="22" t="str">
        <f t="shared" ref="P425:P426" si="4582">TRIM(F425&amp;"")</f>
        <v>CB. 7.7.6 -Yes</v>
      </c>
      <c r="Q425" s="22" t="str">
        <f t="shared" ref="Q425:Q426" si="4583">TRIM(G425&amp;"")</f>
        <v/>
      </c>
      <c r="R425" s="9">
        <f t="shared" ref="R425:R426" si="4584">VLOOKUP(F425,$AI$2:$AM$5000,5,FALSE)</f>
        <v>2</v>
      </c>
      <c r="S425" s="9">
        <f t="shared" ref="S425:S426" si="4585">IF(ISNA(R425),0,R425)</f>
        <v>2</v>
      </c>
      <c r="T425" s="9">
        <f t="shared" ref="T425:T426" si="4586">VLOOKUP(F425,$AI$2:$AL$5000,4,FALSE)</f>
        <v>2</v>
      </c>
      <c r="U425" s="9">
        <f t="shared" ref="U425:U426" si="4587">IF(ISNA(T425),0,T425)</f>
        <v>2</v>
      </c>
      <c r="X425" s="9">
        <f t="shared" ref="X425:X426" si="4588">VLOOKUP(F425,$AI$2:$AL$5000,3,FALSE)</f>
        <v>4148208</v>
      </c>
      <c r="Y425" s="349"/>
      <c r="Z425" s="9">
        <f>SUM(Y$7:Y425)</f>
        <v>0</v>
      </c>
      <c r="AC425" s="350">
        <f t="shared" ref="AC425" si="4589">IF(ISNA(VLOOKUP(F425,$AI$2:$AS$5000,11,FALSE)),"", VLOOKUP(F425,$AI$2:$AS$5000,11,FALSE))</f>
        <v>0</v>
      </c>
      <c r="AI425" s="351" t="s">
        <v>2170</v>
      </c>
      <c r="AJ425" s="351">
        <v>1354068</v>
      </c>
      <c r="AK425" s="351">
        <v>4148255</v>
      </c>
      <c r="AL425" s="351">
        <v>0</v>
      </c>
      <c r="AM425" s="352">
        <v>5</v>
      </c>
      <c r="AN425" s="351">
        <v>21</v>
      </c>
      <c r="AO425" s="9">
        <v>0</v>
      </c>
      <c r="AP425" s="9">
        <v>1</v>
      </c>
      <c r="AQ425" s="9">
        <v>0</v>
      </c>
      <c r="AR425" s="9">
        <v>0</v>
      </c>
    </row>
    <row r="426" spans="1:50" ht="26.25" thickBot="1">
      <c r="A426" s="212">
        <f t="shared" si="4231"/>
        <v>0</v>
      </c>
      <c r="B426" s="23" t="str">
        <f t="shared" ref="B426:D426" si="4590">B424</f>
        <v>GGFV51FA</v>
      </c>
      <c r="C426" s="220" t="str">
        <f t="shared" si="4590"/>
        <v>Minor Must</v>
      </c>
      <c r="D426" s="45" t="str">
        <f t="shared" si="4590"/>
        <v>CB. 7.7.6</v>
      </c>
      <c r="E426" s="24" t="str">
        <f>Labels!$C$104</f>
        <v>Answer 2 / Evidence</v>
      </c>
      <c r="F426" s="222"/>
      <c r="G426" s="223"/>
      <c r="H426" s="25" t="str">
        <f t="shared" si="4575"/>
        <v/>
      </c>
      <c r="I426" s="25" t="str">
        <f t="shared" si="4576"/>
        <v/>
      </c>
      <c r="J426" s="25" t="str">
        <f t="shared" si="4577"/>
        <v/>
      </c>
      <c r="K426" s="25" t="str">
        <f t="shared" si="4578"/>
        <v/>
      </c>
      <c r="L426" s="27" t="str">
        <f t="shared" ref="L426" si="4591">L424</f>
        <v/>
      </c>
      <c r="M426" s="21"/>
      <c r="N426" s="22" t="e">
        <f t="shared" si="4580"/>
        <v>#VALUE!</v>
      </c>
      <c r="O426" s="22" t="str">
        <f t="shared" ref="O426" si="4592">IF(ISERR(N426),D424,N426)</f>
        <v>CB. 7.7.6</v>
      </c>
      <c r="P426" s="22" t="str">
        <f t="shared" si="4582"/>
        <v/>
      </c>
      <c r="Q426" s="22" t="str">
        <f t="shared" si="4583"/>
        <v/>
      </c>
      <c r="R426" s="9" t="e">
        <f t="shared" si="4584"/>
        <v>#N/A</v>
      </c>
      <c r="S426" s="9">
        <f t="shared" si="4585"/>
        <v>0</v>
      </c>
      <c r="T426" s="9" t="e">
        <f t="shared" si="4586"/>
        <v>#N/A</v>
      </c>
      <c r="U426" s="9">
        <f t="shared" si="4587"/>
        <v>0</v>
      </c>
      <c r="V426" s="9">
        <f t="shared" ref="V426" si="4593">IF(U426=0,U425,U426)</f>
        <v>2</v>
      </c>
      <c r="W426" s="347">
        <v>2</v>
      </c>
      <c r="X426" s="9" t="e">
        <f t="shared" si="4588"/>
        <v>#N/A</v>
      </c>
      <c r="Y426" s="349"/>
      <c r="Z426" s="9">
        <f>SUM(Y$7:Y426)</f>
        <v>0</v>
      </c>
      <c r="AE426" s="9">
        <f t="shared" ref="AE426" si="4594">MIN(AH426,V426)</f>
        <v>2</v>
      </c>
      <c r="AH426" s="9">
        <v>2</v>
      </c>
      <c r="AI426" s="351" t="s">
        <v>2171</v>
      </c>
      <c r="AJ426" s="351">
        <v>1354068</v>
      </c>
      <c r="AK426" s="351">
        <v>4148254</v>
      </c>
      <c r="AL426" s="351">
        <v>2</v>
      </c>
      <c r="AM426" s="352">
        <v>2</v>
      </c>
      <c r="AN426" s="351">
        <v>21</v>
      </c>
      <c r="AO426" s="9">
        <v>1</v>
      </c>
      <c r="AP426" s="9">
        <v>0</v>
      </c>
      <c r="AQ426" s="9">
        <v>0</v>
      </c>
      <c r="AR426" s="9">
        <v>0</v>
      </c>
      <c r="AU426" s="9">
        <v>0</v>
      </c>
      <c r="AV426" s="9">
        <f>U425</f>
        <v>2</v>
      </c>
    </row>
    <row r="427" spans="1:50" ht="25.5">
      <c r="A427" s="212">
        <f t="shared" si="4231"/>
        <v>0</v>
      </c>
      <c r="B427" s="67" t="s">
        <v>1157</v>
      </c>
      <c r="C427" s="143" t="s">
        <v>1097</v>
      </c>
      <c r="D427" s="43" t="s">
        <v>2624</v>
      </c>
      <c r="E427" s="218" t="str">
        <f>Labels!$C$54</f>
        <v>Control Point</v>
      </c>
      <c r="F427" s="26" t="s">
        <v>2625</v>
      </c>
      <c r="G427" s="30" t="str">
        <f>IF(OR(ISERR(P428),ISERR(P429),ISERR(Q428),ISERR(Q429)),Labels!$C$94,Q427)</f>
        <v>Input Accepted</v>
      </c>
      <c r="H427" s="15" t="str">
        <f t="shared" ref="H427" si="4595">IF(F428&lt;&gt;"",IF(TRIM(VLOOKUP(F428,$AI$2:$AR$5000,8,FALSE))="1","X",""),"")</f>
        <v/>
      </c>
      <c r="I427" s="15" t="str">
        <f t="shared" ref="I427" si="4596">IF(F428&lt;&gt;"",IF(TRIM(VLOOKUP(F428,$AI$2:$AR$5000,9,FALSE))="1","X",""),"")</f>
        <v/>
      </c>
      <c r="J427" s="15" t="str">
        <f t="shared" ref="J427" si="4597">IF(TRIM(""&amp;G429)&lt;&gt;"","X","")</f>
        <v/>
      </c>
      <c r="K427" s="15" t="str">
        <f t="shared" ref="K427" si="4598">IF(TRIM(""&amp;G428)&lt;&gt;"","X","")</f>
        <v/>
      </c>
      <c r="L427" s="31" t="str">
        <f>IF(G427&lt;&gt;Labels!$C$92,"X","")</f>
        <v/>
      </c>
      <c r="M427" s="16"/>
      <c r="N427" s="17">
        <v>1354050</v>
      </c>
      <c r="O427" s="17">
        <v>13125</v>
      </c>
      <c r="P427" s="17"/>
      <c r="Q427" s="22" t="str">
        <f>IF(F428="",Labels!$C$93,R427)</f>
        <v>Input Accepted</v>
      </c>
      <c r="R427" s="9" t="str">
        <f t="shared" ref="R427" si="4599">IF(OR(O428&amp;""&lt;&gt;D427&amp;"",O429&amp;""&lt;&gt;D427&amp;""),"You are not allowed to copy cells in the answer column. Press Ctrl-z immediately to attempt to fix this error.",S427)</f>
        <v>Input Accepted</v>
      </c>
      <c r="S427" s="9" t="str">
        <f>IF(AND(OR(H427="X",S428=6,C427=Labels!$C$49,C427=Labels!$C$46,AX427="Y"),Q428=""),Labels!$C$95,T427)</f>
        <v>Input Accepted</v>
      </c>
      <c r="T427" s="346" t="str">
        <f>IF(OR(S429=6,AND(S429&gt;0,S428=6)),Labels!$C$96,IF(S429=1,Labels!$C$143,U427))</f>
        <v>Input Accepted</v>
      </c>
      <c r="U427" s="9" t="str">
        <f>IF(AND(S429&gt;0,U429&lt;=U428),Labels!C$97,V427)</f>
        <v>Input Accepted</v>
      </c>
      <c r="V427" s="9" t="str">
        <f>IF(AND(S429&gt;0,Q429=""),Labels!$C$98,W427)</f>
        <v>Input Accepted</v>
      </c>
      <c r="W427" s="9" t="str">
        <f>IF(AND(S429=0,Q429&lt;&gt;""),Labels!$C$99,Labels!$C$92)</f>
        <v>Input Accepted</v>
      </c>
      <c r="Y427" s="9">
        <f t="shared" ref="Y427" si="4600">IF(H427="X",1,0)</f>
        <v>0</v>
      </c>
      <c r="Z427" s="9">
        <f>SUM(Y$7:Y427)</f>
        <v>0</v>
      </c>
      <c r="AA427" s="9" t="str">
        <f t="shared" ref="AA427" si="4601">Q428</f>
        <v/>
      </c>
      <c r="AB427" s="9">
        <f t="shared" ref="AB427" si="4602">VLOOKUP(P428,$AI$2:$AN$5000,6,FALSE)</f>
        <v>21</v>
      </c>
      <c r="AC427" s="9" t="str">
        <f t="shared" ref="AC427" si="4603">Q429</f>
        <v/>
      </c>
      <c r="AD427" s="9">
        <f t="shared" ref="AD427" si="4604">IF(TRIM(F428)="",1,0)</f>
        <v>0</v>
      </c>
      <c r="AF427" s="347">
        <f t="shared" ref="AF427" si="4605">SUM($AD$7:$AD$5000)</f>
        <v>0</v>
      </c>
      <c r="AG427" s="9">
        <f>IF(AND(H427="X",C427=Labels!C469),1,0)</f>
        <v>0</v>
      </c>
      <c r="AI427" s="351" t="s">
        <v>2172</v>
      </c>
      <c r="AJ427" s="351">
        <v>1354069</v>
      </c>
      <c r="AK427" s="351">
        <v>4148259</v>
      </c>
      <c r="AL427" s="351">
        <v>0</v>
      </c>
      <c r="AM427" s="352">
        <v>6</v>
      </c>
      <c r="AN427" s="351">
        <v>21</v>
      </c>
      <c r="AO427" s="9">
        <v>1</v>
      </c>
      <c r="AP427" s="9">
        <v>0</v>
      </c>
      <c r="AQ427" s="9">
        <v>1</v>
      </c>
      <c r="AR427" s="9">
        <v>0</v>
      </c>
      <c r="AX427" s="9" t="s">
        <v>663</v>
      </c>
    </row>
    <row r="428" spans="1:50" ht="25.5">
      <c r="A428" s="212">
        <f t="shared" si="4231"/>
        <v>0</v>
      </c>
      <c r="B428" s="18" t="s">
        <v>1157</v>
      </c>
      <c r="C428" s="219" t="str">
        <f t="shared" ref="C428" si="4606">C427</f>
        <v>Minor Must</v>
      </c>
      <c r="D428" s="44" t="str">
        <f t="shared" ref="D428" si="4607">D427</f>
        <v>CB. 7.7.7</v>
      </c>
      <c r="E428" s="19" t="str">
        <f>Labels!$C$103</f>
        <v>Answer 1 / Comment</v>
      </c>
      <c r="F428" s="62" t="str">
        <f>$AI$382</f>
        <v>CB. 7.7.7 -Yes</v>
      </c>
      <c r="G428" s="46"/>
      <c r="H428" s="20" t="str">
        <f t="shared" ref="H428:H429" si="4608">H427</f>
        <v/>
      </c>
      <c r="I428" s="20" t="str">
        <f t="shared" ref="I428:I429" si="4609">I427</f>
        <v/>
      </c>
      <c r="J428" s="20" t="str">
        <f t="shared" ref="J428:J429" si="4610">J427</f>
        <v/>
      </c>
      <c r="K428" s="20" t="str">
        <f t="shared" ref="K428:K429" si="4611">K427</f>
        <v/>
      </c>
      <c r="L428" s="28" t="str">
        <f t="shared" ref="L428" si="4612">L427</f>
        <v/>
      </c>
      <c r="M428" s="21"/>
      <c r="N428" s="22" t="str">
        <f t="shared" ref="N428:N429" si="4613">LEFT(F428,FIND(" -",F428)-1)</f>
        <v>CB. 7.7.7</v>
      </c>
      <c r="O428" s="22" t="str">
        <f t="shared" ref="O428" si="4614">IF(ISERR(N428),D427,N428)</f>
        <v>CB. 7.7.7</v>
      </c>
      <c r="P428" s="22" t="str">
        <f t="shared" ref="P428:P429" si="4615">TRIM(F428&amp;"")</f>
        <v>CB. 7.7.7 -Yes</v>
      </c>
      <c r="Q428" s="22" t="str">
        <f t="shared" ref="Q428:Q429" si="4616">TRIM(G428&amp;"")</f>
        <v/>
      </c>
      <c r="R428" s="9">
        <f t="shared" ref="R428:R429" si="4617">VLOOKUP(F428,$AI$2:$AM$5000,5,FALSE)</f>
        <v>2</v>
      </c>
      <c r="S428" s="9">
        <f t="shared" ref="S428:S429" si="4618">IF(ISNA(R428),0,R428)</f>
        <v>2</v>
      </c>
      <c r="T428" s="9">
        <f t="shared" ref="T428:T429" si="4619">VLOOKUP(F428,$AI$2:$AL$5000,4,FALSE)</f>
        <v>2</v>
      </c>
      <c r="U428" s="9">
        <f t="shared" ref="U428:U429" si="4620">IF(ISNA(T428),0,T428)</f>
        <v>2</v>
      </c>
      <c r="X428" s="9">
        <f t="shared" ref="X428:X429" si="4621">VLOOKUP(F428,$AI$2:$AL$5000,3,FALSE)</f>
        <v>4148210</v>
      </c>
      <c r="Y428" s="349"/>
      <c r="Z428" s="9">
        <f>SUM(Y$7:Y428)</f>
        <v>0</v>
      </c>
      <c r="AC428" s="350">
        <f t="shared" ref="AC428" si="4622">IF(ISNA(VLOOKUP(F428,$AI$2:$AS$5000,11,FALSE)),"", VLOOKUP(F428,$AI$2:$AS$5000,11,FALSE))</f>
        <v>0</v>
      </c>
      <c r="AI428" s="351" t="s">
        <v>2173</v>
      </c>
      <c r="AJ428" s="351">
        <v>1354069</v>
      </c>
      <c r="AK428" s="351">
        <v>4148258</v>
      </c>
      <c r="AL428" s="351">
        <v>0</v>
      </c>
      <c r="AM428" s="352">
        <v>5</v>
      </c>
      <c r="AN428" s="351">
        <v>21</v>
      </c>
      <c r="AO428" s="9">
        <v>0</v>
      </c>
      <c r="AP428" s="9">
        <v>1</v>
      </c>
      <c r="AQ428" s="9">
        <v>0</v>
      </c>
      <c r="AR428" s="9">
        <v>0</v>
      </c>
    </row>
    <row r="429" spans="1:50" ht="26.25" thickBot="1">
      <c r="A429" s="212">
        <f t="shared" si="4231"/>
        <v>0</v>
      </c>
      <c r="B429" s="23" t="str">
        <f t="shared" ref="B429:D429" si="4623">B427</f>
        <v>GGFV51FA</v>
      </c>
      <c r="C429" s="220" t="str">
        <f t="shared" si="4623"/>
        <v>Minor Must</v>
      </c>
      <c r="D429" s="45" t="str">
        <f t="shared" si="4623"/>
        <v>CB. 7.7.7</v>
      </c>
      <c r="E429" s="24" t="str">
        <f>Labels!$C$104</f>
        <v>Answer 2 / Evidence</v>
      </c>
      <c r="F429" s="222"/>
      <c r="G429" s="223"/>
      <c r="H429" s="25" t="str">
        <f t="shared" si="4608"/>
        <v/>
      </c>
      <c r="I429" s="25" t="str">
        <f t="shared" si="4609"/>
        <v/>
      </c>
      <c r="J429" s="25" t="str">
        <f t="shared" si="4610"/>
        <v/>
      </c>
      <c r="K429" s="25" t="str">
        <f t="shared" si="4611"/>
        <v/>
      </c>
      <c r="L429" s="27" t="str">
        <f t="shared" ref="L429" si="4624">L427</f>
        <v/>
      </c>
      <c r="M429" s="21"/>
      <c r="N429" s="22" t="e">
        <f t="shared" si="4613"/>
        <v>#VALUE!</v>
      </c>
      <c r="O429" s="22" t="str">
        <f t="shared" ref="O429" si="4625">IF(ISERR(N429),D427,N429)</f>
        <v>CB. 7.7.7</v>
      </c>
      <c r="P429" s="22" t="str">
        <f t="shared" si="4615"/>
        <v/>
      </c>
      <c r="Q429" s="22" t="str">
        <f t="shared" si="4616"/>
        <v/>
      </c>
      <c r="R429" s="9" t="e">
        <f t="shared" si="4617"/>
        <v>#N/A</v>
      </c>
      <c r="S429" s="9">
        <f t="shared" si="4618"/>
        <v>0</v>
      </c>
      <c r="T429" s="9" t="e">
        <f t="shared" si="4619"/>
        <v>#N/A</v>
      </c>
      <c r="U429" s="9">
        <f t="shared" si="4620"/>
        <v>0</v>
      </c>
      <c r="V429" s="9">
        <f t="shared" ref="V429" si="4626">IF(U429=0,U428,U429)</f>
        <v>2</v>
      </c>
      <c r="W429" s="347">
        <v>2</v>
      </c>
      <c r="X429" s="9" t="e">
        <f t="shared" si="4621"/>
        <v>#N/A</v>
      </c>
      <c r="Y429" s="349"/>
      <c r="Z429" s="9">
        <f>SUM(Y$7:Y429)</f>
        <v>0</v>
      </c>
      <c r="AE429" s="9">
        <f t="shared" ref="AE429" si="4627">MIN(AH429,V429)</f>
        <v>2</v>
      </c>
      <c r="AH429" s="9">
        <v>2</v>
      </c>
      <c r="AI429" s="351" t="s">
        <v>2174</v>
      </c>
      <c r="AJ429" s="351">
        <v>1354069</v>
      </c>
      <c r="AK429" s="351">
        <v>4148257</v>
      </c>
      <c r="AL429" s="351">
        <v>2</v>
      </c>
      <c r="AM429" s="352">
        <v>2</v>
      </c>
      <c r="AN429" s="351">
        <v>21</v>
      </c>
      <c r="AO429" s="9">
        <v>1</v>
      </c>
      <c r="AP429" s="9">
        <v>0</v>
      </c>
      <c r="AQ429" s="9">
        <v>0</v>
      </c>
      <c r="AR429" s="9">
        <v>0</v>
      </c>
      <c r="AU429" s="9">
        <v>0</v>
      </c>
      <c r="AV429" s="9">
        <f>U428</f>
        <v>2</v>
      </c>
    </row>
    <row r="430" spans="1:50" ht="25.5">
      <c r="A430" s="212">
        <f t="shared" si="4231"/>
        <v>0</v>
      </c>
      <c r="B430" s="67" t="s">
        <v>1157</v>
      </c>
      <c r="C430" s="143" t="s">
        <v>1097</v>
      </c>
      <c r="D430" s="43" t="s">
        <v>2626</v>
      </c>
      <c r="E430" s="218" t="str">
        <f>Labels!$C$54</f>
        <v>Control Point</v>
      </c>
      <c r="F430" s="26" t="s">
        <v>2627</v>
      </c>
      <c r="G430" s="30" t="str">
        <f>IF(OR(ISERR(P431),ISERR(P432),ISERR(Q431),ISERR(Q432)),Labels!$C$94,Q430)</f>
        <v>Input Accepted</v>
      </c>
      <c r="H430" s="15" t="str">
        <f t="shared" ref="H430" si="4628">IF(F431&lt;&gt;"",IF(TRIM(VLOOKUP(F431,$AI$2:$AR$5000,8,FALSE))="1","X",""),"")</f>
        <v/>
      </c>
      <c r="I430" s="15" t="str">
        <f t="shared" ref="I430" si="4629">IF(F431&lt;&gt;"",IF(TRIM(VLOOKUP(F431,$AI$2:$AR$5000,9,FALSE))="1","X",""),"")</f>
        <v/>
      </c>
      <c r="J430" s="15" t="str">
        <f t="shared" ref="J430" si="4630">IF(TRIM(""&amp;G432)&lt;&gt;"","X","")</f>
        <v/>
      </c>
      <c r="K430" s="15" t="str">
        <f t="shared" ref="K430" si="4631">IF(TRIM(""&amp;G431)&lt;&gt;"","X","")</f>
        <v/>
      </c>
      <c r="L430" s="31" t="str">
        <f>IF(G430&lt;&gt;Labels!$C$92,"X","")</f>
        <v/>
      </c>
      <c r="M430" s="16"/>
      <c r="N430" s="17">
        <v>1354051</v>
      </c>
      <c r="O430" s="17">
        <v>13125</v>
      </c>
      <c r="P430" s="17"/>
      <c r="Q430" s="22" t="str">
        <f>IF(F431="",Labels!$C$93,R430)</f>
        <v>Input Accepted</v>
      </c>
      <c r="R430" s="9" t="str">
        <f t="shared" ref="R430" si="4632">IF(OR(O431&amp;""&lt;&gt;D430&amp;"",O432&amp;""&lt;&gt;D430&amp;""),"You are not allowed to copy cells in the answer column. Press Ctrl-z immediately to attempt to fix this error.",S430)</f>
        <v>Input Accepted</v>
      </c>
      <c r="S430" s="9" t="str">
        <f>IF(AND(OR(H430="X",S431=6,C430=Labels!$C$49,C430=Labels!$C$46,AX430="Y"),Q431=""),Labels!$C$95,T430)</f>
        <v>Input Accepted</v>
      </c>
      <c r="T430" s="346" t="str">
        <f>IF(OR(S432=6,AND(S432&gt;0,S431=6)),Labels!$C$96,IF(S432=1,Labels!$C$143,U430))</f>
        <v>Input Accepted</v>
      </c>
      <c r="U430" s="9" t="str">
        <f>IF(AND(S432&gt;0,U432&lt;=U431),Labels!C$97,V430)</f>
        <v>Input Accepted</v>
      </c>
      <c r="V430" s="9" t="str">
        <f>IF(AND(S432&gt;0,Q432=""),Labels!$C$98,W430)</f>
        <v>Input Accepted</v>
      </c>
      <c r="W430" s="9" t="str">
        <f>IF(AND(S432=0,Q432&lt;&gt;""),Labels!$C$99,Labels!$C$92)</f>
        <v>Input Accepted</v>
      </c>
      <c r="Y430" s="9">
        <f t="shared" ref="Y430" si="4633">IF(H430="X",1,0)</f>
        <v>0</v>
      </c>
      <c r="Z430" s="9">
        <f>SUM(Y$7:Y430)</f>
        <v>0</v>
      </c>
      <c r="AA430" s="9" t="str">
        <f t="shared" ref="AA430" si="4634">Q431</f>
        <v/>
      </c>
      <c r="AB430" s="9">
        <f t="shared" ref="AB430" si="4635">VLOOKUP(P431,$AI$2:$AN$5000,6,FALSE)</f>
        <v>21</v>
      </c>
      <c r="AC430" s="9" t="str">
        <f t="shared" ref="AC430" si="4636">Q432</f>
        <v/>
      </c>
      <c r="AD430" s="9">
        <f t="shared" ref="AD430" si="4637">IF(TRIM(F431)="",1,0)</f>
        <v>0</v>
      </c>
      <c r="AF430" s="347">
        <f t="shared" ref="AF430" si="4638">SUM($AD$7:$AD$5000)</f>
        <v>0</v>
      </c>
      <c r="AG430" s="9">
        <f>IF(AND(H430="X",C430=Labels!C472),1,0)</f>
        <v>0</v>
      </c>
      <c r="AI430" s="351" t="s">
        <v>2175</v>
      </c>
      <c r="AJ430" s="351">
        <v>1354070</v>
      </c>
      <c r="AK430" s="351">
        <v>4148262</v>
      </c>
      <c r="AL430" s="351">
        <v>0</v>
      </c>
      <c r="AM430" s="352">
        <v>6</v>
      </c>
      <c r="AN430" s="351">
        <v>21</v>
      </c>
      <c r="AO430" s="9">
        <v>1</v>
      </c>
      <c r="AP430" s="9">
        <v>0</v>
      </c>
      <c r="AQ430" s="9">
        <v>1</v>
      </c>
      <c r="AR430" s="9">
        <v>0</v>
      </c>
      <c r="AX430" s="9" t="s">
        <v>663</v>
      </c>
    </row>
    <row r="431" spans="1:50" ht="25.5">
      <c r="A431" s="212">
        <f t="shared" si="4231"/>
        <v>0</v>
      </c>
      <c r="B431" s="18" t="s">
        <v>1157</v>
      </c>
      <c r="C431" s="219" t="str">
        <f t="shared" ref="C431" si="4639">C430</f>
        <v>Minor Must</v>
      </c>
      <c r="D431" s="44" t="str">
        <f t="shared" ref="D431" si="4640">D430</f>
        <v>CB. 7.7.8</v>
      </c>
      <c r="E431" s="19" t="str">
        <f>Labels!$C$103</f>
        <v>Answer 1 / Comment</v>
      </c>
      <c r="F431" s="62" t="str">
        <f>$AI$384</f>
        <v>CB. 7.7.8 -Yes</v>
      </c>
      <c r="G431" s="46"/>
      <c r="H431" s="20" t="str">
        <f t="shared" ref="H431:H432" si="4641">H430</f>
        <v/>
      </c>
      <c r="I431" s="20" t="str">
        <f t="shared" ref="I431:I432" si="4642">I430</f>
        <v/>
      </c>
      <c r="J431" s="20" t="str">
        <f t="shared" ref="J431:J432" si="4643">J430</f>
        <v/>
      </c>
      <c r="K431" s="20" t="str">
        <f t="shared" ref="K431:K432" si="4644">K430</f>
        <v/>
      </c>
      <c r="L431" s="28" t="str">
        <f t="shared" ref="L431" si="4645">L430</f>
        <v/>
      </c>
      <c r="M431" s="21"/>
      <c r="N431" s="22" t="str">
        <f t="shared" ref="N431:N432" si="4646">LEFT(F431,FIND(" -",F431)-1)</f>
        <v>CB. 7.7.8</v>
      </c>
      <c r="O431" s="22" t="str">
        <f t="shared" ref="O431" si="4647">IF(ISERR(N431),D430,N431)</f>
        <v>CB. 7.7.8</v>
      </c>
      <c r="P431" s="22" t="str">
        <f t="shared" ref="P431:P432" si="4648">TRIM(F431&amp;"")</f>
        <v>CB. 7.7.8 -Yes</v>
      </c>
      <c r="Q431" s="22" t="str">
        <f t="shared" ref="Q431:Q432" si="4649">TRIM(G431&amp;"")</f>
        <v/>
      </c>
      <c r="R431" s="9">
        <f t="shared" ref="R431:R432" si="4650">VLOOKUP(F431,$AI$2:$AM$5000,5,FALSE)</f>
        <v>2</v>
      </c>
      <c r="S431" s="9">
        <f t="shared" ref="S431:S432" si="4651">IF(ISNA(R431),0,R431)</f>
        <v>2</v>
      </c>
      <c r="T431" s="9">
        <f t="shared" ref="T431:T432" si="4652">VLOOKUP(F431,$AI$2:$AL$5000,4,FALSE)</f>
        <v>2</v>
      </c>
      <c r="U431" s="9">
        <f t="shared" ref="U431:U432" si="4653">IF(ISNA(T431),0,T431)</f>
        <v>2</v>
      </c>
      <c r="X431" s="9">
        <f t="shared" ref="X431:X432" si="4654">VLOOKUP(F431,$AI$2:$AL$5000,3,FALSE)</f>
        <v>4148213</v>
      </c>
      <c r="Y431" s="349"/>
      <c r="Z431" s="9">
        <f>SUM(Y$7:Y431)</f>
        <v>0</v>
      </c>
      <c r="AC431" s="350">
        <f t="shared" ref="AC431" si="4655">IF(ISNA(VLOOKUP(F431,$AI$2:$AS$5000,11,FALSE)),"", VLOOKUP(F431,$AI$2:$AS$5000,11,FALSE))</f>
        <v>0</v>
      </c>
      <c r="AI431" s="351" t="s">
        <v>2176</v>
      </c>
      <c r="AJ431" s="351">
        <v>1354070</v>
      </c>
      <c r="AK431" s="351">
        <v>4148261</v>
      </c>
      <c r="AL431" s="351">
        <v>0</v>
      </c>
      <c r="AM431" s="352">
        <v>5</v>
      </c>
      <c r="AN431" s="351">
        <v>21</v>
      </c>
      <c r="AO431" s="9">
        <v>0</v>
      </c>
      <c r="AP431" s="9">
        <v>1</v>
      </c>
      <c r="AQ431" s="9">
        <v>0</v>
      </c>
      <c r="AR431" s="9">
        <v>0</v>
      </c>
    </row>
    <row r="432" spans="1:50" ht="26.25" thickBot="1">
      <c r="A432" s="212">
        <f t="shared" si="4231"/>
        <v>0</v>
      </c>
      <c r="B432" s="23" t="str">
        <f t="shared" ref="B432:D432" si="4656">B430</f>
        <v>GGFV51FA</v>
      </c>
      <c r="C432" s="220" t="str">
        <f t="shared" si="4656"/>
        <v>Minor Must</v>
      </c>
      <c r="D432" s="45" t="str">
        <f t="shared" si="4656"/>
        <v>CB. 7.7.8</v>
      </c>
      <c r="E432" s="24" t="str">
        <f>Labels!$C$104</f>
        <v>Answer 2 / Evidence</v>
      </c>
      <c r="F432" s="222"/>
      <c r="G432" s="223"/>
      <c r="H432" s="25" t="str">
        <f t="shared" si="4641"/>
        <v/>
      </c>
      <c r="I432" s="25" t="str">
        <f t="shared" si="4642"/>
        <v/>
      </c>
      <c r="J432" s="25" t="str">
        <f t="shared" si="4643"/>
        <v/>
      </c>
      <c r="K432" s="25" t="str">
        <f t="shared" si="4644"/>
        <v/>
      </c>
      <c r="L432" s="27" t="str">
        <f t="shared" ref="L432" si="4657">L430</f>
        <v/>
      </c>
      <c r="M432" s="21"/>
      <c r="N432" s="22" t="e">
        <f t="shared" si="4646"/>
        <v>#VALUE!</v>
      </c>
      <c r="O432" s="22" t="str">
        <f t="shared" ref="O432" si="4658">IF(ISERR(N432),D430,N432)</f>
        <v>CB. 7.7.8</v>
      </c>
      <c r="P432" s="22" t="str">
        <f t="shared" si="4648"/>
        <v/>
      </c>
      <c r="Q432" s="22" t="str">
        <f t="shared" si="4649"/>
        <v/>
      </c>
      <c r="R432" s="9" t="e">
        <f t="shared" si="4650"/>
        <v>#N/A</v>
      </c>
      <c r="S432" s="9">
        <f t="shared" si="4651"/>
        <v>0</v>
      </c>
      <c r="T432" s="9" t="e">
        <f t="shared" si="4652"/>
        <v>#N/A</v>
      </c>
      <c r="U432" s="9">
        <f t="shared" si="4653"/>
        <v>0</v>
      </c>
      <c r="V432" s="9">
        <f t="shared" ref="V432" si="4659">IF(U432=0,U431,U432)</f>
        <v>2</v>
      </c>
      <c r="W432" s="347">
        <v>2</v>
      </c>
      <c r="X432" s="9" t="e">
        <f t="shared" si="4654"/>
        <v>#N/A</v>
      </c>
      <c r="Y432" s="349"/>
      <c r="Z432" s="9">
        <f>SUM(Y$7:Y432)</f>
        <v>0</v>
      </c>
      <c r="AE432" s="9">
        <f t="shared" ref="AE432" si="4660">MIN(AH432,V432)</f>
        <v>2</v>
      </c>
      <c r="AH432" s="9">
        <v>2</v>
      </c>
      <c r="AI432" s="351" t="s">
        <v>2177</v>
      </c>
      <c r="AJ432" s="351">
        <v>1354070</v>
      </c>
      <c r="AK432" s="351">
        <v>4148260</v>
      </c>
      <c r="AL432" s="351">
        <v>2</v>
      </c>
      <c r="AM432" s="352">
        <v>2</v>
      </c>
      <c r="AN432" s="351">
        <v>21</v>
      </c>
      <c r="AO432" s="9">
        <v>1</v>
      </c>
      <c r="AP432" s="9">
        <v>0</v>
      </c>
      <c r="AQ432" s="9">
        <v>0</v>
      </c>
      <c r="AR432" s="9">
        <v>0</v>
      </c>
      <c r="AU432" s="9">
        <v>0</v>
      </c>
      <c r="AV432" s="9">
        <f>U431</f>
        <v>2</v>
      </c>
    </row>
    <row r="433" spans="1:50">
      <c r="A433" s="212">
        <f t="shared" si="4231"/>
        <v>0</v>
      </c>
      <c r="B433" s="67" t="s">
        <v>1157</v>
      </c>
      <c r="C433" s="143" t="s">
        <v>1097</v>
      </c>
      <c r="D433" s="43" t="s">
        <v>2628</v>
      </c>
      <c r="E433" s="218" t="str">
        <f>Labels!$C$54</f>
        <v>Control Point</v>
      </c>
      <c r="F433" s="26" t="s">
        <v>2629</v>
      </c>
      <c r="G433" s="30" t="str">
        <f>IF(OR(ISERR(P434),ISERR(P435),ISERR(Q434),ISERR(Q435)),Labels!$C$94,Q433)</f>
        <v>Input Accepted</v>
      </c>
      <c r="H433" s="15" t="str">
        <f t="shared" ref="H433" si="4661">IF(F434&lt;&gt;"",IF(TRIM(VLOOKUP(F434,$AI$2:$AR$5000,8,FALSE))="1","X",""),"")</f>
        <v/>
      </c>
      <c r="I433" s="15" t="str">
        <f t="shared" ref="I433" si="4662">IF(F434&lt;&gt;"",IF(TRIM(VLOOKUP(F434,$AI$2:$AR$5000,9,FALSE))="1","X",""),"")</f>
        <v/>
      </c>
      <c r="J433" s="15" t="str">
        <f t="shared" ref="J433" si="4663">IF(TRIM(""&amp;G435)&lt;&gt;"","X","")</f>
        <v/>
      </c>
      <c r="K433" s="15" t="str">
        <f t="shared" ref="K433" si="4664">IF(TRIM(""&amp;G434)&lt;&gt;"","X","")</f>
        <v/>
      </c>
      <c r="L433" s="31" t="str">
        <f>IF(G433&lt;&gt;Labels!$C$92,"X","")</f>
        <v/>
      </c>
      <c r="M433" s="16"/>
      <c r="N433" s="17">
        <v>1354052</v>
      </c>
      <c r="O433" s="17">
        <v>13125</v>
      </c>
      <c r="P433" s="17"/>
      <c r="Q433" s="22" t="str">
        <f>IF(F434="",Labels!$C$93,R433)</f>
        <v>Input Accepted</v>
      </c>
      <c r="R433" s="9" t="str">
        <f t="shared" ref="R433" si="4665">IF(OR(O434&amp;""&lt;&gt;D433&amp;"",O435&amp;""&lt;&gt;D433&amp;""),"You are not allowed to copy cells in the answer column. Press Ctrl-z immediately to attempt to fix this error.",S433)</f>
        <v>Input Accepted</v>
      </c>
      <c r="S433" s="9" t="str">
        <f>IF(AND(OR(H433="X",S434=6,C433=Labels!$C$49,C433=Labels!$C$46,AX433="Y"),Q434=""),Labels!$C$95,T433)</f>
        <v>Input Accepted</v>
      </c>
      <c r="T433" s="346" t="str">
        <f>IF(OR(S435=6,AND(S435&gt;0,S434=6)),Labels!$C$96,IF(S435=1,Labels!$C$143,U433))</f>
        <v>Input Accepted</v>
      </c>
      <c r="U433" s="9" t="str">
        <f>IF(AND(S435&gt;0,U435&lt;=U434),Labels!C$97,V433)</f>
        <v>Input Accepted</v>
      </c>
      <c r="V433" s="9" t="str">
        <f>IF(AND(S435&gt;0,Q435=""),Labels!$C$98,W433)</f>
        <v>Input Accepted</v>
      </c>
      <c r="W433" s="9" t="str">
        <f>IF(AND(S435=0,Q435&lt;&gt;""),Labels!$C$99,Labels!$C$92)</f>
        <v>Input Accepted</v>
      </c>
      <c r="Y433" s="9">
        <f t="shared" ref="Y433" si="4666">IF(H433="X",1,0)</f>
        <v>0</v>
      </c>
      <c r="Z433" s="9">
        <f>SUM(Y$7:Y433)</f>
        <v>0</v>
      </c>
      <c r="AA433" s="9" t="str">
        <f t="shared" ref="AA433" si="4667">Q434</f>
        <v/>
      </c>
      <c r="AB433" s="9">
        <f t="shared" ref="AB433" si="4668">VLOOKUP(P434,$AI$2:$AN$5000,6,FALSE)</f>
        <v>21</v>
      </c>
      <c r="AC433" s="9" t="str">
        <f t="shared" ref="AC433" si="4669">Q435</f>
        <v/>
      </c>
      <c r="AD433" s="9">
        <f t="shared" ref="AD433" si="4670">IF(TRIM(F434)="",1,0)</f>
        <v>0</v>
      </c>
      <c r="AF433" s="347">
        <f t="shared" ref="AF433" si="4671">SUM($AD$7:$AD$5000)</f>
        <v>0</v>
      </c>
      <c r="AG433" s="9">
        <f>IF(AND(H433="X",C433=Labels!C475),1,0)</f>
        <v>0</v>
      </c>
      <c r="AI433" s="351" t="s">
        <v>2178</v>
      </c>
      <c r="AJ433" s="351">
        <v>1354071</v>
      </c>
      <c r="AK433" s="351">
        <v>4148265</v>
      </c>
      <c r="AL433" s="351">
        <v>0</v>
      </c>
      <c r="AM433" s="352">
        <v>6</v>
      </c>
      <c r="AN433" s="351">
        <v>21</v>
      </c>
      <c r="AO433" s="9">
        <v>1</v>
      </c>
      <c r="AP433" s="9">
        <v>0</v>
      </c>
      <c r="AQ433" s="9">
        <v>1</v>
      </c>
      <c r="AR433" s="9">
        <v>0</v>
      </c>
      <c r="AX433" s="9" t="s">
        <v>663</v>
      </c>
    </row>
    <row r="434" spans="1:50" ht="25.5">
      <c r="A434" s="212">
        <f t="shared" si="4231"/>
        <v>0</v>
      </c>
      <c r="B434" s="18" t="s">
        <v>1157</v>
      </c>
      <c r="C434" s="219" t="str">
        <f t="shared" ref="C434" si="4672">C433</f>
        <v>Minor Must</v>
      </c>
      <c r="D434" s="44" t="str">
        <f t="shared" ref="D434" si="4673">D433</f>
        <v>CB. 7.7.9</v>
      </c>
      <c r="E434" s="19" t="str">
        <f>Labels!$C$103</f>
        <v>Answer 1 / Comment</v>
      </c>
      <c r="F434" s="62" t="str">
        <f>$AI$386</f>
        <v>CB. 7.7.9 -Yes</v>
      </c>
      <c r="G434" s="46"/>
      <c r="H434" s="20" t="str">
        <f t="shared" ref="H434:H435" si="4674">H433</f>
        <v/>
      </c>
      <c r="I434" s="20" t="str">
        <f t="shared" ref="I434:I435" si="4675">I433</f>
        <v/>
      </c>
      <c r="J434" s="20" t="str">
        <f t="shared" ref="J434:J435" si="4676">J433</f>
        <v/>
      </c>
      <c r="K434" s="20" t="str">
        <f t="shared" ref="K434:K435" si="4677">K433</f>
        <v/>
      </c>
      <c r="L434" s="28" t="str">
        <f t="shared" ref="L434" si="4678">L433</f>
        <v/>
      </c>
      <c r="M434" s="21"/>
      <c r="N434" s="22" t="str">
        <f t="shared" ref="N434:N435" si="4679">LEFT(F434,FIND(" -",F434)-1)</f>
        <v>CB. 7.7.9</v>
      </c>
      <c r="O434" s="22" t="str">
        <f t="shared" ref="O434" si="4680">IF(ISERR(N434),D433,N434)</f>
        <v>CB. 7.7.9</v>
      </c>
      <c r="P434" s="22" t="str">
        <f t="shared" ref="P434:P435" si="4681">TRIM(F434&amp;"")</f>
        <v>CB. 7.7.9 -Yes</v>
      </c>
      <c r="Q434" s="22" t="str">
        <f t="shared" ref="Q434:Q435" si="4682">TRIM(G434&amp;"")</f>
        <v/>
      </c>
      <c r="R434" s="9">
        <f t="shared" ref="R434:R435" si="4683">VLOOKUP(F434,$AI$2:$AM$5000,5,FALSE)</f>
        <v>2</v>
      </c>
      <c r="S434" s="9">
        <f t="shared" ref="S434:S435" si="4684">IF(ISNA(R434),0,R434)</f>
        <v>2</v>
      </c>
      <c r="T434" s="9">
        <f t="shared" ref="T434:T435" si="4685">VLOOKUP(F434,$AI$2:$AL$5000,4,FALSE)</f>
        <v>2</v>
      </c>
      <c r="U434" s="9">
        <f t="shared" ref="U434:U435" si="4686">IF(ISNA(T434),0,T434)</f>
        <v>2</v>
      </c>
      <c r="X434" s="9">
        <f t="shared" ref="X434:X435" si="4687">VLOOKUP(F434,$AI$2:$AL$5000,3,FALSE)</f>
        <v>4148215</v>
      </c>
      <c r="Y434" s="349"/>
      <c r="Z434" s="9">
        <f>SUM(Y$7:Y434)</f>
        <v>0</v>
      </c>
      <c r="AC434" s="350">
        <f t="shared" ref="AC434" si="4688">IF(ISNA(VLOOKUP(F434,$AI$2:$AS$5000,11,FALSE)),"", VLOOKUP(F434,$AI$2:$AS$5000,11,FALSE))</f>
        <v>0</v>
      </c>
      <c r="AI434" s="351" t="s">
        <v>2179</v>
      </c>
      <c r="AJ434" s="351">
        <v>1354071</v>
      </c>
      <c r="AK434" s="351">
        <v>4148264</v>
      </c>
      <c r="AL434" s="351">
        <v>0</v>
      </c>
      <c r="AM434" s="352">
        <v>5</v>
      </c>
      <c r="AN434" s="351">
        <v>21</v>
      </c>
      <c r="AO434" s="9">
        <v>0</v>
      </c>
      <c r="AP434" s="9">
        <v>1</v>
      </c>
      <c r="AQ434" s="9">
        <v>0</v>
      </c>
      <c r="AR434" s="9">
        <v>0</v>
      </c>
    </row>
    <row r="435" spans="1:50" ht="26.25" thickBot="1">
      <c r="A435" s="212">
        <f t="shared" si="4231"/>
        <v>0</v>
      </c>
      <c r="B435" s="23" t="str">
        <f t="shared" ref="B435:D435" si="4689">B433</f>
        <v>GGFV51FA</v>
      </c>
      <c r="C435" s="220" t="str">
        <f t="shared" si="4689"/>
        <v>Minor Must</v>
      </c>
      <c r="D435" s="45" t="str">
        <f t="shared" si="4689"/>
        <v>CB. 7.7.9</v>
      </c>
      <c r="E435" s="24" t="str">
        <f>Labels!$C$104</f>
        <v>Answer 2 / Evidence</v>
      </c>
      <c r="F435" s="222"/>
      <c r="G435" s="223"/>
      <c r="H435" s="25" t="str">
        <f t="shared" si="4674"/>
        <v/>
      </c>
      <c r="I435" s="25" t="str">
        <f t="shared" si="4675"/>
        <v/>
      </c>
      <c r="J435" s="25" t="str">
        <f t="shared" si="4676"/>
        <v/>
      </c>
      <c r="K435" s="25" t="str">
        <f t="shared" si="4677"/>
        <v/>
      </c>
      <c r="L435" s="27" t="str">
        <f t="shared" ref="L435" si="4690">L433</f>
        <v/>
      </c>
      <c r="M435" s="21"/>
      <c r="N435" s="22" t="e">
        <f t="shared" si="4679"/>
        <v>#VALUE!</v>
      </c>
      <c r="O435" s="22" t="str">
        <f t="shared" ref="O435" si="4691">IF(ISERR(N435),D433,N435)</f>
        <v>CB. 7.7.9</v>
      </c>
      <c r="P435" s="22" t="str">
        <f t="shared" si="4681"/>
        <v/>
      </c>
      <c r="Q435" s="22" t="str">
        <f t="shared" si="4682"/>
        <v/>
      </c>
      <c r="R435" s="9" t="e">
        <f t="shared" si="4683"/>
        <v>#N/A</v>
      </c>
      <c r="S435" s="9">
        <f t="shared" si="4684"/>
        <v>0</v>
      </c>
      <c r="T435" s="9" t="e">
        <f t="shared" si="4685"/>
        <v>#N/A</v>
      </c>
      <c r="U435" s="9">
        <f t="shared" si="4686"/>
        <v>0</v>
      </c>
      <c r="V435" s="9">
        <f t="shared" ref="V435" si="4692">IF(U435=0,U434,U435)</f>
        <v>2</v>
      </c>
      <c r="W435" s="347">
        <v>2</v>
      </c>
      <c r="X435" s="9" t="e">
        <f t="shared" si="4687"/>
        <v>#N/A</v>
      </c>
      <c r="Y435" s="349"/>
      <c r="Z435" s="9">
        <f>SUM(Y$7:Y435)</f>
        <v>0</v>
      </c>
      <c r="AE435" s="9">
        <f t="shared" ref="AE435" si="4693">MIN(AH435,V435)</f>
        <v>2</v>
      </c>
      <c r="AH435" s="9">
        <v>2</v>
      </c>
      <c r="AI435" s="351" t="s">
        <v>2180</v>
      </c>
      <c r="AJ435" s="351">
        <v>1354071</v>
      </c>
      <c r="AK435" s="351">
        <v>4148263</v>
      </c>
      <c r="AL435" s="351">
        <v>2</v>
      </c>
      <c r="AM435" s="352">
        <v>2</v>
      </c>
      <c r="AN435" s="351">
        <v>21</v>
      </c>
      <c r="AO435" s="9">
        <v>1</v>
      </c>
      <c r="AP435" s="9">
        <v>0</v>
      </c>
      <c r="AQ435" s="9">
        <v>0</v>
      </c>
      <c r="AR435" s="9">
        <v>0</v>
      </c>
      <c r="AU435" s="9">
        <v>0</v>
      </c>
      <c r="AV435" s="9">
        <f>U434</f>
        <v>2</v>
      </c>
    </row>
    <row r="436" spans="1:50" ht="51">
      <c r="A436" s="212">
        <f t="shared" si="4231"/>
        <v>0</v>
      </c>
      <c r="B436" s="67" t="s">
        <v>1157</v>
      </c>
      <c r="C436" s="143" t="s">
        <v>1097</v>
      </c>
      <c r="D436" s="43" t="s">
        <v>2630</v>
      </c>
      <c r="E436" s="218" t="str">
        <f>Labels!$C$54</f>
        <v>Control Point</v>
      </c>
      <c r="F436" s="26" t="s">
        <v>2631</v>
      </c>
      <c r="G436" s="30" t="str">
        <f>IF(OR(ISERR(P437),ISERR(P438),ISERR(Q437),ISERR(Q438)),Labels!$C$94,Q436)</f>
        <v>Input Accepted</v>
      </c>
      <c r="H436" s="15" t="str">
        <f t="shared" ref="H436" si="4694">IF(F437&lt;&gt;"",IF(TRIM(VLOOKUP(F437,$AI$2:$AR$5000,8,FALSE))="1","X",""),"")</f>
        <v/>
      </c>
      <c r="I436" s="15" t="str">
        <f t="shared" ref="I436" si="4695">IF(F437&lt;&gt;"",IF(TRIM(VLOOKUP(F437,$AI$2:$AR$5000,9,FALSE))="1","X",""),"")</f>
        <v/>
      </c>
      <c r="J436" s="15" t="str">
        <f t="shared" ref="J436" si="4696">IF(TRIM(""&amp;G438)&lt;&gt;"","X","")</f>
        <v/>
      </c>
      <c r="K436" s="15" t="str">
        <f t="shared" ref="K436" si="4697">IF(TRIM(""&amp;G437)&lt;&gt;"","X","")</f>
        <v>X</v>
      </c>
      <c r="L436" s="31" t="str">
        <f>IF(G436&lt;&gt;Labels!$C$92,"X","")</f>
        <v/>
      </c>
      <c r="M436" s="16"/>
      <c r="N436" s="17">
        <v>1354053</v>
      </c>
      <c r="O436" s="17">
        <v>13125</v>
      </c>
      <c r="P436" s="17"/>
      <c r="Q436" s="22" t="str">
        <f>IF(F437="",Labels!$C$93,R436)</f>
        <v>Input Accepted</v>
      </c>
      <c r="R436" s="9" t="str">
        <f t="shared" ref="R436" si="4698">IF(OR(O437&amp;""&lt;&gt;D436&amp;"",O438&amp;""&lt;&gt;D436&amp;""),"You are not allowed to copy cells in the answer column. Press Ctrl-z immediately to attempt to fix this error.",S436)</f>
        <v>Input Accepted</v>
      </c>
      <c r="S436" s="9" t="str">
        <f>IF(AND(OR(H436="X",S437=6,C436=Labels!$C$49,C436=Labels!$C$46,AX436="Y"),Q437=""),Labels!$C$95,T436)</f>
        <v>Input Accepted</v>
      </c>
      <c r="T436" s="346" t="str">
        <f>IF(OR(S438=6,AND(S438&gt;0,S437=6)),Labels!$C$96,IF(S438=1,Labels!$C$143,U436))</f>
        <v>Input Accepted</v>
      </c>
      <c r="U436" s="9" t="str">
        <f>IF(AND(S438&gt;0,U438&lt;=U437),Labels!C$97,V436)</f>
        <v>Input Accepted</v>
      </c>
      <c r="V436" s="9" t="str">
        <f>IF(AND(S438&gt;0,Q438=""),Labels!$C$98,W436)</f>
        <v>Input Accepted</v>
      </c>
      <c r="W436" s="9" t="str">
        <f>IF(AND(S438=0,Q438&lt;&gt;""),Labels!$C$99,Labels!$C$92)</f>
        <v>Input Accepted</v>
      </c>
      <c r="Y436" s="9">
        <f t="shared" ref="Y436" si="4699">IF(H436="X",1,0)</f>
        <v>0</v>
      </c>
      <c r="Z436" s="9">
        <f>SUM(Y$7:Y436)</f>
        <v>0</v>
      </c>
      <c r="AA436" s="9" t="str">
        <f t="shared" ref="AA436" si="4700">Q437</f>
        <v>Yes</v>
      </c>
      <c r="AB436" s="9">
        <f t="shared" ref="AB436" si="4701">VLOOKUP(P437,$AI$2:$AN$5000,6,FALSE)</f>
        <v>21</v>
      </c>
      <c r="AC436" s="9" t="str">
        <f t="shared" ref="AC436" si="4702">Q438</f>
        <v/>
      </c>
      <c r="AD436" s="9">
        <f t="shared" ref="AD436" si="4703">IF(TRIM(F437)="",1,0)</f>
        <v>0</v>
      </c>
      <c r="AF436" s="347">
        <f t="shared" ref="AF436" si="4704">SUM($AD$7:$AD$5000)</f>
        <v>0</v>
      </c>
      <c r="AG436" s="9">
        <f>IF(AND(H436="X",C436=Labels!C478),1,0)</f>
        <v>0</v>
      </c>
      <c r="AI436" s="351" t="s">
        <v>2181</v>
      </c>
      <c r="AJ436" s="351">
        <v>1354072</v>
      </c>
      <c r="AK436" s="351">
        <v>4148268</v>
      </c>
      <c r="AL436" s="351">
        <v>0</v>
      </c>
      <c r="AM436" s="352">
        <v>6</v>
      </c>
      <c r="AN436" s="351">
        <v>21</v>
      </c>
      <c r="AO436" s="9">
        <v>1</v>
      </c>
      <c r="AP436" s="9">
        <v>0</v>
      </c>
      <c r="AQ436" s="9">
        <v>1</v>
      </c>
      <c r="AR436" s="9">
        <v>0</v>
      </c>
      <c r="AX436" s="9" t="s">
        <v>664</v>
      </c>
    </row>
    <row r="437" spans="1:50" ht="25.5">
      <c r="A437" s="212">
        <f t="shared" si="4231"/>
        <v>0</v>
      </c>
      <c r="B437" s="18" t="s">
        <v>1157</v>
      </c>
      <c r="C437" s="219" t="str">
        <f t="shared" ref="C437" si="4705">C436</f>
        <v>Minor Must</v>
      </c>
      <c r="D437" s="44" t="str">
        <f t="shared" ref="D437" si="4706">D436</f>
        <v>CB. 7.7.10</v>
      </c>
      <c r="E437" s="19" t="str">
        <f>Labels!$C$103</f>
        <v>Answer 1 / Comment</v>
      </c>
      <c r="F437" s="62" t="str">
        <f>$AI$388</f>
        <v>CB. 7.7.10 -Yes</v>
      </c>
      <c r="G437" s="46" t="s">
        <v>440</v>
      </c>
      <c r="H437" s="20" t="str">
        <f t="shared" ref="H437:H438" si="4707">H436</f>
        <v/>
      </c>
      <c r="I437" s="20" t="str">
        <f t="shared" ref="I437:I438" si="4708">I436</f>
        <v/>
      </c>
      <c r="J437" s="20" t="str">
        <f t="shared" ref="J437:J438" si="4709">J436</f>
        <v/>
      </c>
      <c r="K437" s="20" t="str">
        <f t="shared" ref="K437:K438" si="4710">K436</f>
        <v>X</v>
      </c>
      <c r="L437" s="28" t="str">
        <f t="shared" ref="L437" si="4711">L436</f>
        <v/>
      </c>
      <c r="M437" s="21"/>
      <c r="N437" s="22" t="str">
        <f t="shared" ref="N437:N438" si="4712">LEFT(F437,FIND(" -",F437)-1)</f>
        <v>CB. 7.7.10</v>
      </c>
      <c r="O437" s="22" t="str">
        <f t="shared" ref="O437" si="4713">IF(ISERR(N437),D436,N437)</f>
        <v>CB. 7.7.10</v>
      </c>
      <c r="P437" s="22" t="str">
        <f t="shared" ref="P437:P438" si="4714">TRIM(F437&amp;"")</f>
        <v>CB. 7.7.10 -Yes</v>
      </c>
      <c r="Q437" s="22" t="str">
        <f t="shared" ref="Q437:Q438" si="4715">TRIM(G437&amp;"")</f>
        <v>Yes</v>
      </c>
      <c r="R437" s="9">
        <f t="shared" ref="R437:R438" si="4716">VLOOKUP(F437,$AI$2:$AM$5000,5,FALSE)</f>
        <v>2</v>
      </c>
      <c r="S437" s="9">
        <f t="shared" ref="S437:S438" si="4717">IF(ISNA(R437),0,R437)</f>
        <v>2</v>
      </c>
      <c r="T437" s="9">
        <f t="shared" ref="T437:T438" si="4718">VLOOKUP(F437,$AI$2:$AL$5000,4,FALSE)</f>
        <v>2</v>
      </c>
      <c r="U437" s="9">
        <f t="shared" ref="U437:U438" si="4719">IF(ISNA(T437),0,T437)</f>
        <v>2</v>
      </c>
      <c r="X437" s="9">
        <f t="shared" ref="X437:X438" si="4720">VLOOKUP(F437,$AI$2:$AL$5000,3,FALSE)</f>
        <v>4148217</v>
      </c>
      <c r="Y437" s="349"/>
      <c r="Z437" s="9">
        <f>SUM(Y$7:Y437)</f>
        <v>0</v>
      </c>
      <c r="AC437" s="350">
        <f t="shared" ref="AC437" si="4721">IF(ISNA(VLOOKUP(F437,$AI$2:$AS$5000,11,FALSE)),"", VLOOKUP(F437,$AI$2:$AS$5000,11,FALSE))</f>
        <v>0</v>
      </c>
      <c r="AI437" s="351" t="s">
        <v>2182</v>
      </c>
      <c r="AJ437" s="351">
        <v>1354072</v>
      </c>
      <c r="AK437" s="351">
        <v>4148267</v>
      </c>
      <c r="AL437" s="351">
        <v>0</v>
      </c>
      <c r="AM437" s="352">
        <v>5</v>
      </c>
      <c r="AN437" s="351">
        <v>21</v>
      </c>
      <c r="AO437" s="9">
        <v>0</v>
      </c>
      <c r="AP437" s="9">
        <v>1</v>
      </c>
      <c r="AQ437" s="9">
        <v>0</v>
      </c>
      <c r="AR437" s="9">
        <v>0</v>
      </c>
    </row>
    <row r="438" spans="1:50" ht="26.25" thickBot="1">
      <c r="A438" s="212">
        <f t="shared" si="4231"/>
        <v>0</v>
      </c>
      <c r="B438" s="23" t="str">
        <f t="shared" ref="B438:D438" si="4722">B436</f>
        <v>GGFV51FA</v>
      </c>
      <c r="C438" s="220" t="str">
        <f t="shared" si="4722"/>
        <v>Minor Must</v>
      </c>
      <c r="D438" s="45" t="str">
        <f t="shared" si="4722"/>
        <v>CB. 7.7.10</v>
      </c>
      <c r="E438" s="24" t="str">
        <f>Labels!$C$104</f>
        <v>Answer 2 / Evidence</v>
      </c>
      <c r="F438" s="222"/>
      <c r="G438" s="223"/>
      <c r="H438" s="25" t="str">
        <f t="shared" si="4707"/>
        <v/>
      </c>
      <c r="I438" s="25" t="str">
        <f t="shared" si="4708"/>
        <v/>
      </c>
      <c r="J438" s="25" t="str">
        <f t="shared" si="4709"/>
        <v/>
      </c>
      <c r="K438" s="25" t="str">
        <f t="shared" si="4710"/>
        <v>X</v>
      </c>
      <c r="L438" s="27" t="str">
        <f t="shared" ref="L438" si="4723">L436</f>
        <v/>
      </c>
      <c r="M438" s="21"/>
      <c r="N438" s="22" t="e">
        <f t="shared" si="4712"/>
        <v>#VALUE!</v>
      </c>
      <c r="O438" s="22" t="str">
        <f t="shared" ref="O438" si="4724">IF(ISERR(N438),D436,N438)</f>
        <v>CB. 7.7.10</v>
      </c>
      <c r="P438" s="22" t="str">
        <f t="shared" si="4714"/>
        <v/>
      </c>
      <c r="Q438" s="22" t="str">
        <f t="shared" si="4715"/>
        <v/>
      </c>
      <c r="R438" s="9" t="e">
        <f t="shared" si="4716"/>
        <v>#N/A</v>
      </c>
      <c r="S438" s="9">
        <f t="shared" si="4717"/>
        <v>0</v>
      </c>
      <c r="T438" s="9" t="e">
        <f t="shared" si="4718"/>
        <v>#N/A</v>
      </c>
      <c r="U438" s="9">
        <f t="shared" si="4719"/>
        <v>0</v>
      </c>
      <c r="V438" s="9">
        <f t="shared" ref="V438" si="4725">IF(U438=0,U437,U438)</f>
        <v>2</v>
      </c>
      <c r="W438" s="347">
        <v>2</v>
      </c>
      <c r="X438" s="9" t="e">
        <f t="shared" si="4720"/>
        <v>#N/A</v>
      </c>
      <c r="Y438" s="349"/>
      <c r="Z438" s="9">
        <f>SUM(Y$7:Y438)</f>
        <v>0</v>
      </c>
      <c r="AE438" s="9">
        <f t="shared" ref="AE438" si="4726">MIN(AH438,V438)</f>
        <v>2</v>
      </c>
      <c r="AH438" s="9">
        <v>2</v>
      </c>
      <c r="AI438" s="351" t="s">
        <v>2183</v>
      </c>
      <c r="AJ438" s="351">
        <v>1354072</v>
      </c>
      <c r="AK438" s="351">
        <v>4148266</v>
      </c>
      <c r="AL438" s="351">
        <v>2</v>
      </c>
      <c r="AM438" s="352">
        <v>2</v>
      </c>
      <c r="AN438" s="351">
        <v>21</v>
      </c>
      <c r="AO438" s="9">
        <v>1</v>
      </c>
      <c r="AP438" s="9">
        <v>0</v>
      </c>
      <c r="AQ438" s="9">
        <v>0</v>
      </c>
      <c r="AR438" s="9">
        <v>0</v>
      </c>
      <c r="AU438" s="9">
        <v>0</v>
      </c>
      <c r="AV438" s="9">
        <f>U437</f>
        <v>2</v>
      </c>
    </row>
    <row r="439" spans="1:50" ht="51">
      <c r="A439" s="212">
        <f t="shared" si="4231"/>
        <v>0</v>
      </c>
      <c r="B439" s="67" t="s">
        <v>1157</v>
      </c>
      <c r="C439" s="143" t="s">
        <v>1097</v>
      </c>
      <c r="D439" s="43" t="s">
        <v>2632</v>
      </c>
      <c r="E439" s="218" t="str">
        <f>Labels!$C$54</f>
        <v>Control Point</v>
      </c>
      <c r="F439" s="26" t="s">
        <v>2633</v>
      </c>
      <c r="G439" s="30" t="str">
        <f>IF(OR(ISERR(P440),ISERR(P441),ISERR(Q440),ISERR(Q441)),Labels!$C$94,Q439)</f>
        <v>Input Accepted</v>
      </c>
      <c r="H439" s="15" t="str">
        <f t="shared" ref="H439" si="4727">IF(F440&lt;&gt;"",IF(TRIM(VLOOKUP(F440,$AI$2:$AR$5000,8,FALSE))="1","X",""),"")</f>
        <v/>
      </c>
      <c r="I439" s="15" t="str">
        <f t="shared" ref="I439" si="4728">IF(F440&lt;&gt;"",IF(TRIM(VLOOKUP(F440,$AI$2:$AR$5000,9,FALSE))="1","X",""),"")</f>
        <v/>
      </c>
      <c r="J439" s="15" t="str">
        <f t="shared" ref="J439" si="4729">IF(TRIM(""&amp;G441)&lt;&gt;"","X","")</f>
        <v/>
      </c>
      <c r="K439" s="15" t="str">
        <f t="shared" ref="K439" si="4730">IF(TRIM(""&amp;G440)&lt;&gt;"","X","")</f>
        <v>X</v>
      </c>
      <c r="L439" s="31" t="str">
        <f>IF(G439&lt;&gt;Labels!$C$92,"X","")</f>
        <v/>
      </c>
      <c r="M439" s="16"/>
      <c r="N439" s="17">
        <v>1354054</v>
      </c>
      <c r="O439" s="17">
        <v>13125</v>
      </c>
      <c r="P439" s="17"/>
      <c r="Q439" s="22" t="str">
        <f>IF(F440="",Labels!$C$93,R439)</f>
        <v>Input Accepted</v>
      </c>
      <c r="R439" s="9" t="str">
        <f t="shared" ref="R439" si="4731">IF(OR(O440&amp;""&lt;&gt;D439&amp;"",O441&amp;""&lt;&gt;D439&amp;""),"You are not allowed to copy cells in the answer column. Press Ctrl-z immediately to attempt to fix this error.",S439)</f>
        <v>Input Accepted</v>
      </c>
      <c r="S439" s="9" t="str">
        <f>IF(AND(OR(H439="X",S440=6,C439=Labels!$C$49,C439=Labels!$C$46,AX439="Y"),Q440=""),Labels!$C$95,T439)</f>
        <v>Input Accepted</v>
      </c>
      <c r="T439" s="346" t="str">
        <f>IF(OR(S441=6,AND(S441&gt;0,S440=6)),Labels!$C$96,IF(S441=1,Labels!$C$143,U439))</f>
        <v>Input Accepted</v>
      </c>
      <c r="U439" s="9" t="str">
        <f>IF(AND(S441&gt;0,U441&lt;=U440),Labels!C$97,V439)</f>
        <v>Input Accepted</v>
      </c>
      <c r="V439" s="9" t="str">
        <f>IF(AND(S441&gt;0,Q441=""),Labels!$C$98,W439)</f>
        <v>Input Accepted</v>
      </c>
      <c r="W439" s="9" t="str">
        <f>IF(AND(S441=0,Q441&lt;&gt;""),Labels!$C$99,Labels!$C$92)</f>
        <v>Input Accepted</v>
      </c>
      <c r="Y439" s="9">
        <f t="shared" ref="Y439" si="4732">IF(H439="X",1,0)</f>
        <v>0</v>
      </c>
      <c r="Z439" s="9">
        <f>SUM(Y$7:Y439)</f>
        <v>0</v>
      </c>
      <c r="AA439" s="9" t="str">
        <f t="shared" ref="AA439" si="4733">Q440</f>
        <v>Yes</v>
      </c>
      <c r="AB439" s="9">
        <f t="shared" ref="AB439" si="4734">VLOOKUP(P440,$AI$2:$AN$5000,6,FALSE)</f>
        <v>21</v>
      </c>
      <c r="AC439" s="9" t="str">
        <f t="shared" ref="AC439" si="4735">Q441</f>
        <v/>
      </c>
      <c r="AD439" s="9">
        <f t="shared" ref="AD439" si="4736">IF(TRIM(F440)="",1,0)</f>
        <v>0</v>
      </c>
      <c r="AF439" s="347">
        <f t="shared" ref="AF439" si="4737">SUM($AD$7:$AD$5000)</f>
        <v>0</v>
      </c>
      <c r="AG439" s="9">
        <f>IF(AND(H439="X",C439=Labels!C481),1,0)</f>
        <v>0</v>
      </c>
      <c r="AI439" s="351" t="s">
        <v>2184</v>
      </c>
      <c r="AJ439" s="351">
        <v>1354073</v>
      </c>
      <c r="AK439" s="351">
        <v>4148271</v>
      </c>
      <c r="AL439" s="351">
        <v>0</v>
      </c>
      <c r="AM439" s="352">
        <v>6</v>
      </c>
      <c r="AN439" s="351">
        <v>21</v>
      </c>
      <c r="AO439" s="9">
        <v>1</v>
      </c>
      <c r="AP439" s="9">
        <v>0</v>
      </c>
      <c r="AQ439" s="9">
        <v>1</v>
      </c>
      <c r="AR439" s="9">
        <v>0</v>
      </c>
      <c r="AX439" s="9" t="s">
        <v>664</v>
      </c>
    </row>
    <row r="440" spans="1:50" ht="25.5">
      <c r="A440" s="212">
        <f t="shared" si="4231"/>
        <v>0</v>
      </c>
      <c r="B440" s="18" t="s">
        <v>1157</v>
      </c>
      <c r="C440" s="219" t="str">
        <f t="shared" ref="C440" si="4738">C439</f>
        <v>Minor Must</v>
      </c>
      <c r="D440" s="44" t="str">
        <f t="shared" ref="D440" si="4739">D439</f>
        <v>CB. 7.7.11</v>
      </c>
      <c r="E440" s="19" t="str">
        <f>Labels!$C$103</f>
        <v>Answer 1 / Comment</v>
      </c>
      <c r="F440" s="62" t="str">
        <f>$AI$391</f>
        <v>CB. 7.7.11 -Yes</v>
      </c>
      <c r="G440" s="46" t="s">
        <v>440</v>
      </c>
      <c r="H440" s="20" t="str">
        <f t="shared" ref="H440:H441" si="4740">H439</f>
        <v/>
      </c>
      <c r="I440" s="20" t="str">
        <f t="shared" ref="I440:I441" si="4741">I439</f>
        <v/>
      </c>
      <c r="J440" s="20" t="str">
        <f t="shared" ref="J440:J441" si="4742">J439</f>
        <v/>
      </c>
      <c r="K440" s="20" t="str">
        <f t="shared" ref="K440:K441" si="4743">K439</f>
        <v>X</v>
      </c>
      <c r="L440" s="28" t="str">
        <f t="shared" ref="L440" si="4744">L439</f>
        <v/>
      </c>
      <c r="M440" s="21"/>
      <c r="N440" s="22" t="str">
        <f t="shared" ref="N440:N441" si="4745">LEFT(F440,FIND(" -",F440)-1)</f>
        <v>CB. 7.7.11</v>
      </c>
      <c r="O440" s="22" t="str">
        <f t="shared" ref="O440" si="4746">IF(ISERR(N440),D439,N440)</f>
        <v>CB. 7.7.11</v>
      </c>
      <c r="P440" s="22" t="str">
        <f t="shared" ref="P440:P441" si="4747">TRIM(F440&amp;"")</f>
        <v>CB. 7.7.11 -Yes</v>
      </c>
      <c r="Q440" s="22" t="str">
        <f t="shared" ref="Q440:Q441" si="4748">TRIM(G440&amp;"")</f>
        <v>Yes</v>
      </c>
      <c r="R440" s="9">
        <f t="shared" ref="R440:R441" si="4749">VLOOKUP(F440,$AI$2:$AM$5000,5,FALSE)</f>
        <v>2</v>
      </c>
      <c r="S440" s="9">
        <f t="shared" ref="S440:S441" si="4750">IF(ISNA(R440),0,R440)</f>
        <v>2</v>
      </c>
      <c r="T440" s="9">
        <f t="shared" ref="T440:T441" si="4751">VLOOKUP(F440,$AI$2:$AL$5000,4,FALSE)</f>
        <v>2</v>
      </c>
      <c r="U440" s="9">
        <f t="shared" ref="U440:U441" si="4752">IF(ISNA(T440),0,T440)</f>
        <v>2</v>
      </c>
      <c r="X440" s="9">
        <f t="shared" ref="X440:X441" si="4753">VLOOKUP(F440,$AI$2:$AL$5000,3,FALSE)</f>
        <v>4148219</v>
      </c>
      <c r="Y440" s="349"/>
      <c r="Z440" s="9">
        <f>SUM(Y$7:Y440)</f>
        <v>0</v>
      </c>
      <c r="AC440" s="350">
        <f t="shared" ref="AC440" si="4754">IF(ISNA(VLOOKUP(F440,$AI$2:$AS$5000,11,FALSE)),"", VLOOKUP(F440,$AI$2:$AS$5000,11,FALSE))</f>
        <v>0</v>
      </c>
      <c r="AI440" s="351" t="s">
        <v>2185</v>
      </c>
      <c r="AJ440" s="351">
        <v>1354073</v>
      </c>
      <c r="AK440" s="351">
        <v>4148270</v>
      </c>
      <c r="AL440" s="351">
        <v>0</v>
      </c>
      <c r="AM440" s="352">
        <v>5</v>
      </c>
      <c r="AN440" s="351">
        <v>21</v>
      </c>
      <c r="AO440" s="9">
        <v>0</v>
      </c>
      <c r="AP440" s="9">
        <v>1</v>
      </c>
      <c r="AQ440" s="9">
        <v>0</v>
      </c>
      <c r="AR440" s="9">
        <v>0</v>
      </c>
    </row>
    <row r="441" spans="1:50" ht="26.25" thickBot="1">
      <c r="A441" s="212">
        <f t="shared" si="4231"/>
        <v>0</v>
      </c>
      <c r="B441" s="23" t="str">
        <f t="shared" ref="B441:D441" si="4755">B439</f>
        <v>GGFV51FA</v>
      </c>
      <c r="C441" s="220" t="str">
        <f t="shared" si="4755"/>
        <v>Minor Must</v>
      </c>
      <c r="D441" s="45" t="str">
        <f t="shared" si="4755"/>
        <v>CB. 7.7.11</v>
      </c>
      <c r="E441" s="24" t="str">
        <f>Labels!$C$104</f>
        <v>Answer 2 / Evidence</v>
      </c>
      <c r="F441" s="222"/>
      <c r="G441" s="223"/>
      <c r="H441" s="25" t="str">
        <f t="shared" si="4740"/>
        <v/>
      </c>
      <c r="I441" s="25" t="str">
        <f t="shared" si="4741"/>
        <v/>
      </c>
      <c r="J441" s="25" t="str">
        <f t="shared" si="4742"/>
        <v/>
      </c>
      <c r="K441" s="25" t="str">
        <f t="shared" si="4743"/>
        <v>X</v>
      </c>
      <c r="L441" s="27" t="str">
        <f t="shared" ref="L441" si="4756">L439</f>
        <v/>
      </c>
      <c r="M441" s="21"/>
      <c r="N441" s="22" t="e">
        <f t="shared" si="4745"/>
        <v>#VALUE!</v>
      </c>
      <c r="O441" s="22" t="str">
        <f t="shared" ref="O441" si="4757">IF(ISERR(N441),D439,N441)</f>
        <v>CB. 7.7.11</v>
      </c>
      <c r="P441" s="22" t="str">
        <f t="shared" si="4747"/>
        <v/>
      </c>
      <c r="Q441" s="22" t="str">
        <f t="shared" si="4748"/>
        <v/>
      </c>
      <c r="R441" s="9" t="e">
        <f t="shared" si="4749"/>
        <v>#N/A</v>
      </c>
      <c r="S441" s="9">
        <f t="shared" si="4750"/>
        <v>0</v>
      </c>
      <c r="T441" s="9" t="e">
        <f t="shared" si="4751"/>
        <v>#N/A</v>
      </c>
      <c r="U441" s="9">
        <f t="shared" si="4752"/>
        <v>0</v>
      </c>
      <c r="V441" s="9">
        <f t="shared" ref="V441" si="4758">IF(U441=0,U440,U441)</f>
        <v>2</v>
      </c>
      <c r="W441" s="347">
        <v>2</v>
      </c>
      <c r="X441" s="9" t="e">
        <f t="shared" si="4753"/>
        <v>#N/A</v>
      </c>
      <c r="Y441" s="349"/>
      <c r="Z441" s="9">
        <f>SUM(Y$7:Y441)</f>
        <v>0</v>
      </c>
      <c r="AE441" s="9">
        <f t="shared" ref="AE441" si="4759">MIN(AH441,V441)</f>
        <v>2</v>
      </c>
      <c r="AH441" s="9">
        <v>2</v>
      </c>
      <c r="AI441" s="351" t="s">
        <v>2186</v>
      </c>
      <c r="AJ441" s="351">
        <v>1354073</v>
      </c>
      <c r="AK441" s="351">
        <v>4148269</v>
      </c>
      <c r="AL441" s="351">
        <v>2</v>
      </c>
      <c r="AM441" s="352">
        <v>2</v>
      </c>
      <c r="AN441" s="351">
        <v>21</v>
      </c>
      <c r="AO441" s="9">
        <v>1</v>
      </c>
      <c r="AP441" s="9">
        <v>0</v>
      </c>
      <c r="AQ441" s="9">
        <v>0</v>
      </c>
      <c r="AR441" s="9">
        <v>0</v>
      </c>
      <c r="AU441" s="9">
        <v>0</v>
      </c>
      <c r="AV441" s="9">
        <f>U440</f>
        <v>2</v>
      </c>
    </row>
    <row r="442" spans="1:50">
      <c r="A442" s="212">
        <f t="shared" si="4231"/>
        <v>0</v>
      </c>
      <c r="B442" s="67" t="s">
        <v>1157</v>
      </c>
      <c r="C442" s="143" t="s">
        <v>1097</v>
      </c>
      <c r="D442" s="43" t="s">
        <v>2634</v>
      </c>
      <c r="E442" s="218" t="str">
        <f>Labels!$C$54</f>
        <v>Control Point</v>
      </c>
      <c r="F442" s="26" t="s">
        <v>2635</v>
      </c>
      <c r="G442" s="30" t="str">
        <f>IF(OR(ISERR(P443),ISERR(P444),ISERR(Q443),ISERR(Q444)),Labels!$C$94,Q442)</f>
        <v>Input Accepted</v>
      </c>
      <c r="H442" s="15" t="str">
        <f t="shared" ref="H442" si="4760">IF(F443&lt;&gt;"",IF(TRIM(VLOOKUP(F443,$AI$2:$AR$5000,8,FALSE))="1","X",""),"")</f>
        <v/>
      </c>
      <c r="I442" s="15" t="str">
        <f t="shared" ref="I442" si="4761">IF(F443&lt;&gt;"",IF(TRIM(VLOOKUP(F443,$AI$2:$AR$5000,9,FALSE))="1","X",""),"")</f>
        <v/>
      </c>
      <c r="J442" s="15" t="str">
        <f t="shared" ref="J442" si="4762">IF(TRIM(""&amp;G444)&lt;&gt;"","X","")</f>
        <v/>
      </c>
      <c r="K442" s="15" t="str">
        <f t="shared" ref="K442" si="4763">IF(TRIM(""&amp;G443)&lt;&gt;"","X","")</f>
        <v/>
      </c>
      <c r="L442" s="31" t="str">
        <f>IF(G442&lt;&gt;Labels!$C$92,"X","")</f>
        <v/>
      </c>
      <c r="M442" s="16"/>
      <c r="N442" s="17">
        <v>1354055</v>
      </c>
      <c r="O442" s="17">
        <v>13125</v>
      </c>
      <c r="P442" s="17"/>
      <c r="Q442" s="22" t="str">
        <f>IF(F443="",Labels!$C$93,R442)</f>
        <v>Input Accepted</v>
      </c>
      <c r="R442" s="9" t="str">
        <f t="shared" ref="R442" si="4764">IF(OR(O443&amp;""&lt;&gt;D442&amp;"",O444&amp;""&lt;&gt;D442&amp;""),"You are not allowed to copy cells in the answer column. Press Ctrl-z immediately to attempt to fix this error.",S442)</f>
        <v>Input Accepted</v>
      </c>
      <c r="S442" s="9" t="str">
        <f>IF(AND(OR(H442="X",S443=6,C442=Labels!$C$49,C442=Labels!$C$46,AX442="Y"),Q443=""),Labels!$C$95,T442)</f>
        <v>Input Accepted</v>
      </c>
      <c r="T442" s="346" t="str">
        <f>IF(OR(S444=6,AND(S444&gt;0,S443=6)),Labels!$C$96,IF(S444=1,Labels!$C$143,U442))</f>
        <v>Input Accepted</v>
      </c>
      <c r="U442" s="9" t="str">
        <f>IF(AND(S444&gt;0,U444&lt;=U443),Labels!C$97,V442)</f>
        <v>Input Accepted</v>
      </c>
      <c r="V442" s="9" t="str">
        <f>IF(AND(S444&gt;0,Q444=""),Labels!$C$98,W442)</f>
        <v>Input Accepted</v>
      </c>
      <c r="W442" s="9" t="str">
        <f>IF(AND(S444=0,Q444&lt;&gt;""),Labels!$C$99,Labels!$C$92)</f>
        <v>Input Accepted</v>
      </c>
      <c r="Y442" s="9">
        <f t="shared" ref="Y442" si="4765">IF(H442="X",1,0)</f>
        <v>0</v>
      </c>
      <c r="Z442" s="9">
        <f>SUM(Y$7:Y442)</f>
        <v>0</v>
      </c>
      <c r="AA442" s="9" t="str">
        <f t="shared" ref="AA442" si="4766">Q443</f>
        <v/>
      </c>
      <c r="AB442" s="9">
        <f t="shared" ref="AB442" si="4767">VLOOKUP(P443,$AI$2:$AN$5000,6,FALSE)</f>
        <v>21</v>
      </c>
      <c r="AC442" s="9" t="str">
        <f t="shared" ref="AC442" si="4768">Q444</f>
        <v/>
      </c>
      <c r="AD442" s="9">
        <f t="shared" ref="AD442" si="4769">IF(TRIM(F443)="",1,0)</f>
        <v>0</v>
      </c>
      <c r="AF442" s="347">
        <f t="shared" ref="AF442" si="4770">SUM($AD$7:$AD$5000)</f>
        <v>0</v>
      </c>
      <c r="AG442" s="9">
        <f>IF(AND(H442="X",C442=Labels!C484),1,0)</f>
        <v>0</v>
      </c>
      <c r="AI442" s="351" t="s">
        <v>2187</v>
      </c>
      <c r="AJ442" s="351">
        <v>1354074</v>
      </c>
      <c r="AK442" s="351">
        <v>4148274</v>
      </c>
      <c r="AL442" s="351">
        <v>0</v>
      </c>
      <c r="AM442" s="352">
        <v>6</v>
      </c>
      <c r="AN442" s="351">
        <v>21</v>
      </c>
      <c r="AO442" s="9">
        <v>1</v>
      </c>
      <c r="AP442" s="9">
        <v>0</v>
      </c>
      <c r="AQ442" s="9">
        <v>1</v>
      </c>
      <c r="AR442" s="9">
        <v>0</v>
      </c>
      <c r="AX442" s="9" t="s">
        <v>663</v>
      </c>
    </row>
    <row r="443" spans="1:50" ht="25.5">
      <c r="A443" s="212">
        <f t="shared" si="4231"/>
        <v>0</v>
      </c>
      <c r="B443" s="18" t="s">
        <v>1157</v>
      </c>
      <c r="C443" s="219" t="str">
        <f t="shared" ref="C443" si="4771">C442</f>
        <v>Minor Must</v>
      </c>
      <c r="D443" s="44" t="str">
        <f t="shared" ref="D443" si="4772">D442</f>
        <v>CB. 7.7.12</v>
      </c>
      <c r="E443" s="19" t="str">
        <f>Labels!$C$103</f>
        <v>Answer 1 / Comment</v>
      </c>
      <c r="F443" s="62" t="str">
        <f>$AI$393</f>
        <v>CB. 7.7.12 -Yes</v>
      </c>
      <c r="G443" s="46"/>
      <c r="H443" s="20" t="str">
        <f t="shared" ref="H443:H444" si="4773">H442</f>
        <v/>
      </c>
      <c r="I443" s="20" t="str">
        <f t="shared" ref="I443:I444" si="4774">I442</f>
        <v/>
      </c>
      <c r="J443" s="20" t="str">
        <f t="shared" ref="J443:J444" si="4775">J442</f>
        <v/>
      </c>
      <c r="K443" s="20" t="str">
        <f t="shared" ref="K443:K444" si="4776">K442</f>
        <v/>
      </c>
      <c r="L443" s="28" t="str">
        <f t="shared" ref="L443" si="4777">L442</f>
        <v/>
      </c>
      <c r="M443" s="21"/>
      <c r="N443" s="22" t="str">
        <f t="shared" ref="N443:N444" si="4778">LEFT(F443,FIND(" -",F443)-1)</f>
        <v>CB. 7.7.12</v>
      </c>
      <c r="O443" s="22" t="str">
        <f t="shared" ref="O443" si="4779">IF(ISERR(N443),D442,N443)</f>
        <v>CB. 7.7.12</v>
      </c>
      <c r="P443" s="22" t="str">
        <f t="shared" ref="P443:P444" si="4780">TRIM(F443&amp;"")</f>
        <v>CB. 7.7.12 -Yes</v>
      </c>
      <c r="Q443" s="22" t="str">
        <f t="shared" ref="Q443:Q444" si="4781">TRIM(G443&amp;"")</f>
        <v/>
      </c>
      <c r="R443" s="9">
        <f t="shared" ref="R443:R444" si="4782">VLOOKUP(F443,$AI$2:$AM$5000,5,FALSE)</f>
        <v>2</v>
      </c>
      <c r="S443" s="9">
        <f t="shared" ref="S443:S444" si="4783">IF(ISNA(R443),0,R443)</f>
        <v>2</v>
      </c>
      <c r="T443" s="9">
        <f t="shared" ref="T443:T444" si="4784">VLOOKUP(F443,$AI$2:$AL$5000,4,FALSE)</f>
        <v>2</v>
      </c>
      <c r="U443" s="9">
        <f t="shared" ref="U443:U444" si="4785">IF(ISNA(T443),0,T443)</f>
        <v>2</v>
      </c>
      <c r="X443" s="9">
        <f t="shared" ref="X443:X444" si="4786">VLOOKUP(F443,$AI$2:$AL$5000,3,FALSE)</f>
        <v>4148222</v>
      </c>
      <c r="Y443" s="349"/>
      <c r="Z443" s="9">
        <f>SUM(Y$7:Y443)</f>
        <v>0</v>
      </c>
      <c r="AC443" s="350">
        <f t="shared" ref="AC443" si="4787">IF(ISNA(VLOOKUP(F443,$AI$2:$AS$5000,11,FALSE)),"", VLOOKUP(F443,$AI$2:$AS$5000,11,FALSE))</f>
        <v>0</v>
      </c>
      <c r="AI443" s="351" t="s">
        <v>2188</v>
      </c>
      <c r="AJ443" s="351">
        <v>1354074</v>
      </c>
      <c r="AK443" s="351">
        <v>4148273</v>
      </c>
      <c r="AL443" s="351">
        <v>0</v>
      </c>
      <c r="AM443" s="352">
        <v>5</v>
      </c>
      <c r="AN443" s="351">
        <v>21</v>
      </c>
      <c r="AO443" s="9">
        <v>0</v>
      </c>
      <c r="AP443" s="9">
        <v>1</v>
      </c>
      <c r="AQ443" s="9">
        <v>0</v>
      </c>
      <c r="AR443" s="9">
        <v>0</v>
      </c>
    </row>
    <row r="444" spans="1:50" ht="26.25" thickBot="1">
      <c r="A444" s="212">
        <f t="shared" si="4231"/>
        <v>0</v>
      </c>
      <c r="B444" s="23" t="str">
        <f t="shared" ref="B444:D444" si="4788">B442</f>
        <v>GGFV51FA</v>
      </c>
      <c r="C444" s="220" t="str">
        <f t="shared" si="4788"/>
        <v>Minor Must</v>
      </c>
      <c r="D444" s="45" t="str">
        <f t="shared" si="4788"/>
        <v>CB. 7.7.12</v>
      </c>
      <c r="E444" s="24" t="str">
        <f>Labels!$C$104</f>
        <v>Answer 2 / Evidence</v>
      </c>
      <c r="F444" s="222"/>
      <c r="G444" s="223"/>
      <c r="H444" s="25" t="str">
        <f t="shared" si="4773"/>
        <v/>
      </c>
      <c r="I444" s="25" t="str">
        <f t="shared" si="4774"/>
        <v/>
      </c>
      <c r="J444" s="25" t="str">
        <f t="shared" si="4775"/>
        <v/>
      </c>
      <c r="K444" s="25" t="str">
        <f t="shared" si="4776"/>
        <v/>
      </c>
      <c r="L444" s="27" t="str">
        <f t="shared" ref="L444" si="4789">L442</f>
        <v/>
      </c>
      <c r="M444" s="21"/>
      <c r="N444" s="22" t="e">
        <f t="shared" si="4778"/>
        <v>#VALUE!</v>
      </c>
      <c r="O444" s="22" t="str">
        <f t="shared" ref="O444" si="4790">IF(ISERR(N444),D442,N444)</f>
        <v>CB. 7.7.12</v>
      </c>
      <c r="P444" s="22" t="str">
        <f t="shared" si="4780"/>
        <v/>
      </c>
      <c r="Q444" s="22" t="str">
        <f t="shared" si="4781"/>
        <v/>
      </c>
      <c r="R444" s="9" t="e">
        <f t="shared" si="4782"/>
        <v>#N/A</v>
      </c>
      <c r="S444" s="9">
        <f t="shared" si="4783"/>
        <v>0</v>
      </c>
      <c r="T444" s="9" t="e">
        <f t="shared" si="4784"/>
        <v>#N/A</v>
      </c>
      <c r="U444" s="9">
        <f t="shared" si="4785"/>
        <v>0</v>
      </c>
      <c r="V444" s="9">
        <f t="shared" ref="V444" si="4791">IF(U444=0,U443,U444)</f>
        <v>2</v>
      </c>
      <c r="W444" s="347">
        <v>2</v>
      </c>
      <c r="X444" s="9" t="e">
        <f t="shared" si="4786"/>
        <v>#N/A</v>
      </c>
      <c r="Y444" s="349"/>
      <c r="Z444" s="9">
        <f>SUM(Y$7:Y444)</f>
        <v>0</v>
      </c>
      <c r="AE444" s="9">
        <f t="shared" ref="AE444" si="4792">MIN(AH444,V444)</f>
        <v>2</v>
      </c>
      <c r="AH444" s="9">
        <v>2</v>
      </c>
      <c r="AI444" s="351" t="s">
        <v>2189</v>
      </c>
      <c r="AJ444" s="351">
        <v>1354074</v>
      </c>
      <c r="AK444" s="351">
        <v>4148272</v>
      </c>
      <c r="AL444" s="351">
        <v>2</v>
      </c>
      <c r="AM444" s="352">
        <v>2</v>
      </c>
      <c r="AN444" s="351">
        <v>21</v>
      </c>
      <c r="AO444" s="9">
        <v>1</v>
      </c>
      <c r="AP444" s="9">
        <v>0</v>
      </c>
      <c r="AQ444" s="9">
        <v>0</v>
      </c>
      <c r="AR444" s="9">
        <v>0</v>
      </c>
      <c r="AU444" s="9">
        <v>0</v>
      </c>
      <c r="AV444" s="9">
        <f>U443</f>
        <v>2</v>
      </c>
    </row>
    <row r="445" spans="1:50" ht="38.25">
      <c r="A445" s="212">
        <f t="shared" si="4231"/>
        <v>0</v>
      </c>
      <c r="B445" s="67" t="s">
        <v>1157</v>
      </c>
      <c r="C445" s="143" t="s">
        <v>1097</v>
      </c>
      <c r="D445" s="43" t="s">
        <v>2636</v>
      </c>
      <c r="E445" s="218" t="str">
        <f>Labels!$C$54</f>
        <v>Control Point</v>
      </c>
      <c r="F445" s="26" t="s">
        <v>2637</v>
      </c>
      <c r="G445" s="30" t="str">
        <f>IF(OR(ISERR(P446),ISERR(P447),ISERR(Q446),ISERR(Q447)),Labels!$C$94,Q445)</f>
        <v>Input Accepted</v>
      </c>
      <c r="H445" s="15" t="str">
        <f t="shared" ref="H445" si="4793">IF(F446&lt;&gt;"",IF(TRIM(VLOOKUP(F446,$AI$2:$AR$5000,8,FALSE))="1","X",""),"")</f>
        <v/>
      </c>
      <c r="I445" s="15" t="str">
        <f t="shared" ref="I445" si="4794">IF(F446&lt;&gt;"",IF(TRIM(VLOOKUP(F446,$AI$2:$AR$5000,9,FALSE))="1","X",""),"")</f>
        <v/>
      </c>
      <c r="J445" s="15" t="str">
        <f t="shared" ref="J445" si="4795">IF(TRIM(""&amp;G447)&lt;&gt;"","X","")</f>
        <v/>
      </c>
      <c r="K445" s="15" t="str">
        <f t="shared" ref="K445" si="4796">IF(TRIM(""&amp;G446)&lt;&gt;"","X","")</f>
        <v>X</v>
      </c>
      <c r="L445" s="31" t="str">
        <f>IF(G445&lt;&gt;Labels!$C$92,"X","")</f>
        <v/>
      </c>
      <c r="M445" s="16"/>
      <c r="N445" s="17">
        <v>1354056</v>
      </c>
      <c r="O445" s="17">
        <v>13125</v>
      </c>
      <c r="P445" s="17"/>
      <c r="Q445" s="22" t="str">
        <f>IF(F446="",Labels!$C$93,R445)</f>
        <v>Input Accepted</v>
      </c>
      <c r="R445" s="9" t="str">
        <f t="shared" ref="R445" si="4797">IF(OR(O446&amp;""&lt;&gt;D445&amp;"",O447&amp;""&lt;&gt;D445&amp;""),"You are not allowed to copy cells in the answer column. Press Ctrl-z immediately to attempt to fix this error.",S445)</f>
        <v>Input Accepted</v>
      </c>
      <c r="S445" s="9" t="str">
        <f>IF(AND(OR(H445="X",S446=6,C445=Labels!$C$49,C445=Labels!$C$46,AX445="Y"),Q446=""),Labels!$C$95,T445)</f>
        <v>Input Accepted</v>
      </c>
      <c r="T445" s="346" t="str">
        <f>IF(OR(S447=6,AND(S447&gt;0,S446=6)),Labels!$C$96,IF(S447=1,Labels!$C$143,U445))</f>
        <v>Input Accepted</v>
      </c>
      <c r="U445" s="9" t="str">
        <f>IF(AND(S447&gt;0,U447&lt;=U446),Labels!C$97,V445)</f>
        <v>Input Accepted</v>
      </c>
      <c r="V445" s="9" t="str">
        <f>IF(AND(S447&gt;0,Q447=""),Labels!$C$98,W445)</f>
        <v>Input Accepted</v>
      </c>
      <c r="W445" s="9" t="str">
        <f>IF(AND(S447=0,Q447&lt;&gt;""),Labels!$C$99,Labels!$C$92)</f>
        <v>Input Accepted</v>
      </c>
      <c r="Y445" s="9">
        <f t="shared" ref="Y445" si="4798">IF(H445="X",1,0)</f>
        <v>0</v>
      </c>
      <c r="Z445" s="9">
        <f>SUM(Y$7:Y445)</f>
        <v>0</v>
      </c>
      <c r="AA445" s="9" t="str">
        <f t="shared" ref="AA445" si="4799">Q446</f>
        <v>Yes</v>
      </c>
      <c r="AB445" s="9">
        <f t="shared" ref="AB445" si="4800">VLOOKUP(P446,$AI$2:$AN$5000,6,FALSE)</f>
        <v>21</v>
      </c>
      <c r="AC445" s="9" t="str">
        <f t="shared" ref="AC445" si="4801">Q447</f>
        <v/>
      </c>
      <c r="AD445" s="9">
        <f t="shared" ref="AD445" si="4802">IF(TRIM(F446)="",1,0)</f>
        <v>0</v>
      </c>
      <c r="AF445" s="347">
        <f t="shared" ref="AF445" si="4803">SUM($AD$7:$AD$5000)</f>
        <v>0</v>
      </c>
      <c r="AG445" s="9">
        <f>IF(AND(H445="X",C445=Labels!C487),1,0)</f>
        <v>0</v>
      </c>
      <c r="AI445" s="351" t="s">
        <v>2190</v>
      </c>
      <c r="AJ445" s="351">
        <v>1354075</v>
      </c>
      <c r="AK445" s="351">
        <v>4148277</v>
      </c>
      <c r="AL445" s="351">
        <v>0</v>
      </c>
      <c r="AM445" s="352">
        <v>6</v>
      </c>
      <c r="AN445" s="351">
        <v>21</v>
      </c>
      <c r="AO445" s="9">
        <v>1</v>
      </c>
      <c r="AP445" s="9">
        <v>0</v>
      </c>
      <c r="AQ445" s="9">
        <v>1</v>
      </c>
      <c r="AR445" s="9">
        <v>0</v>
      </c>
      <c r="AX445" s="9" t="s">
        <v>664</v>
      </c>
    </row>
    <row r="446" spans="1:50" ht="25.5">
      <c r="A446" s="212">
        <f t="shared" si="4231"/>
        <v>0</v>
      </c>
      <c r="B446" s="18" t="s">
        <v>1157</v>
      </c>
      <c r="C446" s="219" t="str">
        <f t="shared" ref="C446" si="4804">C445</f>
        <v>Minor Must</v>
      </c>
      <c r="D446" s="44" t="str">
        <f t="shared" ref="D446" si="4805">D445</f>
        <v>CB. 7.7.13</v>
      </c>
      <c r="E446" s="19" t="str">
        <f>Labels!$C$103</f>
        <v>Answer 1 / Comment</v>
      </c>
      <c r="F446" s="62" t="str">
        <f>$AI$396</f>
        <v>CB. 7.7.13 -Yes</v>
      </c>
      <c r="G446" s="46" t="s">
        <v>440</v>
      </c>
      <c r="H446" s="20" t="str">
        <f t="shared" ref="H446:H447" si="4806">H445</f>
        <v/>
      </c>
      <c r="I446" s="20" t="str">
        <f t="shared" ref="I446:I447" si="4807">I445</f>
        <v/>
      </c>
      <c r="J446" s="20" t="str">
        <f t="shared" ref="J446:J447" si="4808">J445</f>
        <v/>
      </c>
      <c r="K446" s="20" t="str">
        <f t="shared" ref="K446:K447" si="4809">K445</f>
        <v>X</v>
      </c>
      <c r="L446" s="28" t="str">
        <f t="shared" ref="L446" si="4810">L445</f>
        <v/>
      </c>
      <c r="M446" s="21"/>
      <c r="N446" s="22" t="str">
        <f t="shared" ref="N446:N447" si="4811">LEFT(F446,FIND(" -",F446)-1)</f>
        <v>CB. 7.7.13</v>
      </c>
      <c r="O446" s="22" t="str">
        <f t="shared" ref="O446" si="4812">IF(ISERR(N446),D445,N446)</f>
        <v>CB. 7.7.13</v>
      </c>
      <c r="P446" s="22" t="str">
        <f t="shared" ref="P446:P447" si="4813">TRIM(F446&amp;"")</f>
        <v>CB. 7.7.13 -Yes</v>
      </c>
      <c r="Q446" s="22" t="str">
        <f t="shared" ref="Q446:Q447" si="4814">TRIM(G446&amp;"")</f>
        <v>Yes</v>
      </c>
      <c r="R446" s="9">
        <f t="shared" ref="R446:R447" si="4815">VLOOKUP(F446,$AI$2:$AM$5000,5,FALSE)</f>
        <v>2</v>
      </c>
      <c r="S446" s="9">
        <f t="shared" ref="S446:S447" si="4816">IF(ISNA(R446),0,R446)</f>
        <v>2</v>
      </c>
      <c r="T446" s="9">
        <f t="shared" ref="T446:T447" si="4817">VLOOKUP(F446,$AI$2:$AL$5000,4,FALSE)</f>
        <v>2</v>
      </c>
      <c r="U446" s="9">
        <f t="shared" ref="U446:U447" si="4818">IF(ISNA(T446),0,T446)</f>
        <v>2</v>
      </c>
      <c r="X446" s="9">
        <f t="shared" ref="X446:X447" si="4819">VLOOKUP(F446,$AI$2:$AL$5000,3,FALSE)</f>
        <v>4148224</v>
      </c>
      <c r="Y446" s="349"/>
      <c r="Z446" s="9">
        <f>SUM(Y$7:Y446)</f>
        <v>0</v>
      </c>
      <c r="AC446" s="350">
        <f t="shared" ref="AC446" si="4820">IF(ISNA(VLOOKUP(F446,$AI$2:$AS$5000,11,FALSE)),"", VLOOKUP(F446,$AI$2:$AS$5000,11,FALSE))</f>
        <v>0</v>
      </c>
      <c r="AI446" s="351" t="s">
        <v>2191</v>
      </c>
      <c r="AJ446" s="351">
        <v>1354075</v>
      </c>
      <c r="AK446" s="351">
        <v>4148276</v>
      </c>
      <c r="AL446" s="351">
        <v>0</v>
      </c>
      <c r="AM446" s="352">
        <v>5</v>
      </c>
      <c r="AN446" s="351">
        <v>21</v>
      </c>
      <c r="AO446" s="9">
        <v>0</v>
      </c>
      <c r="AP446" s="9">
        <v>1</v>
      </c>
      <c r="AQ446" s="9">
        <v>0</v>
      </c>
      <c r="AR446" s="9">
        <v>0</v>
      </c>
    </row>
    <row r="447" spans="1:50" ht="26.25" thickBot="1">
      <c r="A447" s="212">
        <f t="shared" si="4231"/>
        <v>0</v>
      </c>
      <c r="B447" s="23" t="str">
        <f t="shared" ref="B447:D447" si="4821">B445</f>
        <v>GGFV51FA</v>
      </c>
      <c r="C447" s="220" t="str">
        <f t="shared" si="4821"/>
        <v>Minor Must</v>
      </c>
      <c r="D447" s="45" t="str">
        <f t="shared" si="4821"/>
        <v>CB. 7.7.13</v>
      </c>
      <c r="E447" s="24" t="str">
        <f>Labels!$C$104</f>
        <v>Answer 2 / Evidence</v>
      </c>
      <c r="F447" s="222"/>
      <c r="G447" s="223"/>
      <c r="H447" s="25" t="str">
        <f t="shared" si="4806"/>
        <v/>
      </c>
      <c r="I447" s="25" t="str">
        <f t="shared" si="4807"/>
        <v/>
      </c>
      <c r="J447" s="25" t="str">
        <f t="shared" si="4808"/>
        <v/>
      </c>
      <c r="K447" s="25" t="str">
        <f t="shared" si="4809"/>
        <v>X</v>
      </c>
      <c r="L447" s="27" t="str">
        <f t="shared" ref="L447" si="4822">L445</f>
        <v/>
      </c>
      <c r="M447" s="21"/>
      <c r="N447" s="22" t="e">
        <f t="shared" si="4811"/>
        <v>#VALUE!</v>
      </c>
      <c r="O447" s="22" t="str">
        <f t="shared" ref="O447" si="4823">IF(ISERR(N447),D445,N447)</f>
        <v>CB. 7.7.13</v>
      </c>
      <c r="P447" s="22" t="str">
        <f t="shared" si="4813"/>
        <v/>
      </c>
      <c r="Q447" s="22" t="str">
        <f t="shared" si="4814"/>
        <v/>
      </c>
      <c r="R447" s="9" t="e">
        <f t="shared" si="4815"/>
        <v>#N/A</v>
      </c>
      <c r="S447" s="9">
        <f t="shared" si="4816"/>
        <v>0</v>
      </c>
      <c r="T447" s="9" t="e">
        <f t="shared" si="4817"/>
        <v>#N/A</v>
      </c>
      <c r="U447" s="9">
        <f t="shared" si="4818"/>
        <v>0</v>
      </c>
      <c r="V447" s="9">
        <f t="shared" ref="V447" si="4824">IF(U447=0,U446,U447)</f>
        <v>2</v>
      </c>
      <c r="W447" s="347">
        <v>2</v>
      </c>
      <c r="X447" s="9" t="e">
        <f t="shared" si="4819"/>
        <v>#N/A</v>
      </c>
      <c r="Y447" s="349"/>
      <c r="Z447" s="9">
        <f>SUM(Y$7:Y447)</f>
        <v>0</v>
      </c>
      <c r="AE447" s="9">
        <f t="shared" ref="AE447" si="4825">MIN(AH447,V447)</f>
        <v>2</v>
      </c>
      <c r="AH447" s="9">
        <v>2</v>
      </c>
      <c r="AI447" s="351" t="s">
        <v>2192</v>
      </c>
      <c r="AJ447" s="351">
        <v>1354075</v>
      </c>
      <c r="AK447" s="351">
        <v>4148275</v>
      </c>
      <c r="AL447" s="351">
        <v>2</v>
      </c>
      <c r="AM447" s="352">
        <v>2</v>
      </c>
      <c r="AN447" s="351">
        <v>21</v>
      </c>
      <c r="AO447" s="9">
        <v>1</v>
      </c>
      <c r="AP447" s="9">
        <v>0</v>
      </c>
      <c r="AQ447" s="9">
        <v>0</v>
      </c>
      <c r="AR447" s="9">
        <v>0</v>
      </c>
      <c r="AU447" s="9">
        <v>0</v>
      </c>
      <c r="AV447" s="9">
        <f>U446</f>
        <v>2</v>
      </c>
    </row>
    <row r="448" spans="1:50" ht="38.25">
      <c r="A448" s="212">
        <f t="shared" si="4231"/>
        <v>0</v>
      </c>
      <c r="B448" s="67" t="s">
        <v>1157</v>
      </c>
      <c r="C448" s="143" t="s">
        <v>1097</v>
      </c>
      <c r="D448" s="43" t="s">
        <v>2638</v>
      </c>
      <c r="E448" s="218" t="str">
        <f>Labels!$C$54</f>
        <v>Control Point</v>
      </c>
      <c r="F448" s="26" t="s">
        <v>2639</v>
      </c>
      <c r="G448" s="30" t="str">
        <f>IF(OR(ISERR(P449),ISERR(P450),ISERR(Q449),ISERR(Q450)),Labels!$C$94,Q448)</f>
        <v>Input Accepted</v>
      </c>
      <c r="H448" s="15" t="str">
        <f t="shared" ref="H448" si="4826">IF(F449&lt;&gt;"",IF(TRIM(VLOOKUP(F449,$AI$2:$AR$5000,8,FALSE))="1","X",""),"")</f>
        <v/>
      </c>
      <c r="I448" s="15" t="str">
        <f t="shared" ref="I448" si="4827">IF(F449&lt;&gt;"",IF(TRIM(VLOOKUP(F449,$AI$2:$AR$5000,9,FALSE))="1","X",""),"")</f>
        <v/>
      </c>
      <c r="J448" s="15" t="str">
        <f t="shared" ref="J448" si="4828">IF(TRIM(""&amp;G450)&lt;&gt;"","X","")</f>
        <v/>
      </c>
      <c r="K448" s="15" t="str">
        <f t="shared" ref="K448" si="4829">IF(TRIM(""&amp;G449)&lt;&gt;"","X","")</f>
        <v/>
      </c>
      <c r="L448" s="31" t="str">
        <f>IF(G448&lt;&gt;Labels!$C$92,"X","")</f>
        <v/>
      </c>
      <c r="M448" s="16"/>
      <c r="N448" s="17">
        <v>1354057</v>
      </c>
      <c r="O448" s="17">
        <v>13125</v>
      </c>
      <c r="P448" s="17"/>
      <c r="Q448" s="22" t="str">
        <f>IF(F449="",Labels!$C$93,R448)</f>
        <v>Input Accepted</v>
      </c>
      <c r="R448" s="9" t="str">
        <f t="shared" ref="R448" si="4830">IF(OR(O449&amp;""&lt;&gt;D448&amp;"",O450&amp;""&lt;&gt;D448&amp;""),"You are not allowed to copy cells in the answer column. Press Ctrl-z immediately to attempt to fix this error.",S448)</f>
        <v>Input Accepted</v>
      </c>
      <c r="S448" s="9" t="str">
        <f>IF(AND(OR(H448="X",S449=6,C448=Labels!$C$49,C448=Labels!$C$46,AX448="Y"),Q449=""),Labels!$C$95,T448)</f>
        <v>Input Accepted</v>
      </c>
      <c r="T448" s="346" t="str">
        <f>IF(OR(S450=6,AND(S450&gt;0,S449=6)),Labels!$C$96,IF(S450=1,Labels!$C$143,U448))</f>
        <v>Input Accepted</v>
      </c>
      <c r="U448" s="9" t="str">
        <f>IF(AND(S450&gt;0,U450&lt;=U449),Labels!C$97,V448)</f>
        <v>Input Accepted</v>
      </c>
      <c r="V448" s="9" t="str">
        <f>IF(AND(S450&gt;0,Q450=""),Labels!$C$98,W448)</f>
        <v>Input Accepted</v>
      </c>
      <c r="W448" s="9" t="str">
        <f>IF(AND(S450=0,Q450&lt;&gt;""),Labels!$C$99,Labels!$C$92)</f>
        <v>Input Accepted</v>
      </c>
      <c r="Y448" s="9">
        <f t="shared" ref="Y448" si="4831">IF(H448="X",1,0)</f>
        <v>0</v>
      </c>
      <c r="Z448" s="9">
        <f>SUM(Y$7:Y448)</f>
        <v>0</v>
      </c>
      <c r="AA448" s="9" t="str">
        <f t="shared" ref="AA448" si="4832">Q449</f>
        <v/>
      </c>
      <c r="AB448" s="9">
        <f t="shared" ref="AB448" si="4833">VLOOKUP(P449,$AI$2:$AN$5000,6,FALSE)</f>
        <v>21</v>
      </c>
      <c r="AC448" s="9" t="str">
        <f t="shared" ref="AC448" si="4834">Q450</f>
        <v/>
      </c>
      <c r="AD448" s="9">
        <f t="shared" ref="AD448" si="4835">IF(TRIM(F449)="",1,0)</f>
        <v>0</v>
      </c>
      <c r="AF448" s="347">
        <f t="shared" ref="AF448" si="4836">SUM($AD$7:$AD$5000)</f>
        <v>0</v>
      </c>
      <c r="AG448" s="9">
        <f>IF(AND(H448="X",C448=Labels!C490),1,0)</f>
        <v>0</v>
      </c>
      <c r="AI448" s="351" t="s">
        <v>2193</v>
      </c>
      <c r="AJ448" s="351">
        <v>1354076</v>
      </c>
      <c r="AK448" s="351">
        <v>4148280</v>
      </c>
      <c r="AL448" s="351">
        <v>0</v>
      </c>
      <c r="AM448" s="352">
        <v>6</v>
      </c>
      <c r="AN448" s="351">
        <v>21</v>
      </c>
      <c r="AO448" s="9">
        <v>1</v>
      </c>
      <c r="AP448" s="9">
        <v>0</v>
      </c>
      <c r="AQ448" s="9">
        <v>1</v>
      </c>
      <c r="AR448" s="9">
        <v>0</v>
      </c>
      <c r="AX448" s="9" t="s">
        <v>663</v>
      </c>
    </row>
    <row r="449" spans="1:50" ht="25.5">
      <c r="A449" s="212">
        <f t="shared" si="4231"/>
        <v>0</v>
      </c>
      <c r="B449" s="18" t="s">
        <v>1157</v>
      </c>
      <c r="C449" s="219" t="str">
        <f t="shared" ref="C449" si="4837">C448</f>
        <v>Minor Must</v>
      </c>
      <c r="D449" s="44" t="str">
        <f t="shared" ref="D449" si="4838">D448</f>
        <v>CB. 7.7.14</v>
      </c>
      <c r="E449" s="19" t="str">
        <f>Labels!$C$103</f>
        <v>Answer 1 / Comment</v>
      </c>
      <c r="F449" s="62" t="str">
        <f>$AI$398</f>
        <v>CB. 7.7.14 -Yes</v>
      </c>
      <c r="G449" s="46"/>
      <c r="H449" s="20" t="str">
        <f t="shared" ref="H449:H450" si="4839">H448</f>
        <v/>
      </c>
      <c r="I449" s="20" t="str">
        <f t="shared" ref="I449:I450" si="4840">I448</f>
        <v/>
      </c>
      <c r="J449" s="20" t="str">
        <f t="shared" ref="J449:J450" si="4841">J448</f>
        <v/>
      </c>
      <c r="K449" s="20" t="str">
        <f t="shared" ref="K449:K450" si="4842">K448</f>
        <v/>
      </c>
      <c r="L449" s="28" t="str">
        <f t="shared" ref="L449" si="4843">L448</f>
        <v/>
      </c>
      <c r="M449" s="21"/>
      <c r="N449" s="22" t="str">
        <f t="shared" ref="N449:N450" si="4844">LEFT(F449,FIND(" -",F449)-1)</f>
        <v>CB. 7.7.14</v>
      </c>
      <c r="O449" s="22" t="str">
        <f t="shared" ref="O449" si="4845">IF(ISERR(N449),D448,N449)</f>
        <v>CB. 7.7.14</v>
      </c>
      <c r="P449" s="22" t="str">
        <f t="shared" ref="P449:P450" si="4846">TRIM(F449&amp;"")</f>
        <v>CB. 7.7.14 -Yes</v>
      </c>
      <c r="Q449" s="22" t="str">
        <f t="shared" ref="Q449:Q450" si="4847">TRIM(G449&amp;"")</f>
        <v/>
      </c>
      <c r="R449" s="9">
        <f t="shared" ref="R449:R450" si="4848">VLOOKUP(F449,$AI$2:$AM$5000,5,FALSE)</f>
        <v>2</v>
      </c>
      <c r="S449" s="9">
        <f t="shared" ref="S449:S450" si="4849">IF(ISNA(R449),0,R449)</f>
        <v>2</v>
      </c>
      <c r="T449" s="9">
        <f t="shared" ref="T449:T450" si="4850">VLOOKUP(F449,$AI$2:$AL$5000,4,FALSE)</f>
        <v>2</v>
      </c>
      <c r="U449" s="9">
        <f t="shared" ref="U449:U450" si="4851">IF(ISNA(T449),0,T449)</f>
        <v>2</v>
      </c>
      <c r="X449" s="9">
        <f t="shared" ref="X449:X450" si="4852">VLOOKUP(F449,$AI$2:$AL$5000,3,FALSE)</f>
        <v>4148227</v>
      </c>
      <c r="Y449" s="349"/>
      <c r="Z449" s="9">
        <f>SUM(Y$7:Y449)</f>
        <v>0</v>
      </c>
      <c r="AC449" s="350">
        <f t="shared" ref="AC449" si="4853">IF(ISNA(VLOOKUP(F449,$AI$2:$AS$5000,11,FALSE)),"", VLOOKUP(F449,$AI$2:$AS$5000,11,FALSE))</f>
        <v>0</v>
      </c>
      <c r="AI449" s="351" t="s">
        <v>2194</v>
      </c>
      <c r="AJ449" s="351">
        <v>1354076</v>
      </c>
      <c r="AK449" s="351">
        <v>4148279</v>
      </c>
      <c r="AL449" s="351">
        <v>0</v>
      </c>
      <c r="AM449" s="352">
        <v>5</v>
      </c>
      <c r="AN449" s="351">
        <v>21</v>
      </c>
      <c r="AO449" s="9">
        <v>0</v>
      </c>
      <c r="AP449" s="9">
        <v>1</v>
      </c>
      <c r="AQ449" s="9">
        <v>0</v>
      </c>
      <c r="AR449" s="9">
        <v>0</v>
      </c>
    </row>
    <row r="450" spans="1:50" ht="26.25" thickBot="1">
      <c r="A450" s="212">
        <f t="shared" si="4231"/>
        <v>0</v>
      </c>
      <c r="B450" s="23" t="str">
        <f t="shared" ref="B450:D450" si="4854">B448</f>
        <v>GGFV51FA</v>
      </c>
      <c r="C450" s="220" t="str">
        <f t="shared" si="4854"/>
        <v>Minor Must</v>
      </c>
      <c r="D450" s="45" t="str">
        <f t="shared" si="4854"/>
        <v>CB. 7.7.14</v>
      </c>
      <c r="E450" s="24" t="str">
        <f>Labels!$C$104</f>
        <v>Answer 2 / Evidence</v>
      </c>
      <c r="F450" s="222"/>
      <c r="G450" s="223"/>
      <c r="H450" s="25" t="str">
        <f t="shared" si="4839"/>
        <v/>
      </c>
      <c r="I450" s="25" t="str">
        <f t="shared" si="4840"/>
        <v/>
      </c>
      <c r="J450" s="25" t="str">
        <f t="shared" si="4841"/>
        <v/>
      </c>
      <c r="K450" s="25" t="str">
        <f t="shared" si="4842"/>
        <v/>
      </c>
      <c r="L450" s="27" t="str">
        <f t="shared" ref="L450" si="4855">L448</f>
        <v/>
      </c>
      <c r="M450" s="21"/>
      <c r="N450" s="22" t="e">
        <f t="shared" si="4844"/>
        <v>#VALUE!</v>
      </c>
      <c r="O450" s="22" t="str">
        <f t="shared" ref="O450" si="4856">IF(ISERR(N450),D448,N450)</f>
        <v>CB. 7.7.14</v>
      </c>
      <c r="P450" s="22" t="str">
        <f t="shared" si="4846"/>
        <v/>
      </c>
      <c r="Q450" s="22" t="str">
        <f t="shared" si="4847"/>
        <v/>
      </c>
      <c r="R450" s="9" t="e">
        <f t="shared" si="4848"/>
        <v>#N/A</v>
      </c>
      <c r="S450" s="9">
        <f t="shared" si="4849"/>
        <v>0</v>
      </c>
      <c r="T450" s="9" t="e">
        <f t="shared" si="4850"/>
        <v>#N/A</v>
      </c>
      <c r="U450" s="9">
        <f t="shared" si="4851"/>
        <v>0</v>
      </c>
      <c r="V450" s="9">
        <f t="shared" ref="V450" si="4857">IF(U450=0,U449,U450)</f>
        <v>2</v>
      </c>
      <c r="W450" s="347">
        <v>2</v>
      </c>
      <c r="X450" s="9" t="e">
        <f t="shared" si="4852"/>
        <v>#N/A</v>
      </c>
      <c r="Y450" s="349"/>
      <c r="Z450" s="9">
        <f>SUM(Y$7:Y450)</f>
        <v>0</v>
      </c>
      <c r="AE450" s="9">
        <f t="shared" ref="AE450" si="4858">MIN(AH450,V450)</f>
        <v>2</v>
      </c>
      <c r="AH450" s="9">
        <v>2</v>
      </c>
      <c r="AI450" s="351" t="s">
        <v>2195</v>
      </c>
      <c r="AJ450" s="351">
        <v>1354076</v>
      </c>
      <c r="AK450" s="351">
        <v>4148278</v>
      </c>
      <c r="AL450" s="351">
        <v>2</v>
      </c>
      <c r="AM450" s="352">
        <v>2</v>
      </c>
      <c r="AN450" s="351">
        <v>21</v>
      </c>
      <c r="AO450" s="9">
        <v>1</v>
      </c>
      <c r="AP450" s="9">
        <v>0</v>
      </c>
      <c r="AQ450" s="9">
        <v>0</v>
      </c>
      <c r="AR450" s="9">
        <v>0</v>
      </c>
      <c r="AU450" s="9">
        <v>0</v>
      </c>
      <c r="AV450" s="9">
        <f>U449</f>
        <v>2</v>
      </c>
    </row>
    <row r="451" spans="1:50" ht="25.5">
      <c r="A451" s="212">
        <f t="shared" si="4231"/>
        <v>0</v>
      </c>
      <c r="B451" s="67" t="s">
        <v>1157</v>
      </c>
      <c r="C451" s="143" t="s">
        <v>1097</v>
      </c>
      <c r="D451" s="43" t="s">
        <v>2640</v>
      </c>
      <c r="E451" s="218" t="str">
        <f>Labels!$C$54</f>
        <v>Control Point</v>
      </c>
      <c r="F451" s="26" t="s">
        <v>2641</v>
      </c>
      <c r="G451" s="30" t="str">
        <f>IF(OR(ISERR(P452),ISERR(P453),ISERR(Q452),ISERR(Q453)),Labels!$C$94,Q451)</f>
        <v>Input Accepted</v>
      </c>
      <c r="H451" s="15" t="str">
        <f t="shared" ref="H451" si="4859">IF(F452&lt;&gt;"",IF(TRIM(VLOOKUP(F452,$AI$2:$AR$5000,8,FALSE))="1","X",""),"")</f>
        <v/>
      </c>
      <c r="I451" s="15" t="str">
        <f t="shared" ref="I451" si="4860">IF(F452&lt;&gt;"",IF(TRIM(VLOOKUP(F452,$AI$2:$AR$5000,9,FALSE))="1","X",""),"")</f>
        <v/>
      </c>
      <c r="J451" s="15" t="str">
        <f t="shared" ref="J451" si="4861">IF(TRIM(""&amp;G453)&lt;&gt;"","X","")</f>
        <v/>
      </c>
      <c r="K451" s="15" t="str">
        <f t="shared" ref="K451" si="4862">IF(TRIM(""&amp;G452)&lt;&gt;"","X","")</f>
        <v/>
      </c>
      <c r="L451" s="31" t="str">
        <f>IF(G451&lt;&gt;Labels!$C$92,"X","")</f>
        <v/>
      </c>
      <c r="M451" s="16"/>
      <c r="N451" s="17">
        <v>1354058</v>
      </c>
      <c r="O451" s="17">
        <v>13125</v>
      </c>
      <c r="P451" s="17"/>
      <c r="Q451" s="22" t="str">
        <f>IF(F452="",Labels!$C$93,R451)</f>
        <v>Input Accepted</v>
      </c>
      <c r="R451" s="9" t="str">
        <f t="shared" ref="R451" si="4863">IF(OR(O452&amp;""&lt;&gt;D451&amp;"",O453&amp;""&lt;&gt;D451&amp;""),"You are not allowed to copy cells in the answer column. Press Ctrl-z immediately to attempt to fix this error.",S451)</f>
        <v>Input Accepted</v>
      </c>
      <c r="S451" s="9" t="str">
        <f>IF(AND(OR(H451="X",S452=6,C451=Labels!$C$49,C451=Labels!$C$46,AX451="Y"),Q452=""),Labels!$C$95,T451)</f>
        <v>Input Accepted</v>
      </c>
      <c r="T451" s="346" t="str">
        <f>IF(OR(S453=6,AND(S453&gt;0,S452=6)),Labels!$C$96,IF(S453=1,Labels!$C$143,U451))</f>
        <v>Input Accepted</v>
      </c>
      <c r="U451" s="9" t="str">
        <f>IF(AND(S453&gt;0,U453&lt;=U452),Labels!C$97,V451)</f>
        <v>Input Accepted</v>
      </c>
      <c r="V451" s="9" t="str">
        <f>IF(AND(S453&gt;0,Q453=""),Labels!$C$98,W451)</f>
        <v>Input Accepted</v>
      </c>
      <c r="W451" s="9" t="str">
        <f>IF(AND(S453=0,Q453&lt;&gt;""),Labels!$C$99,Labels!$C$92)</f>
        <v>Input Accepted</v>
      </c>
      <c r="Y451" s="9">
        <f t="shared" ref="Y451" si="4864">IF(H451="X",1,0)</f>
        <v>0</v>
      </c>
      <c r="Z451" s="9">
        <f>SUM(Y$7:Y451)</f>
        <v>0</v>
      </c>
      <c r="AA451" s="9" t="str">
        <f t="shared" ref="AA451" si="4865">Q452</f>
        <v/>
      </c>
      <c r="AB451" s="9">
        <f t="shared" ref="AB451" si="4866">VLOOKUP(P452,$AI$2:$AN$5000,6,FALSE)</f>
        <v>21</v>
      </c>
      <c r="AC451" s="9" t="str">
        <f t="shared" ref="AC451" si="4867">Q453</f>
        <v/>
      </c>
      <c r="AD451" s="9">
        <f t="shared" ref="AD451" si="4868">IF(TRIM(F452)="",1,0)</f>
        <v>0</v>
      </c>
      <c r="AF451" s="347">
        <f t="shared" ref="AF451" si="4869">SUM($AD$7:$AD$5000)</f>
        <v>0</v>
      </c>
      <c r="AG451" s="9">
        <f>IF(AND(H451="X",C451=Labels!C493),1,0)</f>
        <v>0</v>
      </c>
      <c r="AI451" s="351" t="s">
        <v>2196</v>
      </c>
      <c r="AJ451" s="351">
        <v>1354077</v>
      </c>
      <c r="AK451" s="351">
        <v>4148283</v>
      </c>
      <c r="AL451" s="351">
        <v>0</v>
      </c>
      <c r="AM451" s="352">
        <v>6</v>
      </c>
      <c r="AN451" s="351">
        <v>21</v>
      </c>
      <c r="AO451" s="9">
        <v>1</v>
      </c>
      <c r="AP451" s="9">
        <v>0</v>
      </c>
      <c r="AQ451" s="9">
        <v>1</v>
      </c>
      <c r="AR451" s="9">
        <v>0</v>
      </c>
      <c r="AX451" s="9" t="s">
        <v>663</v>
      </c>
    </row>
    <row r="452" spans="1:50" ht="25.5">
      <c r="A452" s="212">
        <f t="shared" si="4231"/>
        <v>0</v>
      </c>
      <c r="B452" s="18" t="s">
        <v>1157</v>
      </c>
      <c r="C452" s="219" t="str">
        <f t="shared" ref="C452" si="4870">C451</f>
        <v>Minor Must</v>
      </c>
      <c r="D452" s="44" t="str">
        <f t="shared" ref="D452" si="4871">D451</f>
        <v>CB. 7.7.15</v>
      </c>
      <c r="E452" s="19" t="str">
        <f>Labels!$C$103</f>
        <v>Answer 1 / Comment</v>
      </c>
      <c r="F452" s="62" t="str">
        <f>$AI$400</f>
        <v>CB. 7.7.15 -Yes</v>
      </c>
      <c r="G452" s="46"/>
      <c r="H452" s="20" t="str">
        <f t="shared" ref="H452:H453" si="4872">H451</f>
        <v/>
      </c>
      <c r="I452" s="20" t="str">
        <f t="shared" ref="I452:I453" si="4873">I451</f>
        <v/>
      </c>
      <c r="J452" s="20" t="str">
        <f t="shared" ref="J452:J453" si="4874">J451</f>
        <v/>
      </c>
      <c r="K452" s="20" t="str">
        <f t="shared" ref="K452:K453" si="4875">K451</f>
        <v/>
      </c>
      <c r="L452" s="28" t="str">
        <f t="shared" ref="L452" si="4876">L451</f>
        <v/>
      </c>
      <c r="M452" s="21"/>
      <c r="N452" s="22" t="str">
        <f t="shared" ref="N452:N453" si="4877">LEFT(F452,FIND(" -",F452)-1)</f>
        <v>CB. 7.7.15</v>
      </c>
      <c r="O452" s="22" t="str">
        <f t="shared" ref="O452" si="4878">IF(ISERR(N452),D451,N452)</f>
        <v>CB. 7.7.15</v>
      </c>
      <c r="P452" s="22" t="str">
        <f t="shared" ref="P452:P453" si="4879">TRIM(F452&amp;"")</f>
        <v>CB. 7.7.15 -Yes</v>
      </c>
      <c r="Q452" s="22" t="str">
        <f t="shared" ref="Q452:Q453" si="4880">TRIM(G452&amp;"")</f>
        <v/>
      </c>
      <c r="R452" s="9">
        <f t="shared" ref="R452:R453" si="4881">VLOOKUP(F452,$AI$2:$AM$5000,5,FALSE)</f>
        <v>2</v>
      </c>
      <c r="S452" s="9">
        <f t="shared" ref="S452:S453" si="4882">IF(ISNA(R452),0,R452)</f>
        <v>2</v>
      </c>
      <c r="T452" s="9">
        <f t="shared" ref="T452:T453" si="4883">VLOOKUP(F452,$AI$2:$AL$5000,4,FALSE)</f>
        <v>2</v>
      </c>
      <c r="U452" s="9">
        <f t="shared" ref="U452:U453" si="4884">IF(ISNA(T452),0,T452)</f>
        <v>2</v>
      </c>
      <c r="X452" s="9">
        <f t="shared" ref="X452:X453" si="4885">VLOOKUP(F452,$AI$2:$AL$5000,3,FALSE)</f>
        <v>4148229</v>
      </c>
      <c r="Y452" s="349"/>
      <c r="Z452" s="9">
        <f>SUM(Y$7:Y452)</f>
        <v>0</v>
      </c>
      <c r="AC452" s="350">
        <f t="shared" ref="AC452" si="4886">IF(ISNA(VLOOKUP(F452,$AI$2:$AS$5000,11,FALSE)),"", VLOOKUP(F452,$AI$2:$AS$5000,11,FALSE))</f>
        <v>0</v>
      </c>
      <c r="AI452" s="351" t="s">
        <v>2197</v>
      </c>
      <c r="AJ452" s="351">
        <v>1354077</v>
      </c>
      <c r="AK452" s="351">
        <v>4148282</v>
      </c>
      <c r="AL452" s="351">
        <v>0</v>
      </c>
      <c r="AM452" s="352">
        <v>5</v>
      </c>
      <c r="AN452" s="351">
        <v>21</v>
      </c>
      <c r="AO452" s="9">
        <v>0</v>
      </c>
      <c r="AP452" s="9">
        <v>1</v>
      </c>
      <c r="AQ452" s="9">
        <v>0</v>
      </c>
      <c r="AR452" s="9">
        <v>0</v>
      </c>
    </row>
    <row r="453" spans="1:50" ht="26.25" thickBot="1">
      <c r="A453" s="212">
        <f t="shared" si="4231"/>
        <v>0</v>
      </c>
      <c r="B453" s="23" t="str">
        <f t="shared" ref="B453:D453" si="4887">B451</f>
        <v>GGFV51FA</v>
      </c>
      <c r="C453" s="220" t="str">
        <f t="shared" si="4887"/>
        <v>Minor Must</v>
      </c>
      <c r="D453" s="45" t="str">
        <f t="shared" si="4887"/>
        <v>CB. 7.7.15</v>
      </c>
      <c r="E453" s="24" t="str">
        <f>Labels!$C$104</f>
        <v>Answer 2 / Evidence</v>
      </c>
      <c r="F453" s="222"/>
      <c r="G453" s="223"/>
      <c r="H453" s="25" t="str">
        <f t="shared" si="4872"/>
        <v/>
      </c>
      <c r="I453" s="25" t="str">
        <f t="shared" si="4873"/>
        <v/>
      </c>
      <c r="J453" s="25" t="str">
        <f t="shared" si="4874"/>
        <v/>
      </c>
      <c r="K453" s="25" t="str">
        <f t="shared" si="4875"/>
        <v/>
      </c>
      <c r="L453" s="27" t="str">
        <f t="shared" ref="L453" si="4888">L451</f>
        <v/>
      </c>
      <c r="M453" s="21"/>
      <c r="N453" s="22" t="e">
        <f t="shared" si="4877"/>
        <v>#VALUE!</v>
      </c>
      <c r="O453" s="22" t="str">
        <f t="shared" ref="O453" si="4889">IF(ISERR(N453),D451,N453)</f>
        <v>CB. 7.7.15</v>
      </c>
      <c r="P453" s="22" t="str">
        <f t="shared" si="4879"/>
        <v/>
      </c>
      <c r="Q453" s="22" t="str">
        <f t="shared" si="4880"/>
        <v/>
      </c>
      <c r="R453" s="9" t="e">
        <f t="shared" si="4881"/>
        <v>#N/A</v>
      </c>
      <c r="S453" s="9">
        <f t="shared" si="4882"/>
        <v>0</v>
      </c>
      <c r="T453" s="9" t="e">
        <f t="shared" si="4883"/>
        <v>#N/A</v>
      </c>
      <c r="U453" s="9">
        <f t="shared" si="4884"/>
        <v>0</v>
      </c>
      <c r="V453" s="9">
        <f t="shared" ref="V453" si="4890">IF(U453=0,U452,U453)</f>
        <v>2</v>
      </c>
      <c r="W453" s="347">
        <v>2</v>
      </c>
      <c r="X453" s="9" t="e">
        <f t="shared" si="4885"/>
        <v>#N/A</v>
      </c>
      <c r="Y453" s="349"/>
      <c r="Z453" s="9">
        <f>SUM(Y$7:Y453)</f>
        <v>0</v>
      </c>
      <c r="AE453" s="9">
        <f t="shared" ref="AE453" si="4891">MIN(AH453,V453)</f>
        <v>2</v>
      </c>
      <c r="AH453" s="9">
        <v>2</v>
      </c>
      <c r="AI453" s="351" t="s">
        <v>2198</v>
      </c>
      <c r="AJ453" s="351">
        <v>1354077</v>
      </c>
      <c r="AK453" s="351">
        <v>4148281</v>
      </c>
      <c r="AL453" s="351">
        <v>2</v>
      </c>
      <c r="AM453" s="352">
        <v>2</v>
      </c>
      <c r="AN453" s="351">
        <v>21</v>
      </c>
      <c r="AO453" s="9">
        <v>1</v>
      </c>
      <c r="AP453" s="9">
        <v>0</v>
      </c>
      <c r="AQ453" s="9">
        <v>0</v>
      </c>
      <c r="AR453" s="9">
        <v>0</v>
      </c>
      <c r="AU453" s="9">
        <v>0</v>
      </c>
      <c r="AV453" s="9">
        <f>U452</f>
        <v>2</v>
      </c>
    </row>
    <row r="454" spans="1:50" ht="76.5">
      <c r="A454" s="212">
        <f t="shared" si="4231"/>
        <v>0</v>
      </c>
      <c r="B454" s="67" t="s">
        <v>1157</v>
      </c>
      <c r="C454" s="143" t="s">
        <v>1097</v>
      </c>
      <c r="D454" s="43" t="s">
        <v>2642</v>
      </c>
      <c r="E454" s="218" t="str">
        <f>Labels!$C$54</f>
        <v>Control Point</v>
      </c>
      <c r="F454" s="26" t="s">
        <v>2643</v>
      </c>
      <c r="G454" s="30" t="str">
        <f>IF(OR(ISERR(P455),ISERR(P456),ISERR(Q455),ISERR(Q456)),Labels!$C$94,Q454)</f>
        <v>Input Accepted</v>
      </c>
      <c r="H454" s="15" t="str">
        <f t="shared" ref="H454" si="4892">IF(F455&lt;&gt;"",IF(TRIM(VLOOKUP(F455,$AI$2:$AR$5000,8,FALSE))="1","X",""),"")</f>
        <v/>
      </c>
      <c r="I454" s="15" t="str">
        <f t="shared" ref="I454" si="4893">IF(F455&lt;&gt;"",IF(TRIM(VLOOKUP(F455,$AI$2:$AR$5000,9,FALSE))="1","X",""),"")</f>
        <v/>
      </c>
      <c r="J454" s="15" t="str">
        <f t="shared" ref="J454" si="4894">IF(TRIM(""&amp;G456)&lt;&gt;"","X","")</f>
        <v/>
      </c>
      <c r="K454" s="15" t="str">
        <f t="shared" ref="K454" si="4895">IF(TRIM(""&amp;G455)&lt;&gt;"","X","")</f>
        <v/>
      </c>
      <c r="L454" s="31" t="str">
        <f>IF(G454&lt;&gt;Labels!$C$92,"X","")</f>
        <v/>
      </c>
      <c r="M454" s="16"/>
      <c r="N454" s="17">
        <v>1354059</v>
      </c>
      <c r="O454" s="17">
        <v>13125</v>
      </c>
      <c r="P454" s="17"/>
      <c r="Q454" s="22" t="str">
        <f>IF(F455="",Labels!$C$93,R454)</f>
        <v>Input Accepted</v>
      </c>
      <c r="R454" s="9" t="str">
        <f t="shared" ref="R454" si="4896">IF(OR(O455&amp;""&lt;&gt;D454&amp;"",O456&amp;""&lt;&gt;D454&amp;""),"You are not allowed to copy cells in the answer column. Press Ctrl-z immediately to attempt to fix this error.",S454)</f>
        <v>Input Accepted</v>
      </c>
      <c r="S454" s="9" t="str">
        <f>IF(AND(OR(H454="X",S455=6,C454=Labels!$C$49,C454=Labels!$C$46,AX454="Y"),Q455=""),Labels!$C$95,T454)</f>
        <v>Input Accepted</v>
      </c>
      <c r="T454" s="346" t="str">
        <f>IF(OR(S456=6,AND(S456&gt;0,S455=6)),Labels!$C$96,IF(S456=1,Labels!$C$143,U454))</f>
        <v>Input Accepted</v>
      </c>
      <c r="U454" s="9" t="str">
        <f>IF(AND(S456&gt;0,U456&lt;=U455),Labels!C$97,V454)</f>
        <v>Input Accepted</v>
      </c>
      <c r="V454" s="9" t="str">
        <f>IF(AND(S456&gt;0,Q456=""),Labels!$C$98,W454)</f>
        <v>Input Accepted</v>
      </c>
      <c r="W454" s="9" t="str">
        <f>IF(AND(S456=0,Q456&lt;&gt;""),Labels!$C$99,Labels!$C$92)</f>
        <v>Input Accepted</v>
      </c>
      <c r="Y454" s="9">
        <f t="shared" ref="Y454" si="4897">IF(H454="X",1,0)</f>
        <v>0</v>
      </c>
      <c r="Z454" s="9">
        <f>SUM(Y$7:Y454)</f>
        <v>0</v>
      </c>
      <c r="AA454" s="9" t="str">
        <f t="shared" ref="AA454" si="4898">Q455</f>
        <v/>
      </c>
      <c r="AB454" s="9">
        <f t="shared" ref="AB454" si="4899">VLOOKUP(P455,$AI$2:$AN$5000,6,FALSE)</f>
        <v>21</v>
      </c>
      <c r="AC454" s="9" t="str">
        <f t="shared" ref="AC454" si="4900">Q456</f>
        <v/>
      </c>
      <c r="AD454" s="9">
        <f t="shared" ref="AD454" si="4901">IF(TRIM(F455)="",1,0)</f>
        <v>0</v>
      </c>
      <c r="AF454" s="347">
        <f t="shared" ref="AF454" si="4902">SUM($AD$7:$AD$5000)</f>
        <v>0</v>
      </c>
      <c r="AG454" s="9">
        <f>IF(AND(H454="X",C454=Labels!C496),1,0)</f>
        <v>0</v>
      </c>
      <c r="AI454" s="351" t="s">
        <v>2199</v>
      </c>
      <c r="AJ454" s="351">
        <v>1354078</v>
      </c>
      <c r="AK454" s="351">
        <v>4148286</v>
      </c>
      <c r="AL454" s="351">
        <v>0</v>
      </c>
      <c r="AM454" s="352">
        <v>6</v>
      </c>
      <c r="AN454" s="351">
        <v>21</v>
      </c>
      <c r="AO454" s="9">
        <v>1</v>
      </c>
      <c r="AP454" s="9">
        <v>0</v>
      </c>
      <c r="AQ454" s="9">
        <v>1</v>
      </c>
      <c r="AR454" s="9">
        <v>0</v>
      </c>
      <c r="AX454" s="9" t="s">
        <v>663</v>
      </c>
    </row>
    <row r="455" spans="1:50" ht="25.5">
      <c r="A455" s="212">
        <f t="shared" si="4231"/>
        <v>0</v>
      </c>
      <c r="B455" s="18" t="s">
        <v>1157</v>
      </c>
      <c r="C455" s="219" t="str">
        <f t="shared" ref="C455" si="4903">C454</f>
        <v>Minor Must</v>
      </c>
      <c r="D455" s="44" t="str">
        <f t="shared" ref="D455" si="4904">D454</f>
        <v>CB. 7.8.1</v>
      </c>
      <c r="E455" s="19" t="str">
        <f>Labels!$C$103</f>
        <v>Answer 1 / Comment</v>
      </c>
      <c r="F455" s="62" t="str">
        <f>$AI$403</f>
        <v>CB. 7.8.1 -Yes</v>
      </c>
      <c r="G455" s="46"/>
      <c r="H455" s="20" t="str">
        <f t="shared" ref="H455:H456" si="4905">H454</f>
        <v/>
      </c>
      <c r="I455" s="20" t="str">
        <f t="shared" ref="I455:I456" si="4906">I454</f>
        <v/>
      </c>
      <c r="J455" s="20" t="str">
        <f t="shared" ref="J455:J456" si="4907">J454</f>
        <v/>
      </c>
      <c r="K455" s="20" t="str">
        <f t="shared" ref="K455:K456" si="4908">K454</f>
        <v/>
      </c>
      <c r="L455" s="28" t="str">
        <f t="shared" ref="L455" si="4909">L454</f>
        <v/>
      </c>
      <c r="M455" s="21"/>
      <c r="N455" s="22" t="str">
        <f t="shared" ref="N455:N456" si="4910">LEFT(F455,FIND(" -",F455)-1)</f>
        <v>CB. 7.8.1</v>
      </c>
      <c r="O455" s="22" t="str">
        <f t="shared" ref="O455" si="4911">IF(ISERR(N455),D454,N455)</f>
        <v>CB. 7.8.1</v>
      </c>
      <c r="P455" s="22" t="str">
        <f t="shared" ref="P455:P456" si="4912">TRIM(F455&amp;"")</f>
        <v>CB. 7.8.1 -Yes</v>
      </c>
      <c r="Q455" s="22" t="str">
        <f t="shared" ref="Q455:Q456" si="4913">TRIM(G455&amp;"")</f>
        <v/>
      </c>
      <c r="R455" s="9">
        <f t="shared" ref="R455:R456" si="4914">VLOOKUP(F455,$AI$2:$AM$5000,5,FALSE)</f>
        <v>2</v>
      </c>
      <c r="S455" s="9">
        <f t="shared" ref="S455:S456" si="4915">IF(ISNA(R455),0,R455)</f>
        <v>2</v>
      </c>
      <c r="T455" s="9">
        <f t="shared" ref="T455:T456" si="4916">VLOOKUP(F455,$AI$2:$AL$5000,4,FALSE)</f>
        <v>2</v>
      </c>
      <c r="U455" s="9">
        <f t="shared" ref="U455:U456" si="4917">IF(ISNA(T455),0,T455)</f>
        <v>2</v>
      </c>
      <c r="X455" s="9">
        <f t="shared" ref="X455:X456" si="4918">VLOOKUP(F455,$AI$2:$AL$5000,3,FALSE)</f>
        <v>4148231</v>
      </c>
      <c r="Y455" s="349"/>
      <c r="Z455" s="9">
        <f>SUM(Y$7:Y455)</f>
        <v>0</v>
      </c>
      <c r="AC455" s="350">
        <f t="shared" ref="AC455" si="4919">IF(ISNA(VLOOKUP(F455,$AI$2:$AS$5000,11,FALSE)),"", VLOOKUP(F455,$AI$2:$AS$5000,11,FALSE))</f>
        <v>0</v>
      </c>
      <c r="AI455" s="351" t="s">
        <v>2200</v>
      </c>
      <c r="AJ455" s="351">
        <v>1354078</v>
      </c>
      <c r="AK455" s="351">
        <v>4148285</v>
      </c>
      <c r="AL455" s="351">
        <v>0</v>
      </c>
      <c r="AM455" s="352">
        <v>5</v>
      </c>
      <c r="AN455" s="351">
        <v>21</v>
      </c>
      <c r="AO455" s="9">
        <v>0</v>
      </c>
      <c r="AP455" s="9">
        <v>1</v>
      </c>
      <c r="AQ455" s="9">
        <v>0</v>
      </c>
      <c r="AR455" s="9">
        <v>0</v>
      </c>
    </row>
    <row r="456" spans="1:50" ht="26.25" thickBot="1">
      <c r="A456" s="212">
        <f t="shared" si="4231"/>
        <v>0</v>
      </c>
      <c r="B456" s="23" t="str">
        <f t="shared" ref="B456:D456" si="4920">B454</f>
        <v>GGFV51FA</v>
      </c>
      <c r="C456" s="220" t="str">
        <f t="shared" si="4920"/>
        <v>Minor Must</v>
      </c>
      <c r="D456" s="45" t="str">
        <f t="shared" si="4920"/>
        <v>CB. 7.8.1</v>
      </c>
      <c r="E456" s="24" t="str">
        <f>Labels!$C$104</f>
        <v>Answer 2 / Evidence</v>
      </c>
      <c r="F456" s="222"/>
      <c r="G456" s="223"/>
      <c r="H456" s="25" t="str">
        <f t="shared" si="4905"/>
        <v/>
      </c>
      <c r="I456" s="25" t="str">
        <f t="shared" si="4906"/>
        <v/>
      </c>
      <c r="J456" s="25" t="str">
        <f t="shared" si="4907"/>
        <v/>
      </c>
      <c r="K456" s="25" t="str">
        <f t="shared" si="4908"/>
        <v/>
      </c>
      <c r="L456" s="27" t="str">
        <f t="shared" ref="L456" si="4921">L454</f>
        <v/>
      </c>
      <c r="M456" s="21"/>
      <c r="N456" s="22" t="e">
        <f t="shared" si="4910"/>
        <v>#VALUE!</v>
      </c>
      <c r="O456" s="22" t="str">
        <f t="shared" ref="O456" si="4922">IF(ISERR(N456),D454,N456)</f>
        <v>CB. 7.8.1</v>
      </c>
      <c r="P456" s="22" t="str">
        <f t="shared" si="4912"/>
        <v/>
      </c>
      <c r="Q456" s="22" t="str">
        <f t="shared" si="4913"/>
        <v/>
      </c>
      <c r="R456" s="9" t="e">
        <f t="shared" si="4914"/>
        <v>#N/A</v>
      </c>
      <c r="S456" s="9">
        <f t="shared" si="4915"/>
        <v>0</v>
      </c>
      <c r="T456" s="9" t="e">
        <f t="shared" si="4916"/>
        <v>#N/A</v>
      </c>
      <c r="U456" s="9">
        <f t="shared" si="4917"/>
        <v>0</v>
      </c>
      <c r="V456" s="9">
        <f t="shared" ref="V456" si="4923">IF(U456=0,U455,U456)</f>
        <v>2</v>
      </c>
      <c r="W456" s="347">
        <v>2</v>
      </c>
      <c r="X456" s="9" t="e">
        <f t="shared" si="4918"/>
        <v>#N/A</v>
      </c>
      <c r="Y456" s="349"/>
      <c r="Z456" s="9">
        <f>SUM(Y$7:Y456)</f>
        <v>0</v>
      </c>
      <c r="AE456" s="9">
        <f t="shared" ref="AE456" si="4924">MIN(AH456,V456)</f>
        <v>2</v>
      </c>
      <c r="AH456" s="9">
        <v>2</v>
      </c>
      <c r="AI456" s="351" t="s">
        <v>2201</v>
      </c>
      <c r="AJ456" s="351">
        <v>1354078</v>
      </c>
      <c r="AK456" s="351">
        <v>4148284</v>
      </c>
      <c r="AL456" s="351">
        <v>2</v>
      </c>
      <c r="AM456" s="352">
        <v>2</v>
      </c>
      <c r="AN456" s="351">
        <v>21</v>
      </c>
      <c r="AO456" s="9">
        <v>1</v>
      </c>
      <c r="AP456" s="9">
        <v>0</v>
      </c>
      <c r="AQ456" s="9">
        <v>0</v>
      </c>
      <c r="AR456" s="9">
        <v>0</v>
      </c>
      <c r="AU456" s="9">
        <v>0</v>
      </c>
      <c r="AV456" s="9">
        <f>U455</f>
        <v>2</v>
      </c>
    </row>
    <row r="457" spans="1:50" ht="25.5">
      <c r="A457" s="212">
        <f t="shared" si="4231"/>
        <v>0</v>
      </c>
      <c r="B457" s="67" t="s">
        <v>1157</v>
      </c>
      <c r="C457" s="143" t="s">
        <v>1096</v>
      </c>
      <c r="D457" s="43" t="s">
        <v>2644</v>
      </c>
      <c r="E457" s="218" t="str">
        <f>Labels!$C$54</f>
        <v>Control Point</v>
      </c>
      <c r="F457" s="26" t="s">
        <v>2645</v>
      </c>
      <c r="G457" s="30" t="str">
        <f>IF(OR(ISERR(P458),ISERR(P459),ISERR(Q458),ISERR(Q459)),Labels!$C$94,Q457)</f>
        <v>Input Accepted</v>
      </c>
      <c r="H457" s="15" t="str">
        <f t="shared" ref="H457" si="4925">IF(F458&lt;&gt;"",IF(TRIM(VLOOKUP(F458,$AI$2:$AR$5000,8,FALSE))="1","X",""),"")</f>
        <v/>
      </c>
      <c r="I457" s="15" t="str">
        <f t="shared" ref="I457" si="4926">IF(F458&lt;&gt;"",IF(TRIM(VLOOKUP(F458,$AI$2:$AR$5000,9,FALSE))="1","X",""),"")</f>
        <v/>
      </c>
      <c r="J457" s="15" t="str">
        <f t="shared" ref="J457" si="4927">IF(TRIM(""&amp;G459)&lt;&gt;"","X","")</f>
        <v/>
      </c>
      <c r="K457" s="15" t="str">
        <f t="shared" ref="K457" si="4928">IF(TRIM(""&amp;G458)&lt;&gt;"","X","")</f>
        <v>X</v>
      </c>
      <c r="L457" s="31" t="str">
        <f>IF(G457&lt;&gt;Labels!$C$92,"X","")</f>
        <v/>
      </c>
      <c r="M457" s="16"/>
      <c r="N457" s="17">
        <v>1354060</v>
      </c>
      <c r="O457" s="17">
        <v>13125</v>
      </c>
      <c r="P457" s="17"/>
      <c r="Q457" s="22" t="str">
        <f>IF(F458="",Labels!$C$93,R457)</f>
        <v>Input Accepted</v>
      </c>
      <c r="R457" s="9" t="str">
        <f t="shared" ref="R457" si="4929">IF(OR(O458&amp;""&lt;&gt;D457&amp;"",O459&amp;""&lt;&gt;D457&amp;""),"You are not allowed to copy cells in the answer column. Press Ctrl-z immediately to attempt to fix this error.",S457)</f>
        <v>Input Accepted</v>
      </c>
      <c r="S457" s="9" t="str">
        <f>IF(AND(OR(H457="X",S458=6,C457=Labels!$C$49,C457=Labels!$C$46,AX457="Y"),Q458=""),Labels!$C$95,T457)</f>
        <v>Input Accepted</v>
      </c>
      <c r="T457" s="346" t="str">
        <f>IF(OR(S459=6,AND(S459&gt;0,S458=6)),Labels!$C$96,IF(S459=1,Labels!$C$143,U457))</f>
        <v>Input Accepted</v>
      </c>
      <c r="U457" s="9" t="str">
        <f>IF(AND(S459&gt;0,U459&lt;=U458),Labels!C$97,V457)</f>
        <v>Input Accepted</v>
      </c>
      <c r="V457" s="9" t="str">
        <f>IF(AND(S459&gt;0,Q459=""),Labels!$C$98,W457)</f>
        <v>Input Accepted</v>
      </c>
      <c r="W457" s="9" t="str">
        <f>IF(AND(S459=0,Q459&lt;&gt;""),Labels!$C$99,Labels!$C$92)</f>
        <v>Input Accepted</v>
      </c>
      <c r="Y457" s="9">
        <f t="shared" ref="Y457" si="4930">IF(H457="X",1,0)</f>
        <v>0</v>
      </c>
      <c r="Z457" s="9">
        <f>SUM(Y$7:Y457)</f>
        <v>0</v>
      </c>
      <c r="AA457" s="9" t="str">
        <f t="shared" ref="AA457" si="4931">Q458</f>
        <v>Yes</v>
      </c>
      <c r="AB457" s="9">
        <f t="shared" ref="AB457" si="4932">VLOOKUP(P458,$AI$2:$AN$5000,6,FALSE)</f>
        <v>21</v>
      </c>
      <c r="AC457" s="9" t="str">
        <f t="shared" ref="AC457" si="4933">Q459</f>
        <v/>
      </c>
      <c r="AD457" s="9">
        <f t="shared" ref="AD457" si="4934">IF(TRIM(F458)="",1,0)</f>
        <v>0</v>
      </c>
      <c r="AF457" s="347">
        <f t="shared" ref="AF457" si="4935">SUM($AD$7:$AD$5000)</f>
        <v>0</v>
      </c>
      <c r="AG457" s="9">
        <f>IF(AND(H457="X",C457=Labels!C499),1,0)</f>
        <v>0</v>
      </c>
      <c r="AI457" s="351" t="s">
        <v>2202</v>
      </c>
      <c r="AJ457" s="351">
        <v>1354079</v>
      </c>
      <c r="AK457" s="351">
        <v>4148289</v>
      </c>
      <c r="AL457" s="351">
        <v>0</v>
      </c>
      <c r="AM457" s="352">
        <v>6</v>
      </c>
      <c r="AN457" s="351">
        <v>21</v>
      </c>
      <c r="AO457" s="9">
        <v>1</v>
      </c>
      <c r="AP457" s="9">
        <v>0</v>
      </c>
      <c r="AQ457" s="9">
        <v>1</v>
      </c>
      <c r="AR457" s="9">
        <v>0</v>
      </c>
      <c r="AX457" s="9" t="s">
        <v>663</v>
      </c>
    </row>
    <row r="458" spans="1:50" ht="25.5">
      <c r="A458" s="212">
        <f t="shared" ref="A458:A521" si="4936">Z458</f>
        <v>0</v>
      </c>
      <c r="B458" s="18" t="s">
        <v>1157</v>
      </c>
      <c r="C458" s="219" t="str">
        <f t="shared" ref="C458" si="4937">C457</f>
        <v>Major Must</v>
      </c>
      <c r="D458" s="44" t="str">
        <f t="shared" ref="D458" si="4938">D457</f>
        <v>CB. 7.8.2</v>
      </c>
      <c r="E458" s="19" t="str">
        <f>Labels!$C$103</f>
        <v>Answer 1 / Comment</v>
      </c>
      <c r="F458" s="62" t="str">
        <f>$AI$406</f>
        <v>CB. 7.8.2 -Yes</v>
      </c>
      <c r="G458" s="46" t="s">
        <v>440</v>
      </c>
      <c r="H458" s="20" t="str">
        <f t="shared" ref="H458:H459" si="4939">H457</f>
        <v/>
      </c>
      <c r="I458" s="20" t="str">
        <f t="shared" ref="I458:I459" si="4940">I457</f>
        <v/>
      </c>
      <c r="J458" s="20" t="str">
        <f t="shared" ref="J458:J459" si="4941">J457</f>
        <v/>
      </c>
      <c r="K458" s="20" t="str">
        <f t="shared" ref="K458:K459" si="4942">K457</f>
        <v>X</v>
      </c>
      <c r="L458" s="28" t="str">
        <f t="shared" ref="L458" si="4943">L457</f>
        <v/>
      </c>
      <c r="M458" s="21"/>
      <c r="N458" s="22" t="str">
        <f t="shared" ref="N458:N459" si="4944">LEFT(F458,FIND(" -",F458)-1)</f>
        <v>CB. 7.8.2</v>
      </c>
      <c r="O458" s="22" t="str">
        <f t="shared" ref="O458" si="4945">IF(ISERR(N458),D457,N458)</f>
        <v>CB. 7.8.2</v>
      </c>
      <c r="P458" s="22" t="str">
        <f t="shared" ref="P458:P459" si="4946">TRIM(F458&amp;"")</f>
        <v>CB. 7.8.2 -Yes</v>
      </c>
      <c r="Q458" s="22" t="str">
        <f t="shared" ref="Q458:Q459" si="4947">TRIM(G458&amp;"")</f>
        <v>Yes</v>
      </c>
      <c r="R458" s="9">
        <f t="shared" ref="R458:R459" si="4948">VLOOKUP(F458,$AI$2:$AM$5000,5,FALSE)</f>
        <v>2</v>
      </c>
      <c r="S458" s="9">
        <f t="shared" ref="S458:S459" si="4949">IF(ISNA(R458),0,R458)</f>
        <v>2</v>
      </c>
      <c r="T458" s="9">
        <f t="shared" ref="T458:T459" si="4950">VLOOKUP(F458,$AI$2:$AL$5000,4,FALSE)</f>
        <v>2</v>
      </c>
      <c r="U458" s="9">
        <f t="shared" ref="U458:U459" si="4951">IF(ISNA(T458),0,T458)</f>
        <v>2</v>
      </c>
      <c r="X458" s="9">
        <f t="shared" ref="X458:X459" si="4952">VLOOKUP(F458,$AI$2:$AL$5000,3,FALSE)</f>
        <v>4148234</v>
      </c>
      <c r="Y458" s="349"/>
      <c r="Z458" s="9">
        <f>SUM(Y$7:Y458)</f>
        <v>0</v>
      </c>
      <c r="AC458" s="350">
        <f t="shared" ref="AC458" si="4953">IF(ISNA(VLOOKUP(F458,$AI$2:$AS$5000,11,FALSE)),"", VLOOKUP(F458,$AI$2:$AS$5000,11,FALSE))</f>
        <v>0</v>
      </c>
      <c r="AI458" s="351" t="s">
        <v>2203</v>
      </c>
      <c r="AJ458" s="351">
        <v>1354079</v>
      </c>
      <c r="AK458" s="351">
        <v>4148288</v>
      </c>
      <c r="AL458" s="351">
        <v>0</v>
      </c>
      <c r="AM458" s="352">
        <v>5</v>
      </c>
      <c r="AN458" s="351">
        <v>21</v>
      </c>
      <c r="AO458" s="9">
        <v>0</v>
      </c>
      <c r="AP458" s="9">
        <v>1</v>
      </c>
      <c r="AQ458" s="9">
        <v>0</v>
      </c>
      <c r="AR458" s="9">
        <v>0</v>
      </c>
    </row>
    <row r="459" spans="1:50" ht="26.25" thickBot="1">
      <c r="A459" s="212">
        <f t="shared" si="4936"/>
        <v>0</v>
      </c>
      <c r="B459" s="23" t="str">
        <f t="shared" ref="B459:D459" si="4954">B457</f>
        <v>GGFV51FA</v>
      </c>
      <c r="C459" s="220" t="str">
        <f t="shared" si="4954"/>
        <v>Major Must</v>
      </c>
      <c r="D459" s="45" t="str">
        <f t="shared" si="4954"/>
        <v>CB. 7.8.2</v>
      </c>
      <c r="E459" s="24" t="str">
        <f>Labels!$C$104</f>
        <v>Answer 2 / Evidence</v>
      </c>
      <c r="F459" s="222"/>
      <c r="G459" s="223"/>
      <c r="H459" s="25" t="str">
        <f t="shared" si="4939"/>
        <v/>
      </c>
      <c r="I459" s="25" t="str">
        <f t="shared" si="4940"/>
        <v/>
      </c>
      <c r="J459" s="25" t="str">
        <f t="shared" si="4941"/>
        <v/>
      </c>
      <c r="K459" s="25" t="str">
        <f t="shared" si="4942"/>
        <v>X</v>
      </c>
      <c r="L459" s="27" t="str">
        <f t="shared" ref="L459" si="4955">L457</f>
        <v/>
      </c>
      <c r="M459" s="21"/>
      <c r="N459" s="22" t="e">
        <f t="shared" si="4944"/>
        <v>#VALUE!</v>
      </c>
      <c r="O459" s="22" t="str">
        <f t="shared" ref="O459" si="4956">IF(ISERR(N459),D457,N459)</f>
        <v>CB. 7.8.2</v>
      </c>
      <c r="P459" s="22" t="str">
        <f t="shared" si="4946"/>
        <v/>
      </c>
      <c r="Q459" s="22" t="str">
        <f t="shared" si="4947"/>
        <v/>
      </c>
      <c r="R459" s="9" t="e">
        <f t="shared" si="4948"/>
        <v>#N/A</v>
      </c>
      <c r="S459" s="9">
        <f t="shared" si="4949"/>
        <v>0</v>
      </c>
      <c r="T459" s="9" t="e">
        <f t="shared" si="4950"/>
        <v>#N/A</v>
      </c>
      <c r="U459" s="9">
        <f t="shared" si="4951"/>
        <v>0</v>
      </c>
      <c r="V459" s="9">
        <f t="shared" ref="V459" si="4957">IF(U459=0,U458,U459)</f>
        <v>2</v>
      </c>
      <c r="W459" s="347">
        <v>2</v>
      </c>
      <c r="X459" s="9" t="e">
        <f t="shared" si="4952"/>
        <v>#N/A</v>
      </c>
      <c r="Y459" s="349"/>
      <c r="Z459" s="9">
        <f>SUM(Y$7:Y459)</f>
        <v>0</v>
      </c>
      <c r="AE459" s="9">
        <f t="shared" ref="AE459" si="4958">MIN(AH459,V459)</f>
        <v>2</v>
      </c>
      <c r="AH459" s="9">
        <v>2</v>
      </c>
      <c r="AI459" s="351" t="s">
        <v>2204</v>
      </c>
      <c r="AJ459" s="351">
        <v>1354079</v>
      </c>
      <c r="AK459" s="351">
        <v>4148287</v>
      </c>
      <c r="AL459" s="351">
        <v>2</v>
      </c>
      <c r="AM459" s="352">
        <v>2</v>
      </c>
      <c r="AN459" s="351">
        <v>21</v>
      </c>
      <c r="AO459" s="9">
        <v>1</v>
      </c>
      <c r="AP459" s="9">
        <v>0</v>
      </c>
      <c r="AQ459" s="9">
        <v>0</v>
      </c>
      <c r="AR459" s="9">
        <v>0</v>
      </c>
      <c r="AU459" s="9">
        <v>0</v>
      </c>
      <c r="AV459" s="9">
        <f>U458</f>
        <v>2</v>
      </c>
    </row>
    <row r="460" spans="1:50" ht="38.25">
      <c r="A460" s="212">
        <f t="shared" si="4936"/>
        <v>0</v>
      </c>
      <c r="B460" s="67" t="s">
        <v>1157</v>
      </c>
      <c r="C460" s="143" t="s">
        <v>1097</v>
      </c>
      <c r="D460" s="43" t="s">
        <v>2646</v>
      </c>
      <c r="E460" s="218" t="str">
        <f>Labels!$C$54</f>
        <v>Control Point</v>
      </c>
      <c r="F460" s="26" t="s">
        <v>2647</v>
      </c>
      <c r="G460" s="30" t="str">
        <f>IF(OR(ISERR(P461),ISERR(P462),ISERR(Q461),ISERR(Q462)),Labels!$C$94,Q460)</f>
        <v>Input Accepted</v>
      </c>
      <c r="H460" s="15" t="str">
        <f t="shared" ref="H460" si="4959">IF(F461&lt;&gt;"",IF(TRIM(VLOOKUP(F461,$AI$2:$AR$5000,8,FALSE))="1","X",""),"")</f>
        <v/>
      </c>
      <c r="I460" s="15" t="str">
        <f t="shared" ref="I460" si="4960">IF(F461&lt;&gt;"",IF(TRIM(VLOOKUP(F461,$AI$2:$AR$5000,9,FALSE))="1","X",""),"")</f>
        <v/>
      </c>
      <c r="J460" s="15" t="str">
        <f t="shared" ref="J460" si="4961">IF(TRIM(""&amp;G462)&lt;&gt;"","X","")</f>
        <v/>
      </c>
      <c r="K460" s="15" t="str">
        <f t="shared" ref="K460" si="4962">IF(TRIM(""&amp;G461)&lt;&gt;"","X","")</f>
        <v/>
      </c>
      <c r="L460" s="31" t="str">
        <f>IF(G460&lt;&gt;Labels!$C$92,"X","")</f>
        <v/>
      </c>
      <c r="M460" s="16"/>
      <c r="N460" s="17">
        <v>1354061</v>
      </c>
      <c r="O460" s="17">
        <v>13125</v>
      </c>
      <c r="P460" s="17"/>
      <c r="Q460" s="22" t="str">
        <f>IF(F461="",Labels!$C$93,R460)</f>
        <v>Input Accepted</v>
      </c>
      <c r="R460" s="9" t="str">
        <f t="shared" ref="R460" si="4963">IF(OR(O461&amp;""&lt;&gt;D460&amp;"",O462&amp;""&lt;&gt;D460&amp;""),"You are not allowed to copy cells in the answer column. Press Ctrl-z immediately to attempt to fix this error.",S460)</f>
        <v>Input Accepted</v>
      </c>
      <c r="S460" s="9" t="str">
        <f>IF(AND(OR(H460="X",S461=6,C460=Labels!$C$49,C460=Labels!$C$46,AX460="Y"),Q461=""),Labels!$C$95,T460)</f>
        <v>Input Accepted</v>
      </c>
      <c r="T460" s="346" t="str">
        <f>IF(OR(S462=6,AND(S462&gt;0,S461=6)),Labels!$C$96,IF(S462=1,Labels!$C$143,U460))</f>
        <v>Input Accepted</v>
      </c>
      <c r="U460" s="9" t="str">
        <f>IF(AND(S462&gt;0,U462&lt;=U461),Labels!C$97,V460)</f>
        <v>Input Accepted</v>
      </c>
      <c r="V460" s="9" t="str">
        <f>IF(AND(S462&gt;0,Q462=""),Labels!$C$98,W460)</f>
        <v>Input Accepted</v>
      </c>
      <c r="W460" s="9" t="str">
        <f>IF(AND(S462=0,Q462&lt;&gt;""),Labels!$C$99,Labels!$C$92)</f>
        <v>Input Accepted</v>
      </c>
      <c r="Y460" s="9">
        <f t="shared" ref="Y460" si="4964">IF(H460="X",1,0)</f>
        <v>0</v>
      </c>
      <c r="Z460" s="9">
        <f>SUM(Y$7:Y460)</f>
        <v>0</v>
      </c>
      <c r="AA460" s="9" t="str">
        <f t="shared" ref="AA460" si="4965">Q461</f>
        <v/>
      </c>
      <c r="AB460" s="9">
        <f t="shared" ref="AB460" si="4966">VLOOKUP(P461,$AI$2:$AN$5000,6,FALSE)</f>
        <v>21</v>
      </c>
      <c r="AC460" s="9" t="str">
        <f t="shared" ref="AC460" si="4967">Q462</f>
        <v/>
      </c>
      <c r="AD460" s="9">
        <f t="shared" ref="AD460" si="4968">IF(TRIM(F461)="",1,0)</f>
        <v>0</v>
      </c>
      <c r="AF460" s="347">
        <f t="shared" ref="AF460" si="4969">SUM($AD$7:$AD$5000)</f>
        <v>0</v>
      </c>
      <c r="AG460" s="9">
        <f>IF(AND(H460="X",C460=Labels!C502),1,0)</f>
        <v>0</v>
      </c>
      <c r="AI460" s="351" t="s">
        <v>2205</v>
      </c>
      <c r="AJ460" s="351">
        <v>1354080</v>
      </c>
      <c r="AK460" s="351">
        <v>4148292</v>
      </c>
      <c r="AL460" s="351">
        <v>0</v>
      </c>
      <c r="AM460" s="352">
        <v>6</v>
      </c>
      <c r="AN460" s="351">
        <v>21</v>
      </c>
      <c r="AO460" s="9">
        <v>1</v>
      </c>
      <c r="AP460" s="9">
        <v>0</v>
      </c>
      <c r="AQ460" s="9">
        <v>1</v>
      </c>
      <c r="AR460" s="9">
        <v>0</v>
      </c>
      <c r="AX460" s="9" t="s">
        <v>663</v>
      </c>
    </row>
    <row r="461" spans="1:50" ht="25.5">
      <c r="A461" s="212">
        <f t="shared" si="4936"/>
        <v>0</v>
      </c>
      <c r="B461" s="18" t="s">
        <v>1157</v>
      </c>
      <c r="C461" s="219" t="str">
        <f t="shared" ref="C461" si="4970">C460</f>
        <v>Minor Must</v>
      </c>
      <c r="D461" s="44" t="str">
        <f t="shared" ref="D461" si="4971">D460</f>
        <v>CB. 7.8.3</v>
      </c>
      <c r="E461" s="19" t="str">
        <f>Labels!$C$103</f>
        <v>Answer 1 / Comment</v>
      </c>
      <c r="F461" s="62" t="str">
        <f>$AI$409</f>
        <v>CB. 7.8.3 -Yes</v>
      </c>
      <c r="G461" s="46"/>
      <c r="H461" s="20" t="str">
        <f t="shared" ref="H461:H462" si="4972">H460</f>
        <v/>
      </c>
      <c r="I461" s="20" t="str">
        <f t="shared" ref="I461:I462" si="4973">I460</f>
        <v/>
      </c>
      <c r="J461" s="20" t="str">
        <f t="shared" ref="J461:J462" si="4974">J460</f>
        <v/>
      </c>
      <c r="K461" s="20" t="str">
        <f t="shared" ref="K461:K462" si="4975">K460</f>
        <v/>
      </c>
      <c r="L461" s="28" t="str">
        <f t="shared" ref="L461" si="4976">L460</f>
        <v/>
      </c>
      <c r="M461" s="21"/>
      <c r="N461" s="22" t="str">
        <f t="shared" ref="N461:N462" si="4977">LEFT(F461,FIND(" -",F461)-1)</f>
        <v>CB. 7.8.3</v>
      </c>
      <c r="O461" s="22" t="str">
        <f t="shared" ref="O461" si="4978">IF(ISERR(N461),D460,N461)</f>
        <v>CB. 7.8.3</v>
      </c>
      <c r="P461" s="22" t="str">
        <f t="shared" ref="P461:P462" si="4979">TRIM(F461&amp;"")</f>
        <v>CB. 7.8.3 -Yes</v>
      </c>
      <c r="Q461" s="22" t="str">
        <f t="shared" ref="Q461:Q462" si="4980">TRIM(G461&amp;"")</f>
        <v/>
      </c>
      <c r="R461" s="9">
        <f t="shared" ref="R461:R462" si="4981">VLOOKUP(F461,$AI$2:$AM$5000,5,FALSE)</f>
        <v>2</v>
      </c>
      <c r="S461" s="9">
        <f t="shared" ref="S461:S462" si="4982">IF(ISNA(R461),0,R461)</f>
        <v>2</v>
      </c>
      <c r="T461" s="9">
        <f t="shared" ref="T461:T462" si="4983">VLOOKUP(F461,$AI$2:$AL$5000,4,FALSE)</f>
        <v>2</v>
      </c>
      <c r="U461" s="9">
        <f t="shared" ref="U461:U462" si="4984">IF(ISNA(T461),0,T461)</f>
        <v>2</v>
      </c>
      <c r="X461" s="9">
        <f t="shared" ref="X461:X462" si="4985">VLOOKUP(F461,$AI$2:$AL$5000,3,FALSE)</f>
        <v>4148237</v>
      </c>
      <c r="Y461" s="349"/>
      <c r="Z461" s="9">
        <f>SUM(Y$7:Y461)</f>
        <v>0</v>
      </c>
      <c r="AC461" s="350">
        <f t="shared" ref="AC461" si="4986">IF(ISNA(VLOOKUP(F461,$AI$2:$AS$5000,11,FALSE)),"", VLOOKUP(F461,$AI$2:$AS$5000,11,FALSE))</f>
        <v>0</v>
      </c>
      <c r="AI461" s="351" t="s">
        <v>2206</v>
      </c>
      <c r="AJ461" s="351">
        <v>1354080</v>
      </c>
      <c r="AK461" s="351">
        <v>4148291</v>
      </c>
      <c r="AL461" s="351">
        <v>0</v>
      </c>
      <c r="AM461" s="352">
        <v>5</v>
      </c>
      <c r="AN461" s="351">
        <v>21</v>
      </c>
      <c r="AO461" s="9">
        <v>0</v>
      </c>
      <c r="AP461" s="9">
        <v>1</v>
      </c>
      <c r="AQ461" s="9">
        <v>0</v>
      </c>
      <c r="AR461" s="9">
        <v>0</v>
      </c>
    </row>
    <row r="462" spans="1:50" ht="26.25" thickBot="1">
      <c r="A462" s="212">
        <f t="shared" si="4936"/>
        <v>0</v>
      </c>
      <c r="B462" s="23" t="str">
        <f t="shared" ref="B462:D462" si="4987">B460</f>
        <v>GGFV51FA</v>
      </c>
      <c r="C462" s="220" t="str">
        <f t="shared" si="4987"/>
        <v>Minor Must</v>
      </c>
      <c r="D462" s="45" t="str">
        <f t="shared" si="4987"/>
        <v>CB. 7.8.3</v>
      </c>
      <c r="E462" s="24" t="str">
        <f>Labels!$C$104</f>
        <v>Answer 2 / Evidence</v>
      </c>
      <c r="F462" s="222"/>
      <c r="G462" s="223"/>
      <c r="H462" s="25" t="str">
        <f t="shared" si="4972"/>
        <v/>
      </c>
      <c r="I462" s="25" t="str">
        <f t="shared" si="4973"/>
        <v/>
      </c>
      <c r="J462" s="25" t="str">
        <f t="shared" si="4974"/>
        <v/>
      </c>
      <c r="K462" s="25" t="str">
        <f t="shared" si="4975"/>
        <v/>
      </c>
      <c r="L462" s="27" t="str">
        <f t="shared" ref="L462" si="4988">L460</f>
        <v/>
      </c>
      <c r="M462" s="21"/>
      <c r="N462" s="22" t="e">
        <f t="shared" si="4977"/>
        <v>#VALUE!</v>
      </c>
      <c r="O462" s="22" t="str">
        <f t="shared" ref="O462" si="4989">IF(ISERR(N462),D460,N462)</f>
        <v>CB. 7.8.3</v>
      </c>
      <c r="P462" s="22" t="str">
        <f t="shared" si="4979"/>
        <v/>
      </c>
      <c r="Q462" s="22" t="str">
        <f t="shared" si="4980"/>
        <v/>
      </c>
      <c r="R462" s="9" t="e">
        <f t="shared" si="4981"/>
        <v>#N/A</v>
      </c>
      <c r="S462" s="9">
        <f t="shared" si="4982"/>
        <v>0</v>
      </c>
      <c r="T462" s="9" t="e">
        <f t="shared" si="4983"/>
        <v>#N/A</v>
      </c>
      <c r="U462" s="9">
        <f t="shared" si="4984"/>
        <v>0</v>
      </c>
      <c r="V462" s="9">
        <f t="shared" ref="V462" si="4990">IF(U462=0,U461,U462)</f>
        <v>2</v>
      </c>
      <c r="W462" s="347">
        <v>2</v>
      </c>
      <c r="X462" s="9" t="e">
        <f t="shared" si="4985"/>
        <v>#N/A</v>
      </c>
      <c r="Y462" s="349"/>
      <c r="Z462" s="9">
        <f>SUM(Y$7:Y462)</f>
        <v>0</v>
      </c>
      <c r="AE462" s="9">
        <f t="shared" ref="AE462" si="4991">MIN(AH462,V462)</f>
        <v>2</v>
      </c>
      <c r="AH462" s="9">
        <v>2</v>
      </c>
      <c r="AI462" s="351" t="s">
        <v>2207</v>
      </c>
      <c r="AJ462" s="351">
        <v>1354080</v>
      </c>
      <c r="AK462" s="351">
        <v>4148290</v>
      </c>
      <c r="AL462" s="351">
        <v>2</v>
      </c>
      <c r="AM462" s="352">
        <v>2</v>
      </c>
      <c r="AN462" s="351">
        <v>21</v>
      </c>
      <c r="AO462" s="9">
        <v>1</v>
      </c>
      <c r="AP462" s="9">
        <v>0</v>
      </c>
      <c r="AQ462" s="9">
        <v>0</v>
      </c>
      <c r="AR462" s="9">
        <v>0</v>
      </c>
      <c r="AU462" s="9">
        <v>0</v>
      </c>
      <c r="AV462" s="9">
        <f>U461</f>
        <v>2</v>
      </c>
    </row>
    <row r="463" spans="1:50" ht="38.25">
      <c r="A463" s="212">
        <f t="shared" si="4936"/>
        <v>0</v>
      </c>
      <c r="B463" s="67" t="s">
        <v>1157</v>
      </c>
      <c r="C463" s="143" t="s">
        <v>1097</v>
      </c>
      <c r="D463" s="43" t="s">
        <v>2648</v>
      </c>
      <c r="E463" s="218" t="str">
        <f>Labels!$C$54</f>
        <v>Control Point</v>
      </c>
      <c r="F463" s="26" t="s">
        <v>2649</v>
      </c>
      <c r="G463" s="30" t="str">
        <f>IF(OR(ISERR(P464),ISERR(P465),ISERR(Q464),ISERR(Q465)),Labels!$C$94,Q463)</f>
        <v>Input Accepted</v>
      </c>
      <c r="H463" s="15" t="str">
        <f t="shared" ref="H463" si="4992">IF(F464&lt;&gt;"",IF(TRIM(VLOOKUP(F464,$AI$2:$AR$5000,8,FALSE))="1","X",""),"")</f>
        <v/>
      </c>
      <c r="I463" s="15" t="str">
        <f t="shared" ref="I463" si="4993">IF(F464&lt;&gt;"",IF(TRIM(VLOOKUP(F464,$AI$2:$AR$5000,9,FALSE))="1","X",""),"")</f>
        <v/>
      </c>
      <c r="J463" s="15" t="str">
        <f t="shared" ref="J463" si="4994">IF(TRIM(""&amp;G465)&lt;&gt;"","X","")</f>
        <v/>
      </c>
      <c r="K463" s="15" t="str">
        <f t="shared" ref="K463" si="4995">IF(TRIM(""&amp;G464)&lt;&gt;"","X","")</f>
        <v/>
      </c>
      <c r="L463" s="31" t="str">
        <f>IF(G463&lt;&gt;Labels!$C$92,"X","")</f>
        <v/>
      </c>
      <c r="M463" s="16"/>
      <c r="N463" s="17">
        <v>1354062</v>
      </c>
      <c r="O463" s="17">
        <v>13125</v>
      </c>
      <c r="P463" s="17"/>
      <c r="Q463" s="22" t="str">
        <f>IF(F464="",Labels!$C$93,R463)</f>
        <v>Input Accepted</v>
      </c>
      <c r="R463" s="9" t="str">
        <f t="shared" ref="R463" si="4996">IF(OR(O464&amp;""&lt;&gt;D463&amp;"",O465&amp;""&lt;&gt;D463&amp;""),"You are not allowed to copy cells in the answer column. Press Ctrl-z immediately to attempt to fix this error.",S463)</f>
        <v>Input Accepted</v>
      </c>
      <c r="S463" s="9" t="str">
        <f>IF(AND(OR(H463="X",S464=6,C463=Labels!$C$49,C463=Labels!$C$46,AX463="Y"),Q464=""),Labels!$C$95,T463)</f>
        <v>Input Accepted</v>
      </c>
      <c r="T463" s="346" t="str">
        <f>IF(OR(S465=6,AND(S465&gt;0,S464=6)),Labels!$C$96,IF(S465=1,Labels!$C$143,U463))</f>
        <v>Input Accepted</v>
      </c>
      <c r="U463" s="9" t="str">
        <f>IF(AND(S465&gt;0,U465&lt;=U464),Labels!C$97,V463)</f>
        <v>Input Accepted</v>
      </c>
      <c r="V463" s="9" t="str">
        <f>IF(AND(S465&gt;0,Q465=""),Labels!$C$98,W463)</f>
        <v>Input Accepted</v>
      </c>
      <c r="W463" s="9" t="str">
        <f>IF(AND(S465=0,Q465&lt;&gt;""),Labels!$C$99,Labels!$C$92)</f>
        <v>Input Accepted</v>
      </c>
      <c r="Y463" s="9">
        <f t="shared" ref="Y463" si="4997">IF(H463="X",1,0)</f>
        <v>0</v>
      </c>
      <c r="Z463" s="9">
        <f>SUM(Y$7:Y463)</f>
        <v>0</v>
      </c>
      <c r="AA463" s="9" t="str">
        <f t="shared" ref="AA463" si="4998">Q464</f>
        <v/>
      </c>
      <c r="AB463" s="9">
        <f t="shared" ref="AB463" si="4999">VLOOKUP(P464,$AI$2:$AN$5000,6,FALSE)</f>
        <v>21</v>
      </c>
      <c r="AC463" s="9" t="str">
        <f t="shared" ref="AC463" si="5000">Q465</f>
        <v/>
      </c>
      <c r="AD463" s="9">
        <f t="shared" ref="AD463" si="5001">IF(TRIM(F464)="",1,0)</f>
        <v>0</v>
      </c>
      <c r="AF463" s="347">
        <f t="shared" ref="AF463" si="5002">SUM($AD$7:$AD$5000)</f>
        <v>0</v>
      </c>
      <c r="AG463" s="9">
        <f>IF(AND(H463="X",C463=Labels!C505),1,0)</f>
        <v>0</v>
      </c>
      <c r="AI463" s="351" t="s">
        <v>2208</v>
      </c>
      <c r="AJ463" s="351">
        <v>1354081</v>
      </c>
      <c r="AK463" s="351">
        <v>4148295</v>
      </c>
      <c r="AL463" s="351">
        <v>0</v>
      </c>
      <c r="AM463" s="352">
        <v>6</v>
      </c>
      <c r="AN463" s="351">
        <v>21</v>
      </c>
      <c r="AO463" s="9">
        <v>1</v>
      </c>
      <c r="AP463" s="9">
        <v>0</v>
      </c>
      <c r="AQ463" s="9">
        <v>1</v>
      </c>
      <c r="AR463" s="9">
        <v>0</v>
      </c>
      <c r="AX463" s="9" t="s">
        <v>663</v>
      </c>
    </row>
    <row r="464" spans="1:50" ht="25.5">
      <c r="A464" s="212">
        <f t="shared" si="4936"/>
        <v>0</v>
      </c>
      <c r="B464" s="18" t="s">
        <v>1157</v>
      </c>
      <c r="C464" s="219" t="str">
        <f t="shared" ref="C464" si="5003">C463</f>
        <v>Minor Must</v>
      </c>
      <c r="D464" s="44" t="str">
        <f t="shared" ref="D464" si="5004">D463</f>
        <v>CB. 7.8.4</v>
      </c>
      <c r="E464" s="19" t="str">
        <f>Labels!$C$103</f>
        <v>Answer 1 / Comment</v>
      </c>
      <c r="F464" s="62" t="str">
        <f>$AI$411</f>
        <v>CB. 7.8.4 -Yes</v>
      </c>
      <c r="G464" s="46"/>
      <c r="H464" s="20" t="str">
        <f t="shared" ref="H464:H465" si="5005">H463</f>
        <v/>
      </c>
      <c r="I464" s="20" t="str">
        <f t="shared" ref="I464:I465" si="5006">I463</f>
        <v/>
      </c>
      <c r="J464" s="20" t="str">
        <f t="shared" ref="J464:J465" si="5007">J463</f>
        <v/>
      </c>
      <c r="K464" s="20" t="str">
        <f t="shared" ref="K464:K465" si="5008">K463</f>
        <v/>
      </c>
      <c r="L464" s="28" t="str">
        <f t="shared" ref="L464" si="5009">L463</f>
        <v/>
      </c>
      <c r="M464" s="21"/>
      <c r="N464" s="22" t="str">
        <f t="shared" ref="N464:N465" si="5010">LEFT(F464,FIND(" -",F464)-1)</f>
        <v>CB. 7.8.4</v>
      </c>
      <c r="O464" s="22" t="str">
        <f t="shared" ref="O464" si="5011">IF(ISERR(N464),D463,N464)</f>
        <v>CB. 7.8.4</v>
      </c>
      <c r="P464" s="22" t="str">
        <f t="shared" ref="P464:P465" si="5012">TRIM(F464&amp;"")</f>
        <v>CB. 7.8.4 -Yes</v>
      </c>
      <c r="Q464" s="22" t="str">
        <f t="shared" ref="Q464:Q465" si="5013">TRIM(G464&amp;"")</f>
        <v/>
      </c>
      <c r="R464" s="9">
        <f t="shared" ref="R464:R465" si="5014">VLOOKUP(F464,$AI$2:$AM$5000,5,FALSE)</f>
        <v>2</v>
      </c>
      <c r="S464" s="9">
        <f t="shared" ref="S464:S465" si="5015">IF(ISNA(R464),0,R464)</f>
        <v>2</v>
      </c>
      <c r="T464" s="9">
        <f t="shared" ref="T464:T465" si="5016">VLOOKUP(F464,$AI$2:$AL$5000,4,FALSE)</f>
        <v>2</v>
      </c>
      <c r="U464" s="9">
        <f t="shared" ref="U464:U465" si="5017">IF(ISNA(T464),0,T464)</f>
        <v>2</v>
      </c>
      <c r="X464" s="9">
        <f t="shared" ref="X464:X465" si="5018">VLOOKUP(F464,$AI$2:$AL$5000,3,FALSE)</f>
        <v>4148240</v>
      </c>
      <c r="Y464" s="349"/>
      <c r="Z464" s="9">
        <f>SUM(Y$7:Y464)</f>
        <v>0</v>
      </c>
      <c r="AC464" s="350">
        <f t="shared" ref="AC464" si="5019">IF(ISNA(VLOOKUP(F464,$AI$2:$AS$5000,11,FALSE)),"", VLOOKUP(F464,$AI$2:$AS$5000,11,FALSE))</f>
        <v>0</v>
      </c>
      <c r="AI464" s="351" t="s">
        <v>2209</v>
      </c>
      <c r="AJ464" s="351">
        <v>1354081</v>
      </c>
      <c r="AK464" s="351">
        <v>4148294</v>
      </c>
      <c r="AL464" s="351">
        <v>0</v>
      </c>
      <c r="AM464" s="352">
        <v>5</v>
      </c>
      <c r="AN464" s="351">
        <v>21</v>
      </c>
      <c r="AO464" s="9">
        <v>0</v>
      </c>
      <c r="AP464" s="9">
        <v>1</v>
      </c>
      <c r="AQ464" s="9">
        <v>0</v>
      </c>
      <c r="AR464" s="9">
        <v>0</v>
      </c>
    </row>
    <row r="465" spans="1:50" ht="26.25" thickBot="1">
      <c r="A465" s="212">
        <f t="shared" si="4936"/>
        <v>0</v>
      </c>
      <c r="B465" s="23" t="str">
        <f t="shared" ref="B465:D465" si="5020">B463</f>
        <v>GGFV51FA</v>
      </c>
      <c r="C465" s="220" t="str">
        <f t="shared" si="5020"/>
        <v>Minor Must</v>
      </c>
      <c r="D465" s="45" t="str">
        <f t="shared" si="5020"/>
        <v>CB. 7.8.4</v>
      </c>
      <c r="E465" s="24" t="str">
        <f>Labels!$C$104</f>
        <v>Answer 2 / Evidence</v>
      </c>
      <c r="F465" s="222"/>
      <c r="G465" s="223"/>
      <c r="H465" s="25" t="str">
        <f t="shared" si="5005"/>
        <v/>
      </c>
      <c r="I465" s="25" t="str">
        <f t="shared" si="5006"/>
        <v/>
      </c>
      <c r="J465" s="25" t="str">
        <f t="shared" si="5007"/>
        <v/>
      </c>
      <c r="K465" s="25" t="str">
        <f t="shared" si="5008"/>
        <v/>
      </c>
      <c r="L465" s="27" t="str">
        <f t="shared" ref="L465" si="5021">L463</f>
        <v/>
      </c>
      <c r="M465" s="21"/>
      <c r="N465" s="22" t="e">
        <f t="shared" si="5010"/>
        <v>#VALUE!</v>
      </c>
      <c r="O465" s="22" t="str">
        <f t="shared" ref="O465" si="5022">IF(ISERR(N465),D463,N465)</f>
        <v>CB. 7.8.4</v>
      </c>
      <c r="P465" s="22" t="str">
        <f t="shared" si="5012"/>
        <v/>
      </c>
      <c r="Q465" s="22" t="str">
        <f t="shared" si="5013"/>
        <v/>
      </c>
      <c r="R465" s="9" t="e">
        <f t="shared" si="5014"/>
        <v>#N/A</v>
      </c>
      <c r="S465" s="9">
        <f t="shared" si="5015"/>
        <v>0</v>
      </c>
      <c r="T465" s="9" t="e">
        <f t="shared" si="5016"/>
        <v>#N/A</v>
      </c>
      <c r="U465" s="9">
        <f t="shared" si="5017"/>
        <v>0</v>
      </c>
      <c r="V465" s="9">
        <f t="shared" ref="V465" si="5023">IF(U465=0,U464,U465)</f>
        <v>2</v>
      </c>
      <c r="W465" s="347">
        <v>2</v>
      </c>
      <c r="X465" s="9" t="e">
        <f t="shared" si="5018"/>
        <v>#N/A</v>
      </c>
      <c r="Y465" s="349"/>
      <c r="Z465" s="9">
        <f>SUM(Y$7:Y465)</f>
        <v>0</v>
      </c>
      <c r="AE465" s="9">
        <f t="shared" ref="AE465" si="5024">MIN(AH465,V465)</f>
        <v>2</v>
      </c>
      <c r="AH465" s="9">
        <v>2</v>
      </c>
      <c r="AI465" s="351" t="s">
        <v>2210</v>
      </c>
      <c r="AJ465" s="351">
        <v>1354081</v>
      </c>
      <c r="AK465" s="351">
        <v>4148293</v>
      </c>
      <c r="AL465" s="351">
        <v>2</v>
      </c>
      <c r="AM465" s="352">
        <v>2</v>
      </c>
      <c r="AN465" s="351">
        <v>21</v>
      </c>
      <c r="AO465" s="9">
        <v>1</v>
      </c>
      <c r="AP465" s="9">
        <v>0</v>
      </c>
      <c r="AQ465" s="9">
        <v>0</v>
      </c>
      <c r="AR465" s="9">
        <v>0</v>
      </c>
      <c r="AU465" s="9">
        <v>0</v>
      </c>
      <c r="AV465" s="9">
        <f>U464</f>
        <v>2</v>
      </c>
    </row>
    <row r="466" spans="1:50" ht="89.25">
      <c r="A466" s="212">
        <f t="shared" si="4936"/>
        <v>0</v>
      </c>
      <c r="B466" s="67" t="s">
        <v>1157</v>
      </c>
      <c r="C466" s="143" t="s">
        <v>1096</v>
      </c>
      <c r="D466" s="43" t="s">
        <v>2650</v>
      </c>
      <c r="E466" s="218" t="str">
        <f>Labels!$C$54</f>
        <v>Control Point</v>
      </c>
      <c r="F466" s="26" t="s">
        <v>2651</v>
      </c>
      <c r="G466" s="30" t="str">
        <f>IF(OR(ISERR(P467),ISERR(P468),ISERR(Q467),ISERR(Q468)),Labels!$C$94,Q466)</f>
        <v>Input Accepted</v>
      </c>
      <c r="H466" s="15" t="str">
        <f t="shared" ref="H466" si="5025">IF(F467&lt;&gt;"",IF(TRIM(VLOOKUP(F467,$AI$2:$AR$5000,8,FALSE))="1","X",""),"")</f>
        <v/>
      </c>
      <c r="I466" s="15" t="str">
        <f t="shared" ref="I466" si="5026">IF(F467&lt;&gt;"",IF(TRIM(VLOOKUP(F467,$AI$2:$AR$5000,9,FALSE))="1","X",""),"")</f>
        <v/>
      </c>
      <c r="J466" s="15" t="str">
        <f t="shared" ref="J466" si="5027">IF(TRIM(""&amp;G468)&lt;&gt;"","X","")</f>
        <v/>
      </c>
      <c r="K466" s="15" t="str">
        <f t="shared" ref="K466" si="5028">IF(TRIM(""&amp;G467)&lt;&gt;"","X","")</f>
        <v>X</v>
      </c>
      <c r="L466" s="31" t="str">
        <f>IF(G466&lt;&gt;Labels!$C$92,"X","")</f>
        <v/>
      </c>
      <c r="M466" s="16"/>
      <c r="N466" s="17">
        <v>1354063</v>
      </c>
      <c r="O466" s="17">
        <v>13125</v>
      </c>
      <c r="P466" s="17"/>
      <c r="Q466" s="22" t="str">
        <f>IF(F467="",Labels!$C$93,R466)</f>
        <v>Input Accepted</v>
      </c>
      <c r="R466" s="9" t="str">
        <f t="shared" ref="R466" si="5029">IF(OR(O467&amp;""&lt;&gt;D466&amp;"",O468&amp;""&lt;&gt;D466&amp;""),"You are not allowed to copy cells in the answer column. Press Ctrl-z immediately to attempt to fix this error.",S466)</f>
        <v>Input Accepted</v>
      </c>
      <c r="S466" s="9" t="str">
        <f>IF(AND(OR(H466="X",S467=6,C466=Labels!$C$49,C466=Labels!$C$46,AX466="Y"),Q467=""),Labels!$C$95,T466)</f>
        <v>Input Accepted</v>
      </c>
      <c r="T466" s="346" t="str">
        <f>IF(OR(S468=6,AND(S468&gt;0,S467=6)),Labels!$C$96,IF(S468=1,Labels!$C$143,U466))</f>
        <v>Input Accepted</v>
      </c>
      <c r="U466" s="9" t="str">
        <f>IF(AND(S468&gt;0,U468&lt;=U467),Labels!C$97,V466)</f>
        <v>Input Accepted</v>
      </c>
      <c r="V466" s="9" t="str">
        <f>IF(AND(S468&gt;0,Q468=""),Labels!$C$98,W466)</f>
        <v>Input Accepted</v>
      </c>
      <c r="W466" s="9" t="str">
        <f>IF(AND(S468=0,Q468&lt;&gt;""),Labels!$C$99,Labels!$C$92)</f>
        <v>Input Accepted</v>
      </c>
      <c r="Y466" s="9">
        <f t="shared" ref="Y466" si="5030">IF(H466="X",1,0)</f>
        <v>0</v>
      </c>
      <c r="Z466" s="9">
        <f>SUM(Y$7:Y466)</f>
        <v>0</v>
      </c>
      <c r="AA466" s="9" t="str">
        <f t="shared" ref="AA466" si="5031">Q467</f>
        <v>Yes</v>
      </c>
      <c r="AB466" s="9">
        <f t="shared" ref="AB466" si="5032">VLOOKUP(P467,$AI$2:$AN$5000,6,FALSE)</f>
        <v>21</v>
      </c>
      <c r="AC466" s="9" t="str">
        <f t="shared" ref="AC466" si="5033">Q468</f>
        <v/>
      </c>
      <c r="AD466" s="9">
        <f t="shared" ref="AD466" si="5034">IF(TRIM(F467)="",1,0)</f>
        <v>0</v>
      </c>
      <c r="AF466" s="347">
        <f t="shared" ref="AF466" si="5035">SUM($AD$7:$AD$5000)</f>
        <v>0</v>
      </c>
      <c r="AG466" s="9">
        <f>IF(AND(H466="X",C466=Labels!C508),1,0)</f>
        <v>0</v>
      </c>
      <c r="AI466" s="351" t="s">
        <v>2211</v>
      </c>
      <c r="AJ466" s="351">
        <v>1354082</v>
      </c>
      <c r="AK466" s="351">
        <v>4148298</v>
      </c>
      <c r="AL466" s="351">
        <v>0</v>
      </c>
      <c r="AM466" s="352">
        <v>6</v>
      </c>
      <c r="AN466" s="351">
        <v>21</v>
      </c>
      <c r="AO466" s="9">
        <v>1</v>
      </c>
      <c r="AP466" s="9">
        <v>0</v>
      </c>
      <c r="AQ466" s="9">
        <v>1</v>
      </c>
      <c r="AR466" s="9">
        <v>0</v>
      </c>
      <c r="AX466" s="9" t="s">
        <v>663</v>
      </c>
    </row>
    <row r="467" spans="1:50" ht="25.5">
      <c r="A467" s="212">
        <f t="shared" si="4936"/>
        <v>0</v>
      </c>
      <c r="B467" s="18" t="s">
        <v>1157</v>
      </c>
      <c r="C467" s="219" t="str">
        <f t="shared" ref="C467" si="5036">C466</f>
        <v>Major Must</v>
      </c>
      <c r="D467" s="44" t="str">
        <f t="shared" ref="D467" si="5037">D466</f>
        <v>CB. 7.9.1</v>
      </c>
      <c r="E467" s="19" t="str">
        <f>Labels!$C$103</f>
        <v>Answer 1 / Comment</v>
      </c>
      <c r="F467" s="62" t="str">
        <f>$AI$413</f>
        <v>CB. 7.9.1 -Yes</v>
      </c>
      <c r="G467" s="46" t="s">
        <v>440</v>
      </c>
      <c r="H467" s="20" t="str">
        <f t="shared" ref="H467:H468" si="5038">H466</f>
        <v/>
      </c>
      <c r="I467" s="20" t="str">
        <f t="shared" ref="I467:I468" si="5039">I466</f>
        <v/>
      </c>
      <c r="J467" s="20" t="str">
        <f t="shared" ref="J467:J468" si="5040">J466</f>
        <v/>
      </c>
      <c r="K467" s="20" t="str">
        <f t="shared" ref="K467:K468" si="5041">K466</f>
        <v>X</v>
      </c>
      <c r="L467" s="28" t="str">
        <f t="shared" ref="L467" si="5042">L466</f>
        <v/>
      </c>
      <c r="M467" s="21"/>
      <c r="N467" s="22" t="str">
        <f t="shared" ref="N467:N468" si="5043">LEFT(F467,FIND(" -",F467)-1)</f>
        <v>CB. 7.9.1</v>
      </c>
      <c r="O467" s="22" t="str">
        <f t="shared" ref="O467" si="5044">IF(ISERR(N467),D466,N467)</f>
        <v>CB. 7.9.1</v>
      </c>
      <c r="P467" s="22" t="str">
        <f t="shared" ref="P467:P468" si="5045">TRIM(F467&amp;"")</f>
        <v>CB. 7.9.1 -Yes</v>
      </c>
      <c r="Q467" s="22" t="str">
        <f t="shared" ref="Q467:Q468" si="5046">TRIM(G467&amp;"")</f>
        <v>Yes</v>
      </c>
      <c r="R467" s="9">
        <f t="shared" ref="R467:R468" si="5047">VLOOKUP(F467,$AI$2:$AM$5000,5,FALSE)</f>
        <v>2</v>
      </c>
      <c r="S467" s="9">
        <f t="shared" ref="S467:S468" si="5048">IF(ISNA(R467),0,R467)</f>
        <v>2</v>
      </c>
      <c r="T467" s="9">
        <f t="shared" ref="T467:T468" si="5049">VLOOKUP(F467,$AI$2:$AL$5000,4,FALSE)</f>
        <v>2</v>
      </c>
      <c r="U467" s="9">
        <f t="shared" ref="U467:U468" si="5050">IF(ISNA(T467),0,T467)</f>
        <v>2</v>
      </c>
      <c r="X467" s="9">
        <f t="shared" ref="X467:X468" si="5051">VLOOKUP(F467,$AI$2:$AL$5000,3,FALSE)</f>
        <v>4148242</v>
      </c>
      <c r="Y467" s="349"/>
      <c r="Z467" s="9">
        <f>SUM(Y$7:Y467)</f>
        <v>0</v>
      </c>
      <c r="AC467" s="350">
        <f t="shared" ref="AC467" si="5052">IF(ISNA(VLOOKUP(F467,$AI$2:$AS$5000,11,FALSE)),"", VLOOKUP(F467,$AI$2:$AS$5000,11,FALSE))</f>
        <v>0</v>
      </c>
      <c r="AI467" s="351" t="s">
        <v>2212</v>
      </c>
      <c r="AJ467" s="351">
        <v>1354082</v>
      </c>
      <c r="AK467" s="351">
        <v>4148297</v>
      </c>
      <c r="AL467" s="351">
        <v>0</v>
      </c>
      <c r="AM467" s="352">
        <v>5</v>
      </c>
      <c r="AN467" s="351">
        <v>21</v>
      </c>
      <c r="AO467" s="9">
        <v>0</v>
      </c>
      <c r="AP467" s="9">
        <v>1</v>
      </c>
      <c r="AQ467" s="9">
        <v>0</v>
      </c>
      <c r="AR467" s="9">
        <v>0</v>
      </c>
    </row>
    <row r="468" spans="1:50" ht="26.25" thickBot="1">
      <c r="A468" s="212">
        <f t="shared" si="4936"/>
        <v>0</v>
      </c>
      <c r="B468" s="23" t="str">
        <f t="shared" ref="B468:D468" si="5053">B466</f>
        <v>GGFV51FA</v>
      </c>
      <c r="C468" s="220" t="str">
        <f t="shared" si="5053"/>
        <v>Major Must</v>
      </c>
      <c r="D468" s="45" t="str">
        <f t="shared" si="5053"/>
        <v>CB. 7.9.1</v>
      </c>
      <c r="E468" s="24" t="str">
        <f>Labels!$C$104</f>
        <v>Answer 2 / Evidence</v>
      </c>
      <c r="F468" s="222"/>
      <c r="G468" s="223"/>
      <c r="H468" s="25" t="str">
        <f t="shared" si="5038"/>
        <v/>
      </c>
      <c r="I468" s="25" t="str">
        <f t="shared" si="5039"/>
        <v/>
      </c>
      <c r="J468" s="25" t="str">
        <f t="shared" si="5040"/>
        <v/>
      </c>
      <c r="K468" s="25" t="str">
        <f t="shared" si="5041"/>
        <v>X</v>
      </c>
      <c r="L468" s="27" t="str">
        <f t="shared" ref="L468" si="5054">L466</f>
        <v/>
      </c>
      <c r="M468" s="21"/>
      <c r="N468" s="22" t="e">
        <f t="shared" si="5043"/>
        <v>#VALUE!</v>
      </c>
      <c r="O468" s="22" t="str">
        <f t="shared" ref="O468" si="5055">IF(ISERR(N468),D466,N468)</f>
        <v>CB. 7.9.1</v>
      </c>
      <c r="P468" s="22" t="str">
        <f t="shared" si="5045"/>
        <v/>
      </c>
      <c r="Q468" s="22" t="str">
        <f t="shared" si="5046"/>
        <v/>
      </c>
      <c r="R468" s="9" t="e">
        <f t="shared" si="5047"/>
        <v>#N/A</v>
      </c>
      <c r="S468" s="9">
        <f t="shared" si="5048"/>
        <v>0</v>
      </c>
      <c r="T468" s="9" t="e">
        <f t="shared" si="5049"/>
        <v>#N/A</v>
      </c>
      <c r="U468" s="9">
        <f t="shared" si="5050"/>
        <v>0</v>
      </c>
      <c r="V468" s="9">
        <f t="shared" ref="V468" si="5056">IF(U468=0,U467,U468)</f>
        <v>2</v>
      </c>
      <c r="W468" s="347">
        <v>2</v>
      </c>
      <c r="X468" s="9" t="e">
        <f t="shared" si="5051"/>
        <v>#N/A</v>
      </c>
      <c r="Y468" s="349"/>
      <c r="Z468" s="9">
        <f>SUM(Y$7:Y468)</f>
        <v>0</v>
      </c>
      <c r="AE468" s="9">
        <f t="shared" ref="AE468" si="5057">MIN(AH468,V468)</f>
        <v>2</v>
      </c>
      <c r="AH468" s="9">
        <v>2</v>
      </c>
      <c r="AI468" s="351" t="s">
        <v>2213</v>
      </c>
      <c r="AJ468" s="351">
        <v>1354082</v>
      </c>
      <c r="AK468" s="351">
        <v>4148296</v>
      </c>
      <c r="AL468" s="351">
        <v>2</v>
      </c>
      <c r="AM468" s="352">
        <v>2</v>
      </c>
      <c r="AN468" s="351">
        <v>21</v>
      </c>
      <c r="AO468" s="9">
        <v>1</v>
      </c>
      <c r="AP468" s="9">
        <v>0</v>
      </c>
      <c r="AQ468" s="9">
        <v>0</v>
      </c>
      <c r="AR468" s="9">
        <v>0</v>
      </c>
      <c r="AU468" s="9">
        <v>0</v>
      </c>
      <c r="AV468" s="9">
        <f>U467</f>
        <v>2</v>
      </c>
    </row>
    <row r="469" spans="1:50" ht="38.25">
      <c r="A469" s="212">
        <f t="shared" si="4936"/>
        <v>0</v>
      </c>
      <c r="B469" s="67" t="s">
        <v>1157</v>
      </c>
      <c r="C469" s="143" t="s">
        <v>1097</v>
      </c>
      <c r="D469" s="43" t="s">
        <v>2652</v>
      </c>
      <c r="E469" s="218" t="str">
        <f>Labels!$C$54</f>
        <v>Control Point</v>
      </c>
      <c r="F469" s="26" t="s">
        <v>2653</v>
      </c>
      <c r="G469" s="30" t="str">
        <f>IF(OR(ISERR(P470),ISERR(P471),ISERR(Q470),ISERR(Q471)),Labels!$C$94,Q469)</f>
        <v>Input Accepted</v>
      </c>
      <c r="H469" s="15" t="str">
        <f t="shared" ref="H469" si="5058">IF(F470&lt;&gt;"",IF(TRIM(VLOOKUP(F470,$AI$2:$AR$5000,8,FALSE))="1","X",""),"")</f>
        <v/>
      </c>
      <c r="I469" s="15" t="str">
        <f t="shared" ref="I469" si="5059">IF(F470&lt;&gt;"",IF(TRIM(VLOOKUP(F470,$AI$2:$AR$5000,9,FALSE))="1","X",""),"")</f>
        <v/>
      </c>
      <c r="J469" s="15" t="str">
        <f t="shared" ref="J469" si="5060">IF(TRIM(""&amp;G471)&lt;&gt;"","X","")</f>
        <v/>
      </c>
      <c r="K469" s="15" t="str">
        <f t="shared" ref="K469" si="5061">IF(TRIM(""&amp;G470)&lt;&gt;"","X","")</f>
        <v/>
      </c>
      <c r="L469" s="31" t="str">
        <f>IF(G469&lt;&gt;Labels!$C$92,"X","")</f>
        <v/>
      </c>
      <c r="M469" s="16"/>
      <c r="N469" s="17">
        <v>1354064</v>
      </c>
      <c r="O469" s="17">
        <v>13125</v>
      </c>
      <c r="P469" s="17"/>
      <c r="Q469" s="22" t="str">
        <f>IF(F470="",Labels!$C$93,R469)</f>
        <v>Input Accepted</v>
      </c>
      <c r="R469" s="9" t="str">
        <f t="shared" ref="R469" si="5062">IF(OR(O470&amp;""&lt;&gt;D469&amp;"",O471&amp;""&lt;&gt;D469&amp;""),"You are not allowed to copy cells in the answer column. Press Ctrl-z immediately to attempt to fix this error.",S469)</f>
        <v>Input Accepted</v>
      </c>
      <c r="S469" s="9" t="str">
        <f>IF(AND(OR(H469="X",S470=6,C469=Labels!$C$49,C469=Labels!$C$46,AX469="Y"),Q470=""),Labels!$C$95,T469)</f>
        <v>Input Accepted</v>
      </c>
      <c r="T469" s="346" t="str">
        <f>IF(OR(S471=6,AND(S471&gt;0,S470=6)),Labels!$C$96,IF(S471=1,Labels!$C$143,U469))</f>
        <v>Input Accepted</v>
      </c>
      <c r="U469" s="9" t="str">
        <f>IF(AND(S471&gt;0,U471&lt;=U470),Labels!C$97,V469)</f>
        <v>Input Accepted</v>
      </c>
      <c r="V469" s="9" t="str">
        <f>IF(AND(S471&gt;0,Q471=""),Labels!$C$98,W469)</f>
        <v>Input Accepted</v>
      </c>
      <c r="W469" s="9" t="str">
        <f>IF(AND(S471=0,Q471&lt;&gt;""),Labels!$C$99,Labels!$C$92)</f>
        <v>Input Accepted</v>
      </c>
      <c r="Y469" s="9">
        <f t="shared" ref="Y469" si="5063">IF(H469="X",1,0)</f>
        <v>0</v>
      </c>
      <c r="Z469" s="9">
        <f>SUM(Y$7:Y469)</f>
        <v>0</v>
      </c>
      <c r="AA469" s="9" t="str">
        <f t="shared" ref="AA469" si="5064">Q470</f>
        <v/>
      </c>
      <c r="AB469" s="9">
        <f t="shared" ref="AB469" si="5065">VLOOKUP(P470,$AI$2:$AN$5000,6,FALSE)</f>
        <v>21</v>
      </c>
      <c r="AC469" s="9" t="str">
        <f t="shared" ref="AC469" si="5066">Q471</f>
        <v/>
      </c>
      <c r="AD469" s="9">
        <f t="shared" ref="AD469" si="5067">IF(TRIM(F470)="",1,0)</f>
        <v>0</v>
      </c>
      <c r="AF469" s="347">
        <f t="shared" ref="AF469" si="5068">SUM($AD$7:$AD$5000)</f>
        <v>0</v>
      </c>
      <c r="AG469" s="9">
        <f>IF(AND(H469="X",C469=Labels!C511),1,0)</f>
        <v>0</v>
      </c>
      <c r="AI469" s="351" t="s">
        <v>2214</v>
      </c>
      <c r="AJ469" s="351">
        <v>1354083</v>
      </c>
      <c r="AK469" s="351">
        <v>4148301</v>
      </c>
      <c r="AL469" s="351">
        <v>0</v>
      </c>
      <c r="AM469" s="352">
        <v>6</v>
      </c>
      <c r="AN469" s="351">
        <v>21</v>
      </c>
      <c r="AO469" s="9">
        <v>1</v>
      </c>
      <c r="AP469" s="9">
        <v>0</v>
      </c>
      <c r="AQ469" s="9">
        <v>1</v>
      </c>
      <c r="AR469" s="9">
        <v>0</v>
      </c>
      <c r="AX469" s="9" t="s">
        <v>663</v>
      </c>
    </row>
    <row r="470" spans="1:50" ht="25.5">
      <c r="A470" s="212">
        <f t="shared" si="4936"/>
        <v>0</v>
      </c>
      <c r="B470" s="18" t="s">
        <v>1157</v>
      </c>
      <c r="C470" s="219" t="str">
        <f t="shared" ref="C470" si="5069">C469</f>
        <v>Minor Must</v>
      </c>
      <c r="D470" s="44" t="str">
        <f t="shared" ref="D470" si="5070">D469</f>
        <v>CB. 7.9.2</v>
      </c>
      <c r="E470" s="19" t="str">
        <f>Labels!$C$103</f>
        <v>Answer 1 / Comment</v>
      </c>
      <c r="F470" s="62" t="str">
        <f>$AI$415</f>
        <v>CB. 7.9.2 -Yes</v>
      </c>
      <c r="G470" s="46"/>
      <c r="H470" s="20" t="str">
        <f t="shared" ref="H470:H471" si="5071">H469</f>
        <v/>
      </c>
      <c r="I470" s="20" t="str">
        <f t="shared" ref="I470:I471" si="5072">I469</f>
        <v/>
      </c>
      <c r="J470" s="20" t="str">
        <f t="shared" ref="J470:J471" si="5073">J469</f>
        <v/>
      </c>
      <c r="K470" s="20" t="str">
        <f t="shared" ref="K470:K471" si="5074">K469</f>
        <v/>
      </c>
      <c r="L470" s="28" t="str">
        <f t="shared" ref="L470" si="5075">L469</f>
        <v/>
      </c>
      <c r="M470" s="21"/>
      <c r="N470" s="22" t="str">
        <f t="shared" ref="N470:N471" si="5076">LEFT(F470,FIND(" -",F470)-1)</f>
        <v>CB. 7.9.2</v>
      </c>
      <c r="O470" s="22" t="str">
        <f t="shared" ref="O470" si="5077">IF(ISERR(N470),D469,N470)</f>
        <v>CB. 7.9.2</v>
      </c>
      <c r="P470" s="22" t="str">
        <f t="shared" ref="P470:P471" si="5078">TRIM(F470&amp;"")</f>
        <v>CB. 7.9.2 -Yes</v>
      </c>
      <c r="Q470" s="22" t="str">
        <f t="shared" ref="Q470:Q471" si="5079">TRIM(G470&amp;"")</f>
        <v/>
      </c>
      <c r="R470" s="9">
        <f t="shared" ref="R470:R471" si="5080">VLOOKUP(F470,$AI$2:$AM$5000,5,FALSE)</f>
        <v>2</v>
      </c>
      <c r="S470" s="9">
        <f t="shared" ref="S470:S471" si="5081">IF(ISNA(R470),0,R470)</f>
        <v>2</v>
      </c>
      <c r="T470" s="9">
        <f t="shared" ref="T470:T471" si="5082">VLOOKUP(F470,$AI$2:$AL$5000,4,FALSE)</f>
        <v>2</v>
      </c>
      <c r="U470" s="9">
        <f t="shared" ref="U470:U471" si="5083">IF(ISNA(T470),0,T470)</f>
        <v>2</v>
      </c>
      <c r="X470" s="9">
        <f t="shared" ref="X470:X471" si="5084">VLOOKUP(F470,$AI$2:$AL$5000,3,FALSE)</f>
        <v>4148244</v>
      </c>
      <c r="Y470" s="349"/>
      <c r="Z470" s="9">
        <f>SUM(Y$7:Y470)</f>
        <v>0</v>
      </c>
      <c r="AC470" s="350">
        <f t="shared" ref="AC470" si="5085">IF(ISNA(VLOOKUP(F470,$AI$2:$AS$5000,11,FALSE)),"", VLOOKUP(F470,$AI$2:$AS$5000,11,FALSE))</f>
        <v>0</v>
      </c>
      <c r="AI470" s="351" t="s">
        <v>2215</v>
      </c>
      <c r="AJ470" s="351">
        <v>1354083</v>
      </c>
      <c r="AK470" s="351">
        <v>4148300</v>
      </c>
      <c r="AL470" s="351">
        <v>0</v>
      </c>
      <c r="AM470" s="352">
        <v>5</v>
      </c>
      <c r="AN470" s="351">
        <v>21</v>
      </c>
      <c r="AO470" s="9">
        <v>0</v>
      </c>
      <c r="AP470" s="9">
        <v>1</v>
      </c>
      <c r="AQ470" s="9">
        <v>0</v>
      </c>
      <c r="AR470" s="9">
        <v>0</v>
      </c>
    </row>
    <row r="471" spans="1:50" ht="26.25" thickBot="1">
      <c r="A471" s="212">
        <f t="shared" si="4936"/>
        <v>0</v>
      </c>
      <c r="B471" s="23" t="str">
        <f t="shared" ref="B471:D471" si="5086">B469</f>
        <v>GGFV51FA</v>
      </c>
      <c r="C471" s="220" t="str">
        <f t="shared" si="5086"/>
        <v>Minor Must</v>
      </c>
      <c r="D471" s="45" t="str">
        <f t="shared" si="5086"/>
        <v>CB. 7.9.2</v>
      </c>
      <c r="E471" s="24" t="str">
        <f>Labels!$C$104</f>
        <v>Answer 2 / Evidence</v>
      </c>
      <c r="F471" s="222"/>
      <c r="G471" s="223"/>
      <c r="H471" s="25" t="str">
        <f t="shared" si="5071"/>
        <v/>
      </c>
      <c r="I471" s="25" t="str">
        <f t="shared" si="5072"/>
        <v/>
      </c>
      <c r="J471" s="25" t="str">
        <f t="shared" si="5073"/>
        <v/>
      </c>
      <c r="K471" s="25" t="str">
        <f t="shared" si="5074"/>
        <v/>
      </c>
      <c r="L471" s="27" t="str">
        <f t="shared" ref="L471" si="5087">L469</f>
        <v/>
      </c>
      <c r="M471" s="21"/>
      <c r="N471" s="22" t="e">
        <f t="shared" si="5076"/>
        <v>#VALUE!</v>
      </c>
      <c r="O471" s="22" t="str">
        <f t="shared" ref="O471" si="5088">IF(ISERR(N471),D469,N471)</f>
        <v>CB. 7.9.2</v>
      </c>
      <c r="P471" s="22" t="str">
        <f t="shared" si="5078"/>
        <v/>
      </c>
      <c r="Q471" s="22" t="str">
        <f t="shared" si="5079"/>
        <v/>
      </c>
      <c r="R471" s="9" t="e">
        <f t="shared" si="5080"/>
        <v>#N/A</v>
      </c>
      <c r="S471" s="9">
        <f t="shared" si="5081"/>
        <v>0</v>
      </c>
      <c r="T471" s="9" t="e">
        <f t="shared" si="5082"/>
        <v>#N/A</v>
      </c>
      <c r="U471" s="9">
        <f t="shared" si="5083"/>
        <v>0</v>
      </c>
      <c r="V471" s="9">
        <f t="shared" ref="V471" si="5089">IF(U471=0,U470,U471)</f>
        <v>2</v>
      </c>
      <c r="W471" s="347">
        <v>2</v>
      </c>
      <c r="X471" s="9" t="e">
        <f t="shared" si="5084"/>
        <v>#N/A</v>
      </c>
      <c r="Y471" s="349"/>
      <c r="Z471" s="9">
        <f>SUM(Y$7:Y471)</f>
        <v>0</v>
      </c>
      <c r="AE471" s="9">
        <f t="shared" ref="AE471" si="5090">MIN(AH471,V471)</f>
        <v>2</v>
      </c>
      <c r="AH471" s="9">
        <v>2</v>
      </c>
      <c r="AI471" s="351" t="s">
        <v>2216</v>
      </c>
      <c r="AJ471" s="351">
        <v>1354083</v>
      </c>
      <c r="AK471" s="351">
        <v>4148299</v>
      </c>
      <c r="AL471" s="351">
        <v>2</v>
      </c>
      <c r="AM471" s="352">
        <v>2</v>
      </c>
      <c r="AN471" s="351">
        <v>21</v>
      </c>
      <c r="AO471" s="9">
        <v>1</v>
      </c>
      <c r="AP471" s="9">
        <v>0</v>
      </c>
      <c r="AQ471" s="9">
        <v>0</v>
      </c>
      <c r="AR471" s="9">
        <v>0</v>
      </c>
      <c r="AU471" s="9">
        <v>0</v>
      </c>
      <c r="AV471" s="9">
        <f>U470</f>
        <v>2</v>
      </c>
    </row>
    <row r="472" spans="1:50" ht="25.5">
      <c r="A472" s="212">
        <f t="shared" si="4936"/>
        <v>0</v>
      </c>
      <c r="B472" s="67" t="s">
        <v>1157</v>
      </c>
      <c r="C472" s="143" t="s">
        <v>1097</v>
      </c>
      <c r="D472" s="43" t="s">
        <v>2654</v>
      </c>
      <c r="E472" s="218" t="str">
        <f>Labels!$C$54</f>
        <v>Control Point</v>
      </c>
      <c r="F472" s="26" t="s">
        <v>2655</v>
      </c>
      <c r="G472" s="30" t="str">
        <f>IF(OR(ISERR(P473),ISERR(P474),ISERR(Q473),ISERR(Q474)),Labels!$C$94,Q472)</f>
        <v>Input Accepted</v>
      </c>
      <c r="H472" s="15" t="str">
        <f t="shared" ref="H472" si="5091">IF(F473&lt;&gt;"",IF(TRIM(VLOOKUP(F473,$AI$2:$AR$5000,8,FALSE))="1","X",""),"")</f>
        <v/>
      </c>
      <c r="I472" s="15" t="str">
        <f t="shared" ref="I472" si="5092">IF(F473&lt;&gt;"",IF(TRIM(VLOOKUP(F473,$AI$2:$AR$5000,9,FALSE))="1","X",""),"")</f>
        <v/>
      </c>
      <c r="J472" s="15" t="str">
        <f t="shared" ref="J472" si="5093">IF(TRIM(""&amp;G474)&lt;&gt;"","X","")</f>
        <v/>
      </c>
      <c r="K472" s="15" t="str">
        <f t="shared" ref="K472" si="5094">IF(TRIM(""&amp;G473)&lt;&gt;"","X","")</f>
        <v/>
      </c>
      <c r="L472" s="31" t="str">
        <f>IF(G472&lt;&gt;Labels!$C$92,"X","")</f>
        <v/>
      </c>
      <c r="M472" s="16"/>
      <c r="N472" s="17">
        <v>1354065</v>
      </c>
      <c r="O472" s="17">
        <v>13125</v>
      </c>
      <c r="P472" s="17"/>
      <c r="Q472" s="22" t="str">
        <f>IF(F473="",Labels!$C$93,R472)</f>
        <v>Input Accepted</v>
      </c>
      <c r="R472" s="9" t="str">
        <f t="shared" ref="R472" si="5095">IF(OR(O473&amp;""&lt;&gt;D472&amp;"",O474&amp;""&lt;&gt;D472&amp;""),"You are not allowed to copy cells in the answer column. Press Ctrl-z immediately to attempt to fix this error.",S472)</f>
        <v>Input Accepted</v>
      </c>
      <c r="S472" s="9" t="str">
        <f>IF(AND(OR(H472="X",S473=6,C472=Labels!$C$49,C472=Labels!$C$46,AX472="Y"),Q473=""),Labels!$C$95,T472)</f>
        <v>Input Accepted</v>
      </c>
      <c r="T472" s="346" t="str">
        <f>IF(OR(S474=6,AND(S474&gt;0,S473=6)),Labels!$C$96,IF(S474=1,Labels!$C$143,U472))</f>
        <v>Input Accepted</v>
      </c>
      <c r="U472" s="9" t="str">
        <f>IF(AND(S474&gt;0,U474&lt;=U473),Labels!C$97,V472)</f>
        <v>Input Accepted</v>
      </c>
      <c r="V472" s="9" t="str">
        <f>IF(AND(S474&gt;0,Q474=""),Labels!$C$98,W472)</f>
        <v>Input Accepted</v>
      </c>
      <c r="W472" s="9" t="str">
        <f>IF(AND(S474=0,Q474&lt;&gt;""),Labels!$C$99,Labels!$C$92)</f>
        <v>Input Accepted</v>
      </c>
      <c r="Y472" s="9">
        <f t="shared" ref="Y472" si="5096">IF(H472="X",1,0)</f>
        <v>0</v>
      </c>
      <c r="Z472" s="9">
        <f>SUM(Y$7:Y472)</f>
        <v>0</v>
      </c>
      <c r="AA472" s="9" t="str">
        <f t="shared" ref="AA472" si="5097">Q473</f>
        <v/>
      </c>
      <c r="AB472" s="9">
        <f t="shared" ref="AB472" si="5098">VLOOKUP(P473,$AI$2:$AN$5000,6,FALSE)</f>
        <v>21</v>
      </c>
      <c r="AC472" s="9" t="str">
        <f t="shared" ref="AC472" si="5099">Q474</f>
        <v/>
      </c>
      <c r="AD472" s="9">
        <f t="shared" ref="AD472" si="5100">IF(TRIM(F473)="",1,0)</f>
        <v>0</v>
      </c>
      <c r="AF472" s="347">
        <f t="shared" ref="AF472" si="5101">SUM($AD$7:$AD$5000)</f>
        <v>0</v>
      </c>
      <c r="AG472" s="9">
        <f>IF(AND(H472="X",C472=Labels!C514),1,0)</f>
        <v>0</v>
      </c>
      <c r="AI472" s="351" t="s">
        <v>2217</v>
      </c>
      <c r="AJ472" s="351">
        <v>1354084</v>
      </c>
      <c r="AK472" s="351">
        <v>4148304</v>
      </c>
      <c r="AL472" s="351">
        <v>0</v>
      </c>
      <c r="AM472" s="352">
        <v>6</v>
      </c>
      <c r="AN472" s="351">
        <v>21</v>
      </c>
      <c r="AO472" s="9">
        <v>1</v>
      </c>
      <c r="AP472" s="9">
        <v>0</v>
      </c>
      <c r="AQ472" s="9">
        <v>1</v>
      </c>
      <c r="AR472" s="9">
        <v>0</v>
      </c>
      <c r="AX472" s="9" t="s">
        <v>663</v>
      </c>
    </row>
    <row r="473" spans="1:50" ht="25.5">
      <c r="A473" s="212">
        <f t="shared" si="4936"/>
        <v>0</v>
      </c>
      <c r="B473" s="18" t="s">
        <v>1157</v>
      </c>
      <c r="C473" s="219" t="str">
        <f t="shared" ref="C473" si="5102">C472</f>
        <v>Minor Must</v>
      </c>
      <c r="D473" s="44" t="str">
        <f t="shared" ref="D473" si="5103">D472</f>
        <v>CB. 7.9.3</v>
      </c>
      <c r="E473" s="19" t="str">
        <f>Labels!$C$103</f>
        <v>Answer 1 / Comment</v>
      </c>
      <c r="F473" s="62" t="str">
        <f>$AI$418</f>
        <v>CB. 7.9.3 -Yes</v>
      </c>
      <c r="G473" s="46"/>
      <c r="H473" s="20" t="str">
        <f t="shared" ref="H473:H474" si="5104">H472</f>
        <v/>
      </c>
      <c r="I473" s="20" t="str">
        <f t="shared" ref="I473:I474" si="5105">I472</f>
        <v/>
      </c>
      <c r="J473" s="20" t="str">
        <f t="shared" ref="J473:J474" si="5106">J472</f>
        <v/>
      </c>
      <c r="K473" s="20" t="str">
        <f t="shared" ref="K473:K474" si="5107">K472</f>
        <v/>
      </c>
      <c r="L473" s="28" t="str">
        <f t="shared" ref="L473" si="5108">L472</f>
        <v/>
      </c>
      <c r="M473" s="21"/>
      <c r="N473" s="22" t="str">
        <f t="shared" ref="N473:N474" si="5109">LEFT(F473,FIND(" -",F473)-1)</f>
        <v>CB. 7.9.3</v>
      </c>
      <c r="O473" s="22" t="str">
        <f t="shared" ref="O473" si="5110">IF(ISERR(N473),D472,N473)</f>
        <v>CB. 7.9.3</v>
      </c>
      <c r="P473" s="22" t="str">
        <f t="shared" ref="P473:P474" si="5111">TRIM(F473&amp;"")</f>
        <v>CB. 7.9.3 -Yes</v>
      </c>
      <c r="Q473" s="22" t="str">
        <f t="shared" ref="Q473:Q474" si="5112">TRIM(G473&amp;"")</f>
        <v/>
      </c>
      <c r="R473" s="9">
        <f t="shared" ref="R473:R474" si="5113">VLOOKUP(F473,$AI$2:$AM$5000,5,FALSE)</f>
        <v>2</v>
      </c>
      <c r="S473" s="9">
        <f t="shared" ref="S473:S474" si="5114">IF(ISNA(R473),0,R473)</f>
        <v>2</v>
      </c>
      <c r="T473" s="9">
        <f t="shared" ref="T473:T474" si="5115">VLOOKUP(F473,$AI$2:$AL$5000,4,FALSE)</f>
        <v>2</v>
      </c>
      <c r="U473" s="9">
        <f t="shared" ref="U473:U474" si="5116">IF(ISNA(T473),0,T473)</f>
        <v>2</v>
      </c>
      <c r="X473" s="9">
        <f t="shared" ref="X473:X474" si="5117">VLOOKUP(F473,$AI$2:$AL$5000,3,FALSE)</f>
        <v>4148246</v>
      </c>
      <c r="Y473" s="349"/>
      <c r="Z473" s="9">
        <f>SUM(Y$7:Y473)</f>
        <v>0</v>
      </c>
      <c r="AC473" s="350">
        <f t="shared" ref="AC473" si="5118">IF(ISNA(VLOOKUP(F473,$AI$2:$AS$5000,11,FALSE)),"", VLOOKUP(F473,$AI$2:$AS$5000,11,FALSE))</f>
        <v>0</v>
      </c>
      <c r="AI473" s="351" t="s">
        <v>2218</v>
      </c>
      <c r="AJ473" s="351">
        <v>1354084</v>
      </c>
      <c r="AK473" s="351">
        <v>4148303</v>
      </c>
      <c r="AL473" s="351">
        <v>0</v>
      </c>
      <c r="AM473" s="352">
        <v>5</v>
      </c>
      <c r="AN473" s="351">
        <v>21</v>
      </c>
      <c r="AO473" s="9">
        <v>0</v>
      </c>
      <c r="AP473" s="9">
        <v>1</v>
      </c>
      <c r="AQ473" s="9">
        <v>0</v>
      </c>
      <c r="AR473" s="9">
        <v>0</v>
      </c>
    </row>
    <row r="474" spans="1:50" ht="26.25" thickBot="1">
      <c r="A474" s="212">
        <f t="shared" si="4936"/>
        <v>0</v>
      </c>
      <c r="B474" s="23" t="str">
        <f t="shared" ref="B474:D474" si="5119">B472</f>
        <v>GGFV51FA</v>
      </c>
      <c r="C474" s="220" t="str">
        <f t="shared" si="5119"/>
        <v>Minor Must</v>
      </c>
      <c r="D474" s="45" t="str">
        <f t="shared" si="5119"/>
        <v>CB. 7.9.3</v>
      </c>
      <c r="E474" s="24" t="str">
        <f>Labels!$C$104</f>
        <v>Answer 2 / Evidence</v>
      </c>
      <c r="F474" s="222"/>
      <c r="G474" s="223"/>
      <c r="H474" s="25" t="str">
        <f t="shared" si="5104"/>
        <v/>
      </c>
      <c r="I474" s="25" t="str">
        <f t="shared" si="5105"/>
        <v/>
      </c>
      <c r="J474" s="25" t="str">
        <f t="shared" si="5106"/>
        <v/>
      </c>
      <c r="K474" s="25" t="str">
        <f t="shared" si="5107"/>
        <v/>
      </c>
      <c r="L474" s="27" t="str">
        <f t="shared" ref="L474" si="5120">L472</f>
        <v/>
      </c>
      <c r="M474" s="21"/>
      <c r="N474" s="22" t="e">
        <f t="shared" si="5109"/>
        <v>#VALUE!</v>
      </c>
      <c r="O474" s="22" t="str">
        <f t="shared" ref="O474" si="5121">IF(ISERR(N474),D472,N474)</f>
        <v>CB. 7.9.3</v>
      </c>
      <c r="P474" s="22" t="str">
        <f t="shared" si="5111"/>
        <v/>
      </c>
      <c r="Q474" s="22" t="str">
        <f t="shared" si="5112"/>
        <v/>
      </c>
      <c r="R474" s="9" t="e">
        <f t="shared" si="5113"/>
        <v>#N/A</v>
      </c>
      <c r="S474" s="9">
        <f t="shared" si="5114"/>
        <v>0</v>
      </c>
      <c r="T474" s="9" t="e">
        <f t="shared" si="5115"/>
        <v>#N/A</v>
      </c>
      <c r="U474" s="9">
        <f t="shared" si="5116"/>
        <v>0</v>
      </c>
      <c r="V474" s="9">
        <f t="shared" ref="V474" si="5122">IF(U474=0,U473,U474)</f>
        <v>2</v>
      </c>
      <c r="W474" s="347">
        <v>2</v>
      </c>
      <c r="X474" s="9" t="e">
        <f t="shared" si="5117"/>
        <v>#N/A</v>
      </c>
      <c r="Y474" s="349"/>
      <c r="Z474" s="9">
        <f>SUM(Y$7:Y474)</f>
        <v>0</v>
      </c>
      <c r="AE474" s="9">
        <f t="shared" ref="AE474" si="5123">MIN(AH474,V474)</f>
        <v>2</v>
      </c>
      <c r="AH474" s="9">
        <v>2</v>
      </c>
      <c r="AI474" s="351" t="s">
        <v>2219</v>
      </c>
      <c r="AJ474" s="351">
        <v>1354084</v>
      </c>
      <c r="AK474" s="351">
        <v>4148302</v>
      </c>
      <c r="AL474" s="351">
        <v>2</v>
      </c>
      <c r="AM474" s="352">
        <v>2</v>
      </c>
      <c r="AN474" s="351">
        <v>21</v>
      </c>
      <c r="AO474" s="9">
        <v>1</v>
      </c>
      <c r="AP474" s="9">
        <v>0</v>
      </c>
      <c r="AQ474" s="9">
        <v>0</v>
      </c>
      <c r="AR474" s="9">
        <v>0</v>
      </c>
      <c r="AU474" s="9">
        <v>0</v>
      </c>
      <c r="AV474" s="9">
        <f>U473</f>
        <v>2</v>
      </c>
    </row>
    <row r="475" spans="1:50" ht="38.25">
      <c r="A475" s="212">
        <f t="shared" si="4936"/>
        <v>0</v>
      </c>
      <c r="B475" s="67" t="s">
        <v>1157</v>
      </c>
      <c r="C475" s="143" t="s">
        <v>1097</v>
      </c>
      <c r="D475" s="43" t="s">
        <v>2656</v>
      </c>
      <c r="E475" s="218" t="str">
        <f>Labels!$C$54</f>
        <v>Control Point</v>
      </c>
      <c r="F475" s="26" t="s">
        <v>2657</v>
      </c>
      <c r="G475" s="30" t="str">
        <f>IF(OR(ISERR(P476),ISERR(P477),ISERR(Q476),ISERR(Q477)),Labels!$C$94,Q475)</f>
        <v>Input Accepted</v>
      </c>
      <c r="H475" s="15" t="str">
        <f t="shared" ref="H475" si="5124">IF(F476&lt;&gt;"",IF(TRIM(VLOOKUP(F476,$AI$2:$AR$5000,8,FALSE))="1","X",""),"")</f>
        <v/>
      </c>
      <c r="I475" s="15" t="str">
        <f t="shared" ref="I475" si="5125">IF(F476&lt;&gt;"",IF(TRIM(VLOOKUP(F476,$AI$2:$AR$5000,9,FALSE))="1","X",""),"")</f>
        <v/>
      </c>
      <c r="J475" s="15" t="str">
        <f t="shared" ref="J475" si="5126">IF(TRIM(""&amp;G477)&lt;&gt;"","X","")</f>
        <v/>
      </c>
      <c r="K475" s="15" t="str">
        <f t="shared" ref="K475" si="5127">IF(TRIM(""&amp;G476)&lt;&gt;"","X","")</f>
        <v/>
      </c>
      <c r="L475" s="31" t="str">
        <f>IF(G475&lt;&gt;Labels!$C$92,"X","")</f>
        <v/>
      </c>
      <c r="M475" s="16"/>
      <c r="N475" s="17">
        <v>1354066</v>
      </c>
      <c r="O475" s="17">
        <v>13125</v>
      </c>
      <c r="P475" s="17"/>
      <c r="Q475" s="22" t="str">
        <f>IF(F476="",Labels!$C$93,R475)</f>
        <v>Input Accepted</v>
      </c>
      <c r="R475" s="9" t="str">
        <f t="shared" ref="R475" si="5128">IF(OR(O476&amp;""&lt;&gt;D475&amp;"",O477&amp;""&lt;&gt;D475&amp;""),"You are not allowed to copy cells in the answer column. Press Ctrl-z immediately to attempt to fix this error.",S475)</f>
        <v>Input Accepted</v>
      </c>
      <c r="S475" s="9" t="str">
        <f>IF(AND(OR(H475="X",S476=6,C475=Labels!$C$49,C475=Labels!$C$46,AX475="Y"),Q476=""),Labels!$C$95,T475)</f>
        <v>Input Accepted</v>
      </c>
      <c r="T475" s="346" t="str">
        <f>IF(OR(S477=6,AND(S477&gt;0,S476=6)),Labels!$C$96,IF(S477=1,Labels!$C$143,U475))</f>
        <v>Input Accepted</v>
      </c>
      <c r="U475" s="9" t="str">
        <f>IF(AND(S477&gt;0,U477&lt;=U476),Labels!C$97,V475)</f>
        <v>Input Accepted</v>
      </c>
      <c r="V475" s="9" t="str">
        <f>IF(AND(S477&gt;0,Q477=""),Labels!$C$98,W475)</f>
        <v>Input Accepted</v>
      </c>
      <c r="W475" s="9" t="str">
        <f>IF(AND(S477=0,Q477&lt;&gt;""),Labels!$C$99,Labels!$C$92)</f>
        <v>Input Accepted</v>
      </c>
      <c r="Y475" s="9">
        <f t="shared" ref="Y475" si="5129">IF(H475="X",1,0)</f>
        <v>0</v>
      </c>
      <c r="Z475" s="9">
        <f>SUM(Y$7:Y475)</f>
        <v>0</v>
      </c>
      <c r="AA475" s="9" t="str">
        <f t="shared" ref="AA475" si="5130">Q476</f>
        <v/>
      </c>
      <c r="AB475" s="9">
        <f t="shared" ref="AB475" si="5131">VLOOKUP(P476,$AI$2:$AN$5000,6,FALSE)</f>
        <v>21</v>
      </c>
      <c r="AC475" s="9" t="str">
        <f t="shared" ref="AC475" si="5132">Q477</f>
        <v/>
      </c>
      <c r="AD475" s="9">
        <f t="shared" ref="AD475" si="5133">IF(TRIM(F476)="",1,0)</f>
        <v>0</v>
      </c>
      <c r="AF475" s="347">
        <f t="shared" ref="AF475" si="5134">SUM($AD$7:$AD$5000)</f>
        <v>0</v>
      </c>
      <c r="AG475" s="9">
        <f>IF(AND(H475="X",C475=Labels!C517),1,0)</f>
        <v>0</v>
      </c>
      <c r="AI475" s="351" t="s">
        <v>2220</v>
      </c>
      <c r="AJ475" s="351">
        <v>1354085</v>
      </c>
      <c r="AK475" s="351">
        <v>4148307</v>
      </c>
      <c r="AL475" s="351">
        <v>0</v>
      </c>
      <c r="AM475" s="352">
        <v>6</v>
      </c>
      <c r="AN475" s="351">
        <v>21</v>
      </c>
      <c r="AO475" s="9">
        <v>1</v>
      </c>
      <c r="AP475" s="9">
        <v>0</v>
      </c>
      <c r="AQ475" s="9">
        <v>1</v>
      </c>
      <c r="AR475" s="9">
        <v>0</v>
      </c>
      <c r="AX475" s="9" t="s">
        <v>663</v>
      </c>
    </row>
    <row r="476" spans="1:50" ht="25.5">
      <c r="A476" s="212">
        <f t="shared" si="4936"/>
        <v>0</v>
      </c>
      <c r="B476" s="18" t="s">
        <v>1157</v>
      </c>
      <c r="C476" s="219" t="str">
        <f t="shared" ref="C476" si="5135">C475</f>
        <v>Minor Must</v>
      </c>
      <c r="D476" s="44" t="str">
        <f t="shared" ref="D476" si="5136">D475</f>
        <v>CB. 7.9.4</v>
      </c>
      <c r="E476" s="19" t="str">
        <f>Labels!$C$103</f>
        <v>Answer 1 / Comment</v>
      </c>
      <c r="F476" s="62" t="str">
        <f>$AI$420</f>
        <v>CB. 7.9.4 -Yes</v>
      </c>
      <c r="G476" s="46"/>
      <c r="H476" s="20" t="str">
        <f t="shared" ref="H476:H477" si="5137">H475</f>
        <v/>
      </c>
      <c r="I476" s="20" t="str">
        <f t="shared" ref="I476:I477" si="5138">I475</f>
        <v/>
      </c>
      <c r="J476" s="20" t="str">
        <f t="shared" ref="J476:J477" si="5139">J475</f>
        <v/>
      </c>
      <c r="K476" s="20" t="str">
        <f t="shared" ref="K476:K477" si="5140">K475</f>
        <v/>
      </c>
      <c r="L476" s="28" t="str">
        <f t="shared" ref="L476" si="5141">L475</f>
        <v/>
      </c>
      <c r="M476" s="21"/>
      <c r="N476" s="22" t="str">
        <f t="shared" ref="N476:N477" si="5142">LEFT(F476,FIND(" -",F476)-1)</f>
        <v>CB. 7.9.4</v>
      </c>
      <c r="O476" s="22" t="str">
        <f t="shared" ref="O476" si="5143">IF(ISERR(N476),D475,N476)</f>
        <v>CB. 7.9.4</v>
      </c>
      <c r="P476" s="22" t="str">
        <f t="shared" ref="P476:P477" si="5144">TRIM(F476&amp;"")</f>
        <v>CB. 7.9.4 -Yes</v>
      </c>
      <c r="Q476" s="22" t="str">
        <f t="shared" ref="Q476:Q477" si="5145">TRIM(G476&amp;"")</f>
        <v/>
      </c>
      <c r="R476" s="9">
        <f t="shared" ref="R476:R477" si="5146">VLOOKUP(F476,$AI$2:$AM$5000,5,FALSE)</f>
        <v>2</v>
      </c>
      <c r="S476" s="9">
        <f t="shared" ref="S476:S477" si="5147">IF(ISNA(R476),0,R476)</f>
        <v>2</v>
      </c>
      <c r="T476" s="9">
        <f t="shared" ref="T476:T477" si="5148">VLOOKUP(F476,$AI$2:$AL$5000,4,FALSE)</f>
        <v>2</v>
      </c>
      <c r="U476" s="9">
        <f t="shared" ref="U476:U477" si="5149">IF(ISNA(T476),0,T476)</f>
        <v>2</v>
      </c>
      <c r="X476" s="9">
        <f t="shared" ref="X476:X477" si="5150">VLOOKUP(F476,$AI$2:$AL$5000,3,FALSE)</f>
        <v>4148249</v>
      </c>
      <c r="Y476" s="349"/>
      <c r="Z476" s="9">
        <f>SUM(Y$7:Y476)</f>
        <v>0</v>
      </c>
      <c r="AC476" s="350">
        <f t="shared" ref="AC476" si="5151">IF(ISNA(VLOOKUP(F476,$AI$2:$AS$5000,11,FALSE)),"", VLOOKUP(F476,$AI$2:$AS$5000,11,FALSE))</f>
        <v>0</v>
      </c>
      <c r="AI476" s="351" t="s">
        <v>2221</v>
      </c>
      <c r="AJ476" s="351">
        <v>1354085</v>
      </c>
      <c r="AK476" s="351">
        <v>4148306</v>
      </c>
      <c r="AL476" s="351">
        <v>0</v>
      </c>
      <c r="AM476" s="352">
        <v>5</v>
      </c>
      <c r="AN476" s="351">
        <v>21</v>
      </c>
      <c r="AO476" s="9">
        <v>0</v>
      </c>
      <c r="AP476" s="9">
        <v>1</v>
      </c>
      <c r="AQ476" s="9">
        <v>0</v>
      </c>
      <c r="AR476" s="9">
        <v>0</v>
      </c>
    </row>
    <row r="477" spans="1:50" ht="26.25" thickBot="1">
      <c r="A477" s="212">
        <f t="shared" si="4936"/>
        <v>0</v>
      </c>
      <c r="B477" s="23" t="str">
        <f t="shared" ref="B477:D477" si="5152">B475</f>
        <v>GGFV51FA</v>
      </c>
      <c r="C477" s="220" t="str">
        <f t="shared" si="5152"/>
        <v>Minor Must</v>
      </c>
      <c r="D477" s="45" t="str">
        <f t="shared" si="5152"/>
        <v>CB. 7.9.4</v>
      </c>
      <c r="E477" s="24" t="str">
        <f>Labels!$C$104</f>
        <v>Answer 2 / Evidence</v>
      </c>
      <c r="F477" s="222"/>
      <c r="G477" s="223"/>
      <c r="H477" s="25" t="str">
        <f t="shared" si="5137"/>
        <v/>
      </c>
      <c r="I477" s="25" t="str">
        <f t="shared" si="5138"/>
        <v/>
      </c>
      <c r="J477" s="25" t="str">
        <f t="shared" si="5139"/>
        <v/>
      </c>
      <c r="K477" s="25" t="str">
        <f t="shared" si="5140"/>
        <v/>
      </c>
      <c r="L477" s="27" t="str">
        <f t="shared" ref="L477" si="5153">L475</f>
        <v/>
      </c>
      <c r="M477" s="21"/>
      <c r="N477" s="22" t="e">
        <f t="shared" si="5142"/>
        <v>#VALUE!</v>
      </c>
      <c r="O477" s="22" t="str">
        <f t="shared" ref="O477" si="5154">IF(ISERR(N477),D475,N477)</f>
        <v>CB. 7.9.4</v>
      </c>
      <c r="P477" s="22" t="str">
        <f t="shared" si="5144"/>
        <v/>
      </c>
      <c r="Q477" s="22" t="str">
        <f t="shared" si="5145"/>
        <v/>
      </c>
      <c r="R477" s="9" t="e">
        <f t="shared" si="5146"/>
        <v>#N/A</v>
      </c>
      <c r="S477" s="9">
        <f t="shared" si="5147"/>
        <v>0</v>
      </c>
      <c r="T477" s="9" t="e">
        <f t="shared" si="5148"/>
        <v>#N/A</v>
      </c>
      <c r="U477" s="9">
        <f t="shared" si="5149"/>
        <v>0</v>
      </c>
      <c r="V477" s="9">
        <f t="shared" ref="V477" si="5155">IF(U477=0,U476,U477)</f>
        <v>2</v>
      </c>
      <c r="W477" s="347">
        <v>2</v>
      </c>
      <c r="X477" s="9" t="e">
        <f t="shared" si="5150"/>
        <v>#N/A</v>
      </c>
      <c r="Y477" s="349"/>
      <c r="Z477" s="9">
        <f>SUM(Y$7:Y477)</f>
        <v>0</v>
      </c>
      <c r="AE477" s="9">
        <f t="shared" ref="AE477" si="5156">MIN(AH477,V477)</f>
        <v>2</v>
      </c>
      <c r="AH477" s="9">
        <v>2</v>
      </c>
      <c r="AI477" s="351" t="s">
        <v>2222</v>
      </c>
      <c r="AJ477" s="351">
        <v>1354085</v>
      </c>
      <c r="AK477" s="351">
        <v>4148305</v>
      </c>
      <c r="AL477" s="351">
        <v>2</v>
      </c>
      <c r="AM477" s="352">
        <v>2</v>
      </c>
      <c r="AN477" s="351">
        <v>21</v>
      </c>
      <c r="AO477" s="9">
        <v>1</v>
      </c>
      <c r="AP477" s="9">
        <v>0</v>
      </c>
      <c r="AQ477" s="9">
        <v>0</v>
      </c>
      <c r="AR477" s="9">
        <v>0</v>
      </c>
      <c r="AU477" s="9">
        <v>0</v>
      </c>
      <c r="AV477" s="9">
        <f>U476</f>
        <v>2</v>
      </c>
    </row>
    <row r="478" spans="1:50" ht="63.75">
      <c r="A478" s="212">
        <f t="shared" si="4936"/>
        <v>0</v>
      </c>
      <c r="B478" s="67" t="s">
        <v>1157</v>
      </c>
      <c r="C478" s="143" t="s">
        <v>1097</v>
      </c>
      <c r="D478" s="43" t="s">
        <v>2658</v>
      </c>
      <c r="E478" s="218" t="str">
        <f>Labels!$C$54</f>
        <v>Control Point</v>
      </c>
      <c r="F478" s="26" t="s">
        <v>2659</v>
      </c>
      <c r="G478" s="30" t="str">
        <f>IF(OR(ISERR(P479),ISERR(P480),ISERR(Q479),ISERR(Q480)),Labels!$C$94,Q478)</f>
        <v>Input Accepted</v>
      </c>
      <c r="H478" s="15" t="str">
        <f t="shared" ref="H478" si="5157">IF(F479&lt;&gt;"",IF(TRIM(VLOOKUP(F479,$AI$2:$AR$5000,8,FALSE))="1","X",""),"")</f>
        <v/>
      </c>
      <c r="I478" s="15" t="str">
        <f t="shared" ref="I478" si="5158">IF(F479&lt;&gt;"",IF(TRIM(VLOOKUP(F479,$AI$2:$AR$5000,9,FALSE))="1","X",""),"")</f>
        <v/>
      </c>
      <c r="J478" s="15" t="str">
        <f t="shared" ref="J478" si="5159">IF(TRIM(""&amp;G480)&lt;&gt;"","X","")</f>
        <v/>
      </c>
      <c r="K478" s="15" t="str">
        <f t="shared" ref="K478" si="5160">IF(TRIM(""&amp;G479)&lt;&gt;"","X","")</f>
        <v>X</v>
      </c>
      <c r="L478" s="31" t="str">
        <f>IF(G478&lt;&gt;Labels!$C$92,"X","")</f>
        <v/>
      </c>
      <c r="M478" s="16"/>
      <c r="N478" s="17">
        <v>1354067</v>
      </c>
      <c r="O478" s="17">
        <v>13125</v>
      </c>
      <c r="P478" s="17"/>
      <c r="Q478" s="22" t="str">
        <f>IF(F479="",Labels!$C$93,R478)</f>
        <v>Input Accepted</v>
      </c>
      <c r="R478" s="9" t="str">
        <f t="shared" ref="R478" si="5161">IF(OR(O479&amp;""&lt;&gt;D478&amp;"",O480&amp;""&lt;&gt;D478&amp;""),"You are not allowed to copy cells in the answer column. Press Ctrl-z immediately to attempt to fix this error.",S478)</f>
        <v>Input Accepted</v>
      </c>
      <c r="S478" s="9" t="str">
        <f>IF(AND(OR(H478="X",S479=6,C478=Labels!$C$49,C478=Labels!$C$46,AX478="Y"),Q479=""),Labels!$C$95,T478)</f>
        <v>Input Accepted</v>
      </c>
      <c r="T478" s="346" t="str">
        <f>IF(OR(S480=6,AND(S480&gt;0,S479=6)),Labels!$C$96,IF(S480=1,Labels!$C$143,U478))</f>
        <v>Input Accepted</v>
      </c>
      <c r="U478" s="9" t="str">
        <f>IF(AND(S480&gt;0,U480&lt;=U479),Labels!C$97,V478)</f>
        <v>Input Accepted</v>
      </c>
      <c r="V478" s="9" t="str">
        <f>IF(AND(S480&gt;0,Q480=""),Labels!$C$98,W478)</f>
        <v>Input Accepted</v>
      </c>
      <c r="W478" s="9" t="str">
        <f>IF(AND(S480=0,Q480&lt;&gt;""),Labels!$C$99,Labels!$C$92)</f>
        <v>Input Accepted</v>
      </c>
      <c r="Y478" s="9">
        <f t="shared" ref="Y478" si="5162">IF(H478="X",1,0)</f>
        <v>0</v>
      </c>
      <c r="Z478" s="9">
        <f>SUM(Y$7:Y478)</f>
        <v>0</v>
      </c>
      <c r="AA478" s="9" t="str">
        <f t="shared" ref="AA478" si="5163">Q479</f>
        <v>Yes</v>
      </c>
      <c r="AB478" s="9">
        <f t="shared" ref="AB478" si="5164">VLOOKUP(P479,$AI$2:$AN$5000,6,FALSE)</f>
        <v>21</v>
      </c>
      <c r="AC478" s="9" t="str">
        <f t="shared" ref="AC478" si="5165">Q480</f>
        <v/>
      </c>
      <c r="AD478" s="9">
        <f t="shared" ref="AD478" si="5166">IF(TRIM(F479)="",1,0)</f>
        <v>0</v>
      </c>
      <c r="AF478" s="347">
        <f t="shared" ref="AF478" si="5167">SUM($AD$7:$AD$5000)</f>
        <v>0</v>
      </c>
      <c r="AG478" s="9">
        <f>IF(AND(H478="X",C478=Labels!C520),1,0)</f>
        <v>0</v>
      </c>
      <c r="AI478" s="351" t="s">
        <v>2223</v>
      </c>
      <c r="AJ478" s="351">
        <v>1354086</v>
      </c>
      <c r="AK478" s="351">
        <v>4148309</v>
      </c>
      <c r="AL478" s="351">
        <v>0</v>
      </c>
      <c r="AM478" s="352">
        <v>5</v>
      </c>
      <c r="AN478" s="351">
        <v>21</v>
      </c>
      <c r="AO478" s="9">
        <v>0</v>
      </c>
      <c r="AP478" s="9">
        <v>1</v>
      </c>
      <c r="AQ478" s="9">
        <v>0</v>
      </c>
      <c r="AR478" s="9">
        <v>0</v>
      </c>
      <c r="AX478" s="9" t="s">
        <v>664</v>
      </c>
    </row>
    <row r="479" spans="1:50" ht="25.5">
      <c r="A479" s="212">
        <f t="shared" si="4936"/>
        <v>0</v>
      </c>
      <c r="B479" s="18" t="s">
        <v>1157</v>
      </c>
      <c r="C479" s="219" t="str">
        <f t="shared" ref="C479" si="5168">C478</f>
        <v>Minor Must</v>
      </c>
      <c r="D479" s="44" t="str">
        <f t="shared" ref="D479" si="5169">D478</f>
        <v>CB. 7.9.5</v>
      </c>
      <c r="E479" s="19" t="str">
        <f>Labels!$C$103</f>
        <v>Answer 1 / Comment</v>
      </c>
      <c r="F479" s="62" t="str">
        <f>$AI$423</f>
        <v>CB. 7.9.5 -Yes</v>
      </c>
      <c r="G479" s="46" t="s">
        <v>440</v>
      </c>
      <c r="H479" s="20" t="str">
        <f t="shared" ref="H479:H480" si="5170">H478</f>
        <v/>
      </c>
      <c r="I479" s="20" t="str">
        <f t="shared" ref="I479:I480" si="5171">I478</f>
        <v/>
      </c>
      <c r="J479" s="20" t="str">
        <f t="shared" ref="J479:J480" si="5172">J478</f>
        <v/>
      </c>
      <c r="K479" s="20" t="str">
        <f t="shared" ref="K479:K480" si="5173">K478</f>
        <v>X</v>
      </c>
      <c r="L479" s="28" t="str">
        <f t="shared" ref="L479" si="5174">L478</f>
        <v/>
      </c>
      <c r="M479" s="21"/>
      <c r="N479" s="22" t="str">
        <f t="shared" ref="N479:N480" si="5175">LEFT(F479,FIND(" -",F479)-1)</f>
        <v>CB. 7.9.5</v>
      </c>
      <c r="O479" s="22" t="str">
        <f t="shared" ref="O479" si="5176">IF(ISERR(N479),D478,N479)</f>
        <v>CB. 7.9.5</v>
      </c>
      <c r="P479" s="22" t="str">
        <f t="shared" ref="P479:P480" si="5177">TRIM(F479&amp;"")</f>
        <v>CB. 7.9.5 -Yes</v>
      </c>
      <c r="Q479" s="22" t="str">
        <f t="shared" ref="Q479:Q480" si="5178">TRIM(G479&amp;"")</f>
        <v>Yes</v>
      </c>
      <c r="R479" s="9">
        <f t="shared" ref="R479:R480" si="5179">VLOOKUP(F479,$AI$2:$AM$5000,5,FALSE)</f>
        <v>2</v>
      </c>
      <c r="S479" s="9">
        <f t="shared" ref="S479:S480" si="5180">IF(ISNA(R479),0,R479)</f>
        <v>2</v>
      </c>
      <c r="T479" s="9">
        <f t="shared" ref="T479:T480" si="5181">VLOOKUP(F479,$AI$2:$AL$5000,4,FALSE)</f>
        <v>2</v>
      </c>
      <c r="U479" s="9">
        <f t="shared" ref="U479:U480" si="5182">IF(ISNA(T479),0,T479)</f>
        <v>2</v>
      </c>
      <c r="X479" s="9">
        <f t="shared" ref="X479:X480" si="5183">VLOOKUP(F479,$AI$2:$AL$5000,3,FALSE)</f>
        <v>4148251</v>
      </c>
      <c r="Y479" s="349"/>
      <c r="Z479" s="9">
        <f>SUM(Y$7:Y479)</f>
        <v>0</v>
      </c>
      <c r="AC479" s="350">
        <f t="shared" ref="AC479" si="5184">IF(ISNA(VLOOKUP(F479,$AI$2:$AS$5000,11,FALSE)),"", VLOOKUP(F479,$AI$2:$AS$5000,11,FALSE))</f>
        <v>0</v>
      </c>
      <c r="AI479" s="351" t="s">
        <v>2224</v>
      </c>
      <c r="AJ479" s="351">
        <v>1354086</v>
      </c>
      <c r="AK479" s="351">
        <v>4148308</v>
      </c>
      <c r="AL479" s="351">
        <v>2</v>
      </c>
      <c r="AM479" s="352">
        <v>2</v>
      </c>
      <c r="AN479" s="351">
        <v>21</v>
      </c>
      <c r="AO479" s="9">
        <v>1</v>
      </c>
      <c r="AP479" s="9">
        <v>0</v>
      </c>
      <c r="AQ479" s="9">
        <v>0</v>
      </c>
      <c r="AR479" s="9">
        <v>0</v>
      </c>
    </row>
    <row r="480" spans="1:50" ht="26.25" thickBot="1">
      <c r="A480" s="212">
        <f t="shared" si="4936"/>
        <v>0</v>
      </c>
      <c r="B480" s="23" t="str">
        <f t="shared" ref="B480:D480" si="5185">B478</f>
        <v>GGFV51FA</v>
      </c>
      <c r="C480" s="220" t="str">
        <f t="shared" si="5185"/>
        <v>Minor Must</v>
      </c>
      <c r="D480" s="45" t="str">
        <f t="shared" si="5185"/>
        <v>CB. 7.9.5</v>
      </c>
      <c r="E480" s="24" t="str">
        <f>Labels!$C$104</f>
        <v>Answer 2 / Evidence</v>
      </c>
      <c r="F480" s="222"/>
      <c r="G480" s="223"/>
      <c r="H480" s="25" t="str">
        <f t="shared" si="5170"/>
        <v/>
      </c>
      <c r="I480" s="25" t="str">
        <f t="shared" si="5171"/>
        <v/>
      </c>
      <c r="J480" s="25" t="str">
        <f t="shared" si="5172"/>
        <v/>
      </c>
      <c r="K480" s="25" t="str">
        <f t="shared" si="5173"/>
        <v>X</v>
      </c>
      <c r="L480" s="27" t="str">
        <f t="shared" ref="L480" si="5186">L478</f>
        <v/>
      </c>
      <c r="M480" s="21"/>
      <c r="N480" s="22" t="e">
        <f t="shared" si="5175"/>
        <v>#VALUE!</v>
      </c>
      <c r="O480" s="22" t="str">
        <f t="shared" ref="O480" si="5187">IF(ISERR(N480),D478,N480)</f>
        <v>CB. 7.9.5</v>
      </c>
      <c r="P480" s="22" t="str">
        <f t="shared" si="5177"/>
        <v/>
      </c>
      <c r="Q480" s="22" t="str">
        <f t="shared" si="5178"/>
        <v/>
      </c>
      <c r="R480" s="9" t="e">
        <f t="shared" si="5179"/>
        <v>#N/A</v>
      </c>
      <c r="S480" s="9">
        <f t="shared" si="5180"/>
        <v>0</v>
      </c>
      <c r="T480" s="9" t="e">
        <f t="shared" si="5181"/>
        <v>#N/A</v>
      </c>
      <c r="U480" s="9">
        <f t="shared" si="5182"/>
        <v>0</v>
      </c>
      <c r="V480" s="9">
        <f t="shared" ref="V480" si="5188">IF(U480=0,U479,U480)</f>
        <v>2</v>
      </c>
      <c r="W480" s="347">
        <v>2</v>
      </c>
      <c r="X480" s="9" t="e">
        <f t="shared" si="5183"/>
        <v>#N/A</v>
      </c>
      <c r="Y480" s="349"/>
      <c r="Z480" s="9">
        <f>SUM(Y$7:Y480)</f>
        <v>0</v>
      </c>
      <c r="AE480" s="9">
        <f t="shared" ref="AE480" si="5189">MIN(AH480,V480)</f>
        <v>2</v>
      </c>
      <c r="AH480" s="9">
        <v>2</v>
      </c>
      <c r="AI480" s="351" t="s">
        <v>2225</v>
      </c>
      <c r="AJ480" s="351">
        <v>1354087</v>
      </c>
      <c r="AK480" s="351">
        <v>4148312</v>
      </c>
      <c r="AL480" s="351">
        <v>0</v>
      </c>
      <c r="AM480" s="352">
        <v>6</v>
      </c>
      <c r="AN480" s="351">
        <v>21</v>
      </c>
      <c r="AO480" s="9">
        <v>1</v>
      </c>
      <c r="AP480" s="9">
        <v>0</v>
      </c>
      <c r="AQ480" s="9">
        <v>1</v>
      </c>
      <c r="AR480" s="9">
        <v>0</v>
      </c>
      <c r="AU480" s="9">
        <v>0</v>
      </c>
      <c r="AV480" s="9">
        <f>U479</f>
        <v>2</v>
      </c>
    </row>
    <row r="481" spans="1:50" ht="25.5">
      <c r="A481" s="212">
        <f t="shared" si="4936"/>
        <v>0</v>
      </c>
      <c r="B481" s="67" t="s">
        <v>1157</v>
      </c>
      <c r="C481" s="143" t="s">
        <v>1096</v>
      </c>
      <c r="D481" s="43" t="s">
        <v>2660</v>
      </c>
      <c r="E481" s="218" t="str">
        <f>Labels!$C$54</f>
        <v>Control Point</v>
      </c>
      <c r="F481" s="26" t="s">
        <v>2661</v>
      </c>
      <c r="G481" s="30" t="str">
        <f>IF(OR(ISERR(P482),ISERR(P483),ISERR(Q482),ISERR(Q483)),Labels!$C$94,Q481)</f>
        <v>Input Accepted</v>
      </c>
      <c r="H481" s="15" t="str">
        <f t="shared" ref="H481" si="5190">IF(F482&lt;&gt;"",IF(TRIM(VLOOKUP(F482,$AI$2:$AR$5000,8,FALSE))="1","X",""),"")</f>
        <v/>
      </c>
      <c r="I481" s="15" t="str">
        <f t="shared" ref="I481" si="5191">IF(F482&lt;&gt;"",IF(TRIM(VLOOKUP(F482,$AI$2:$AR$5000,9,FALSE))="1","X",""),"")</f>
        <v/>
      </c>
      <c r="J481" s="15" t="str">
        <f t="shared" ref="J481" si="5192">IF(TRIM(""&amp;G483)&lt;&gt;"","X","")</f>
        <v/>
      </c>
      <c r="K481" s="15" t="str">
        <f t="shared" ref="K481" si="5193">IF(TRIM(""&amp;G482)&lt;&gt;"","X","")</f>
        <v>X</v>
      </c>
      <c r="L481" s="31" t="str">
        <f>IF(G481&lt;&gt;Labels!$C$92,"X","")</f>
        <v/>
      </c>
      <c r="M481" s="16"/>
      <c r="N481" s="17">
        <v>1354068</v>
      </c>
      <c r="O481" s="17">
        <v>13125</v>
      </c>
      <c r="P481" s="17"/>
      <c r="Q481" s="22" t="str">
        <f>IF(F482="",Labels!$C$93,R481)</f>
        <v>Input Accepted</v>
      </c>
      <c r="R481" s="9" t="str">
        <f t="shared" ref="R481" si="5194">IF(OR(O482&amp;""&lt;&gt;D481&amp;"",O483&amp;""&lt;&gt;D481&amp;""),"You are not allowed to copy cells in the answer column. Press Ctrl-z immediately to attempt to fix this error.",S481)</f>
        <v>Input Accepted</v>
      </c>
      <c r="S481" s="9" t="str">
        <f>IF(AND(OR(H481="X",S482=6,C481=Labels!$C$49,C481=Labels!$C$46,AX481="Y"),Q482=""),Labels!$C$95,T481)</f>
        <v>Input Accepted</v>
      </c>
      <c r="T481" s="346" t="str">
        <f>IF(OR(S483=6,AND(S483&gt;0,S482=6)),Labels!$C$96,IF(S483=1,Labels!$C$143,U481))</f>
        <v>Input Accepted</v>
      </c>
      <c r="U481" s="9" t="str">
        <f>IF(AND(S483&gt;0,U483&lt;=U482),Labels!C$97,V481)</f>
        <v>Input Accepted</v>
      </c>
      <c r="V481" s="9" t="str">
        <f>IF(AND(S483&gt;0,Q483=""),Labels!$C$98,W481)</f>
        <v>Input Accepted</v>
      </c>
      <c r="W481" s="9" t="str">
        <f>IF(AND(S483=0,Q483&lt;&gt;""),Labels!$C$99,Labels!$C$92)</f>
        <v>Input Accepted</v>
      </c>
      <c r="Y481" s="9">
        <f t="shared" ref="Y481" si="5195">IF(H481="X",1,0)</f>
        <v>0</v>
      </c>
      <c r="Z481" s="9">
        <f>SUM(Y$7:Y481)</f>
        <v>0</v>
      </c>
      <c r="AA481" s="9" t="str">
        <f t="shared" ref="AA481" si="5196">Q482</f>
        <v>Yes</v>
      </c>
      <c r="AB481" s="9">
        <f t="shared" ref="AB481" si="5197">VLOOKUP(P482,$AI$2:$AN$5000,6,FALSE)</f>
        <v>21</v>
      </c>
      <c r="AC481" s="9" t="str">
        <f t="shared" ref="AC481" si="5198">Q483</f>
        <v/>
      </c>
      <c r="AD481" s="9">
        <f t="shared" ref="AD481" si="5199">IF(TRIM(F482)="",1,0)</f>
        <v>0</v>
      </c>
      <c r="AF481" s="347">
        <f t="shared" ref="AF481" si="5200">SUM($AD$7:$AD$5000)</f>
        <v>0</v>
      </c>
      <c r="AG481" s="9">
        <f>IF(AND(H481="X",C481=Labels!C523),1,0)</f>
        <v>0</v>
      </c>
      <c r="AI481" s="351" t="s">
        <v>2226</v>
      </c>
      <c r="AJ481" s="351">
        <v>1354087</v>
      </c>
      <c r="AK481" s="351">
        <v>4148311</v>
      </c>
      <c r="AL481" s="351">
        <v>0</v>
      </c>
      <c r="AM481" s="352">
        <v>5</v>
      </c>
      <c r="AN481" s="351">
        <v>21</v>
      </c>
      <c r="AO481" s="9">
        <v>0</v>
      </c>
      <c r="AP481" s="9">
        <v>1</v>
      </c>
      <c r="AQ481" s="9">
        <v>0</v>
      </c>
      <c r="AR481" s="9">
        <v>0</v>
      </c>
      <c r="AX481" s="9" t="s">
        <v>663</v>
      </c>
    </row>
    <row r="482" spans="1:50" ht="25.5">
      <c r="A482" s="212">
        <f t="shared" si="4936"/>
        <v>0</v>
      </c>
      <c r="B482" s="18" t="s">
        <v>1157</v>
      </c>
      <c r="C482" s="219" t="str">
        <f t="shared" ref="C482" si="5201">C481</f>
        <v>Major Must</v>
      </c>
      <c r="D482" s="44" t="str">
        <f t="shared" ref="D482" si="5202">D481</f>
        <v>CB. 7.9.6</v>
      </c>
      <c r="E482" s="19" t="str">
        <f>Labels!$C$103</f>
        <v>Answer 1 / Comment</v>
      </c>
      <c r="F482" s="62" t="str">
        <f>$AI$426</f>
        <v>CB. 7.9.6 -Yes</v>
      </c>
      <c r="G482" s="46" t="s">
        <v>440</v>
      </c>
      <c r="H482" s="20" t="str">
        <f t="shared" ref="H482:H483" si="5203">H481</f>
        <v/>
      </c>
      <c r="I482" s="20" t="str">
        <f t="shared" ref="I482:I483" si="5204">I481</f>
        <v/>
      </c>
      <c r="J482" s="20" t="str">
        <f t="shared" ref="J482:J483" si="5205">J481</f>
        <v/>
      </c>
      <c r="K482" s="20" t="str">
        <f t="shared" ref="K482:K483" si="5206">K481</f>
        <v>X</v>
      </c>
      <c r="L482" s="28" t="str">
        <f t="shared" ref="L482" si="5207">L481</f>
        <v/>
      </c>
      <c r="M482" s="21"/>
      <c r="N482" s="22" t="str">
        <f t="shared" ref="N482:N483" si="5208">LEFT(F482,FIND(" -",F482)-1)</f>
        <v>CB. 7.9.6</v>
      </c>
      <c r="O482" s="22" t="str">
        <f t="shared" ref="O482" si="5209">IF(ISERR(N482),D481,N482)</f>
        <v>CB. 7.9.6</v>
      </c>
      <c r="P482" s="22" t="str">
        <f t="shared" ref="P482:P483" si="5210">TRIM(F482&amp;"")</f>
        <v>CB. 7.9.6 -Yes</v>
      </c>
      <c r="Q482" s="22" t="str">
        <f t="shared" ref="Q482:Q483" si="5211">TRIM(G482&amp;"")</f>
        <v>Yes</v>
      </c>
      <c r="R482" s="9">
        <f t="shared" ref="R482:R483" si="5212">VLOOKUP(F482,$AI$2:$AM$5000,5,FALSE)</f>
        <v>2</v>
      </c>
      <c r="S482" s="9">
        <f t="shared" ref="S482:S483" si="5213">IF(ISNA(R482),0,R482)</f>
        <v>2</v>
      </c>
      <c r="T482" s="9">
        <f t="shared" ref="T482:T483" si="5214">VLOOKUP(F482,$AI$2:$AL$5000,4,FALSE)</f>
        <v>2</v>
      </c>
      <c r="U482" s="9">
        <f t="shared" ref="U482:U483" si="5215">IF(ISNA(T482),0,T482)</f>
        <v>2</v>
      </c>
      <c r="X482" s="9">
        <f t="shared" ref="X482:X483" si="5216">VLOOKUP(F482,$AI$2:$AL$5000,3,FALSE)</f>
        <v>4148254</v>
      </c>
      <c r="Y482" s="349"/>
      <c r="Z482" s="9">
        <f>SUM(Y$7:Y482)</f>
        <v>0</v>
      </c>
      <c r="AC482" s="350">
        <f t="shared" ref="AC482" si="5217">IF(ISNA(VLOOKUP(F482,$AI$2:$AS$5000,11,FALSE)),"", VLOOKUP(F482,$AI$2:$AS$5000,11,FALSE))</f>
        <v>0</v>
      </c>
      <c r="AI482" s="351" t="s">
        <v>2227</v>
      </c>
      <c r="AJ482" s="351">
        <v>1354087</v>
      </c>
      <c r="AK482" s="351">
        <v>4148310</v>
      </c>
      <c r="AL482" s="351">
        <v>2</v>
      </c>
      <c r="AM482" s="352">
        <v>2</v>
      </c>
      <c r="AN482" s="351">
        <v>21</v>
      </c>
      <c r="AO482" s="9">
        <v>1</v>
      </c>
      <c r="AP482" s="9">
        <v>0</v>
      </c>
      <c r="AQ482" s="9">
        <v>0</v>
      </c>
      <c r="AR482" s="9">
        <v>0</v>
      </c>
    </row>
    <row r="483" spans="1:50" ht="26.25" thickBot="1">
      <c r="A483" s="212">
        <f t="shared" si="4936"/>
        <v>0</v>
      </c>
      <c r="B483" s="23" t="str">
        <f t="shared" ref="B483:D483" si="5218">B481</f>
        <v>GGFV51FA</v>
      </c>
      <c r="C483" s="220" t="str">
        <f t="shared" si="5218"/>
        <v>Major Must</v>
      </c>
      <c r="D483" s="45" t="str">
        <f t="shared" si="5218"/>
        <v>CB. 7.9.6</v>
      </c>
      <c r="E483" s="24" t="str">
        <f>Labels!$C$104</f>
        <v>Answer 2 / Evidence</v>
      </c>
      <c r="F483" s="222"/>
      <c r="G483" s="223"/>
      <c r="H483" s="25" t="str">
        <f t="shared" si="5203"/>
        <v/>
      </c>
      <c r="I483" s="25" t="str">
        <f t="shared" si="5204"/>
        <v/>
      </c>
      <c r="J483" s="25" t="str">
        <f t="shared" si="5205"/>
        <v/>
      </c>
      <c r="K483" s="25" t="str">
        <f t="shared" si="5206"/>
        <v>X</v>
      </c>
      <c r="L483" s="27" t="str">
        <f t="shared" ref="L483" si="5219">L481</f>
        <v/>
      </c>
      <c r="M483" s="21"/>
      <c r="N483" s="22" t="e">
        <f t="shared" si="5208"/>
        <v>#VALUE!</v>
      </c>
      <c r="O483" s="22" t="str">
        <f t="shared" ref="O483" si="5220">IF(ISERR(N483),D481,N483)</f>
        <v>CB. 7.9.6</v>
      </c>
      <c r="P483" s="22" t="str">
        <f t="shared" si="5210"/>
        <v/>
      </c>
      <c r="Q483" s="22" t="str">
        <f t="shared" si="5211"/>
        <v/>
      </c>
      <c r="R483" s="9" t="e">
        <f t="shared" si="5212"/>
        <v>#N/A</v>
      </c>
      <c r="S483" s="9">
        <f t="shared" si="5213"/>
        <v>0</v>
      </c>
      <c r="T483" s="9" t="e">
        <f t="shared" si="5214"/>
        <v>#N/A</v>
      </c>
      <c r="U483" s="9">
        <f t="shared" si="5215"/>
        <v>0</v>
      </c>
      <c r="V483" s="9">
        <f t="shared" ref="V483" si="5221">IF(U483=0,U482,U483)</f>
        <v>2</v>
      </c>
      <c r="W483" s="347">
        <v>2</v>
      </c>
      <c r="X483" s="9" t="e">
        <f t="shared" si="5216"/>
        <v>#N/A</v>
      </c>
      <c r="Y483" s="349"/>
      <c r="Z483" s="9">
        <f>SUM(Y$7:Y483)</f>
        <v>0</v>
      </c>
      <c r="AE483" s="9">
        <f t="shared" ref="AE483" si="5222">MIN(AH483,V483)</f>
        <v>2</v>
      </c>
      <c r="AH483" s="9">
        <v>2</v>
      </c>
      <c r="AI483" s="351" t="s">
        <v>2228</v>
      </c>
      <c r="AJ483" s="351">
        <v>1354088</v>
      </c>
      <c r="AK483" s="351">
        <v>4148315</v>
      </c>
      <c r="AL483" s="351">
        <v>0</v>
      </c>
      <c r="AM483" s="352">
        <v>6</v>
      </c>
      <c r="AN483" s="351">
        <v>21</v>
      </c>
      <c r="AO483" s="9">
        <v>1</v>
      </c>
      <c r="AP483" s="9">
        <v>0</v>
      </c>
      <c r="AQ483" s="9">
        <v>1</v>
      </c>
      <c r="AR483" s="9">
        <v>0</v>
      </c>
      <c r="AU483" s="9">
        <v>0</v>
      </c>
      <c r="AV483" s="9">
        <f>U482</f>
        <v>2</v>
      </c>
    </row>
    <row r="484" spans="1:50" ht="38.25">
      <c r="A484" s="212">
        <f t="shared" si="4936"/>
        <v>0</v>
      </c>
      <c r="B484" s="67" t="s">
        <v>1157</v>
      </c>
      <c r="C484" s="143" t="s">
        <v>1097</v>
      </c>
      <c r="D484" s="43" t="s">
        <v>2662</v>
      </c>
      <c r="E484" s="218" t="str">
        <f>Labels!$C$54</f>
        <v>Control Point</v>
      </c>
      <c r="F484" s="26" t="s">
        <v>2663</v>
      </c>
      <c r="G484" s="30" t="str">
        <f>IF(OR(ISERR(P485),ISERR(P486),ISERR(Q485),ISERR(Q486)),Labels!$C$94,Q484)</f>
        <v>Input Accepted</v>
      </c>
      <c r="H484" s="15" t="str">
        <f t="shared" ref="H484" si="5223">IF(F485&lt;&gt;"",IF(TRIM(VLOOKUP(F485,$AI$2:$AR$5000,8,FALSE))="1","X",""),"")</f>
        <v/>
      </c>
      <c r="I484" s="15" t="str">
        <f t="shared" ref="I484" si="5224">IF(F485&lt;&gt;"",IF(TRIM(VLOOKUP(F485,$AI$2:$AR$5000,9,FALSE))="1","X",""),"")</f>
        <v/>
      </c>
      <c r="J484" s="15" t="str">
        <f t="shared" ref="J484" si="5225">IF(TRIM(""&amp;G486)&lt;&gt;"","X","")</f>
        <v/>
      </c>
      <c r="K484" s="15" t="str">
        <f t="shared" ref="K484" si="5226">IF(TRIM(""&amp;G485)&lt;&gt;"","X","")</f>
        <v/>
      </c>
      <c r="L484" s="31" t="str">
        <f>IF(G484&lt;&gt;Labels!$C$92,"X","")</f>
        <v/>
      </c>
      <c r="M484" s="16"/>
      <c r="N484" s="17">
        <v>1354069</v>
      </c>
      <c r="O484" s="17">
        <v>13125</v>
      </c>
      <c r="P484" s="17"/>
      <c r="Q484" s="22" t="str">
        <f>IF(F485="",Labels!$C$93,R484)</f>
        <v>Input Accepted</v>
      </c>
      <c r="R484" s="9" t="str">
        <f t="shared" ref="R484" si="5227">IF(OR(O485&amp;""&lt;&gt;D484&amp;"",O486&amp;""&lt;&gt;D484&amp;""),"You are not allowed to copy cells in the answer column. Press Ctrl-z immediately to attempt to fix this error.",S484)</f>
        <v>Input Accepted</v>
      </c>
      <c r="S484" s="9" t="str">
        <f>IF(AND(OR(H484="X",S485=6,C484=Labels!$C$49,C484=Labels!$C$46,AX484="Y"),Q485=""),Labels!$C$95,T484)</f>
        <v>Input Accepted</v>
      </c>
      <c r="T484" s="346" t="str">
        <f>IF(OR(S486=6,AND(S486&gt;0,S485=6)),Labels!$C$96,IF(S486=1,Labels!$C$143,U484))</f>
        <v>Input Accepted</v>
      </c>
      <c r="U484" s="9" t="str">
        <f>IF(AND(S486&gt;0,U486&lt;=U485),Labels!C$97,V484)</f>
        <v>Input Accepted</v>
      </c>
      <c r="V484" s="9" t="str">
        <f>IF(AND(S486&gt;0,Q486=""),Labels!$C$98,W484)</f>
        <v>Input Accepted</v>
      </c>
      <c r="W484" s="9" t="str">
        <f>IF(AND(S486=0,Q486&lt;&gt;""),Labels!$C$99,Labels!$C$92)</f>
        <v>Input Accepted</v>
      </c>
      <c r="Y484" s="9">
        <f t="shared" ref="Y484" si="5228">IF(H484="X",1,0)</f>
        <v>0</v>
      </c>
      <c r="Z484" s="9">
        <f>SUM(Y$7:Y484)</f>
        <v>0</v>
      </c>
      <c r="AA484" s="9" t="str">
        <f t="shared" ref="AA484" si="5229">Q485</f>
        <v/>
      </c>
      <c r="AB484" s="9">
        <f t="shared" ref="AB484" si="5230">VLOOKUP(P485,$AI$2:$AN$5000,6,FALSE)</f>
        <v>21</v>
      </c>
      <c r="AC484" s="9" t="str">
        <f t="shared" ref="AC484" si="5231">Q486</f>
        <v/>
      </c>
      <c r="AD484" s="9">
        <f t="shared" ref="AD484" si="5232">IF(TRIM(F485)="",1,0)</f>
        <v>0</v>
      </c>
      <c r="AF484" s="347">
        <f t="shared" ref="AF484" si="5233">SUM($AD$7:$AD$5000)</f>
        <v>0</v>
      </c>
      <c r="AG484" s="9">
        <f>IF(AND(H484="X",C484=Labels!C526),1,0)</f>
        <v>0</v>
      </c>
      <c r="AI484" s="351" t="s">
        <v>2229</v>
      </c>
      <c r="AJ484" s="351">
        <v>1354088</v>
      </c>
      <c r="AK484" s="351">
        <v>4148314</v>
      </c>
      <c r="AL484" s="351">
        <v>0</v>
      </c>
      <c r="AM484" s="352">
        <v>5</v>
      </c>
      <c r="AN484" s="351">
        <v>21</v>
      </c>
      <c r="AO484" s="9">
        <v>0</v>
      </c>
      <c r="AP484" s="9">
        <v>1</v>
      </c>
      <c r="AQ484" s="9">
        <v>0</v>
      </c>
      <c r="AR484" s="9">
        <v>0</v>
      </c>
      <c r="AX484" s="9" t="s">
        <v>663</v>
      </c>
    </row>
    <row r="485" spans="1:50" ht="25.5">
      <c r="A485" s="212">
        <f t="shared" si="4936"/>
        <v>0</v>
      </c>
      <c r="B485" s="18" t="s">
        <v>1157</v>
      </c>
      <c r="C485" s="219" t="str">
        <f t="shared" ref="C485" si="5234">C484</f>
        <v>Minor Must</v>
      </c>
      <c r="D485" s="44" t="str">
        <f t="shared" ref="D485" si="5235">D484</f>
        <v>CB. 7.10.1</v>
      </c>
      <c r="E485" s="19" t="str">
        <f>Labels!$C$103</f>
        <v>Answer 1 / Comment</v>
      </c>
      <c r="F485" s="62" t="str">
        <f>$AI$429</f>
        <v>CB. 7.10.1 -Yes</v>
      </c>
      <c r="G485" s="46"/>
      <c r="H485" s="20" t="str">
        <f t="shared" ref="H485:H486" si="5236">H484</f>
        <v/>
      </c>
      <c r="I485" s="20" t="str">
        <f t="shared" ref="I485:I486" si="5237">I484</f>
        <v/>
      </c>
      <c r="J485" s="20" t="str">
        <f t="shared" ref="J485:J486" si="5238">J484</f>
        <v/>
      </c>
      <c r="K485" s="20" t="str">
        <f t="shared" ref="K485:K486" si="5239">K484</f>
        <v/>
      </c>
      <c r="L485" s="28" t="str">
        <f t="shared" ref="L485" si="5240">L484</f>
        <v/>
      </c>
      <c r="M485" s="21"/>
      <c r="N485" s="22" t="str">
        <f t="shared" ref="N485:N486" si="5241">LEFT(F485,FIND(" -",F485)-1)</f>
        <v>CB. 7.10.1</v>
      </c>
      <c r="O485" s="22" t="str">
        <f t="shared" ref="O485" si="5242">IF(ISERR(N485),D484,N485)</f>
        <v>CB. 7.10.1</v>
      </c>
      <c r="P485" s="22" t="str">
        <f t="shared" ref="P485:P486" si="5243">TRIM(F485&amp;"")</f>
        <v>CB. 7.10.1 -Yes</v>
      </c>
      <c r="Q485" s="22" t="str">
        <f t="shared" ref="Q485:Q486" si="5244">TRIM(G485&amp;"")</f>
        <v/>
      </c>
      <c r="R485" s="9">
        <f t="shared" ref="R485:R486" si="5245">VLOOKUP(F485,$AI$2:$AM$5000,5,FALSE)</f>
        <v>2</v>
      </c>
      <c r="S485" s="9">
        <f t="shared" ref="S485:S486" si="5246">IF(ISNA(R485),0,R485)</f>
        <v>2</v>
      </c>
      <c r="T485" s="9">
        <f t="shared" ref="T485:T486" si="5247">VLOOKUP(F485,$AI$2:$AL$5000,4,FALSE)</f>
        <v>2</v>
      </c>
      <c r="U485" s="9">
        <f t="shared" ref="U485:U486" si="5248">IF(ISNA(T485),0,T485)</f>
        <v>2</v>
      </c>
      <c r="X485" s="9">
        <f t="shared" ref="X485:X486" si="5249">VLOOKUP(F485,$AI$2:$AL$5000,3,FALSE)</f>
        <v>4148257</v>
      </c>
      <c r="Y485" s="349"/>
      <c r="Z485" s="9">
        <f>SUM(Y$7:Y485)</f>
        <v>0</v>
      </c>
      <c r="AC485" s="350">
        <f t="shared" ref="AC485" si="5250">IF(ISNA(VLOOKUP(F485,$AI$2:$AS$5000,11,FALSE)),"", VLOOKUP(F485,$AI$2:$AS$5000,11,FALSE))</f>
        <v>0</v>
      </c>
      <c r="AI485" s="351" t="s">
        <v>2230</v>
      </c>
      <c r="AJ485" s="351">
        <v>1354088</v>
      </c>
      <c r="AK485" s="351">
        <v>4148313</v>
      </c>
      <c r="AL485" s="351">
        <v>2</v>
      </c>
      <c r="AM485" s="352">
        <v>2</v>
      </c>
      <c r="AN485" s="351">
        <v>21</v>
      </c>
      <c r="AO485" s="9">
        <v>1</v>
      </c>
      <c r="AP485" s="9">
        <v>0</v>
      </c>
      <c r="AQ485" s="9">
        <v>0</v>
      </c>
      <c r="AR485" s="9">
        <v>0</v>
      </c>
    </row>
    <row r="486" spans="1:50" ht="26.25" thickBot="1">
      <c r="A486" s="212">
        <f t="shared" si="4936"/>
        <v>0</v>
      </c>
      <c r="B486" s="23" t="str">
        <f t="shared" ref="B486:D486" si="5251">B484</f>
        <v>GGFV51FA</v>
      </c>
      <c r="C486" s="220" t="str">
        <f t="shared" si="5251"/>
        <v>Minor Must</v>
      </c>
      <c r="D486" s="45" t="str">
        <f t="shared" si="5251"/>
        <v>CB. 7.10.1</v>
      </c>
      <c r="E486" s="24" t="str">
        <f>Labels!$C$104</f>
        <v>Answer 2 / Evidence</v>
      </c>
      <c r="F486" s="222"/>
      <c r="G486" s="223"/>
      <c r="H486" s="25" t="str">
        <f t="shared" si="5236"/>
        <v/>
      </c>
      <c r="I486" s="25" t="str">
        <f t="shared" si="5237"/>
        <v/>
      </c>
      <c r="J486" s="25" t="str">
        <f t="shared" si="5238"/>
        <v/>
      </c>
      <c r="K486" s="25" t="str">
        <f t="shared" si="5239"/>
        <v/>
      </c>
      <c r="L486" s="27" t="str">
        <f t="shared" ref="L486" si="5252">L484</f>
        <v/>
      </c>
      <c r="M486" s="21"/>
      <c r="N486" s="22" t="e">
        <f t="shared" si="5241"/>
        <v>#VALUE!</v>
      </c>
      <c r="O486" s="22" t="str">
        <f t="shared" ref="O486" si="5253">IF(ISERR(N486),D484,N486)</f>
        <v>CB. 7.10.1</v>
      </c>
      <c r="P486" s="22" t="str">
        <f t="shared" si="5243"/>
        <v/>
      </c>
      <c r="Q486" s="22" t="str">
        <f t="shared" si="5244"/>
        <v/>
      </c>
      <c r="R486" s="9" t="e">
        <f t="shared" si="5245"/>
        <v>#N/A</v>
      </c>
      <c r="S486" s="9">
        <f t="shared" si="5246"/>
        <v>0</v>
      </c>
      <c r="T486" s="9" t="e">
        <f t="shared" si="5247"/>
        <v>#N/A</v>
      </c>
      <c r="U486" s="9">
        <f t="shared" si="5248"/>
        <v>0</v>
      </c>
      <c r="V486" s="9">
        <f t="shared" ref="V486" si="5254">IF(U486=0,U485,U486)</f>
        <v>2</v>
      </c>
      <c r="W486" s="347">
        <v>2</v>
      </c>
      <c r="X486" s="9" t="e">
        <f t="shared" si="5249"/>
        <v>#N/A</v>
      </c>
      <c r="Y486" s="349"/>
      <c r="Z486" s="9">
        <f>SUM(Y$7:Y486)</f>
        <v>0</v>
      </c>
      <c r="AE486" s="9">
        <f t="shared" ref="AE486" si="5255">MIN(AH486,V486)</f>
        <v>2</v>
      </c>
      <c r="AH486" s="9">
        <v>2</v>
      </c>
      <c r="AI486" s="351" t="s">
        <v>2231</v>
      </c>
      <c r="AJ486" s="351">
        <v>1354089</v>
      </c>
      <c r="AK486" s="351">
        <v>4148317</v>
      </c>
      <c r="AL486" s="351">
        <v>0</v>
      </c>
      <c r="AM486" s="352">
        <v>5</v>
      </c>
      <c r="AN486" s="351">
        <v>21</v>
      </c>
      <c r="AO486" s="9">
        <v>0</v>
      </c>
      <c r="AP486" s="9">
        <v>1</v>
      </c>
      <c r="AQ486" s="9">
        <v>0</v>
      </c>
      <c r="AR486" s="9">
        <v>0</v>
      </c>
      <c r="AU486" s="9">
        <v>0</v>
      </c>
      <c r="AV486" s="9">
        <f>U485</f>
        <v>2</v>
      </c>
    </row>
    <row r="487" spans="1:50" ht="51">
      <c r="A487" s="212">
        <f t="shared" si="4936"/>
        <v>0</v>
      </c>
      <c r="B487" s="67" t="s">
        <v>1157</v>
      </c>
      <c r="C487" s="143" t="s">
        <v>1097</v>
      </c>
      <c r="D487" s="43" t="s">
        <v>2664</v>
      </c>
      <c r="E487" s="218" t="str">
        <f>Labels!$C$54</f>
        <v>Control Point</v>
      </c>
      <c r="F487" s="26" t="s">
        <v>2665</v>
      </c>
      <c r="G487" s="30" t="str">
        <f>IF(OR(ISERR(P488),ISERR(P489),ISERR(Q488),ISERR(Q489)),Labels!$C$94,Q487)</f>
        <v>Input Accepted</v>
      </c>
      <c r="H487" s="15" t="str">
        <f t="shared" ref="H487" si="5256">IF(F488&lt;&gt;"",IF(TRIM(VLOOKUP(F488,$AI$2:$AR$5000,8,FALSE))="1","X",""),"")</f>
        <v/>
      </c>
      <c r="I487" s="15" t="str">
        <f t="shared" ref="I487" si="5257">IF(F488&lt;&gt;"",IF(TRIM(VLOOKUP(F488,$AI$2:$AR$5000,9,FALSE))="1","X",""),"")</f>
        <v/>
      </c>
      <c r="J487" s="15" t="str">
        <f t="shared" ref="J487" si="5258">IF(TRIM(""&amp;G489)&lt;&gt;"","X","")</f>
        <v/>
      </c>
      <c r="K487" s="15" t="str">
        <f t="shared" ref="K487" si="5259">IF(TRIM(""&amp;G488)&lt;&gt;"","X","")</f>
        <v>X</v>
      </c>
      <c r="L487" s="31" t="str">
        <f>IF(G487&lt;&gt;Labels!$C$92,"X","")</f>
        <v/>
      </c>
      <c r="M487" s="16"/>
      <c r="N487" s="17">
        <v>1354070</v>
      </c>
      <c r="O487" s="17">
        <v>13125</v>
      </c>
      <c r="P487" s="17"/>
      <c r="Q487" s="22" t="str">
        <f>IF(F488="",Labels!$C$93,R487)</f>
        <v>Input Accepted</v>
      </c>
      <c r="R487" s="9" t="str">
        <f t="shared" ref="R487" si="5260">IF(OR(O488&amp;""&lt;&gt;D487&amp;"",O489&amp;""&lt;&gt;D487&amp;""),"You are not allowed to copy cells in the answer column. Press Ctrl-z immediately to attempt to fix this error.",S487)</f>
        <v>Input Accepted</v>
      </c>
      <c r="S487" s="9" t="str">
        <f>IF(AND(OR(H487="X",S488=6,C487=Labels!$C$49,C487=Labels!$C$46,AX487="Y"),Q488=""),Labels!$C$95,T487)</f>
        <v>Input Accepted</v>
      </c>
      <c r="T487" s="346" t="str">
        <f>IF(OR(S489=6,AND(S489&gt;0,S488=6)),Labels!$C$96,IF(S489=1,Labels!$C$143,U487))</f>
        <v>Input Accepted</v>
      </c>
      <c r="U487" s="9" t="str">
        <f>IF(AND(S489&gt;0,U489&lt;=U488),Labels!C$97,V487)</f>
        <v>Input Accepted</v>
      </c>
      <c r="V487" s="9" t="str">
        <f>IF(AND(S489&gt;0,Q489=""),Labels!$C$98,W487)</f>
        <v>Input Accepted</v>
      </c>
      <c r="W487" s="9" t="str">
        <f>IF(AND(S489=0,Q489&lt;&gt;""),Labels!$C$99,Labels!$C$92)</f>
        <v>Input Accepted</v>
      </c>
      <c r="Y487" s="9">
        <f t="shared" ref="Y487" si="5261">IF(H487="X",1,0)</f>
        <v>0</v>
      </c>
      <c r="Z487" s="9">
        <f>SUM(Y$7:Y487)</f>
        <v>0</v>
      </c>
      <c r="AA487" s="9" t="str">
        <f t="shared" ref="AA487" si="5262">Q488</f>
        <v>Yes</v>
      </c>
      <c r="AB487" s="9">
        <f t="shared" ref="AB487" si="5263">VLOOKUP(P488,$AI$2:$AN$5000,6,FALSE)</f>
        <v>21</v>
      </c>
      <c r="AC487" s="9" t="str">
        <f t="shared" ref="AC487" si="5264">Q489</f>
        <v/>
      </c>
      <c r="AD487" s="9">
        <f t="shared" ref="AD487" si="5265">IF(TRIM(F488)="",1,0)</f>
        <v>0</v>
      </c>
      <c r="AF487" s="347">
        <f t="shared" ref="AF487" si="5266">SUM($AD$7:$AD$5000)</f>
        <v>0</v>
      </c>
      <c r="AG487" s="9">
        <f>IF(AND(H487="X",C487=Labels!C529),1,0)</f>
        <v>0</v>
      </c>
      <c r="AI487" s="351" t="s">
        <v>2232</v>
      </c>
      <c r="AJ487" s="351">
        <v>1354089</v>
      </c>
      <c r="AK487" s="351">
        <v>4148316</v>
      </c>
      <c r="AL487" s="351">
        <v>2</v>
      </c>
      <c r="AM487" s="352">
        <v>2</v>
      </c>
      <c r="AN487" s="351">
        <v>21</v>
      </c>
      <c r="AO487" s="9">
        <v>1</v>
      </c>
      <c r="AP487" s="9">
        <v>0</v>
      </c>
      <c r="AQ487" s="9">
        <v>0</v>
      </c>
      <c r="AR487" s="9">
        <v>0</v>
      </c>
      <c r="AX487" s="9" t="s">
        <v>664</v>
      </c>
    </row>
    <row r="488" spans="1:50" ht="25.5">
      <c r="A488" s="212">
        <f t="shared" si="4936"/>
        <v>0</v>
      </c>
      <c r="B488" s="18" t="s">
        <v>1157</v>
      </c>
      <c r="C488" s="219" t="str">
        <f t="shared" ref="C488" si="5267">C487</f>
        <v>Minor Must</v>
      </c>
      <c r="D488" s="44" t="str">
        <f t="shared" ref="D488" si="5268">D487</f>
        <v>CB. 7.11.1</v>
      </c>
      <c r="E488" s="19" t="str">
        <f>Labels!$C$103</f>
        <v>Answer 1 / Comment</v>
      </c>
      <c r="F488" s="62" t="str">
        <f>$AI$432</f>
        <v>CB. 7.11.1 -Yes</v>
      </c>
      <c r="G488" s="46" t="s">
        <v>440</v>
      </c>
      <c r="H488" s="20" t="str">
        <f t="shared" ref="H488:H489" si="5269">H487</f>
        <v/>
      </c>
      <c r="I488" s="20" t="str">
        <f t="shared" ref="I488:I489" si="5270">I487</f>
        <v/>
      </c>
      <c r="J488" s="20" t="str">
        <f t="shared" ref="J488:J489" si="5271">J487</f>
        <v/>
      </c>
      <c r="K488" s="20" t="str">
        <f t="shared" ref="K488:K489" si="5272">K487</f>
        <v>X</v>
      </c>
      <c r="L488" s="28" t="str">
        <f t="shared" ref="L488" si="5273">L487</f>
        <v/>
      </c>
      <c r="M488" s="21"/>
      <c r="N488" s="22" t="str">
        <f t="shared" ref="N488:N489" si="5274">LEFT(F488,FIND(" -",F488)-1)</f>
        <v>CB. 7.11.1</v>
      </c>
      <c r="O488" s="22" t="str">
        <f t="shared" ref="O488" si="5275">IF(ISERR(N488),D487,N488)</f>
        <v>CB. 7.11.1</v>
      </c>
      <c r="P488" s="22" t="str">
        <f t="shared" ref="P488:P489" si="5276">TRIM(F488&amp;"")</f>
        <v>CB. 7.11.1 -Yes</v>
      </c>
      <c r="Q488" s="22" t="str">
        <f t="shared" ref="Q488:Q489" si="5277">TRIM(G488&amp;"")</f>
        <v>Yes</v>
      </c>
      <c r="R488" s="9">
        <f t="shared" ref="R488:R489" si="5278">VLOOKUP(F488,$AI$2:$AM$5000,5,FALSE)</f>
        <v>2</v>
      </c>
      <c r="S488" s="9">
        <f t="shared" ref="S488:S489" si="5279">IF(ISNA(R488),0,R488)</f>
        <v>2</v>
      </c>
      <c r="T488" s="9">
        <f t="shared" ref="T488:T489" si="5280">VLOOKUP(F488,$AI$2:$AL$5000,4,FALSE)</f>
        <v>2</v>
      </c>
      <c r="U488" s="9">
        <f t="shared" ref="U488:U489" si="5281">IF(ISNA(T488),0,T488)</f>
        <v>2</v>
      </c>
      <c r="X488" s="9">
        <f t="shared" ref="X488:X489" si="5282">VLOOKUP(F488,$AI$2:$AL$5000,3,FALSE)</f>
        <v>4148260</v>
      </c>
      <c r="Y488" s="349"/>
      <c r="Z488" s="9">
        <f>SUM(Y$7:Y488)</f>
        <v>0</v>
      </c>
      <c r="AC488" s="350">
        <f t="shared" ref="AC488" si="5283">IF(ISNA(VLOOKUP(F488,$AI$2:$AS$5000,11,FALSE)),"", VLOOKUP(F488,$AI$2:$AS$5000,11,FALSE))</f>
        <v>0</v>
      </c>
      <c r="AI488" s="351" t="s">
        <v>2233</v>
      </c>
      <c r="AJ488" s="351">
        <v>1354090</v>
      </c>
      <c r="AK488" s="351">
        <v>4148320</v>
      </c>
      <c r="AL488" s="351">
        <v>0</v>
      </c>
      <c r="AM488" s="352">
        <v>6</v>
      </c>
      <c r="AN488" s="351">
        <v>21</v>
      </c>
      <c r="AO488" s="9">
        <v>1</v>
      </c>
      <c r="AP488" s="9">
        <v>0</v>
      </c>
      <c r="AQ488" s="9">
        <v>1</v>
      </c>
      <c r="AR488" s="9">
        <v>0</v>
      </c>
    </row>
    <row r="489" spans="1:50" ht="26.25" thickBot="1">
      <c r="A489" s="212">
        <f t="shared" si="4936"/>
        <v>0</v>
      </c>
      <c r="B489" s="23" t="str">
        <f t="shared" ref="B489:D489" si="5284">B487</f>
        <v>GGFV51FA</v>
      </c>
      <c r="C489" s="220" t="str">
        <f t="shared" si="5284"/>
        <v>Minor Must</v>
      </c>
      <c r="D489" s="45" t="str">
        <f t="shared" si="5284"/>
        <v>CB. 7.11.1</v>
      </c>
      <c r="E489" s="24" t="str">
        <f>Labels!$C$104</f>
        <v>Answer 2 / Evidence</v>
      </c>
      <c r="F489" s="222"/>
      <c r="G489" s="223"/>
      <c r="H489" s="25" t="str">
        <f t="shared" si="5269"/>
        <v/>
      </c>
      <c r="I489" s="25" t="str">
        <f t="shared" si="5270"/>
        <v/>
      </c>
      <c r="J489" s="25" t="str">
        <f t="shared" si="5271"/>
        <v/>
      </c>
      <c r="K489" s="25" t="str">
        <f t="shared" si="5272"/>
        <v>X</v>
      </c>
      <c r="L489" s="27" t="str">
        <f t="shared" ref="L489" si="5285">L487</f>
        <v/>
      </c>
      <c r="M489" s="21"/>
      <c r="N489" s="22" t="e">
        <f t="shared" si="5274"/>
        <v>#VALUE!</v>
      </c>
      <c r="O489" s="22" t="str">
        <f t="shared" ref="O489" si="5286">IF(ISERR(N489),D487,N489)</f>
        <v>CB. 7.11.1</v>
      </c>
      <c r="P489" s="22" t="str">
        <f t="shared" si="5276"/>
        <v/>
      </c>
      <c r="Q489" s="22" t="str">
        <f t="shared" si="5277"/>
        <v/>
      </c>
      <c r="R489" s="9" t="e">
        <f t="shared" si="5278"/>
        <v>#N/A</v>
      </c>
      <c r="S489" s="9">
        <f t="shared" si="5279"/>
        <v>0</v>
      </c>
      <c r="T489" s="9" t="e">
        <f t="shared" si="5280"/>
        <v>#N/A</v>
      </c>
      <c r="U489" s="9">
        <f t="shared" si="5281"/>
        <v>0</v>
      </c>
      <c r="V489" s="9">
        <f t="shared" ref="V489" si="5287">IF(U489=0,U488,U489)</f>
        <v>2</v>
      </c>
      <c r="W489" s="347">
        <v>2</v>
      </c>
      <c r="X489" s="9" t="e">
        <f t="shared" si="5282"/>
        <v>#N/A</v>
      </c>
      <c r="Y489" s="349"/>
      <c r="Z489" s="9">
        <f>SUM(Y$7:Y489)</f>
        <v>0</v>
      </c>
      <c r="AE489" s="9">
        <f t="shared" ref="AE489" si="5288">MIN(AH489,V489)</f>
        <v>2</v>
      </c>
      <c r="AH489" s="9">
        <v>2</v>
      </c>
      <c r="AI489" s="351" t="s">
        <v>2234</v>
      </c>
      <c r="AJ489" s="351">
        <v>1354090</v>
      </c>
      <c r="AK489" s="351">
        <v>4148319</v>
      </c>
      <c r="AL489" s="351">
        <v>0</v>
      </c>
      <c r="AM489" s="352">
        <v>5</v>
      </c>
      <c r="AN489" s="351">
        <v>21</v>
      </c>
      <c r="AO489" s="9">
        <v>0</v>
      </c>
      <c r="AP489" s="9">
        <v>1</v>
      </c>
      <c r="AQ489" s="9">
        <v>0</v>
      </c>
      <c r="AR489" s="9">
        <v>0</v>
      </c>
      <c r="AU489" s="9">
        <v>0</v>
      </c>
      <c r="AV489" s="9">
        <f>U488</f>
        <v>2</v>
      </c>
    </row>
    <row r="490" spans="1:50" ht="89.25">
      <c r="A490" s="212">
        <f t="shared" si="4936"/>
        <v>0</v>
      </c>
      <c r="B490" s="67" t="s">
        <v>1157</v>
      </c>
      <c r="C490" s="143" t="s">
        <v>1097</v>
      </c>
      <c r="D490" s="43" t="s">
        <v>2666</v>
      </c>
      <c r="E490" s="218" t="str">
        <f>Labels!$C$54</f>
        <v>Control Point</v>
      </c>
      <c r="F490" s="26" t="s">
        <v>2667</v>
      </c>
      <c r="G490" s="30" t="str">
        <f>IF(OR(ISERR(P491),ISERR(P492),ISERR(Q491),ISERR(Q492)),Labels!$C$94,Q490)</f>
        <v>Input Accepted</v>
      </c>
      <c r="H490" s="15" t="str">
        <f t="shared" ref="H490" si="5289">IF(F491&lt;&gt;"",IF(TRIM(VLOOKUP(F491,$AI$2:$AR$5000,8,FALSE))="1","X",""),"")</f>
        <v/>
      </c>
      <c r="I490" s="15" t="str">
        <f t="shared" ref="I490" si="5290">IF(F491&lt;&gt;"",IF(TRIM(VLOOKUP(F491,$AI$2:$AR$5000,9,FALSE))="1","X",""),"")</f>
        <v/>
      </c>
      <c r="J490" s="15" t="str">
        <f t="shared" ref="J490" si="5291">IF(TRIM(""&amp;G492)&lt;&gt;"","X","")</f>
        <v/>
      </c>
      <c r="K490" s="15" t="str">
        <f t="shared" ref="K490" si="5292">IF(TRIM(""&amp;G491)&lt;&gt;"","X","")</f>
        <v>X</v>
      </c>
      <c r="L490" s="31" t="str">
        <f>IF(G490&lt;&gt;Labels!$C$92,"X","")</f>
        <v/>
      </c>
      <c r="M490" s="16"/>
      <c r="N490" s="17">
        <v>1354071</v>
      </c>
      <c r="O490" s="17">
        <v>13125</v>
      </c>
      <c r="P490" s="17"/>
      <c r="Q490" s="22" t="str">
        <f>IF(F491="",Labels!$C$93,R490)</f>
        <v>Input Accepted</v>
      </c>
      <c r="R490" s="9" t="str">
        <f t="shared" ref="R490" si="5293">IF(OR(O491&amp;""&lt;&gt;D490&amp;"",O492&amp;""&lt;&gt;D490&amp;""),"You are not allowed to copy cells in the answer column. Press Ctrl-z immediately to attempt to fix this error.",S490)</f>
        <v>Input Accepted</v>
      </c>
      <c r="S490" s="9" t="str">
        <f>IF(AND(OR(H490="X",S491=6,C490=Labels!$C$49,C490=Labels!$C$46,AX490="Y"),Q491=""),Labels!$C$95,T490)</f>
        <v>Input Accepted</v>
      </c>
      <c r="T490" s="346" t="str">
        <f>IF(OR(S492=6,AND(S492&gt;0,S491=6)),Labels!$C$96,IF(S492=1,Labels!$C$143,U490))</f>
        <v>Input Accepted</v>
      </c>
      <c r="U490" s="9" t="str">
        <f>IF(AND(S492&gt;0,U492&lt;=U491),Labels!C$97,V490)</f>
        <v>Input Accepted</v>
      </c>
      <c r="V490" s="9" t="str">
        <f>IF(AND(S492&gt;0,Q492=""),Labels!$C$98,W490)</f>
        <v>Input Accepted</v>
      </c>
      <c r="W490" s="9" t="str">
        <f>IF(AND(S492=0,Q492&lt;&gt;""),Labels!$C$99,Labels!$C$92)</f>
        <v>Input Accepted</v>
      </c>
      <c r="Y490" s="9">
        <f t="shared" ref="Y490" si="5294">IF(H490="X",1,0)</f>
        <v>0</v>
      </c>
      <c r="Z490" s="9">
        <f>SUM(Y$7:Y490)</f>
        <v>0</v>
      </c>
      <c r="AA490" s="9" t="str">
        <f t="shared" ref="AA490" si="5295">Q491</f>
        <v>Yes</v>
      </c>
      <c r="AB490" s="9">
        <f t="shared" ref="AB490" si="5296">VLOOKUP(P491,$AI$2:$AN$5000,6,FALSE)</f>
        <v>21</v>
      </c>
      <c r="AC490" s="9" t="str">
        <f t="shared" ref="AC490" si="5297">Q492</f>
        <v/>
      </c>
      <c r="AD490" s="9">
        <f t="shared" ref="AD490" si="5298">IF(TRIM(F491)="",1,0)</f>
        <v>0</v>
      </c>
      <c r="AF490" s="347">
        <f t="shared" ref="AF490" si="5299">SUM($AD$7:$AD$5000)</f>
        <v>0</v>
      </c>
      <c r="AG490" s="9">
        <f>IF(AND(H490="X",C490=Labels!C532),1,0)</f>
        <v>0</v>
      </c>
      <c r="AI490" s="351" t="s">
        <v>2235</v>
      </c>
      <c r="AJ490" s="351">
        <v>1354090</v>
      </c>
      <c r="AK490" s="351">
        <v>4148318</v>
      </c>
      <c r="AL490" s="351">
        <v>2</v>
      </c>
      <c r="AM490" s="352">
        <v>2</v>
      </c>
      <c r="AN490" s="351">
        <v>21</v>
      </c>
      <c r="AO490" s="9">
        <v>1</v>
      </c>
      <c r="AP490" s="9">
        <v>0</v>
      </c>
      <c r="AQ490" s="9">
        <v>0</v>
      </c>
      <c r="AR490" s="9">
        <v>0</v>
      </c>
      <c r="AX490" s="9" t="s">
        <v>664</v>
      </c>
    </row>
    <row r="491" spans="1:50" ht="25.5">
      <c r="A491" s="212">
        <f t="shared" si="4936"/>
        <v>0</v>
      </c>
      <c r="B491" s="18" t="s">
        <v>1157</v>
      </c>
      <c r="C491" s="219" t="str">
        <f t="shared" ref="C491" si="5300">C490</f>
        <v>Minor Must</v>
      </c>
      <c r="D491" s="44" t="str">
        <f t="shared" ref="D491" si="5301">D490</f>
        <v>CB. 8.1</v>
      </c>
      <c r="E491" s="19" t="str">
        <f>Labels!$C$103</f>
        <v>Answer 1 / Comment</v>
      </c>
      <c r="F491" s="62" t="str">
        <f>$AI$435</f>
        <v>CB. 8.1 -Yes</v>
      </c>
      <c r="G491" s="46" t="s">
        <v>440</v>
      </c>
      <c r="H491" s="20" t="str">
        <f t="shared" ref="H491:H492" si="5302">H490</f>
        <v/>
      </c>
      <c r="I491" s="20" t="str">
        <f t="shared" ref="I491:I492" si="5303">I490</f>
        <v/>
      </c>
      <c r="J491" s="20" t="str">
        <f t="shared" ref="J491:J492" si="5304">J490</f>
        <v/>
      </c>
      <c r="K491" s="20" t="str">
        <f t="shared" ref="K491:K492" si="5305">K490</f>
        <v>X</v>
      </c>
      <c r="L491" s="28" t="str">
        <f t="shared" ref="L491" si="5306">L490</f>
        <v/>
      </c>
      <c r="M491" s="21"/>
      <c r="N491" s="22" t="str">
        <f t="shared" ref="N491:N492" si="5307">LEFT(F491,FIND(" -",F491)-1)</f>
        <v>CB. 8.1</v>
      </c>
      <c r="O491" s="22" t="str">
        <f t="shared" ref="O491" si="5308">IF(ISERR(N491),D490,N491)</f>
        <v>CB. 8.1</v>
      </c>
      <c r="P491" s="22" t="str">
        <f t="shared" ref="P491:P492" si="5309">TRIM(F491&amp;"")</f>
        <v>CB. 8.1 -Yes</v>
      </c>
      <c r="Q491" s="22" t="str">
        <f t="shared" ref="Q491:Q492" si="5310">TRIM(G491&amp;"")</f>
        <v>Yes</v>
      </c>
      <c r="R491" s="9">
        <f t="shared" ref="R491:R492" si="5311">VLOOKUP(F491,$AI$2:$AM$5000,5,FALSE)</f>
        <v>2</v>
      </c>
      <c r="S491" s="9">
        <f t="shared" ref="S491:S492" si="5312">IF(ISNA(R491),0,R491)</f>
        <v>2</v>
      </c>
      <c r="T491" s="9">
        <f t="shared" ref="T491:T492" si="5313">VLOOKUP(F491,$AI$2:$AL$5000,4,FALSE)</f>
        <v>2</v>
      </c>
      <c r="U491" s="9">
        <f t="shared" ref="U491:U492" si="5314">IF(ISNA(T491),0,T491)</f>
        <v>2</v>
      </c>
      <c r="X491" s="9">
        <f t="shared" ref="X491:X492" si="5315">VLOOKUP(F491,$AI$2:$AL$5000,3,FALSE)</f>
        <v>4148263</v>
      </c>
      <c r="Y491" s="349"/>
      <c r="Z491" s="9">
        <f>SUM(Y$7:Y491)</f>
        <v>0</v>
      </c>
      <c r="AC491" s="350">
        <f t="shared" ref="AC491" si="5316">IF(ISNA(VLOOKUP(F491,$AI$2:$AS$5000,11,FALSE)),"", VLOOKUP(F491,$AI$2:$AS$5000,11,FALSE))</f>
        <v>0</v>
      </c>
      <c r="AI491" s="351" t="s">
        <v>2236</v>
      </c>
      <c r="AJ491" s="351">
        <v>1354091</v>
      </c>
      <c r="AK491" s="351">
        <v>4148322</v>
      </c>
      <c r="AL491" s="351">
        <v>0</v>
      </c>
      <c r="AM491" s="352">
        <v>5</v>
      </c>
      <c r="AN491" s="351">
        <v>21</v>
      </c>
      <c r="AO491" s="9">
        <v>0</v>
      </c>
      <c r="AP491" s="9">
        <v>1</v>
      </c>
      <c r="AQ491" s="9">
        <v>0</v>
      </c>
      <c r="AR491" s="9">
        <v>0</v>
      </c>
    </row>
    <row r="492" spans="1:50" ht="26.25" thickBot="1">
      <c r="A492" s="212">
        <f t="shared" si="4936"/>
        <v>0</v>
      </c>
      <c r="B492" s="23" t="str">
        <f t="shared" ref="B492:D492" si="5317">B490</f>
        <v>GGFV51FA</v>
      </c>
      <c r="C492" s="220" t="str">
        <f t="shared" si="5317"/>
        <v>Minor Must</v>
      </c>
      <c r="D492" s="45" t="str">
        <f t="shared" si="5317"/>
        <v>CB. 8.1</v>
      </c>
      <c r="E492" s="24" t="str">
        <f>Labels!$C$104</f>
        <v>Answer 2 / Evidence</v>
      </c>
      <c r="F492" s="222"/>
      <c r="G492" s="223"/>
      <c r="H492" s="25" t="str">
        <f t="shared" si="5302"/>
        <v/>
      </c>
      <c r="I492" s="25" t="str">
        <f t="shared" si="5303"/>
        <v/>
      </c>
      <c r="J492" s="25" t="str">
        <f t="shared" si="5304"/>
        <v/>
      </c>
      <c r="K492" s="25" t="str">
        <f t="shared" si="5305"/>
        <v>X</v>
      </c>
      <c r="L492" s="27" t="str">
        <f t="shared" ref="L492" si="5318">L490</f>
        <v/>
      </c>
      <c r="M492" s="21"/>
      <c r="N492" s="22" t="e">
        <f t="shared" si="5307"/>
        <v>#VALUE!</v>
      </c>
      <c r="O492" s="22" t="str">
        <f t="shared" ref="O492" si="5319">IF(ISERR(N492),D490,N492)</f>
        <v>CB. 8.1</v>
      </c>
      <c r="P492" s="22" t="str">
        <f t="shared" si="5309"/>
        <v/>
      </c>
      <c r="Q492" s="22" t="str">
        <f t="shared" si="5310"/>
        <v/>
      </c>
      <c r="R492" s="9" t="e">
        <f t="shared" si="5311"/>
        <v>#N/A</v>
      </c>
      <c r="S492" s="9">
        <f t="shared" si="5312"/>
        <v>0</v>
      </c>
      <c r="T492" s="9" t="e">
        <f t="shared" si="5313"/>
        <v>#N/A</v>
      </c>
      <c r="U492" s="9">
        <f t="shared" si="5314"/>
        <v>0</v>
      </c>
      <c r="V492" s="9">
        <f t="shared" ref="V492" si="5320">IF(U492=0,U491,U492)</f>
        <v>2</v>
      </c>
      <c r="W492" s="347">
        <v>2</v>
      </c>
      <c r="X492" s="9" t="e">
        <f t="shared" si="5315"/>
        <v>#N/A</v>
      </c>
      <c r="Y492" s="349"/>
      <c r="Z492" s="9">
        <f>SUM(Y$7:Y492)</f>
        <v>0</v>
      </c>
      <c r="AE492" s="9">
        <f t="shared" ref="AE492" si="5321">MIN(AH492,V492)</f>
        <v>2</v>
      </c>
      <c r="AH492" s="9">
        <v>2</v>
      </c>
      <c r="AI492" s="351" t="s">
        <v>2237</v>
      </c>
      <c r="AJ492" s="351">
        <v>1354091</v>
      </c>
      <c r="AK492" s="351">
        <v>4148321</v>
      </c>
      <c r="AL492" s="351">
        <v>2</v>
      </c>
      <c r="AM492" s="352">
        <v>2</v>
      </c>
      <c r="AN492" s="351">
        <v>21</v>
      </c>
      <c r="AO492" s="9">
        <v>1</v>
      </c>
      <c r="AP492" s="9">
        <v>0</v>
      </c>
      <c r="AQ492" s="9">
        <v>0</v>
      </c>
      <c r="AR492" s="9">
        <v>0</v>
      </c>
      <c r="AU492" s="9">
        <v>0</v>
      </c>
      <c r="AV492" s="9">
        <f>U491</f>
        <v>2</v>
      </c>
    </row>
    <row r="493" spans="1:50" ht="76.5">
      <c r="A493" s="212">
        <f t="shared" si="4936"/>
        <v>0</v>
      </c>
      <c r="B493" s="67" t="s">
        <v>1157</v>
      </c>
      <c r="C493" s="143" t="s">
        <v>1097</v>
      </c>
      <c r="D493" s="43" t="s">
        <v>2668</v>
      </c>
      <c r="E493" s="218" t="str">
        <f>Labels!$C$54</f>
        <v>Control Point</v>
      </c>
      <c r="F493" s="26" t="s">
        <v>2669</v>
      </c>
      <c r="G493" s="30" t="str">
        <f>IF(OR(ISERR(P494),ISERR(P495),ISERR(Q494),ISERR(Q495)),Labels!$C$94,Q493)</f>
        <v>Input Accepted</v>
      </c>
      <c r="H493" s="15" t="str">
        <f t="shared" ref="H493" si="5322">IF(F494&lt;&gt;"",IF(TRIM(VLOOKUP(F494,$AI$2:$AR$5000,8,FALSE))="1","X",""),"")</f>
        <v/>
      </c>
      <c r="I493" s="15" t="str">
        <f t="shared" ref="I493" si="5323">IF(F494&lt;&gt;"",IF(TRIM(VLOOKUP(F494,$AI$2:$AR$5000,9,FALSE))="1","X",""),"")</f>
        <v/>
      </c>
      <c r="J493" s="15" t="str">
        <f t="shared" ref="J493" si="5324">IF(TRIM(""&amp;G495)&lt;&gt;"","X","")</f>
        <v/>
      </c>
      <c r="K493" s="15" t="str">
        <f t="shared" ref="K493" si="5325">IF(TRIM(""&amp;G494)&lt;&gt;"","X","")</f>
        <v>X</v>
      </c>
      <c r="L493" s="31" t="str">
        <f>IF(G493&lt;&gt;Labels!$C$92,"X","")</f>
        <v/>
      </c>
      <c r="M493" s="16"/>
      <c r="N493" s="17">
        <v>1354072</v>
      </c>
      <c r="O493" s="17">
        <v>13125</v>
      </c>
      <c r="P493" s="17"/>
      <c r="Q493" s="22" t="str">
        <f>IF(F494="",Labels!$C$93,R493)</f>
        <v>Input Accepted</v>
      </c>
      <c r="R493" s="9" t="str">
        <f t="shared" ref="R493" si="5326">IF(OR(O494&amp;""&lt;&gt;D493&amp;"",O495&amp;""&lt;&gt;D493&amp;""),"You are not allowed to copy cells in the answer column. Press Ctrl-z immediately to attempt to fix this error.",S493)</f>
        <v>Input Accepted</v>
      </c>
      <c r="S493" s="9" t="str">
        <f>IF(AND(OR(H493="X",S494=6,C493=Labels!$C$49,C493=Labels!$C$46,AX493="Y"),Q494=""),Labels!$C$95,T493)</f>
        <v>Input Accepted</v>
      </c>
      <c r="T493" s="346" t="str">
        <f>IF(OR(S495=6,AND(S495&gt;0,S494=6)),Labels!$C$96,IF(S495=1,Labels!$C$143,U493))</f>
        <v>Input Accepted</v>
      </c>
      <c r="U493" s="9" t="str">
        <f>IF(AND(S495&gt;0,U495&lt;=U494),Labels!C$97,V493)</f>
        <v>Input Accepted</v>
      </c>
      <c r="V493" s="9" t="str">
        <f>IF(AND(S495&gt;0,Q495=""),Labels!$C$98,W493)</f>
        <v>Input Accepted</v>
      </c>
      <c r="W493" s="9" t="str">
        <f>IF(AND(S495=0,Q495&lt;&gt;""),Labels!$C$99,Labels!$C$92)</f>
        <v>Input Accepted</v>
      </c>
      <c r="Y493" s="9">
        <f t="shared" ref="Y493" si="5327">IF(H493="X",1,0)</f>
        <v>0</v>
      </c>
      <c r="Z493" s="9">
        <f>SUM(Y$7:Y493)</f>
        <v>0</v>
      </c>
      <c r="AA493" s="9" t="str">
        <f t="shared" ref="AA493" si="5328">Q494</f>
        <v>Yes</v>
      </c>
      <c r="AB493" s="9">
        <f t="shared" ref="AB493" si="5329">VLOOKUP(P494,$AI$2:$AN$5000,6,FALSE)</f>
        <v>21</v>
      </c>
      <c r="AC493" s="9" t="str">
        <f t="shared" ref="AC493" si="5330">Q495</f>
        <v/>
      </c>
      <c r="AD493" s="9">
        <f t="shared" ref="AD493" si="5331">IF(TRIM(F494)="",1,0)</f>
        <v>0</v>
      </c>
      <c r="AF493" s="347">
        <f t="shared" ref="AF493" si="5332">SUM($AD$7:$AD$5000)</f>
        <v>0</v>
      </c>
      <c r="AG493" s="9">
        <f>IF(AND(H493="X",C493=Labels!C535),1,0)</f>
        <v>0</v>
      </c>
      <c r="AI493" s="351" t="s">
        <v>2238</v>
      </c>
      <c r="AJ493" s="351">
        <v>1354092</v>
      </c>
      <c r="AK493" s="351">
        <v>4148325</v>
      </c>
      <c r="AL493" s="351">
        <v>0</v>
      </c>
      <c r="AM493" s="352">
        <v>6</v>
      </c>
      <c r="AN493" s="351">
        <v>21</v>
      </c>
      <c r="AO493" s="9">
        <v>1</v>
      </c>
      <c r="AP493" s="9">
        <v>0</v>
      </c>
      <c r="AQ493" s="9">
        <v>1</v>
      </c>
      <c r="AR493" s="9">
        <v>0</v>
      </c>
      <c r="AX493" s="9" t="s">
        <v>664</v>
      </c>
    </row>
    <row r="494" spans="1:50" ht="25.5">
      <c r="A494" s="212">
        <f t="shared" si="4936"/>
        <v>0</v>
      </c>
      <c r="B494" s="18" t="s">
        <v>1157</v>
      </c>
      <c r="C494" s="219" t="str">
        <f t="shared" ref="C494" si="5333">C493</f>
        <v>Minor Must</v>
      </c>
      <c r="D494" s="44" t="str">
        <f t="shared" ref="D494" si="5334">D493</f>
        <v>CB. 8.2</v>
      </c>
      <c r="E494" s="19" t="str">
        <f>Labels!$C$103</f>
        <v>Answer 1 / Comment</v>
      </c>
      <c r="F494" s="62" t="str">
        <f>$AI$438</f>
        <v>CB. 8.2 -Yes</v>
      </c>
      <c r="G494" s="46" t="s">
        <v>440</v>
      </c>
      <c r="H494" s="20" t="str">
        <f t="shared" ref="H494:H495" si="5335">H493</f>
        <v/>
      </c>
      <c r="I494" s="20" t="str">
        <f t="shared" ref="I494:I495" si="5336">I493</f>
        <v/>
      </c>
      <c r="J494" s="20" t="str">
        <f t="shared" ref="J494:J495" si="5337">J493</f>
        <v/>
      </c>
      <c r="K494" s="20" t="str">
        <f t="shared" ref="K494:K495" si="5338">K493</f>
        <v>X</v>
      </c>
      <c r="L494" s="28" t="str">
        <f t="shared" ref="L494" si="5339">L493</f>
        <v/>
      </c>
      <c r="M494" s="21"/>
      <c r="N494" s="22" t="str">
        <f t="shared" ref="N494:N495" si="5340">LEFT(F494,FIND(" -",F494)-1)</f>
        <v>CB. 8.2</v>
      </c>
      <c r="O494" s="22" t="str">
        <f t="shared" ref="O494" si="5341">IF(ISERR(N494),D493,N494)</f>
        <v>CB. 8.2</v>
      </c>
      <c r="P494" s="22" t="str">
        <f t="shared" ref="P494:P495" si="5342">TRIM(F494&amp;"")</f>
        <v>CB. 8.2 -Yes</v>
      </c>
      <c r="Q494" s="22" t="str">
        <f t="shared" ref="Q494:Q495" si="5343">TRIM(G494&amp;"")</f>
        <v>Yes</v>
      </c>
      <c r="R494" s="9">
        <f t="shared" ref="R494:R495" si="5344">VLOOKUP(F494,$AI$2:$AM$5000,5,FALSE)</f>
        <v>2</v>
      </c>
      <c r="S494" s="9">
        <f t="shared" ref="S494:S495" si="5345">IF(ISNA(R494),0,R494)</f>
        <v>2</v>
      </c>
      <c r="T494" s="9">
        <f t="shared" ref="T494:T495" si="5346">VLOOKUP(F494,$AI$2:$AL$5000,4,FALSE)</f>
        <v>2</v>
      </c>
      <c r="U494" s="9">
        <f t="shared" ref="U494:U495" si="5347">IF(ISNA(T494),0,T494)</f>
        <v>2</v>
      </c>
      <c r="X494" s="9">
        <f t="shared" ref="X494:X495" si="5348">VLOOKUP(F494,$AI$2:$AL$5000,3,FALSE)</f>
        <v>4148266</v>
      </c>
      <c r="Y494" s="349"/>
      <c r="Z494" s="9">
        <f>SUM(Y$7:Y494)</f>
        <v>0</v>
      </c>
      <c r="AC494" s="350">
        <f t="shared" ref="AC494" si="5349">IF(ISNA(VLOOKUP(F494,$AI$2:$AS$5000,11,FALSE)),"", VLOOKUP(F494,$AI$2:$AS$5000,11,FALSE))</f>
        <v>0</v>
      </c>
      <c r="AI494" s="351" t="s">
        <v>2239</v>
      </c>
      <c r="AJ494" s="351">
        <v>1354092</v>
      </c>
      <c r="AK494" s="351">
        <v>4148324</v>
      </c>
      <c r="AL494" s="351">
        <v>0</v>
      </c>
      <c r="AM494" s="352">
        <v>5</v>
      </c>
      <c r="AN494" s="351">
        <v>21</v>
      </c>
      <c r="AO494" s="9">
        <v>0</v>
      </c>
      <c r="AP494" s="9">
        <v>1</v>
      </c>
      <c r="AQ494" s="9">
        <v>0</v>
      </c>
      <c r="AR494" s="9">
        <v>0</v>
      </c>
    </row>
    <row r="495" spans="1:50" ht="26.25" thickBot="1">
      <c r="A495" s="212">
        <f t="shared" si="4936"/>
        <v>0</v>
      </c>
      <c r="B495" s="23" t="str">
        <f t="shared" ref="B495:D495" si="5350">B493</f>
        <v>GGFV51FA</v>
      </c>
      <c r="C495" s="220" t="str">
        <f t="shared" si="5350"/>
        <v>Minor Must</v>
      </c>
      <c r="D495" s="45" t="str">
        <f t="shared" si="5350"/>
        <v>CB. 8.2</v>
      </c>
      <c r="E495" s="24" t="str">
        <f>Labels!$C$104</f>
        <v>Answer 2 / Evidence</v>
      </c>
      <c r="F495" s="222"/>
      <c r="G495" s="223"/>
      <c r="H495" s="25" t="str">
        <f t="shared" si="5335"/>
        <v/>
      </c>
      <c r="I495" s="25" t="str">
        <f t="shared" si="5336"/>
        <v/>
      </c>
      <c r="J495" s="25" t="str">
        <f t="shared" si="5337"/>
        <v/>
      </c>
      <c r="K495" s="25" t="str">
        <f t="shared" si="5338"/>
        <v>X</v>
      </c>
      <c r="L495" s="27" t="str">
        <f t="shared" ref="L495" si="5351">L493</f>
        <v/>
      </c>
      <c r="M495" s="21"/>
      <c r="N495" s="22" t="e">
        <f t="shared" si="5340"/>
        <v>#VALUE!</v>
      </c>
      <c r="O495" s="22" t="str">
        <f t="shared" ref="O495" si="5352">IF(ISERR(N495),D493,N495)</f>
        <v>CB. 8.2</v>
      </c>
      <c r="P495" s="22" t="str">
        <f t="shared" si="5342"/>
        <v/>
      </c>
      <c r="Q495" s="22" t="str">
        <f t="shared" si="5343"/>
        <v/>
      </c>
      <c r="R495" s="9" t="e">
        <f t="shared" si="5344"/>
        <v>#N/A</v>
      </c>
      <c r="S495" s="9">
        <f t="shared" si="5345"/>
        <v>0</v>
      </c>
      <c r="T495" s="9" t="e">
        <f t="shared" si="5346"/>
        <v>#N/A</v>
      </c>
      <c r="U495" s="9">
        <f t="shared" si="5347"/>
        <v>0</v>
      </c>
      <c r="V495" s="9">
        <f t="shared" ref="V495" si="5353">IF(U495=0,U494,U495)</f>
        <v>2</v>
      </c>
      <c r="W495" s="347">
        <v>2</v>
      </c>
      <c r="X495" s="9" t="e">
        <f t="shared" si="5348"/>
        <v>#N/A</v>
      </c>
      <c r="Y495" s="349"/>
      <c r="Z495" s="9">
        <f>SUM(Y$7:Y495)</f>
        <v>0</v>
      </c>
      <c r="AE495" s="9">
        <f t="shared" ref="AE495" si="5354">MIN(AH495,V495)</f>
        <v>2</v>
      </c>
      <c r="AH495" s="9">
        <v>2</v>
      </c>
      <c r="AI495" s="351" t="s">
        <v>2240</v>
      </c>
      <c r="AJ495" s="351">
        <v>1354092</v>
      </c>
      <c r="AK495" s="351">
        <v>4148323</v>
      </c>
      <c r="AL495" s="351">
        <v>2</v>
      </c>
      <c r="AM495" s="352">
        <v>2</v>
      </c>
      <c r="AN495" s="351">
        <v>21</v>
      </c>
      <c r="AO495" s="9">
        <v>1</v>
      </c>
      <c r="AP495" s="9">
        <v>0</v>
      </c>
      <c r="AQ495" s="9">
        <v>0</v>
      </c>
      <c r="AR495" s="9">
        <v>0</v>
      </c>
      <c r="AU495" s="9">
        <v>0</v>
      </c>
      <c r="AV495" s="9">
        <f>U494</f>
        <v>2</v>
      </c>
    </row>
    <row r="496" spans="1:50" ht="25.5">
      <c r="A496" s="212">
        <f t="shared" si="4936"/>
        <v>0</v>
      </c>
      <c r="B496" s="67" t="s">
        <v>1157</v>
      </c>
      <c r="C496" s="143" t="s">
        <v>407</v>
      </c>
      <c r="D496" s="43" t="s">
        <v>2670</v>
      </c>
      <c r="E496" s="218" t="str">
        <f>Labels!$C$54</f>
        <v>Control Point</v>
      </c>
      <c r="F496" s="26" t="s">
        <v>2671</v>
      </c>
      <c r="G496" s="30" t="str">
        <f>IF(OR(ISERR(P497),ISERR(P498),ISERR(Q497),ISERR(Q498)),Labels!$C$94,Q496)</f>
        <v>Input Accepted</v>
      </c>
      <c r="H496" s="15" t="str">
        <f t="shared" ref="H496" si="5355">IF(F497&lt;&gt;"",IF(TRIM(VLOOKUP(F497,$AI$2:$AR$5000,8,FALSE))="1","X",""),"")</f>
        <v/>
      </c>
      <c r="I496" s="15" t="str">
        <f t="shared" ref="I496" si="5356">IF(F497&lt;&gt;"",IF(TRIM(VLOOKUP(F497,$AI$2:$AR$5000,9,FALSE))="1","X",""),"")</f>
        <v/>
      </c>
      <c r="J496" s="15" t="str">
        <f t="shared" ref="J496" si="5357">IF(TRIM(""&amp;G498)&lt;&gt;"","X","")</f>
        <v/>
      </c>
      <c r="K496" s="15" t="str">
        <f t="shared" ref="K496" si="5358">IF(TRIM(""&amp;G497)&lt;&gt;"","X","")</f>
        <v/>
      </c>
      <c r="L496" s="31" t="str">
        <f>IF(G496&lt;&gt;Labels!$C$92,"X","")</f>
        <v/>
      </c>
      <c r="M496" s="16"/>
      <c r="N496" s="17">
        <v>1354073</v>
      </c>
      <c r="O496" s="17">
        <v>13125</v>
      </c>
      <c r="P496" s="17"/>
      <c r="Q496" s="22" t="str">
        <f>IF(F497="",Labels!$C$93,R496)</f>
        <v>Input Accepted</v>
      </c>
      <c r="R496" s="9" t="str">
        <f t="shared" ref="R496" si="5359">IF(OR(O497&amp;""&lt;&gt;D496&amp;"",O498&amp;""&lt;&gt;D496&amp;""),"You are not allowed to copy cells in the answer column. Press Ctrl-z immediately to attempt to fix this error.",S496)</f>
        <v>Input Accepted</v>
      </c>
      <c r="S496" s="9" t="str">
        <f>IF(AND(OR(H496="X",S497=6,C496=Labels!$C$49,C496=Labels!$C$46,AX496="Y"),Q497=""),Labels!$C$95,T496)</f>
        <v>Input Accepted</v>
      </c>
      <c r="T496" s="346" t="str">
        <f>IF(OR(S498=6,AND(S498&gt;0,S497=6)),Labels!$C$96,IF(S498=1,Labels!$C$143,U496))</f>
        <v>Input Accepted</v>
      </c>
      <c r="U496" s="9" t="str">
        <f>IF(AND(S498&gt;0,U498&lt;=U497),Labels!C$97,V496)</f>
        <v>Input Accepted</v>
      </c>
      <c r="V496" s="9" t="str">
        <f>IF(AND(S498&gt;0,Q498=""),Labels!$C$98,W496)</f>
        <v>Input Accepted</v>
      </c>
      <c r="W496" s="9" t="str">
        <f>IF(AND(S498=0,Q498&lt;&gt;""),Labels!$C$99,Labels!$C$92)</f>
        <v>Input Accepted</v>
      </c>
      <c r="Y496" s="9">
        <f t="shared" ref="Y496" si="5360">IF(H496="X",1,0)</f>
        <v>0</v>
      </c>
      <c r="Z496" s="9">
        <f>SUM(Y$7:Y496)</f>
        <v>0</v>
      </c>
      <c r="AA496" s="9" t="str">
        <f t="shared" ref="AA496" si="5361">Q497</f>
        <v/>
      </c>
      <c r="AB496" s="9">
        <f t="shared" ref="AB496" si="5362">VLOOKUP(P497,$AI$2:$AN$5000,6,FALSE)</f>
        <v>21</v>
      </c>
      <c r="AC496" s="9" t="str">
        <f t="shared" ref="AC496" si="5363">Q498</f>
        <v/>
      </c>
      <c r="AD496" s="9">
        <f t="shared" ref="AD496" si="5364">IF(TRIM(F497)="",1,0)</f>
        <v>0</v>
      </c>
      <c r="AF496" s="347">
        <f t="shared" ref="AF496" si="5365">SUM($AD$7:$AD$5000)</f>
        <v>0</v>
      </c>
      <c r="AG496" s="9">
        <f>IF(AND(H496="X",C496=Labels!C538),1,0)</f>
        <v>0</v>
      </c>
      <c r="AI496" s="351" t="s">
        <v>2241</v>
      </c>
      <c r="AJ496" s="351">
        <v>1354093</v>
      </c>
      <c r="AK496" s="351">
        <v>4148328</v>
      </c>
      <c r="AL496" s="351">
        <v>0</v>
      </c>
      <c r="AM496" s="352">
        <v>6</v>
      </c>
      <c r="AN496" s="351">
        <v>21</v>
      </c>
      <c r="AO496" s="9">
        <v>1</v>
      </c>
      <c r="AP496" s="9">
        <v>0</v>
      </c>
      <c r="AQ496" s="9">
        <v>1</v>
      </c>
      <c r="AR496" s="9">
        <v>0</v>
      </c>
      <c r="AX496" s="9" t="s">
        <v>663</v>
      </c>
    </row>
    <row r="497" spans="1:50" ht="25.5">
      <c r="A497" s="212">
        <f t="shared" si="4936"/>
        <v>0</v>
      </c>
      <c r="B497" s="18" t="s">
        <v>1157</v>
      </c>
      <c r="C497" s="219" t="str">
        <f t="shared" ref="C497" si="5366">C496</f>
        <v>Recommended</v>
      </c>
      <c r="D497" s="44" t="str">
        <f t="shared" ref="D497" si="5367">D496</f>
        <v>CB. 8.3</v>
      </c>
      <c r="E497" s="19" t="str">
        <f>Labels!$C$103</f>
        <v>Answer 1 / Comment</v>
      </c>
      <c r="F497" s="62" t="str">
        <f>$AI$441</f>
        <v>CB. 8.3 -Yes</v>
      </c>
      <c r="G497" s="46"/>
      <c r="H497" s="20" t="str">
        <f t="shared" ref="H497:H498" si="5368">H496</f>
        <v/>
      </c>
      <c r="I497" s="20" t="str">
        <f t="shared" ref="I497:I498" si="5369">I496</f>
        <v/>
      </c>
      <c r="J497" s="20" t="str">
        <f t="shared" ref="J497:J498" si="5370">J496</f>
        <v/>
      </c>
      <c r="K497" s="20" t="str">
        <f t="shared" ref="K497:K498" si="5371">K496</f>
        <v/>
      </c>
      <c r="L497" s="28" t="str">
        <f t="shared" ref="L497" si="5372">L496</f>
        <v/>
      </c>
      <c r="M497" s="21"/>
      <c r="N497" s="22" t="str">
        <f t="shared" ref="N497:N498" si="5373">LEFT(F497,FIND(" -",F497)-1)</f>
        <v>CB. 8.3</v>
      </c>
      <c r="O497" s="22" t="str">
        <f t="shared" ref="O497" si="5374">IF(ISERR(N497),D496,N497)</f>
        <v>CB. 8.3</v>
      </c>
      <c r="P497" s="22" t="str">
        <f t="shared" ref="P497:P498" si="5375">TRIM(F497&amp;"")</f>
        <v>CB. 8.3 -Yes</v>
      </c>
      <c r="Q497" s="22" t="str">
        <f t="shared" ref="Q497:Q498" si="5376">TRIM(G497&amp;"")</f>
        <v/>
      </c>
      <c r="R497" s="9">
        <f t="shared" ref="R497:R498" si="5377">VLOOKUP(F497,$AI$2:$AM$5000,5,FALSE)</f>
        <v>2</v>
      </c>
      <c r="S497" s="9">
        <f t="shared" ref="S497:S498" si="5378">IF(ISNA(R497),0,R497)</f>
        <v>2</v>
      </c>
      <c r="T497" s="9">
        <f t="shared" ref="T497:T498" si="5379">VLOOKUP(F497,$AI$2:$AL$5000,4,FALSE)</f>
        <v>2</v>
      </c>
      <c r="U497" s="9">
        <f t="shared" ref="U497:U498" si="5380">IF(ISNA(T497),0,T497)</f>
        <v>2</v>
      </c>
      <c r="X497" s="9">
        <f t="shared" ref="X497:X498" si="5381">VLOOKUP(F497,$AI$2:$AL$5000,3,FALSE)</f>
        <v>4148269</v>
      </c>
      <c r="Y497" s="349"/>
      <c r="Z497" s="9">
        <f>SUM(Y$7:Y497)</f>
        <v>0</v>
      </c>
      <c r="AC497" s="350">
        <f t="shared" ref="AC497" si="5382">IF(ISNA(VLOOKUP(F497,$AI$2:$AS$5000,11,FALSE)),"", VLOOKUP(F497,$AI$2:$AS$5000,11,FALSE))</f>
        <v>0</v>
      </c>
      <c r="AI497" s="351" t="s">
        <v>2242</v>
      </c>
      <c r="AJ497" s="351">
        <v>1354093</v>
      </c>
      <c r="AK497" s="351">
        <v>4148327</v>
      </c>
      <c r="AL497" s="351">
        <v>0</v>
      </c>
      <c r="AM497" s="352">
        <v>5</v>
      </c>
      <c r="AN497" s="351">
        <v>21</v>
      </c>
      <c r="AO497" s="9">
        <v>0</v>
      </c>
      <c r="AP497" s="9">
        <v>1</v>
      </c>
      <c r="AQ497" s="9">
        <v>0</v>
      </c>
      <c r="AR497" s="9">
        <v>0</v>
      </c>
    </row>
    <row r="498" spans="1:50" ht="26.25" thickBot="1">
      <c r="A498" s="212">
        <f t="shared" si="4936"/>
        <v>0</v>
      </c>
      <c r="B498" s="23" t="str">
        <f t="shared" ref="B498:D498" si="5383">B496</f>
        <v>GGFV51FA</v>
      </c>
      <c r="C498" s="220" t="str">
        <f t="shared" si="5383"/>
        <v>Recommended</v>
      </c>
      <c r="D498" s="45" t="str">
        <f t="shared" si="5383"/>
        <v>CB. 8.3</v>
      </c>
      <c r="E498" s="24" t="str">
        <f>Labels!$C$104</f>
        <v>Answer 2 / Evidence</v>
      </c>
      <c r="F498" s="222"/>
      <c r="G498" s="223"/>
      <c r="H498" s="25" t="str">
        <f t="shared" si="5368"/>
        <v/>
      </c>
      <c r="I498" s="25" t="str">
        <f t="shared" si="5369"/>
        <v/>
      </c>
      <c r="J498" s="25" t="str">
        <f t="shared" si="5370"/>
        <v/>
      </c>
      <c r="K498" s="25" t="str">
        <f t="shared" si="5371"/>
        <v/>
      </c>
      <c r="L498" s="27" t="str">
        <f t="shared" ref="L498" si="5384">L496</f>
        <v/>
      </c>
      <c r="M498" s="21"/>
      <c r="N498" s="22" t="e">
        <f t="shared" si="5373"/>
        <v>#VALUE!</v>
      </c>
      <c r="O498" s="22" t="str">
        <f t="shared" ref="O498" si="5385">IF(ISERR(N498),D496,N498)</f>
        <v>CB. 8.3</v>
      </c>
      <c r="P498" s="22" t="str">
        <f t="shared" si="5375"/>
        <v/>
      </c>
      <c r="Q498" s="22" t="str">
        <f t="shared" si="5376"/>
        <v/>
      </c>
      <c r="R498" s="9" t="e">
        <f t="shared" si="5377"/>
        <v>#N/A</v>
      </c>
      <c r="S498" s="9">
        <f t="shared" si="5378"/>
        <v>0</v>
      </c>
      <c r="T498" s="9" t="e">
        <f t="shared" si="5379"/>
        <v>#N/A</v>
      </c>
      <c r="U498" s="9">
        <f t="shared" si="5380"/>
        <v>0</v>
      </c>
      <c r="V498" s="9">
        <f t="shared" ref="V498" si="5386">IF(U498=0,U497,U498)</f>
        <v>2</v>
      </c>
      <c r="W498" s="347">
        <v>2</v>
      </c>
      <c r="X498" s="9" t="e">
        <f t="shared" si="5381"/>
        <v>#N/A</v>
      </c>
      <c r="Y498" s="349"/>
      <c r="Z498" s="9">
        <f>SUM(Y$7:Y498)</f>
        <v>0</v>
      </c>
      <c r="AE498" s="9">
        <f t="shared" ref="AE498" si="5387">MIN(AH498,V498)</f>
        <v>2</v>
      </c>
      <c r="AH498" s="9">
        <v>2</v>
      </c>
      <c r="AI498" s="351" t="s">
        <v>2243</v>
      </c>
      <c r="AJ498" s="351">
        <v>1354093</v>
      </c>
      <c r="AK498" s="351">
        <v>4148326</v>
      </c>
      <c r="AL498" s="351">
        <v>2</v>
      </c>
      <c r="AM498" s="352">
        <v>2</v>
      </c>
      <c r="AN498" s="351">
        <v>21</v>
      </c>
      <c r="AO498" s="9">
        <v>1</v>
      </c>
      <c r="AP498" s="9">
        <v>0</v>
      </c>
      <c r="AQ498" s="9">
        <v>0</v>
      </c>
      <c r="AR498" s="9">
        <v>0</v>
      </c>
      <c r="AU498" s="9">
        <v>0</v>
      </c>
      <c r="AV498" s="9">
        <f>U497</f>
        <v>2</v>
      </c>
    </row>
    <row r="499" spans="1:50" ht="38.25">
      <c r="A499" s="212">
        <f t="shared" si="4936"/>
        <v>0</v>
      </c>
      <c r="B499" s="67" t="s">
        <v>1157</v>
      </c>
      <c r="C499" s="143" t="s">
        <v>1097</v>
      </c>
      <c r="D499" s="43" t="s">
        <v>2672</v>
      </c>
      <c r="E499" s="218" t="str">
        <f>Labels!$C$54</f>
        <v>Control Point</v>
      </c>
      <c r="F499" s="26" t="s">
        <v>2673</v>
      </c>
      <c r="G499" s="30" t="str">
        <f>IF(OR(ISERR(P500),ISERR(P501),ISERR(Q500),ISERR(Q501)),Labels!$C$94,Q499)</f>
        <v>Input Accepted</v>
      </c>
      <c r="H499" s="15" t="str">
        <f t="shared" ref="H499" si="5388">IF(F500&lt;&gt;"",IF(TRIM(VLOOKUP(F500,$AI$2:$AR$5000,8,FALSE))="1","X",""),"")</f>
        <v/>
      </c>
      <c r="I499" s="15" t="str">
        <f t="shared" ref="I499" si="5389">IF(F500&lt;&gt;"",IF(TRIM(VLOOKUP(F500,$AI$2:$AR$5000,9,FALSE))="1","X",""),"")</f>
        <v/>
      </c>
      <c r="J499" s="15" t="str">
        <f t="shared" ref="J499" si="5390">IF(TRIM(""&amp;G501)&lt;&gt;"","X","")</f>
        <v/>
      </c>
      <c r="K499" s="15" t="str">
        <f t="shared" ref="K499" si="5391">IF(TRIM(""&amp;G500)&lt;&gt;"","X","")</f>
        <v/>
      </c>
      <c r="L499" s="31" t="str">
        <f>IF(G499&lt;&gt;Labels!$C$92,"X","")</f>
        <v/>
      </c>
      <c r="M499" s="16"/>
      <c r="N499" s="17">
        <v>1354074</v>
      </c>
      <c r="O499" s="17">
        <v>13125</v>
      </c>
      <c r="P499" s="17"/>
      <c r="Q499" s="22" t="str">
        <f>IF(F500="",Labels!$C$93,R499)</f>
        <v>Input Accepted</v>
      </c>
      <c r="R499" s="9" t="str">
        <f t="shared" ref="R499" si="5392">IF(OR(O500&amp;""&lt;&gt;D499&amp;"",O501&amp;""&lt;&gt;D499&amp;""),"You are not allowed to copy cells in the answer column. Press Ctrl-z immediately to attempt to fix this error.",S499)</f>
        <v>Input Accepted</v>
      </c>
      <c r="S499" s="9" t="str">
        <f>IF(AND(OR(H499="X",S500=6,C499=Labels!$C$49,C499=Labels!$C$46,AX499="Y"),Q500=""),Labels!$C$95,T499)</f>
        <v>Input Accepted</v>
      </c>
      <c r="T499" s="346" t="str">
        <f>IF(OR(S501=6,AND(S501&gt;0,S500=6)),Labels!$C$96,IF(S501=1,Labels!$C$143,U499))</f>
        <v>Input Accepted</v>
      </c>
      <c r="U499" s="9" t="str">
        <f>IF(AND(S501&gt;0,U501&lt;=U500),Labels!C$97,V499)</f>
        <v>Input Accepted</v>
      </c>
      <c r="V499" s="9" t="str">
        <f>IF(AND(S501&gt;0,Q501=""),Labels!$C$98,W499)</f>
        <v>Input Accepted</v>
      </c>
      <c r="W499" s="9" t="str">
        <f>IF(AND(S501=0,Q501&lt;&gt;""),Labels!$C$99,Labels!$C$92)</f>
        <v>Input Accepted</v>
      </c>
      <c r="Y499" s="9">
        <f t="shared" ref="Y499" si="5393">IF(H499="X",1,0)</f>
        <v>0</v>
      </c>
      <c r="Z499" s="9">
        <f>SUM(Y$7:Y499)</f>
        <v>0</v>
      </c>
      <c r="AA499" s="9" t="str">
        <f t="shared" ref="AA499" si="5394">Q500</f>
        <v/>
      </c>
      <c r="AB499" s="9">
        <f t="shared" ref="AB499" si="5395">VLOOKUP(P500,$AI$2:$AN$5000,6,FALSE)</f>
        <v>21</v>
      </c>
      <c r="AC499" s="9" t="str">
        <f t="shared" ref="AC499" si="5396">Q501</f>
        <v/>
      </c>
      <c r="AD499" s="9">
        <f t="shared" ref="AD499" si="5397">IF(TRIM(F500)="",1,0)</f>
        <v>0</v>
      </c>
      <c r="AF499" s="347">
        <f t="shared" ref="AF499" si="5398">SUM($AD$7:$AD$5000)</f>
        <v>0</v>
      </c>
      <c r="AG499" s="9">
        <f>IF(AND(H499="X",C499=Labels!C541),1,0)</f>
        <v>0</v>
      </c>
      <c r="AI499" s="351" t="s">
        <v>2244</v>
      </c>
      <c r="AJ499" s="351">
        <v>1354094</v>
      </c>
      <c r="AK499" s="351">
        <v>4148331</v>
      </c>
      <c r="AL499" s="351">
        <v>0</v>
      </c>
      <c r="AM499" s="352">
        <v>6</v>
      </c>
      <c r="AN499" s="351">
        <v>21</v>
      </c>
      <c r="AO499" s="9">
        <v>1</v>
      </c>
      <c r="AP499" s="9">
        <v>0</v>
      </c>
      <c r="AQ499" s="9">
        <v>1</v>
      </c>
      <c r="AR499" s="9">
        <v>0</v>
      </c>
      <c r="AX499" s="9" t="s">
        <v>663</v>
      </c>
    </row>
    <row r="500" spans="1:50" ht="25.5">
      <c r="A500" s="212">
        <f t="shared" si="4936"/>
        <v>0</v>
      </c>
      <c r="B500" s="18" t="s">
        <v>1157</v>
      </c>
      <c r="C500" s="219" t="str">
        <f t="shared" ref="C500" si="5399">C499</f>
        <v>Minor Must</v>
      </c>
      <c r="D500" s="44" t="str">
        <f t="shared" ref="D500" si="5400">D499</f>
        <v>CB. 8.4</v>
      </c>
      <c r="E500" s="19" t="str">
        <f>Labels!$C$103</f>
        <v>Answer 1 / Comment</v>
      </c>
      <c r="F500" s="62" t="str">
        <f>$AI$444</f>
        <v>CB. 8.4 -Yes</v>
      </c>
      <c r="G500" s="46"/>
      <c r="H500" s="20" t="str">
        <f t="shared" ref="H500:H501" si="5401">H499</f>
        <v/>
      </c>
      <c r="I500" s="20" t="str">
        <f t="shared" ref="I500:I501" si="5402">I499</f>
        <v/>
      </c>
      <c r="J500" s="20" t="str">
        <f t="shared" ref="J500:J501" si="5403">J499</f>
        <v/>
      </c>
      <c r="K500" s="20" t="str">
        <f t="shared" ref="K500:K501" si="5404">K499</f>
        <v/>
      </c>
      <c r="L500" s="28" t="str">
        <f t="shared" ref="L500" si="5405">L499</f>
        <v/>
      </c>
      <c r="M500" s="21"/>
      <c r="N500" s="22" t="str">
        <f t="shared" ref="N500:N501" si="5406">LEFT(F500,FIND(" -",F500)-1)</f>
        <v>CB. 8.4</v>
      </c>
      <c r="O500" s="22" t="str">
        <f t="shared" ref="O500" si="5407">IF(ISERR(N500),D499,N500)</f>
        <v>CB. 8.4</v>
      </c>
      <c r="P500" s="22" t="str">
        <f t="shared" ref="P500:P501" si="5408">TRIM(F500&amp;"")</f>
        <v>CB. 8.4 -Yes</v>
      </c>
      <c r="Q500" s="22" t="str">
        <f t="shared" ref="Q500:Q501" si="5409">TRIM(G500&amp;"")</f>
        <v/>
      </c>
      <c r="R500" s="9">
        <f t="shared" ref="R500:R501" si="5410">VLOOKUP(F500,$AI$2:$AM$5000,5,FALSE)</f>
        <v>2</v>
      </c>
      <c r="S500" s="9">
        <f t="shared" ref="S500:S501" si="5411">IF(ISNA(R500),0,R500)</f>
        <v>2</v>
      </c>
      <c r="T500" s="9">
        <f t="shared" ref="T500:T501" si="5412">VLOOKUP(F500,$AI$2:$AL$5000,4,FALSE)</f>
        <v>2</v>
      </c>
      <c r="U500" s="9">
        <f t="shared" ref="U500:U501" si="5413">IF(ISNA(T500),0,T500)</f>
        <v>2</v>
      </c>
      <c r="X500" s="9">
        <f t="shared" ref="X500:X501" si="5414">VLOOKUP(F500,$AI$2:$AL$5000,3,FALSE)</f>
        <v>4148272</v>
      </c>
      <c r="Y500" s="349"/>
      <c r="Z500" s="9">
        <f>SUM(Y$7:Y500)</f>
        <v>0</v>
      </c>
      <c r="AC500" s="350">
        <f t="shared" ref="AC500" si="5415">IF(ISNA(VLOOKUP(F500,$AI$2:$AS$5000,11,FALSE)),"", VLOOKUP(F500,$AI$2:$AS$5000,11,FALSE))</f>
        <v>0</v>
      </c>
      <c r="AI500" s="351" t="s">
        <v>2245</v>
      </c>
      <c r="AJ500" s="351">
        <v>1354094</v>
      </c>
      <c r="AK500" s="351">
        <v>4148330</v>
      </c>
      <c r="AL500" s="351">
        <v>0</v>
      </c>
      <c r="AM500" s="352">
        <v>5</v>
      </c>
      <c r="AN500" s="351">
        <v>21</v>
      </c>
      <c r="AO500" s="9">
        <v>0</v>
      </c>
      <c r="AP500" s="9">
        <v>1</v>
      </c>
      <c r="AQ500" s="9">
        <v>0</v>
      </c>
      <c r="AR500" s="9">
        <v>0</v>
      </c>
    </row>
    <row r="501" spans="1:50" ht="26.25" thickBot="1">
      <c r="A501" s="212">
        <f t="shared" si="4936"/>
        <v>0</v>
      </c>
      <c r="B501" s="23" t="str">
        <f t="shared" ref="B501:D501" si="5416">B499</f>
        <v>GGFV51FA</v>
      </c>
      <c r="C501" s="220" t="str">
        <f t="shared" si="5416"/>
        <v>Minor Must</v>
      </c>
      <c r="D501" s="45" t="str">
        <f t="shared" si="5416"/>
        <v>CB. 8.4</v>
      </c>
      <c r="E501" s="24" t="str">
        <f>Labels!$C$104</f>
        <v>Answer 2 / Evidence</v>
      </c>
      <c r="F501" s="222"/>
      <c r="G501" s="223"/>
      <c r="H501" s="25" t="str">
        <f t="shared" si="5401"/>
        <v/>
      </c>
      <c r="I501" s="25" t="str">
        <f t="shared" si="5402"/>
        <v/>
      </c>
      <c r="J501" s="25" t="str">
        <f t="shared" si="5403"/>
        <v/>
      </c>
      <c r="K501" s="25" t="str">
        <f t="shared" si="5404"/>
        <v/>
      </c>
      <c r="L501" s="27" t="str">
        <f t="shared" ref="L501" si="5417">L499</f>
        <v/>
      </c>
      <c r="M501" s="21"/>
      <c r="N501" s="22" t="e">
        <f t="shared" si="5406"/>
        <v>#VALUE!</v>
      </c>
      <c r="O501" s="22" t="str">
        <f t="shared" ref="O501" si="5418">IF(ISERR(N501),D499,N501)</f>
        <v>CB. 8.4</v>
      </c>
      <c r="P501" s="22" t="str">
        <f t="shared" si="5408"/>
        <v/>
      </c>
      <c r="Q501" s="22" t="str">
        <f t="shared" si="5409"/>
        <v/>
      </c>
      <c r="R501" s="9" t="e">
        <f t="shared" si="5410"/>
        <v>#N/A</v>
      </c>
      <c r="S501" s="9">
        <f t="shared" si="5411"/>
        <v>0</v>
      </c>
      <c r="T501" s="9" t="e">
        <f t="shared" si="5412"/>
        <v>#N/A</v>
      </c>
      <c r="U501" s="9">
        <f t="shared" si="5413"/>
        <v>0</v>
      </c>
      <c r="V501" s="9">
        <f t="shared" ref="V501" si="5419">IF(U501=0,U500,U501)</f>
        <v>2</v>
      </c>
      <c r="W501" s="347">
        <v>2</v>
      </c>
      <c r="X501" s="9" t="e">
        <f t="shared" si="5414"/>
        <v>#N/A</v>
      </c>
      <c r="Y501" s="349"/>
      <c r="Z501" s="9">
        <f>SUM(Y$7:Y501)</f>
        <v>0</v>
      </c>
      <c r="AE501" s="9">
        <f t="shared" ref="AE501" si="5420">MIN(AH501,V501)</f>
        <v>2</v>
      </c>
      <c r="AH501" s="9">
        <v>2</v>
      </c>
      <c r="AI501" s="351" t="s">
        <v>2246</v>
      </c>
      <c r="AJ501" s="351">
        <v>1354094</v>
      </c>
      <c r="AK501" s="351">
        <v>4148329</v>
      </c>
      <c r="AL501" s="351">
        <v>2</v>
      </c>
      <c r="AM501" s="352">
        <v>2</v>
      </c>
      <c r="AN501" s="351">
        <v>21</v>
      </c>
      <c r="AO501" s="9">
        <v>1</v>
      </c>
      <c r="AP501" s="9">
        <v>0</v>
      </c>
      <c r="AQ501" s="9">
        <v>0</v>
      </c>
      <c r="AR501" s="9">
        <v>0</v>
      </c>
      <c r="AU501" s="9">
        <v>0</v>
      </c>
      <c r="AV501" s="9">
        <f>U500</f>
        <v>2</v>
      </c>
    </row>
    <row r="502" spans="1:50" ht="38.25">
      <c r="A502" s="212">
        <f t="shared" si="4936"/>
        <v>0</v>
      </c>
      <c r="B502" s="67" t="s">
        <v>1157</v>
      </c>
      <c r="C502" s="143" t="s">
        <v>1096</v>
      </c>
      <c r="D502" s="43" t="s">
        <v>2674</v>
      </c>
      <c r="E502" s="218" t="str">
        <f>Labels!$C$54</f>
        <v>Control Point</v>
      </c>
      <c r="F502" s="26" t="s">
        <v>2675</v>
      </c>
      <c r="G502" s="30" t="str">
        <f>IF(OR(ISERR(P503),ISERR(P504),ISERR(Q503),ISERR(Q504)),Labels!$C$94,Q502)</f>
        <v>Input Accepted</v>
      </c>
      <c r="H502" s="15" t="str">
        <f t="shared" ref="H502" si="5421">IF(F503&lt;&gt;"",IF(TRIM(VLOOKUP(F503,$AI$2:$AR$5000,8,FALSE))="1","X",""),"")</f>
        <v/>
      </c>
      <c r="I502" s="15" t="str">
        <f t="shared" ref="I502" si="5422">IF(F503&lt;&gt;"",IF(TRIM(VLOOKUP(F503,$AI$2:$AR$5000,9,FALSE))="1","X",""),"")</f>
        <v/>
      </c>
      <c r="J502" s="15" t="str">
        <f t="shared" ref="J502" si="5423">IF(TRIM(""&amp;G504)&lt;&gt;"","X","")</f>
        <v/>
      </c>
      <c r="K502" s="15" t="str">
        <f t="shared" ref="K502" si="5424">IF(TRIM(""&amp;G503)&lt;&gt;"","X","")</f>
        <v>X</v>
      </c>
      <c r="L502" s="31" t="str">
        <f>IF(G502&lt;&gt;Labels!$C$92,"X","")</f>
        <v/>
      </c>
      <c r="M502" s="16"/>
      <c r="N502" s="17">
        <v>1354075</v>
      </c>
      <c r="O502" s="17">
        <v>13125</v>
      </c>
      <c r="P502" s="17"/>
      <c r="Q502" s="22" t="str">
        <f>IF(F503="",Labels!$C$93,R502)</f>
        <v>Input Accepted</v>
      </c>
      <c r="R502" s="9" t="str">
        <f t="shared" ref="R502" si="5425">IF(OR(O503&amp;""&lt;&gt;D502&amp;"",O504&amp;""&lt;&gt;D502&amp;""),"You are not allowed to copy cells in the answer column. Press Ctrl-z immediately to attempt to fix this error.",S502)</f>
        <v>Input Accepted</v>
      </c>
      <c r="S502" s="9" t="str">
        <f>IF(AND(OR(H502="X",S503=6,C502=Labels!$C$49,C502=Labels!$C$46,AX502="Y"),Q503=""),Labels!$C$95,T502)</f>
        <v>Input Accepted</v>
      </c>
      <c r="T502" s="346" t="str">
        <f>IF(OR(S504=6,AND(S504&gt;0,S503=6)),Labels!$C$96,IF(S504=1,Labels!$C$143,U502))</f>
        <v>Input Accepted</v>
      </c>
      <c r="U502" s="9" t="str">
        <f>IF(AND(S504&gt;0,U504&lt;=U503),Labels!C$97,V502)</f>
        <v>Input Accepted</v>
      </c>
      <c r="V502" s="9" t="str">
        <f>IF(AND(S504&gt;0,Q504=""),Labels!$C$98,W502)</f>
        <v>Input Accepted</v>
      </c>
      <c r="W502" s="9" t="str">
        <f>IF(AND(S504=0,Q504&lt;&gt;""),Labels!$C$99,Labels!$C$92)</f>
        <v>Input Accepted</v>
      </c>
      <c r="Y502" s="9">
        <f t="shared" ref="Y502" si="5426">IF(H502="X",1,0)</f>
        <v>0</v>
      </c>
      <c r="Z502" s="9">
        <f>SUM(Y$7:Y502)</f>
        <v>0</v>
      </c>
      <c r="AA502" s="9" t="str">
        <f t="shared" ref="AA502" si="5427">Q503</f>
        <v>Yes</v>
      </c>
      <c r="AB502" s="9">
        <f t="shared" ref="AB502" si="5428">VLOOKUP(P503,$AI$2:$AN$5000,6,FALSE)</f>
        <v>21</v>
      </c>
      <c r="AC502" s="9" t="str">
        <f t="shared" ref="AC502" si="5429">Q504</f>
        <v/>
      </c>
      <c r="AD502" s="9">
        <f t="shared" ref="AD502" si="5430">IF(TRIM(F503)="",1,0)</f>
        <v>0</v>
      </c>
      <c r="AF502" s="347">
        <f t="shared" ref="AF502" si="5431">SUM($AD$7:$AD$5000)</f>
        <v>0</v>
      </c>
      <c r="AG502" s="9">
        <f>IF(AND(H502="X",C502=Labels!C544),1,0)</f>
        <v>0</v>
      </c>
      <c r="AI502" s="351" t="s">
        <v>2247</v>
      </c>
      <c r="AJ502" s="351">
        <v>1354095</v>
      </c>
      <c r="AK502" s="351">
        <v>4148333</v>
      </c>
      <c r="AL502" s="351">
        <v>0</v>
      </c>
      <c r="AM502" s="352">
        <v>5</v>
      </c>
      <c r="AN502" s="351">
        <v>21</v>
      </c>
      <c r="AO502" s="9">
        <v>0</v>
      </c>
      <c r="AP502" s="9">
        <v>1</v>
      </c>
      <c r="AQ502" s="9">
        <v>0</v>
      </c>
      <c r="AR502" s="9">
        <v>0</v>
      </c>
      <c r="AX502" s="9" t="s">
        <v>663</v>
      </c>
    </row>
    <row r="503" spans="1:50" ht="25.5">
      <c r="A503" s="212">
        <f t="shared" si="4936"/>
        <v>0</v>
      </c>
      <c r="B503" s="18" t="s">
        <v>1157</v>
      </c>
      <c r="C503" s="219" t="str">
        <f t="shared" ref="C503" si="5432">C502</f>
        <v>Major Must</v>
      </c>
      <c r="D503" s="44" t="str">
        <f t="shared" ref="D503" si="5433">D502</f>
        <v>FV. 1.1.1</v>
      </c>
      <c r="E503" s="19" t="str">
        <f>Labels!$C$103</f>
        <v>Answer 1 / Comment</v>
      </c>
      <c r="F503" s="62" t="str">
        <f>$AI$447</f>
        <v>FV. 1.1.1 -Yes</v>
      </c>
      <c r="G503" s="46" t="s">
        <v>440</v>
      </c>
      <c r="H503" s="20" t="str">
        <f t="shared" ref="H503:H504" si="5434">H502</f>
        <v/>
      </c>
      <c r="I503" s="20" t="str">
        <f t="shared" ref="I503:I504" si="5435">I502</f>
        <v/>
      </c>
      <c r="J503" s="20" t="str">
        <f t="shared" ref="J503:J504" si="5436">J502</f>
        <v/>
      </c>
      <c r="K503" s="20" t="str">
        <f t="shared" ref="K503:K504" si="5437">K502</f>
        <v>X</v>
      </c>
      <c r="L503" s="28" t="str">
        <f t="shared" ref="L503" si="5438">L502</f>
        <v/>
      </c>
      <c r="M503" s="21"/>
      <c r="N503" s="22" t="str">
        <f t="shared" ref="N503:N504" si="5439">LEFT(F503,FIND(" -",F503)-1)</f>
        <v>FV. 1.1.1</v>
      </c>
      <c r="O503" s="22" t="str">
        <f t="shared" ref="O503" si="5440">IF(ISERR(N503),D502,N503)</f>
        <v>FV. 1.1.1</v>
      </c>
      <c r="P503" s="22" t="str">
        <f t="shared" ref="P503:P504" si="5441">TRIM(F503&amp;"")</f>
        <v>FV. 1.1.1 -Yes</v>
      </c>
      <c r="Q503" s="22" t="str">
        <f t="shared" ref="Q503:Q504" si="5442">TRIM(G503&amp;"")</f>
        <v>Yes</v>
      </c>
      <c r="R503" s="9">
        <f t="shared" ref="R503:R504" si="5443">VLOOKUP(F503,$AI$2:$AM$5000,5,FALSE)</f>
        <v>2</v>
      </c>
      <c r="S503" s="9">
        <f t="shared" ref="S503:S504" si="5444">IF(ISNA(R503),0,R503)</f>
        <v>2</v>
      </c>
      <c r="T503" s="9">
        <f t="shared" ref="T503:T504" si="5445">VLOOKUP(F503,$AI$2:$AL$5000,4,FALSE)</f>
        <v>2</v>
      </c>
      <c r="U503" s="9">
        <f t="shared" ref="U503:U504" si="5446">IF(ISNA(T503),0,T503)</f>
        <v>2</v>
      </c>
      <c r="X503" s="9">
        <f t="shared" ref="X503:X504" si="5447">VLOOKUP(F503,$AI$2:$AL$5000,3,FALSE)</f>
        <v>4148275</v>
      </c>
      <c r="Y503" s="349"/>
      <c r="Z503" s="9">
        <f>SUM(Y$7:Y503)</f>
        <v>0</v>
      </c>
      <c r="AC503" s="350">
        <f t="shared" ref="AC503" si="5448">IF(ISNA(VLOOKUP(F503,$AI$2:$AS$5000,11,FALSE)),"", VLOOKUP(F503,$AI$2:$AS$5000,11,FALSE))</f>
        <v>0</v>
      </c>
      <c r="AI503" s="351" t="s">
        <v>2248</v>
      </c>
      <c r="AJ503" s="351">
        <v>1354095</v>
      </c>
      <c r="AK503" s="351">
        <v>4148332</v>
      </c>
      <c r="AL503" s="351">
        <v>2</v>
      </c>
      <c r="AM503" s="352">
        <v>2</v>
      </c>
      <c r="AN503" s="351">
        <v>21</v>
      </c>
      <c r="AO503" s="9">
        <v>1</v>
      </c>
      <c r="AP503" s="9">
        <v>0</v>
      </c>
      <c r="AQ503" s="9">
        <v>0</v>
      </c>
      <c r="AR503" s="9">
        <v>0</v>
      </c>
    </row>
    <row r="504" spans="1:50" ht="26.25" thickBot="1">
      <c r="A504" s="212">
        <f t="shared" si="4936"/>
        <v>0</v>
      </c>
      <c r="B504" s="23" t="str">
        <f t="shared" ref="B504:D504" si="5449">B502</f>
        <v>GGFV51FA</v>
      </c>
      <c r="C504" s="220" t="str">
        <f t="shared" si="5449"/>
        <v>Major Must</v>
      </c>
      <c r="D504" s="45" t="str">
        <f t="shared" si="5449"/>
        <v>FV. 1.1.1</v>
      </c>
      <c r="E504" s="24" t="str">
        <f>Labels!$C$104</f>
        <v>Answer 2 / Evidence</v>
      </c>
      <c r="F504" s="222"/>
      <c r="G504" s="223"/>
      <c r="H504" s="25" t="str">
        <f t="shared" si="5434"/>
        <v/>
      </c>
      <c r="I504" s="25" t="str">
        <f t="shared" si="5435"/>
        <v/>
      </c>
      <c r="J504" s="25" t="str">
        <f t="shared" si="5436"/>
        <v/>
      </c>
      <c r="K504" s="25" t="str">
        <f t="shared" si="5437"/>
        <v>X</v>
      </c>
      <c r="L504" s="27" t="str">
        <f t="shared" ref="L504" si="5450">L502</f>
        <v/>
      </c>
      <c r="M504" s="21"/>
      <c r="N504" s="22" t="e">
        <f t="shared" si="5439"/>
        <v>#VALUE!</v>
      </c>
      <c r="O504" s="22" t="str">
        <f t="shared" ref="O504" si="5451">IF(ISERR(N504),D502,N504)</f>
        <v>FV. 1.1.1</v>
      </c>
      <c r="P504" s="22" t="str">
        <f t="shared" si="5441"/>
        <v/>
      </c>
      <c r="Q504" s="22" t="str">
        <f t="shared" si="5442"/>
        <v/>
      </c>
      <c r="R504" s="9" t="e">
        <f t="shared" si="5443"/>
        <v>#N/A</v>
      </c>
      <c r="S504" s="9">
        <f t="shared" si="5444"/>
        <v>0</v>
      </c>
      <c r="T504" s="9" t="e">
        <f t="shared" si="5445"/>
        <v>#N/A</v>
      </c>
      <c r="U504" s="9">
        <f t="shared" si="5446"/>
        <v>0</v>
      </c>
      <c r="V504" s="9">
        <f t="shared" ref="V504" si="5452">IF(U504=0,U503,U504)</f>
        <v>2</v>
      </c>
      <c r="W504" s="347">
        <v>2</v>
      </c>
      <c r="X504" s="9" t="e">
        <f t="shared" si="5447"/>
        <v>#N/A</v>
      </c>
      <c r="Y504" s="349"/>
      <c r="Z504" s="9">
        <f>SUM(Y$7:Y504)</f>
        <v>0</v>
      </c>
      <c r="AE504" s="9">
        <f t="shared" ref="AE504" si="5453">MIN(AH504,V504)</f>
        <v>2</v>
      </c>
      <c r="AH504" s="9">
        <v>2</v>
      </c>
      <c r="AI504" s="351" t="s">
        <v>2249</v>
      </c>
      <c r="AJ504" s="351">
        <v>1354096</v>
      </c>
      <c r="AK504" s="351">
        <v>4148336</v>
      </c>
      <c r="AL504" s="351">
        <v>0</v>
      </c>
      <c r="AM504" s="352">
        <v>6</v>
      </c>
      <c r="AN504" s="351">
        <v>21</v>
      </c>
      <c r="AO504" s="9">
        <v>1</v>
      </c>
      <c r="AP504" s="9">
        <v>0</v>
      </c>
      <c r="AQ504" s="9">
        <v>1</v>
      </c>
      <c r="AR504" s="9">
        <v>0</v>
      </c>
      <c r="AU504" s="9">
        <v>0</v>
      </c>
      <c r="AV504" s="9">
        <f>U503</f>
        <v>2</v>
      </c>
    </row>
    <row r="505" spans="1:50" ht="51">
      <c r="A505" s="212">
        <f t="shared" si="4936"/>
        <v>0</v>
      </c>
      <c r="B505" s="67" t="s">
        <v>1157</v>
      </c>
      <c r="C505" s="143" t="s">
        <v>1096</v>
      </c>
      <c r="D505" s="43" t="s">
        <v>2676</v>
      </c>
      <c r="E505" s="218" t="str">
        <f>Labels!$C$54</f>
        <v>Control Point</v>
      </c>
      <c r="F505" s="26" t="s">
        <v>2677</v>
      </c>
      <c r="G505" s="30" t="str">
        <f>IF(OR(ISERR(P506),ISERR(P507),ISERR(Q506),ISERR(Q507)),Labels!$C$94,Q505)</f>
        <v>Input Accepted</v>
      </c>
      <c r="H505" s="15" t="str">
        <f t="shared" ref="H505" si="5454">IF(F506&lt;&gt;"",IF(TRIM(VLOOKUP(F506,$AI$2:$AR$5000,8,FALSE))="1","X",""),"")</f>
        <v/>
      </c>
      <c r="I505" s="15" t="str">
        <f t="shared" ref="I505" si="5455">IF(F506&lt;&gt;"",IF(TRIM(VLOOKUP(F506,$AI$2:$AR$5000,9,FALSE))="1","X",""),"")</f>
        <v/>
      </c>
      <c r="J505" s="15" t="str">
        <f t="shared" ref="J505" si="5456">IF(TRIM(""&amp;G507)&lt;&gt;"","X","")</f>
        <v/>
      </c>
      <c r="K505" s="15" t="str">
        <f t="shared" ref="K505" si="5457">IF(TRIM(""&amp;G506)&lt;&gt;"","X","")</f>
        <v>X</v>
      </c>
      <c r="L505" s="31" t="str">
        <f>IF(G505&lt;&gt;Labels!$C$92,"X","")</f>
        <v/>
      </c>
      <c r="M505" s="16"/>
      <c r="N505" s="17">
        <v>1354076</v>
      </c>
      <c r="O505" s="17">
        <v>13125</v>
      </c>
      <c r="P505" s="17"/>
      <c r="Q505" s="22" t="str">
        <f>IF(F506="",Labels!$C$93,R505)</f>
        <v>Input Accepted</v>
      </c>
      <c r="R505" s="9" t="str">
        <f t="shared" ref="R505" si="5458">IF(OR(O506&amp;""&lt;&gt;D505&amp;"",O507&amp;""&lt;&gt;D505&amp;""),"You are not allowed to copy cells in the answer column. Press Ctrl-z immediately to attempt to fix this error.",S505)</f>
        <v>Input Accepted</v>
      </c>
      <c r="S505" s="9" t="str">
        <f>IF(AND(OR(H505="X",S506=6,C505=Labels!$C$49,C505=Labels!$C$46,AX505="Y"),Q506=""),Labels!$C$95,T505)</f>
        <v>Input Accepted</v>
      </c>
      <c r="T505" s="346" t="str">
        <f>IF(OR(S507=6,AND(S507&gt;0,S506=6)),Labels!$C$96,IF(S507=1,Labels!$C$143,U505))</f>
        <v>Input Accepted</v>
      </c>
      <c r="U505" s="9" t="str">
        <f>IF(AND(S507&gt;0,U507&lt;=U506),Labels!C$97,V505)</f>
        <v>Input Accepted</v>
      </c>
      <c r="V505" s="9" t="str">
        <f>IF(AND(S507&gt;0,Q507=""),Labels!$C$98,W505)</f>
        <v>Input Accepted</v>
      </c>
      <c r="W505" s="9" t="str">
        <f>IF(AND(S507=0,Q507&lt;&gt;""),Labels!$C$99,Labels!$C$92)</f>
        <v>Input Accepted</v>
      </c>
      <c r="Y505" s="9">
        <f t="shared" ref="Y505" si="5459">IF(H505="X",1,0)</f>
        <v>0</v>
      </c>
      <c r="Z505" s="9">
        <f>SUM(Y$7:Y505)</f>
        <v>0</v>
      </c>
      <c r="AA505" s="9" t="str">
        <f t="shared" ref="AA505" si="5460">Q506</f>
        <v>Yes</v>
      </c>
      <c r="AB505" s="9">
        <f t="shared" ref="AB505" si="5461">VLOOKUP(P506,$AI$2:$AN$5000,6,FALSE)</f>
        <v>21</v>
      </c>
      <c r="AC505" s="9" t="str">
        <f t="shared" ref="AC505" si="5462">Q507</f>
        <v/>
      </c>
      <c r="AD505" s="9">
        <f t="shared" ref="AD505" si="5463">IF(TRIM(F506)="",1,0)</f>
        <v>0</v>
      </c>
      <c r="AF505" s="347">
        <f t="shared" ref="AF505" si="5464">SUM($AD$7:$AD$5000)</f>
        <v>0</v>
      </c>
      <c r="AG505" s="9">
        <f>IF(AND(H505="X",C505=Labels!C547),1,0)</f>
        <v>0</v>
      </c>
      <c r="AI505" s="351" t="s">
        <v>2250</v>
      </c>
      <c r="AJ505" s="351">
        <v>1354096</v>
      </c>
      <c r="AK505" s="351">
        <v>4148335</v>
      </c>
      <c r="AL505" s="351">
        <v>0</v>
      </c>
      <c r="AM505" s="352">
        <v>5</v>
      </c>
      <c r="AN505" s="351">
        <v>21</v>
      </c>
      <c r="AO505" s="9">
        <v>0</v>
      </c>
      <c r="AP505" s="9">
        <v>1</v>
      </c>
      <c r="AQ505" s="9">
        <v>0</v>
      </c>
      <c r="AR505" s="9">
        <v>0</v>
      </c>
      <c r="AX505" s="9" t="s">
        <v>663</v>
      </c>
    </row>
    <row r="506" spans="1:50" ht="25.5">
      <c r="A506" s="212">
        <f t="shared" si="4936"/>
        <v>0</v>
      </c>
      <c r="B506" s="18" t="s">
        <v>1157</v>
      </c>
      <c r="C506" s="219" t="str">
        <f t="shared" ref="C506" si="5465">C505</f>
        <v>Major Must</v>
      </c>
      <c r="D506" s="44" t="str">
        <f t="shared" ref="D506" si="5466">D505</f>
        <v>FV. 1.1.2</v>
      </c>
      <c r="E506" s="19" t="str">
        <f>Labels!$C$103</f>
        <v>Answer 1 / Comment</v>
      </c>
      <c r="F506" s="62" t="str">
        <f>$AI$450</f>
        <v>FV. 1.1.2 -Yes</v>
      </c>
      <c r="G506" s="46" t="s">
        <v>440</v>
      </c>
      <c r="H506" s="20" t="str">
        <f t="shared" ref="H506:H507" si="5467">H505</f>
        <v/>
      </c>
      <c r="I506" s="20" t="str">
        <f t="shared" ref="I506:I507" si="5468">I505</f>
        <v/>
      </c>
      <c r="J506" s="20" t="str">
        <f t="shared" ref="J506:J507" si="5469">J505</f>
        <v/>
      </c>
      <c r="K506" s="20" t="str">
        <f t="shared" ref="K506:K507" si="5470">K505</f>
        <v>X</v>
      </c>
      <c r="L506" s="28" t="str">
        <f t="shared" ref="L506" si="5471">L505</f>
        <v/>
      </c>
      <c r="M506" s="21"/>
      <c r="N506" s="22" t="str">
        <f t="shared" ref="N506:N507" si="5472">LEFT(F506,FIND(" -",F506)-1)</f>
        <v>FV. 1.1.2</v>
      </c>
      <c r="O506" s="22" t="str">
        <f t="shared" ref="O506" si="5473">IF(ISERR(N506),D505,N506)</f>
        <v>FV. 1.1.2</v>
      </c>
      <c r="P506" s="22" t="str">
        <f t="shared" ref="P506:P507" si="5474">TRIM(F506&amp;"")</f>
        <v>FV. 1.1.2 -Yes</v>
      </c>
      <c r="Q506" s="22" t="str">
        <f t="shared" ref="Q506:Q507" si="5475">TRIM(G506&amp;"")</f>
        <v>Yes</v>
      </c>
      <c r="R506" s="9">
        <f t="shared" ref="R506:R507" si="5476">VLOOKUP(F506,$AI$2:$AM$5000,5,FALSE)</f>
        <v>2</v>
      </c>
      <c r="S506" s="9">
        <f t="shared" ref="S506:S507" si="5477">IF(ISNA(R506),0,R506)</f>
        <v>2</v>
      </c>
      <c r="T506" s="9">
        <f t="shared" ref="T506:T507" si="5478">VLOOKUP(F506,$AI$2:$AL$5000,4,FALSE)</f>
        <v>2</v>
      </c>
      <c r="U506" s="9">
        <f t="shared" ref="U506:U507" si="5479">IF(ISNA(T506),0,T506)</f>
        <v>2</v>
      </c>
      <c r="X506" s="9">
        <f t="shared" ref="X506:X507" si="5480">VLOOKUP(F506,$AI$2:$AL$5000,3,FALSE)</f>
        <v>4148278</v>
      </c>
      <c r="Y506" s="349"/>
      <c r="Z506" s="9">
        <f>SUM(Y$7:Y506)</f>
        <v>0</v>
      </c>
      <c r="AC506" s="350">
        <f t="shared" ref="AC506" si="5481">IF(ISNA(VLOOKUP(F506,$AI$2:$AS$5000,11,FALSE)),"", VLOOKUP(F506,$AI$2:$AS$5000,11,FALSE))</f>
        <v>0</v>
      </c>
      <c r="AI506" s="351" t="s">
        <v>2251</v>
      </c>
      <c r="AJ506" s="351">
        <v>1354096</v>
      </c>
      <c r="AK506" s="351">
        <v>4148334</v>
      </c>
      <c r="AL506" s="351">
        <v>2</v>
      </c>
      <c r="AM506" s="352">
        <v>2</v>
      </c>
      <c r="AN506" s="351">
        <v>21</v>
      </c>
      <c r="AO506" s="9">
        <v>1</v>
      </c>
      <c r="AP506" s="9">
        <v>0</v>
      </c>
      <c r="AQ506" s="9">
        <v>0</v>
      </c>
      <c r="AR506" s="9">
        <v>0</v>
      </c>
    </row>
    <row r="507" spans="1:50" ht="26.25" thickBot="1">
      <c r="A507" s="212">
        <f t="shared" si="4936"/>
        <v>0</v>
      </c>
      <c r="B507" s="23" t="str">
        <f t="shared" ref="B507:D507" si="5482">B505</f>
        <v>GGFV51FA</v>
      </c>
      <c r="C507" s="220" t="str">
        <f t="shared" si="5482"/>
        <v>Major Must</v>
      </c>
      <c r="D507" s="45" t="str">
        <f t="shared" si="5482"/>
        <v>FV. 1.1.2</v>
      </c>
      <c r="E507" s="24" t="str">
        <f>Labels!$C$104</f>
        <v>Answer 2 / Evidence</v>
      </c>
      <c r="F507" s="222"/>
      <c r="G507" s="223"/>
      <c r="H507" s="25" t="str">
        <f t="shared" si="5467"/>
        <v/>
      </c>
      <c r="I507" s="25" t="str">
        <f t="shared" si="5468"/>
        <v/>
      </c>
      <c r="J507" s="25" t="str">
        <f t="shared" si="5469"/>
        <v/>
      </c>
      <c r="K507" s="25" t="str">
        <f t="shared" si="5470"/>
        <v>X</v>
      </c>
      <c r="L507" s="27" t="str">
        <f t="shared" ref="L507" si="5483">L505</f>
        <v/>
      </c>
      <c r="M507" s="21"/>
      <c r="N507" s="22" t="e">
        <f t="shared" si="5472"/>
        <v>#VALUE!</v>
      </c>
      <c r="O507" s="22" t="str">
        <f t="shared" ref="O507" si="5484">IF(ISERR(N507),D505,N507)</f>
        <v>FV. 1.1.2</v>
      </c>
      <c r="P507" s="22" t="str">
        <f t="shared" si="5474"/>
        <v/>
      </c>
      <c r="Q507" s="22" t="str">
        <f t="shared" si="5475"/>
        <v/>
      </c>
      <c r="R507" s="9" t="e">
        <f t="shared" si="5476"/>
        <v>#N/A</v>
      </c>
      <c r="S507" s="9">
        <f t="shared" si="5477"/>
        <v>0</v>
      </c>
      <c r="T507" s="9" t="e">
        <f t="shared" si="5478"/>
        <v>#N/A</v>
      </c>
      <c r="U507" s="9">
        <f t="shared" si="5479"/>
        <v>0</v>
      </c>
      <c r="V507" s="9">
        <f t="shared" ref="V507" si="5485">IF(U507=0,U506,U507)</f>
        <v>2</v>
      </c>
      <c r="W507" s="347">
        <v>2</v>
      </c>
      <c r="X507" s="9" t="e">
        <f t="shared" si="5480"/>
        <v>#N/A</v>
      </c>
      <c r="Y507" s="349"/>
      <c r="Z507" s="9">
        <f>SUM(Y$7:Y507)</f>
        <v>0</v>
      </c>
      <c r="AE507" s="9">
        <f t="shared" ref="AE507" si="5486">MIN(AH507,V507)</f>
        <v>2</v>
      </c>
      <c r="AH507" s="9">
        <v>2</v>
      </c>
      <c r="AI507" s="351" t="s">
        <v>2252</v>
      </c>
      <c r="AJ507" s="351">
        <v>1354097</v>
      </c>
      <c r="AK507" s="351">
        <v>4148339</v>
      </c>
      <c r="AL507" s="351">
        <v>0</v>
      </c>
      <c r="AM507" s="352">
        <v>6</v>
      </c>
      <c r="AN507" s="351">
        <v>21</v>
      </c>
      <c r="AO507" s="9">
        <v>1</v>
      </c>
      <c r="AP507" s="9">
        <v>0</v>
      </c>
      <c r="AQ507" s="9">
        <v>1</v>
      </c>
      <c r="AR507" s="9">
        <v>0</v>
      </c>
      <c r="AU507" s="9">
        <v>0</v>
      </c>
      <c r="AV507" s="9">
        <f>U506</f>
        <v>2</v>
      </c>
    </row>
    <row r="508" spans="1:50" ht="25.5">
      <c r="A508" s="212">
        <f t="shared" si="4936"/>
        <v>0</v>
      </c>
      <c r="B508" s="67" t="s">
        <v>1157</v>
      </c>
      <c r="C508" s="143" t="s">
        <v>1097</v>
      </c>
      <c r="D508" s="43" t="s">
        <v>2678</v>
      </c>
      <c r="E508" s="218" t="str">
        <f>Labels!$C$54</f>
        <v>Control Point</v>
      </c>
      <c r="F508" s="26" t="s">
        <v>2679</v>
      </c>
      <c r="G508" s="30" t="str">
        <f>IF(OR(ISERR(P509),ISERR(P510),ISERR(Q509),ISERR(Q510)),Labels!$C$94,Q508)</f>
        <v>Input Accepted</v>
      </c>
      <c r="H508" s="15" t="str">
        <f t="shared" ref="H508" si="5487">IF(F509&lt;&gt;"",IF(TRIM(VLOOKUP(F509,$AI$2:$AR$5000,8,FALSE))="1","X",""),"")</f>
        <v/>
      </c>
      <c r="I508" s="15" t="str">
        <f t="shared" ref="I508" si="5488">IF(F509&lt;&gt;"",IF(TRIM(VLOOKUP(F509,$AI$2:$AR$5000,9,FALSE))="1","X",""),"")</f>
        <v/>
      </c>
      <c r="J508" s="15" t="str">
        <f t="shared" ref="J508" si="5489">IF(TRIM(""&amp;G510)&lt;&gt;"","X","")</f>
        <v/>
      </c>
      <c r="K508" s="15" t="str">
        <f t="shared" ref="K508" si="5490">IF(TRIM(""&amp;G509)&lt;&gt;"","X","")</f>
        <v>X</v>
      </c>
      <c r="L508" s="31" t="str">
        <f>IF(G508&lt;&gt;Labels!$C$92,"X","")</f>
        <v/>
      </c>
      <c r="M508" s="16"/>
      <c r="N508" s="17">
        <v>1354077</v>
      </c>
      <c r="O508" s="17">
        <v>13125</v>
      </c>
      <c r="P508" s="17"/>
      <c r="Q508" s="22" t="str">
        <f>IF(F509="",Labels!$C$93,R508)</f>
        <v>Input Accepted</v>
      </c>
      <c r="R508" s="9" t="str">
        <f t="shared" ref="R508" si="5491">IF(OR(O509&amp;""&lt;&gt;D508&amp;"",O510&amp;""&lt;&gt;D508&amp;""),"You are not allowed to copy cells in the answer column. Press Ctrl-z immediately to attempt to fix this error.",S508)</f>
        <v>Input Accepted</v>
      </c>
      <c r="S508" s="9" t="str">
        <f>IF(AND(OR(H508="X",S509=6,C508=Labels!$C$49,C508=Labels!$C$46,AX508="Y"),Q509=""),Labels!$C$95,T508)</f>
        <v>Input Accepted</v>
      </c>
      <c r="T508" s="346" t="str">
        <f>IF(OR(S510=6,AND(S510&gt;0,S509=6)),Labels!$C$96,IF(S510=1,Labels!$C$143,U508))</f>
        <v>Input Accepted</v>
      </c>
      <c r="U508" s="9" t="str">
        <f>IF(AND(S510&gt;0,U510&lt;=U509),Labels!C$97,V508)</f>
        <v>Input Accepted</v>
      </c>
      <c r="V508" s="9" t="str">
        <f>IF(AND(S510&gt;0,Q510=""),Labels!$C$98,W508)</f>
        <v>Input Accepted</v>
      </c>
      <c r="W508" s="9" t="str">
        <f>IF(AND(S510=0,Q510&lt;&gt;""),Labels!$C$99,Labels!$C$92)</f>
        <v>Input Accepted</v>
      </c>
      <c r="Y508" s="9">
        <f t="shared" ref="Y508" si="5492">IF(H508="X",1,0)</f>
        <v>0</v>
      </c>
      <c r="Z508" s="9">
        <f>SUM(Y$7:Y508)</f>
        <v>0</v>
      </c>
      <c r="AA508" s="9" t="str">
        <f t="shared" ref="AA508" si="5493">Q509</f>
        <v>Yes</v>
      </c>
      <c r="AB508" s="9">
        <f t="shared" ref="AB508" si="5494">VLOOKUP(P509,$AI$2:$AN$5000,6,FALSE)</f>
        <v>21</v>
      </c>
      <c r="AC508" s="9" t="str">
        <f t="shared" ref="AC508" si="5495">Q510</f>
        <v/>
      </c>
      <c r="AD508" s="9">
        <f t="shared" ref="AD508" si="5496">IF(TRIM(F509)="",1,0)</f>
        <v>0</v>
      </c>
      <c r="AF508" s="347">
        <f t="shared" ref="AF508" si="5497">SUM($AD$7:$AD$5000)</f>
        <v>0</v>
      </c>
      <c r="AG508" s="9">
        <f>IF(AND(H508="X",C508=Labels!C550),1,0)</f>
        <v>0</v>
      </c>
      <c r="AI508" s="351" t="s">
        <v>2253</v>
      </c>
      <c r="AJ508" s="351">
        <v>1354097</v>
      </c>
      <c r="AK508" s="351">
        <v>4148338</v>
      </c>
      <c r="AL508" s="351">
        <v>0</v>
      </c>
      <c r="AM508" s="352">
        <v>5</v>
      </c>
      <c r="AN508" s="351">
        <v>21</v>
      </c>
      <c r="AO508" s="9">
        <v>0</v>
      </c>
      <c r="AP508" s="9">
        <v>1</v>
      </c>
      <c r="AQ508" s="9">
        <v>0</v>
      </c>
      <c r="AR508" s="9">
        <v>0</v>
      </c>
      <c r="AX508" s="9" t="s">
        <v>664</v>
      </c>
    </row>
    <row r="509" spans="1:50" ht="25.5">
      <c r="A509" s="212">
        <f t="shared" si="4936"/>
        <v>0</v>
      </c>
      <c r="B509" s="18" t="s">
        <v>1157</v>
      </c>
      <c r="C509" s="219" t="str">
        <f t="shared" ref="C509" si="5498">C508</f>
        <v>Minor Must</v>
      </c>
      <c r="D509" s="44" t="str">
        <f t="shared" ref="D509" si="5499">D508</f>
        <v>FV. 2.1.1</v>
      </c>
      <c r="E509" s="19" t="str">
        <f>Labels!$C$103</f>
        <v>Answer 1 / Comment</v>
      </c>
      <c r="F509" s="62" t="str">
        <f>$AI$453</f>
        <v>FV. 2.1.1 -Yes</v>
      </c>
      <c r="G509" s="46" t="s">
        <v>440</v>
      </c>
      <c r="H509" s="20" t="str">
        <f t="shared" ref="H509:H510" si="5500">H508</f>
        <v/>
      </c>
      <c r="I509" s="20" t="str">
        <f t="shared" ref="I509:I510" si="5501">I508</f>
        <v/>
      </c>
      <c r="J509" s="20" t="str">
        <f t="shared" ref="J509:J510" si="5502">J508</f>
        <v/>
      </c>
      <c r="K509" s="20" t="str">
        <f t="shared" ref="K509:K510" si="5503">K508</f>
        <v>X</v>
      </c>
      <c r="L509" s="28" t="str">
        <f t="shared" ref="L509" si="5504">L508</f>
        <v/>
      </c>
      <c r="M509" s="21"/>
      <c r="N509" s="22" t="str">
        <f t="shared" ref="N509:N510" si="5505">LEFT(F509,FIND(" -",F509)-1)</f>
        <v>FV. 2.1.1</v>
      </c>
      <c r="O509" s="22" t="str">
        <f t="shared" ref="O509" si="5506">IF(ISERR(N509),D508,N509)</f>
        <v>FV. 2.1.1</v>
      </c>
      <c r="P509" s="22" t="str">
        <f t="shared" ref="P509:P510" si="5507">TRIM(F509&amp;"")</f>
        <v>FV. 2.1.1 -Yes</v>
      </c>
      <c r="Q509" s="22" t="str">
        <f t="shared" ref="Q509:Q510" si="5508">TRIM(G509&amp;"")</f>
        <v>Yes</v>
      </c>
      <c r="R509" s="9">
        <f t="shared" ref="R509:R510" si="5509">VLOOKUP(F509,$AI$2:$AM$5000,5,FALSE)</f>
        <v>2</v>
      </c>
      <c r="S509" s="9">
        <f t="shared" ref="S509:S510" si="5510">IF(ISNA(R509),0,R509)</f>
        <v>2</v>
      </c>
      <c r="T509" s="9">
        <f t="shared" ref="T509:T510" si="5511">VLOOKUP(F509,$AI$2:$AL$5000,4,FALSE)</f>
        <v>2</v>
      </c>
      <c r="U509" s="9">
        <f t="shared" ref="U509:U510" si="5512">IF(ISNA(T509),0,T509)</f>
        <v>2</v>
      </c>
      <c r="X509" s="9">
        <f t="shared" ref="X509:X510" si="5513">VLOOKUP(F509,$AI$2:$AL$5000,3,FALSE)</f>
        <v>4148281</v>
      </c>
      <c r="Y509" s="349"/>
      <c r="Z509" s="9">
        <f>SUM(Y$7:Y509)</f>
        <v>0</v>
      </c>
      <c r="AC509" s="350">
        <f t="shared" ref="AC509" si="5514">IF(ISNA(VLOOKUP(F509,$AI$2:$AS$5000,11,FALSE)),"", VLOOKUP(F509,$AI$2:$AS$5000,11,FALSE))</f>
        <v>0</v>
      </c>
      <c r="AI509" s="351" t="s">
        <v>2254</v>
      </c>
      <c r="AJ509" s="351">
        <v>1354097</v>
      </c>
      <c r="AK509" s="351">
        <v>4148337</v>
      </c>
      <c r="AL509" s="351">
        <v>2</v>
      </c>
      <c r="AM509" s="352">
        <v>2</v>
      </c>
      <c r="AN509" s="351">
        <v>21</v>
      </c>
      <c r="AO509" s="9">
        <v>1</v>
      </c>
      <c r="AP509" s="9">
        <v>0</v>
      </c>
      <c r="AQ509" s="9">
        <v>0</v>
      </c>
      <c r="AR509" s="9">
        <v>0</v>
      </c>
    </row>
    <row r="510" spans="1:50" ht="26.25" thickBot="1">
      <c r="A510" s="212">
        <f t="shared" si="4936"/>
        <v>0</v>
      </c>
      <c r="B510" s="23" t="str">
        <f t="shared" ref="B510:D510" si="5515">B508</f>
        <v>GGFV51FA</v>
      </c>
      <c r="C510" s="220" t="str">
        <f t="shared" si="5515"/>
        <v>Minor Must</v>
      </c>
      <c r="D510" s="45" t="str">
        <f t="shared" si="5515"/>
        <v>FV. 2.1.1</v>
      </c>
      <c r="E510" s="24" t="str">
        <f>Labels!$C$104</f>
        <v>Answer 2 / Evidence</v>
      </c>
      <c r="F510" s="222"/>
      <c r="G510" s="223"/>
      <c r="H510" s="25" t="str">
        <f t="shared" si="5500"/>
        <v/>
      </c>
      <c r="I510" s="25" t="str">
        <f t="shared" si="5501"/>
        <v/>
      </c>
      <c r="J510" s="25" t="str">
        <f t="shared" si="5502"/>
        <v/>
      </c>
      <c r="K510" s="25" t="str">
        <f t="shared" si="5503"/>
        <v>X</v>
      </c>
      <c r="L510" s="27" t="str">
        <f t="shared" ref="L510" si="5516">L508</f>
        <v/>
      </c>
      <c r="M510" s="21"/>
      <c r="N510" s="22" t="e">
        <f t="shared" si="5505"/>
        <v>#VALUE!</v>
      </c>
      <c r="O510" s="22" t="str">
        <f t="shared" ref="O510" si="5517">IF(ISERR(N510),D508,N510)</f>
        <v>FV. 2.1.1</v>
      </c>
      <c r="P510" s="22" t="str">
        <f t="shared" si="5507"/>
        <v/>
      </c>
      <c r="Q510" s="22" t="str">
        <f t="shared" si="5508"/>
        <v/>
      </c>
      <c r="R510" s="9" t="e">
        <f t="shared" si="5509"/>
        <v>#N/A</v>
      </c>
      <c r="S510" s="9">
        <f t="shared" si="5510"/>
        <v>0</v>
      </c>
      <c r="T510" s="9" t="e">
        <f t="shared" si="5511"/>
        <v>#N/A</v>
      </c>
      <c r="U510" s="9">
        <f t="shared" si="5512"/>
        <v>0</v>
      </c>
      <c r="V510" s="9">
        <f t="shared" ref="V510" si="5518">IF(U510=0,U509,U510)</f>
        <v>2</v>
      </c>
      <c r="W510" s="347">
        <v>2</v>
      </c>
      <c r="X510" s="9" t="e">
        <f t="shared" si="5513"/>
        <v>#N/A</v>
      </c>
      <c r="Y510" s="349"/>
      <c r="Z510" s="9">
        <f>SUM(Y$7:Y510)</f>
        <v>0</v>
      </c>
      <c r="AE510" s="9">
        <f t="shared" ref="AE510" si="5519">MIN(AH510,V510)</f>
        <v>2</v>
      </c>
      <c r="AH510" s="9">
        <v>2</v>
      </c>
      <c r="AI510" s="351" t="s">
        <v>2255</v>
      </c>
      <c r="AJ510" s="351">
        <v>1354098</v>
      </c>
      <c r="AK510" s="351">
        <v>4148342</v>
      </c>
      <c r="AL510" s="351">
        <v>0</v>
      </c>
      <c r="AM510" s="352">
        <v>6</v>
      </c>
      <c r="AN510" s="351">
        <v>21</v>
      </c>
      <c r="AO510" s="9">
        <v>1</v>
      </c>
      <c r="AP510" s="9">
        <v>0</v>
      </c>
      <c r="AQ510" s="9">
        <v>1</v>
      </c>
      <c r="AR510" s="9">
        <v>0</v>
      </c>
      <c r="AU510" s="9">
        <v>0</v>
      </c>
      <c r="AV510" s="9">
        <f>U509</f>
        <v>2</v>
      </c>
    </row>
    <row r="511" spans="1:50" ht="25.5">
      <c r="A511" s="212">
        <f t="shared" si="4936"/>
        <v>0</v>
      </c>
      <c r="B511" s="67" t="s">
        <v>1157</v>
      </c>
      <c r="C511" s="143" t="s">
        <v>1097</v>
      </c>
      <c r="D511" s="43" t="s">
        <v>2680</v>
      </c>
      <c r="E511" s="218" t="str">
        <f>Labels!$C$54</f>
        <v>Control Point</v>
      </c>
      <c r="F511" s="26" t="s">
        <v>2681</v>
      </c>
      <c r="G511" s="30" t="str">
        <f>IF(OR(ISERR(P512),ISERR(P513),ISERR(Q512),ISERR(Q513)),Labels!$C$94,Q511)</f>
        <v>Input Accepted</v>
      </c>
      <c r="H511" s="15" t="str">
        <f t="shared" ref="H511" si="5520">IF(F512&lt;&gt;"",IF(TRIM(VLOOKUP(F512,$AI$2:$AR$5000,8,FALSE))="1","X",""),"")</f>
        <v/>
      </c>
      <c r="I511" s="15" t="str">
        <f t="shared" ref="I511" si="5521">IF(F512&lt;&gt;"",IF(TRIM(VLOOKUP(F512,$AI$2:$AR$5000,9,FALSE))="1","X",""),"")</f>
        <v/>
      </c>
      <c r="J511" s="15" t="str">
        <f t="shared" ref="J511" si="5522">IF(TRIM(""&amp;G513)&lt;&gt;"","X","")</f>
        <v/>
      </c>
      <c r="K511" s="15" t="str">
        <f t="shared" ref="K511" si="5523">IF(TRIM(""&amp;G512)&lt;&gt;"","X","")</f>
        <v/>
      </c>
      <c r="L511" s="31" t="str">
        <f>IF(G511&lt;&gt;Labels!$C$92,"X","")</f>
        <v/>
      </c>
      <c r="M511" s="16"/>
      <c r="N511" s="17">
        <v>1354078</v>
      </c>
      <c r="O511" s="17">
        <v>13125</v>
      </c>
      <c r="P511" s="17"/>
      <c r="Q511" s="22" t="str">
        <f>IF(F512="",Labels!$C$93,R511)</f>
        <v>Input Accepted</v>
      </c>
      <c r="R511" s="9" t="str">
        <f t="shared" ref="R511" si="5524">IF(OR(O512&amp;""&lt;&gt;D511&amp;"",O513&amp;""&lt;&gt;D511&amp;""),"You are not allowed to copy cells in the answer column. Press Ctrl-z immediately to attempt to fix this error.",S511)</f>
        <v>Input Accepted</v>
      </c>
      <c r="S511" s="9" t="str">
        <f>IF(AND(OR(H511="X",S512=6,C511=Labels!$C$49,C511=Labels!$C$46,AX511="Y"),Q512=""),Labels!$C$95,T511)</f>
        <v>Input Accepted</v>
      </c>
      <c r="T511" s="346" t="str">
        <f>IF(OR(S513=6,AND(S513&gt;0,S512=6)),Labels!$C$96,IF(S513=1,Labels!$C$143,U511))</f>
        <v>Input Accepted</v>
      </c>
      <c r="U511" s="9" t="str">
        <f>IF(AND(S513&gt;0,U513&lt;=U512),Labels!C$97,V511)</f>
        <v>Input Accepted</v>
      </c>
      <c r="V511" s="9" t="str">
        <f>IF(AND(S513&gt;0,Q513=""),Labels!$C$98,W511)</f>
        <v>Input Accepted</v>
      </c>
      <c r="W511" s="9" t="str">
        <f>IF(AND(S513=0,Q513&lt;&gt;""),Labels!$C$99,Labels!$C$92)</f>
        <v>Input Accepted</v>
      </c>
      <c r="Y511" s="9">
        <f t="shared" ref="Y511" si="5525">IF(H511="X",1,0)</f>
        <v>0</v>
      </c>
      <c r="Z511" s="9">
        <f>SUM(Y$7:Y511)</f>
        <v>0</v>
      </c>
      <c r="AA511" s="9" t="str">
        <f t="shared" ref="AA511" si="5526">Q512</f>
        <v/>
      </c>
      <c r="AB511" s="9">
        <f t="shared" ref="AB511" si="5527">VLOOKUP(P512,$AI$2:$AN$5000,6,FALSE)</f>
        <v>21</v>
      </c>
      <c r="AC511" s="9" t="str">
        <f t="shared" ref="AC511" si="5528">Q513</f>
        <v/>
      </c>
      <c r="AD511" s="9">
        <f t="shared" ref="AD511" si="5529">IF(TRIM(F512)="",1,0)</f>
        <v>0</v>
      </c>
      <c r="AF511" s="347">
        <f t="shared" ref="AF511" si="5530">SUM($AD$7:$AD$5000)</f>
        <v>0</v>
      </c>
      <c r="AG511" s="9">
        <f>IF(AND(H511="X",C511=Labels!C553),1,0)</f>
        <v>0</v>
      </c>
      <c r="AI511" s="351" t="s">
        <v>2256</v>
      </c>
      <c r="AJ511" s="351">
        <v>1354098</v>
      </c>
      <c r="AK511" s="351">
        <v>4148341</v>
      </c>
      <c r="AL511" s="351">
        <v>0</v>
      </c>
      <c r="AM511" s="352">
        <v>5</v>
      </c>
      <c r="AN511" s="351">
        <v>21</v>
      </c>
      <c r="AO511" s="9">
        <v>0</v>
      </c>
      <c r="AP511" s="9">
        <v>1</v>
      </c>
      <c r="AQ511" s="9">
        <v>0</v>
      </c>
      <c r="AR511" s="9">
        <v>0</v>
      </c>
      <c r="AX511" s="9" t="s">
        <v>663</v>
      </c>
    </row>
    <row r="512" spans="1:50" ht="25.5">
      <c r="A512" s="212">
        <f t="shared" si="4936"/>
        <v>0</v>
      </c>
      <c r="B512" s="18" t="s">
        <v>1157</v>
      </c>
      <c r="C512" s="219" t="str">
        <f t="shared" ref="C512" si="5531">C511</f>
        <v>Minor Must</v>
      </c>
      <c r="D512" s="44" t="str">
        <f t="shared" ref="D512" si="5532">D511</f>
        <v>FV. 2.1.2</v>
      </c>
      <c r="E512" s="19" t="str">
        <f>Labels!$C$103</f>
        <v>Answer 1 / Comment</v>
      </c>
      <c r="F512" s="62" t="str">
        <f>$AI$456</f>
        <v>FV. 2.1.2 -Yes</v>
      </c>
      <c r="G512" s="46"/>
      <c r="H512" s="20" t="str">
        <f t="shared" ref="H512:H513" si="5533">H511</f>
        <v/>
      </c>
      <c r="I512" s="20" t="str">
        <f t="shared" ref="I512:I513" si="5534">I511</f>
        <v/>
      </c>
      <c r="J512" s="20" t="str">
        <f t="shared" ref="J512:J513" si="5535">J511</f>
        <v/>
      </c>
      <c r="K512" s="20" t="str">
        <f t="shared" ref="K512:K513" si="5536">K511</f>
        <v/>
      </c>
      <c r="L512" s="28" t="str">
        <f t="shared" ref="L512" si="5537">L511</f>
        <v/>
      </c>
      <c r="M512" s="21"/>
      <c r="N512" s="22" t="str">
        <f t="shared" ref="N512:N513" si="5538">LEFT(F512,FIND(" -",F512)-1)</f>
        <v>FV. 2.1.2</v>
      </c>
      <c r="O512" s="22" t="str">
        <f t="shared" ref="O512" si="5539">IF(ISERR(N512),D511,N512)</f>
        <v>FV. 2.1.2</v>
      </c>
      <c r="P512" s="22" t="str">
        <f t="shared" ref="P512:P513" si="5540">TRIM(F512&amp;"")</f>
        <v>FV. 2.1.2 -Yes</v>
      </c>
      <c r="Q512" s="22" t="str">
        <f t="shared" ref="Q512:Q513" si="5541">TRIM(G512&amp;"")</f>
        <v/>
      </c>
      <c r="R512" s="9">
        <f t="shared" ref="R512:R513" si="5542">VLOOKUP(F512,$AI$2:$AM$5000,5,FALSE)</f>
        <v>2</v>
      </c>
      <c r="S512" s="9">
        <f t="shared" ref="S512:S513" si="5543">IF(ISNA(R512),0,R512)</f>
        <v>2</v>
      </c>
      <c r="T512" s="9">
        <f t="shared" ref="T512:T513" si="5544">VLOOKUP(F512,$AI$2:$AL$5000,4,FALSE)</f>
        <v>2</v>
      </c>
      <c r="U512" s="9">
        <f t="shared" ref="U512:U513" si="5545">IF(ISNA(T512),0,T512)</f>
        <v>2</v>
      </c>
      <c r="X512" s="9">
        <f t="shared" ref="X512:X513" si="5546">VLOOKUP(F512,$AI$2:$AL$5000,3,FALSE)</f>
        <v>4148284</v>
      </c>
      <c r="Y512" s="349"/>
      <c r="Z512" s="9">
        <f>SUM(Y$7:Y512)</f>
        <v>0</v>
      </c>
      <c r="AC512" s="350">
        <f t="shared" ref="AC512" si="5547">IF(ISNA(VLOOKUP(F512,$AI$2:$AS$5000,11,FALSE)),"", VLOOKUP(F512,$AI$2:$AS$5000,11,FALSE))</f>
        <v>0</v>
      </c>
      <c r="AI512" s="351" t="s">
        <v>2257</v>
      </c>
      <c r="AJ512" s="351">
        <v>1354098</v>
      </c>
      <c r="AK512" s="351">
        <v>4148340</v>
      </c>
      <c r="AL512" s="351">
        <v>2</v>
      </c>
      <c r="AM512" s="352">
        <v>2</v>
      </c>
      <c r="AN512" s="351">
        <v>21</v>
      </c>
      <c r="AO512" s="9">
        <v>1</v>
      </c>
      <c r="AP512" s="9">
        <v>0</v>
      </c>
      <c r="AQ512" s="9">
        <v>0</v>
      </c>
      <c r="AR512" s="9">
        <v>0</v>
      </c>
    </row>
    <row r="513" spans="1:50" ht="26.25" thickBot="1">
      <c r="A513" s="212">
        <f t="shared" si="4936"/>
        <v>0</v>
      </c>
      <c r="B513" s="23" t="str">
        <f t="shared" ref="B513:D513" si="5548">B511</f>
        <v>GGFV51FA</v>
      </c>
      <c r="C513" s="220" t="str">
        <f t="shared" si="5548"/>
        <v>Minor Must</v>
      </c>
      <c r="D513" s="45" t="str">
        <f t="shared" si="5548"/>
        <v>FV. 2.1.2</v>
      </c>
      <c r="E513" s="24" t="str">
        <f>Labels!$C$104</f>
        <v>Answer 2 / Evidence</v>
      </c>
      <c r="F513" s="222"/>
      <c r="G513" s="223"/>
      <c r="H513" s="25" t="str">
        <f t="shared" si="5533"/>
        <v/>
      </c>
      <c r="I513" s="25" t="str">
        <f t="shared" si="5534"/>
        <v/>
      </c>
      <c r="J513" s="25" t="str">
        <f t="shared" si="5535"/>
        <v/>
      </c>
      <c r="K513" s="25" t="str">
        <f t="shared" si="5536"/>
        <v/>
      </c>
      <c r="L513" s="27" t="str">
        <f t="shared" ref="L513" si="5549">L511</f>
        <v/>
      </c>
      <c r="M513" s="21"/>
      <c r="N513" s="22" t="e">
        <f t="shared" si="5538"/>
        <v>#VALUE!</v>
      </c>
      <c r="O513" s="22" t="str">
        <f t="shared" ref="O513" si="5550">IF(ISERR(N513),D511,N513)</f>
        <v>FV. 2.1.2</v>
      </c>
      <c r="P513" s="22" t="str">
        <f t="shared" si="5540"/>
        <v/>
      </c>
      <c r="Q513" s="22" t="str">
        <f t="shared" si="5541"/>
        <v/>
      </c>
      <c r="R513" s="9" t="e">
        <f t="shared" si="5542"/>
        <v>#N/A</v>
      </c>
      <c r="S513" s="9">
        <f t="shared" si="5543"/>
        <v>0</v>
      </c>
      <c r="T513" s="9" t="e">
        <f t="shared" si="5544"/>
        <v>#N/A</v>
      </c>
      <c r="U513" s="9">
        <f t="shared" si="5545"/>
        <v>0</v>
      </c>
      <c r="V513" s="9">
        <f t="shared" ref="V513" si="5551">IF(U513=0,U512,U513)</f>
        <v>2</v>
      </c>
      <c r="W513" s="347">
        <v>2</v>
      </c>
      <c r="X513" s="9" t="e">
        <f t="shared" si="5546"/>
        <v>#N/A</v>
      </c>
      <c r="Y513" s="349"/>
      <c r="Z513" s="9">
        <f>SUM(Y$7:Y513)</f>
        <v>0</v>
      </c>
      <c r="AE513" s="9">
        <f t="shared" ref="AE513" si="5552">MIN(AH513,V513)</f>
        <v>2</v>
      </c>
      <c r="AH513" s="9">
        <v>2</v>
      </c>
      <c r="AI513" s="351" t="s">
        <v>2258</v>
      </c>
      <c r="AJ513" s="351">
        <v>1354099</v>
      </c>
      <c r="AK513" s="351">
        <v>4148345</v>
      </c>
      <c r="AL513" s="351">
        <v>0</v>
      </c>
      <c r="AM513" s="352">
        <v>6</v>
      </c>
      <c r="AN513" s="351">
        <v>21</v>
      </c>
      <c r="AO513" s="9">
        <v>1</v>
      </c>
      <c r="AP513" s="9">
        <v>0</v>
      </c>
      <c r="AQ513" s="9">
        <v>1</v>
      </c>
      <c r="AR513" s="9">
        <v>0</v>
      </c>
      <c r="AU513" s="9">
        <v>0</v>
      </c>
      <c r="AV513" s="9">
        <f>U512</f>
        <v>2</v>
      </c>
    </row>
    <row r="514" spans="1:50" ht="38.25">
      <c r="A514" s="212">
        <f t="shared" si="4936"/>
        <v>0</v>
      </c>
      <c r="B514" s="67" t="s">
        <v>1157</v>
      </c>
      <c r="C514" s="143" t="s">
        <v>407</v>
      </c>
      <c r="D514" s="43" t="s">
        <v>2682</v>
      </c>
      <c r="E514" s="218" t="str">
        <f>Labels!$C$54</f>
        <v>Control Point</v>
      </c>
      <c r="F514" s="26" t="s">
        <v>2683</v>
      </c>
      <c r="G514" s="30" t="str">
        <f>IF(OR(ISERR(P515),ISERR(P516),ISERR(Q515),ISERR(Q516)),Labels!$C$94,Q514)</f>
        <v>Input Accepted</v>
      </c>
      <c r="H514" s="15" t="str">
        <f t="shared" ref="H514" si="5553">IF(F515&lt;&gt;"",IF(TRIM(VLOOKUP(F515,$AI$2:$AR$5000,8,FALSE))="1","X",""),"")</f>
        <v/>
      </c>
      <c r="I514" s="15" t="str">
        <f t="shared" ref="I514" si="5554">IF(F515&lt;&gt;"",IF(TRIM(VLOOKUP(F515,$AI$2:$AR$5000,9,FALSE))="1","X",""),"")</f>
        <v/>
      </c>
      <c r="J514" s="15" t="str">
        <f t="shared" ref="J514" si="5555">IF(TRIM(""&amp;G516)&lt;&gt;"","X","")</f>
        <v/>
      </c>
      <c r="K514" s="15" t="str">
        <f t="shared" ref="K514" si="5556">IF(TRIM(""&amp;G515)&lt;&gt;"","X","")</f>
        <v/>
      </c>
      <c r="L514" s="31" t="str">
        <f>IF(G514&lt;&gt;Labels!$C$92,"X","")</f>
        <v/>
      </c>
      <c r="M514" s="16"/>
      <c r="N514" s="17">
        <v>1354079</v>
      </c>
      <c r="O514" s="17">
        <v>13125</v>
      </c>
      <c r="P514" s="17"/>
      <c r="Q514" s="22" t="str">
        <f>IF(F515="",Labels!$C$93,R514)</f>
        <v>Input Accepted</v>
      </c>
      <c r="R514" s="9" t="str">
        <f t="shared" ref="R514" si="5557">IF(OR(O515&amp;""&lt;&gt;D514&amp;"",O516&amp;""&lt;&gt;D514&amp;""),"You are not allowed to copy cells in the answer column. Press Ctrl-z immediately to attempt to fix this error.",S514)</f>
        <v>Input Accepted</v>
      </c>
      <c r="S514" s="9" t="str">
        <f>IF(AND(OR(H514="X",S515=6,C514=Labels!$C$49,C514=Labels!$C$46,AX514="Y"),Q515=""),Labels!$C$95,T514)</f>
        <v>Input Accepted</v>
      </c>
      <c r="T514" s="346" t="str">
        <f>IF(OR(S516=6,AND(S516&gt;0,S515=6)),Labels!$C$96,IF(S516=1,Labels!$C$143,U514))</f>
        <v>Input Accepted</v>
      </c>
      <c r="U514" s="9" t="str">
        <f>IF(AND(S516&gt;0,U516&lt;=U515),Labels!C$97,V514)</f>
        <v>Input Accepted</v>
      </c>
      <c r="V514" s="9" t="str">
        <f>IF(AND(S516&gt;0,Q516=""),Labels!$C$98,W514)</f>
        <v>Input Accepted</v>
      </c>
      <c r="W514" s="9" t="str">
        <f>IF(AND(S516=0,Q516&lt;&gt;""),Labels!$C$99,Labels!$C$92)</f>
        <v>Input Accepted</v>
      </c>
      <c r="Y514" s="9">
        <f t="shared" ref="Y514" si="5558">IF(H514="X",1,0)</f>
        <v>0</v>
      </c>
      <c r="Z514" s="9">
        <f>SUM(Y$7:Y514)</f>
        <v>0</v>
      </c>
      <c r="AA514" s="9" t="str">
        <f t="shared" ref="AA514" si="5559">Q515</f>
        <v/>
      </c>
      <c r="AB514" s="9">
        <f t="shared" ref="AB514" si="5560">VLOOKUP(P515,$AI$2:$AN$5000,6,FALSE)</f>
        <v>21</v>
      </c>
      <c r="AC514" s="9" t="str">
        <f t="shared" ref="AC514" si="5561">Q516</f>
        <v/>
      </c>
      <c r="AD514" s="9">
        <f t="shared" ref="AD514" si="5562">IF(TRIM(F515)="",1,0)</f>
        <v>0</v>
      </c>
      <c r="AF514" s="347">
        <f t="shared" ref="AF514" si="5563">SUM($AD$7:$AD$5000)</f>
        <v>0</v>
      </c>
      <c r="AG514" s="9">
        <f>IF(AND(H514="X",C514=Labels!C556),1,0)</f>
        <v>0</v>
      </c>
      <c r="AI514" s="351" t="s">
        <v>2259</v>
      </c>
      <c r="AJ514" s="351">
        <v>1354099</v>
      </c>
      <c r="AK514" s="351">
        <v>4148344</v>
      </c>
      <c r="AL514" s="351">
        <v>0</v>
      </c>
      <c r="AM514" s="352">
        <v>5</v>
      </c>
      <c r="AN514" s="351">
        <v>21</v>
      </c>
      <c r="AO514" s="9">
        <v>0</v>
      </c>
      <c r="AP514" s="9">
        <v>1</v>
      </c>
      <c r="AQ514" s="9">
        <v>0</v>
      </c>
      <c r="AR514" s="9">
        <v>0</v>
      </c>
      <c r="AX514" s="9" t="s">
        <v>663</v>
      </c>
    </row>
    <row r="515" spans="1:50" ht="25.5">
      <c r="A515" s="212">
        <f t="shared" si="4936"/>
        <v>0</v>
      </c>
      <c r="B515" s="18" t="s">
        <v>1157</v>
      </c>
      <c r="C515" s="219" t="str">
        <f t="shared" ref="C515" si="5564">C514</f>
        <v>Recommended</v>
      </c>
      <c r="D515" s="44" t="str">
        <f t="shared" ref="D515" si="5565">D514</f>
        <v>FV. 3.1</v>
      </c>
      <c r="E515" s="19" t="str">
        <f>Labels!$C$103</f>
        <v>Answer 1 / Comment</v>
      </c>
      <c r="F515" s="62" t="str">
        <f>$AI$459</f>
        <v>FV. 3.1 -Yes</v>
      </c>
      <c r="G515" s="46"/>
      <c r="H515" s="20" t="str">
        <f t="shared" ref="H515:H516" si="5566">H514</f>
        <v/>
      </c>
      <c r="I515" s="20" t="str">
        <f t="shared" ref="I515:I516" si="5567">I514</f>
        <v/>
      </c>
      <c r="J515" s="20" t="str">
        <f t="shared" ref="J515:J516" si="5568">J514</f>
        <v/>
      </c>
      <c r="K515" s="20" t="str">
        <f t="shared" ref="K515:K516" si="5569">K514</f>
        <v/>
      </c>
      <c r="L515" s="28" t="str">
        <f t="shared" ref="L515" si="5570">L514</f>
        <v/>
      </c>
      <c r="M515" s="21"/>
      <c r="N515" s="22" t="str">
        <f t="shared" ref="N515:N516" si="5571">LEFT(F515,FIND(" -",F515)-1)</f>
        <v>FV. 3.1</v>
      </c>
      <c r="O515" s="22" t="str">
        <f t="shared" ref="O515" si="5572">IF(ISERR(N515),D514,N515)</f>
        <v>FV. 3.1</v>
      </c>
      <c r="P515" s="22" t="str">
        <f t="shared" ref="P515:P516" si="5573">TRIM(F515&amp;"")</f>
        <v>FV. 3.1 -Yes</v>
      </c>
      <c r="Q515" s="22" t="str">
        <f t="shared" ref="Q515:Q516" si="5574">TRIM(G515&amp;"")</f>
        <v/>
      </c>
      <c r="R515" s="9">
        <f t="shared" ref="R515:R516" si="5575">VLOOKUP(F515,$AI$2:$AM$5000,5,FALSE)</f>
        <v>2</v>
      </c>
      <c r="S515" s="9">
        <f t="shared" ref="S515:S516" si="5576">IF(ISNA(R515),0,R515)</f>
        <v>2</v>
      </c>
      <c r="T515" s="9">
        <f t="shared" ref="T515:T516" si="5577">VLOOKUP(F515,$AI$2:$AL$5000,4,FALSE)</f>
        <v>2</v>
      </c>
      <c r="U515" s="9">
        <f t="shared" ref="U515:U516" si="5578">IF(ISNA(T515),0,T515)</f>
        <v>2</v>
      </c>
      <c r="X515" s="9">
        <f t="shared" ref="X515:X516" si="5579">VLOOKUP(F515,$AI$2:$AL$5000,3,FALSE)</f>
        <v>4148287</v>
      </c>
      <c r="Y515" s="349"/>
      <c r="Z515" s="9">
        <f>SUM(Y$7:Y515)</f>
        <v>0</v>
      </c>
      <c r="AC515" s="350">
        <f t="shared" ref="AC515" si="5580">IF(ISNA(VLOOKUP(F515,$AI$2:$AS$5000,11,FALSE)),"", VLOOKUP(F515,$AI$2:$AS$5000,11,FALSE))</f>
        <v>0</v>
      </c>
      <c r="AI515" s="351" t="s">
        <v>2260</v>
      </c>
      <c r="AJ515" s="351">
        <v>1354099</v>
      </c>
      <c r="AK515" s="351">
        <v>4148343</v>
      </c>
      <c r="AL515" s="351">
        <v>2</v>
      </c>
      <c r="AM515" s="352">
        <v>2</v>
      </c>
      <c r="AN515" s="351">
        <v>21</v>
      </c>
      <c r="AO515" s="9">
        <v>1</v>
      </c>
      <c r="AP515" s="9">
        <v>0</v>
      </c>
      <c r="AQ515" s="9">
        <v>0</v>
      </c>
      <c r="AR515" s="9">
        <v>0</v>
      </c>
    </row>
    <row r="516" spans="1:50" ht="26.25" thickBot="1">
      <c r="A516" s="212">
        <f t="shared" si="4936"/>
        <v>0</v>
      </c>
      <c r="B516" s="23" t="str">
        <f t="shared" ref="B516:D516" si="5581">B514</f>
        <v>GGFV51FA</v>
      </c>
      <c r="C516" s="220" t="str">
        <f t="shared" si="5581"/>
        <v>Recommended</v>
      </c>
      <c r="D516" s="45" t="str">
        <f t="shared" si="5581"/>
        <v>FV. 3.1</v>
      </c>
      <c r="E516" s="24" t="str">
        <f>Labels!$C$104</f>
        <v>Answer 2 / Evidence</v>
      </c>
      <c r="F516" s="222"/>
      <c r="G516" s="223"/>
      <c r="H516" s="25" t="str">
        <f t="shared" si="5566"/>
        <v/>
      </c>
      <c r="I516" s="25" t="str">
        <f t="shared" si="5567"/>
        <v/>
      </c>
      <c r="J516" s="25" t="str">
        <f t="shared" si="5568"/>
        <v/>
      </c>
      <c r="K516" s="25" t="str">
        <f t="shared" si="5569"/>
        <v/>
      </c>
      <c r="L516" s="27" t="str">
        <f t="shared" ref="L516" si="5582">L514</f>
        <v/>
      </c>
      <c r="M516" s="21"/>
      <c r="N516" s="22" t="e">
        <f t="shared" si="5571"/>
        <v>#VALUE!</v>
      </c>
      <c r="O516" s="22" t="str">
        <f t="shared" ref="O516" si="5583">IF(ISERR(N516),D514,N516)</f>
        <v>FV. 3.1</v>
      </c>
      <c r="P516" s="22" t="str">
        <f t="shared" si="5573"/>
        <v/>
      </c>
      <c r="Q516" s="22" t="str">
        <f t="shared" si="5574"/>
        <v/>
      </c>
      <c r="R516" s="9" t="e">
        <f t="shared" si="5575"/>
        <v>#N/A</v>
      </c>
      <c r="S516" s="9">
        <f t="shared" si="5576"/>
        <v>0</v>
      </c>
      <c r="T516" s="9" t="e">
        <f t="shared" si="5577"/>
        <v>#N/A</v>
      </c>
      <c r="U516" s="9">
        <f t="shared" si="5578"/>
        <v>0</v>
      </c>
      <c r="V516" s="9">
        <f t="shared" ref="V516" si="5584">IF(U516=0,U515,U516)</f>
        <v>2</v>
      </c>
      <c r="W516" s="347">
        <v>2</v>
      </c>
      <c r="X516" s="9" t="e">
        <f t="shared" si="5579"/>
        <v>#N/A</v>
      </c>
      <c r="Y516" s="349"/>
      <c r="Z516" s="9">
        <f>SUM(Y$7:Y516)</f>
        <v>0</v>
      </c>
      <c r="AE516" s="9">
        <f t="shared" ref="AE516" si="5585">MIN(AH516,V516)</f>
        <v>2</v>
      </c>
      <c r="AH516" s="9">
        <v>2</v>
      </c>
      <c r="AI516" s="351" t="s">
        <v>2261</v>
      </c>
      <c r="AJ516" s="351">
        <v>1354100</v>
      </c>
      <c r="AK516" s="351">
        <v>4148348</v>
      </c>
      <c r="AL516" s="351">
        <v>0</v>
      </c>
      <c r="AM516" s="352">
        <v>6</v>
      </c>
      <c r="AN516" s="351">
        <v>21</v>
      </c>
      <c r="AO516" s="9">
        <v>1</v>
      </c>
      <c r="AP516" s="9">
        <v>0</v>
      </c>
      <c r="AQ516" s="9">
        <v>1</v>
      </c>
      <c r="AR516" s="9">
        <v>0</v>
      </c>
      <c r="AU516" s="9">
        <v>0</v>
      </c>
      <c r="AV516" s="9">
        <f>U515</f>
        <v>2</v>
      </c>
    </row>
    <row r="517" spans="1:50" ht="63.75">
      <c r="A517" s="212">
        <f t="shared" si="4936"/>
        <v>0</v>
      </c>
      <c r="B517" s="67" t="s">
        <v>1157</v>
      </c>
      <c r="C517" s="143" t="s">
        <v>1096</v>
      </c>
      <c r="D517" s="43" t="s">
        <v>2684</v>
      </c>
      <c r="E517" s="218" t="str">
        <f>Labels!$C$54</f>
        <v>Control Point</v>
      </c>
      <c r="F517" s="26" t="s">
        <v>2685</v>
      </c>
      <c r="G517" s="30" t="str">
        <f>IF(OR(ISERR(P518),ISERR(P519),ISERR(Q518),ISERR(Q519)),Labels!$C$94,Q517)</f>
        <v>Input Accepted</v>
      </c>
      <c r="H517" s="15" t="str">
        <f t="shared" ref="H517" si="5586">IF(F518&lt;&gt;"",IF(TRIM(VLOOKUP(F518,$AI$2:$AR$5000,8,FALSE))="1","X",""),"")</f>
        <v/>
      </c>
      <c r="I517" s="15" t="str">
        <f t="shared" ref="I517" si="5587">IF(F518&lt;&gt;"",IF(TRIM(VLOOKUP(F518,$AI$2:$AR$5000,9,FALSE))="1","X",""),"")</f>
        <v/>
      </c>
      <c r="J517" s="15" t="str">
        <f t="shared" ref="J517" si="5588">IF(TRIM(""&amp;G519)&lt;&gt;"","X","")</f>
        <v/>
      </c>
      <c r="K517" s="15" t="str">
        <f t="shared" ref="K517" si="5589">IF(TRIM(""&amp;G518)&lt;&gt;"","X","")</f>
        <v>X</v>
      </c>
      <c r="L517" s="31" t="str">
        <f>IF(G517&lt;&gt;Labels!$C$92,"X","")</f>
        <v/>
      </c>
      <c r="M517" s="16"/>
      <c r="N517" s="17">
        <v>1354080</v>
      </c>
      <c r="O517" s="17">
        <v>13125</v>
      </c>
      <c r="P517" s="17"/>
      <c r="Q517" s="22" t="str">
        <f>IF(F518="",Labels!$C$93,R517)</f>
        <v>Input Accepted</v>
      </c>
      <c r="R517" s="9" t="str">
        <f t="shared" ref="R517" si="5590">IF(OR(O518&amp;""&lt;&gt;D517&amp;"",O519&amp;""&lt;&gt;D517&amp;""),"You are not allowed to copy cells in the answer column. Press Ctrl-z immediately to attempt to fix this error.",S517)</f>
        <v>Input Accepted</v>
      </c>
      <c r="S517" s="9" t="str">
        <f>IF(AND(OR(H517="X",S518=6,C517=Labels!$C$49,C517=Labels!$C$46,AX517="Y"),Q518=""),Labels!$C$95,T517)</f>
        <v>Input Accepted</v>
      </c>
      <c r="T517" s="346" t="str">
        <f>IF(OR(S519=6,AND(S519&gt;0,S518=6)),Labels!$C$96,IF(S519=1,Labels!$C$143,U517))</f>
        <v>Input Accepted</v>
      </c>
      <c r="U517" s="9" t="str">
        <f>IF(AND(S519&gt;0,U519&lt;=U518),Labels!C$97,V517)</f>
        <v>Input Accepted</v>
      </c>
      <c r="V517" s="9" t="str">
        <f>IF(AND(S519&gt;0,Q519=""),Labels!$C$98,W517)</f>
        <v>Input Accepted</v>
      </c>
      <c r="W517" s="9" t="str">
        <f>IF(AND(S519=0,Q519&lt;&gt;""),Labels!$C$99,Labels!$C$92)</f>
        <v>Input Accepted</v>
      </c>
      <c r="Y517" s="9">
        <f t="shared" ref="Y517" si="5591">IF(H517="X",1,0)</f>
        <v>0</v>
      </c>
      <c r="Z517" s="9">
        <f>SUM(Y$7:Y517)</f>
        <v>0</v>
      </c>
      <c r="AA517" s="9" t="str">
        <f t="shared" ref="AA517" si="5592">Q518</f>
        <v>Yes</v>
      </c>
      <c r="AB517" s="9">
        <f t="shared" ref="AB517" si="5593">VLOOKUP(P518,$AI$2:$AN$5000,6,FALSE)</f>
        <v>21</v>
      </c>
      <c r="AC517" s="9" t="str">
        <f t="shared" ref="AC517" si="5594">Q519</f>
        <v/>
      </c>
      <c r="AD517" s="9">
        <f t="shared" ref="AD517" si="5595">IF(TRIM(F518)="",1,0)</f>
        <v>0</v>
      </c>
      <c r="AF517" s="347">
        <f t="shared" ref="AF517" si="5596">SUM($AD$7:$AD$5000)</f>
        <v>0</v>
      </c>
      <c r="AG517" s="9">
        <f>IF(AND(H517="X",C517=Labels!C559),1,0)</f>
        <v>0</v>
      </c>
      <c r="AI517" s="351" t="s">
        <v>2262</v>
      </c>
      <c r="AJ517" s="351">
        <v>1354100</v>
      </c>
      <c r="AK517" s="351">
        <v>4148347</v>
      </c>
      <c r="AL517" s="351">
        <v>0</v>
      </c>
      <c r="AM517" s="352">
        <v>5</v>
      </c>
      <c r="AN517" s="351">
        <v>21</v>
      </c>
      <c r="AO517" s="9">
        <v>0</v>
      </c>
      <c r="AP517" s="9">
        <v>1</v>
      </c>
      <c r="AQ517" s="9">
        <v>0</v>
      </c>
      <c r="AR517" s="9">
        <v>0</v>
      </c>
      <c r="AX517" s="9" t="s">
        <v>663</v>
      </c>
    </row>
    <row r="518" spans="1:50" ht="25.5">
      <c r="A518" s="212">
        <f t="shared" si="4936"/>
        <v>0</v>
      </c>
      <c r="B518" s="18" t="s">
        <v>1157</v>
      </c>
      <c r="C518" s="219" t="str">
        <f t="shared" ref="C518" si="5597">C517</f>
        <v>Major Must</v>
      </c>
      <c r="D518" s="44" t="str">
        <f t="shared" ref="D518" si="5598">D517</f>
        <v>FV. 3.2</v>
      </c>
      <c r="E518" s="19" t="str">
        <f>Labels!$C$103</f>
        <v>Answer 1 / Comment</v>
      </c>
      <c r="F518" s="62" t="str">
        <f>$AI$462</f>
        <v>FV. 3.2 -Yes</v>
      </c>
      <c r="G518" s="46" t="s">
        <v>440</v>
      </c>
      <c r="H518" s="20" t="str">
        <f t="shared" ref="H518:H519" si="5599">H517</f>
        <v/>
      </c>
      <c r="I518" s="20" t="str">
        <f t="shared" ref="I518:I519" si="5600">I517</f>
        <v/>
      </c>
      <c r="J518" s="20" t="str">
        <f t="shared" ref="J518:J519" si="5601">J517</f>
        <v/>
      </c>
      <c r="K518" s="20" t="str">
        <f t="shared" ref="K518:K519" si="5602">K517</f>
        <v>X</v>
      </c>
      <c r="L518" s="28" t="str">
        <f t="shared" ref="L518" si="5603">L517</f>
        <v/>
      </c>
      <c r="M518" s="21"/>
      <c r="N518" s="22" t="str">
        <f t="shared" ref="N518:N519" si="5604">LEFT(F518,FIND(" -",F518)-1)</f>
        <v>FV. 3.2</v>
      </c>
      <c r="O518" s="22" t="str">
        <f t="shared" ref="O518" si="5605">IF(ISERR(N518),D517,N518)</f>
        <v>FV. 3.2</v>
      </c>
      <c r="P518" s="22" t="str">
        <f t="shared" ref="P518:P519" si="5606">TRIM(F518&amp;"")</f>
        <v>FV. 3.2 -Yes</v>
      </c>
      <c r="Q518" s="22" t="str">
        <f t="shared" ref="Q518:Q519" si="5607">TRIM(G518&amp;"")</f>
        <v>Yes</v>
      </c>
      <c r="R518" s="9">
        <f t="shared" ref="R518:R519" si="5608">VLOOKUP(F518,$AI$2:$AM$5000,5,FALSE)</f>
        <v>2</v>
      </c>
      <c r="S518" s="9">
        <f t="shared" ref="S518:S519" si="5609">IF(ISNA(R518),0,R518)</f>
        <v>2</v>
      </c>
      <c r="T518" s="9">
        <f t="shared" ref="T518:T519" si="5610">VLOOKUP(F518,$AI$2:$AL$5000,4,FALSE)</f>
        <v>2</v>
      </c>
      <c r="U518" s="9">
        <f t="shared" ref="U518:U519" si="5611">IF(ISNA(T518),0,T518)</f>
        <v>2</v>
      </c>
      <c r="X518" s="9">
        <f t="shared" ref="X518:X519" si="5612">VLOOKUP(F518,$AI$2:$AL$5000,3,FALSE)</f>
        <v>4148290</v>
      </c>
      <c r="Y518" s="349"/>
      <c r="Z518" s="9">
        <f>SUM(Y$7:Y518)</f>
        <v>0</v>
      </c>
      <c r="AC518" s="350">
        <f t="shared" ref="AC518" si="5613">IF(ISNA(VLOOKUP(F518,$AI$2:$AS$5000,11,FALSE)),"", VLOOKUP(F518,$AI$2:$AS$5000,11,FALSE))</f>
        <v>0</v>
      </c>
      <c r="AI518" s="351" t="s">
        <v>2263</v>
      </c>
      <c r="AJ518" s="351">
        <v>1354100</v>
      </c>
      <c r="AK518" s="351">
        <v>4148346</v>
      </c>
      <c r="AL518" s="351">
        <v>2</v>
      </c>
      <c r="AM518" s="352">
        <v>2</v>
      </c>
      <c r="AN518" s="351">
        <v>21</v>
      </c>
      <c r="AO518" s="9">
        <v>1</v>
      </c>
      <c r="AP518" s="9">
        <v>0</v>
      </c>
      <c r="AQ518" s="9">
        <v>0</v>
      </c>
      <c r="AR518" s="9">
        <v>0</v>
      </c>
    </row>
    <row r="519" spans="1:50" ht="26.25" thickBot="1">
      <c r="A519" s="212">
        <f t="shared" si="4936"/>
        <v>0</v>
      </c>
      <c r="B519" s="23" t="str">
        <f t="shared" ref="B519:D519" si="5614">B517</f>
        <v>GGFV51FA</v>
      </c>
      <c r="C519" s="220" t="str">
        <f t="shared" si="5614"/>
        <v>Major Must</v>
      </c>
      <c r="D519" s="45" t="str">
        <f t="shared" si="5614"/>
        <v>FV. 3.2</v>
      </c>
      <c r="E519" s="24" t="str">
        <f>Labels!$C$104</f>
        <v>Answer 2 / Evidence</v>
      </c>
      <c r="F519" s="222"/>
      <c r="G519" s="223"/>
      <c r="H519" s="25" t="str">
        <f t="shared" si="5599"/>
        <v/>
      </c>
      <c r="I519" s="25" t="str">
        <f t="shared" si="5600"/>
        <v/>
      </c>
      <c r="J519" s="25" t="str">
        <f t="shared" si="5601"/>
        <v/>
      </c>
      <c r="K519" s="25" t="str">
        <f t="shared" si="5602"/>
        <v>X</v>
      </c>
      <c r="L519" s="27" t="str">
        <f t="shared" ref="L519" si="5615">L517</f>
        <v/>
      </c>
      <c r="M519" s="21"/>
      <c r="N519" s="22" t="e">
        <f t="shared" si="5604"/>
        <v>#VALUE!</v>
      </c>
      <c r="O519" s="22" t="str">
        <f t="shared" ref="O519" si="5616">IF(ISERR(N519),D517,N519)</f>
        <v>FV. 3.2</v>
      </c>
      <c r="P519" s="22" t="str">
        <f t="shared" si="5606"/>
        <v/>
      </c>
      <c r="Q519" s="22" t="str">
        <f t="shared" si="5607"/>
        <v/>
      </c>
      <c r="R519" s="9" t="e">
        <f t="shared" si="5608"/>
        <v>#N/A</v>
      </c>
      <c r="S519" s="9">
        <f t="shared" si="5609"/>
        <v>0</v>
      </c>
      <c r="T519" s="9" t="e">
        <f t="shared" si="5610"/>
        <v>#N/A</v>
      </c>
      <c r="U519" s="9">
        <f t="shared" si="5611"/>
        <v>0</v>
      </c>
      <c r="V519" s="9">
        <f t="shared" ref="V519" si="5617">IF(U519=0,U518,U519)</f>
        <v>2</v>
      </c>
      <c r="W519" s="347">
        <v>2</v>
      </c>
      <c r="X519" s="9" t="e">
        <f t="shared" si="5612"/>
        <v>#N/A</v>
      </c>
      <c r="Y519" s="349"/>
      <c r="Z519" s="9">
        <f>SUM(Y$7:Y519)</f>
        <v>0</v>
      </c>
      <c r="AE519" s="9">
        <f t="shared" ref="AE519" si="5618">MIN(AH519,V519)</f>
        <v>2</v>
      </c>
      <c r="AH519" s="9">
        <v>2</v>
      </c>
      <c r="AI519" s="351" t="s">
        <v>2264</v>
      </c>
      <c r="AJ519" s="351">
        <v>1354101</v>
      </c>
      <c r="AK519" s="351">
        <v>4148351</v>
      </c>
      <c r="AL519" s="351">
        <v>0</v>
      </c>
      <c r="AM519" s="352">
        <v>6</v>
      </c>
      <c r="AN519" s="351">
        <v>21</v>
      </c>
      <c r="AO519" s="9">
        <v>1</v>
      </c>
      <c r="AP519" s="9">
        <v>0</v>
      </c>
      <c r="AQ519" s="9">
        <v>1</v>
      </c>
      <c r="AR519" s="9">
        <v>0</v>
      </c>
      <c r="AU519" s="9">
        <v>0</v>
      </c>
      <c r="AV519" s="9">
        <f>U518</f>
        <v>2</v>
      </c>
    </row>
    <row r="520" spans="1:50" ht="38.25">
      <c r="A520" s="212">
        <f t="shared" si="4936"/>
        <v>0</v>
      </c>
      <c r="B520" s="67" t="s">
        <v>1157</v>
      </c>
      <c r="C520" s="143" t="s">
        <v>1097</v>
      </c>
      <c r="D520" s="43" t="s">
        <v>2686</v>
      </c>
      <c r="E520" s="218" t="str">
        <f>Labels!$C$54</f>
        <v>Control Point</v>
      </c>
      <c r="F520" s="26" t="s">
        <v>2687</v>
      </c>
      <c r="G520" s="30" t="str">
        <f>IF(OR(ISERR(P521),ISERR(P522),ISERR(Q521),ISERR(Q522)),Labels!$C$94,Q520)</f>
        <v>Input Accepted</v>
      </c>
      <c r="H520" s="15" t="str">
        <f t="shared" ref="H520" si="5619">IF(F521&lt;&gt;"",IF(TRIM(VLOOKUP(F521,$AI$2:$AR$5000,8,FALSE))="1","X",""),"")</f>
        <v/>
      </c>
      <c r="I520" s="15" t="str">
        <f t="shared" ref="I520" si="5620">IF(F521&lt;&gt;"",IF(TRIM(VLOOKUP(F521,$AI$2:$AR$5000,9,FALSE))="1","X",""),"")</f>
        <v/>
      </c>
      <c r="J520" s="15" t="str">
        <f t="shared" ref="J520" si="5621">IF(TRIM(""&amp;G522)&lt;&gt;"","X","")</f>
        <v/>
      </c>
      <c r="K520" s="15" t="str">
        <f t="shared" ref="K520" si="5622">IF(TRIM(""&amp;G521)&lt;&gt;"","X","")</f>
        <v/>
      </c>
      <c r="L520" s="31" t="str">
        <f>IF(G520&lt;&gt;Labels!$C$92,"X","")</f>
        <v/>
      </c>
      <c r="M520" s="16"/>
      <c r="N520" s="17">
        <v>1354081</v>
      </c>
      <c r="O520" s="17">
        <v>13125</v>
      </c>
      <c r="P520" s="17"/>
      <c r="Q520" s="22" t="str">
        <f>IF(F521="",Labels!$C$93,R520)</f>
        <v>Input Accepted</v>
      </c>
      <c r="R520" s="9" t="str">
        <f t="shared" ref="R520" si="5623">IF(OR(O521&amp;""&lt;&gt;D520&amp;"",O522&amp;""&lt;&gt;D520&amp;""),"You are not allowed to copy cells in the answer column. Press Ctrl-z immediately to attempt to fix this error.",S520)</f>
        <v>Input Accepted</v>
      </c>
      <c r="S520" s="9" t="str">
        <f>IF(AND(OR(H520="X",S521=6,C520=Labels!$C$49,C520=Labels!$C$46,AX520="Y"),Q521=""),Labels!$C$95,T520)</f>
        <v>Input Accepted</v>
      </c>
      <c r="T520" s="346" t="str">
        <f>IF(OR(S522=6,AND(S522&gt;0,S521=6)),Labels!$C$96,IF(S522=1,Labels!$C$143,U520))</f>
        <v>Input Accepted</v>
      </c>
      <c r="U520" s="9" t="str">
        <f>IF(AND(S522&gt;0,U522&lt;=U521),Labels!C$97,V520)</f>
        <v>Input Accepted</v>
      </c>
      <c r="V520" s="9" t="str">
        <f>IF(AND(S522&gt;0,Q522=""),Labels!$C$98,W520)</f>
        <v>Input Accepted</v>
      </c>
      <c r="W520" s="9" t="str">
        <f>IF(AND(S522=0,Q522&lt;&gt;""),Labels!$C$99,Labels!$C$92)</f>
        <v>Input Accepted</v>
      </c>
      <c r="Y520" s="9">
        <f t="shared" ref="Y520" si="5624">IF(H520="X",1,0)</f>
        <v>0</v>
      </c>
      <c r="Z520" s="9">
        <f>SUM(Y$7:Y520)</f>
        <v>0</v>
      </c>
      <c r="AA520" s="9" t="str">
        <f t="shared" ref="AA520" si="5625">Q521</f>
        <v/>
      </c>
      <c r="AB520" s="9">
        <f t="shared" ref="AB520" si="5626">VLOOKUP(P521,$AI$2:$AN$5000,6,FALSE)</f>
        <v>21</v>
      </c>
      <c r="AC520" s="9" t="str">
        <f t="shared" ref="AC520" si="5627">Q522</f>
        <v/>
      </c>
      <c r="AD520" s="9">
        <f t="shared" ref="AD520" si="5628">IF(TRIM(F521)="",1,0)</f>
        <v>0</v>
      </c>
      <c r="AF520" s="347">
        <f t="shared" ref="AF520" si="5629">SUM($AD$7:$AD$5000)</f>
        <v>0</v>
      </c>
      <c r="AG520" s="9">
        <f>IF(AND(H520="X",C520=Labels!C562),1,0)</f>
        <v>0</v>
      </c>
      <c r="AI520" s="351" t="s">
        <v>2265</v>
      </c>
      <c r="AJ520" s="351">
        <v>1354101</v>
      </c>
      <c r="AK520" s="351">
        <v>4148350</v>
      </c>
      <c r="AL520" s="351">
        <v>0</v>
      </c>
      <c r="AM520" s="352">
        <v>5</v>
      </c>
      <c r="AN520" s="351">
        <v>21</v>
      </c>
      <c r="AO520" s="9">
        <v>0</v>
      </c>
      <c r="AP520" s="9">
        <v>1</v>
      </c>
      <c r="AQ520" s="9">
        <v>0</v>
      </c>
      <c r="AR520" s="9">
        <v>0</v>
      </c>
      <c r="AX520" s="9" t="s">
        <v>663</v>
      </c>
    </row>
    <row r="521" spans="1:50" ht="25.5">
      <c r="A521" s="212">
        <f t="shared" si="4936"/>
        <v>0</v>
      </c>
      <c r="B521" s="18" t="s">
        <v>1157</v>
      </c>
      <c r="C521" s="219" t="str">
        <f t="shared" ref="C521" si="5630">C520</f>
        <v>Minor Must</v>
      </c>
      <c r="D521" s="44" t="str">
        <f t="shared" ref="D521" si="5631">D520</f>
        <v>FV. 3.3</v>
      </c>
      <c r="E521" s="19" t="str">
        <f>Labels!$C$103</f>
        <v>Answer 1 / Comment</v>
      </c>
      <c r="F521" s="62" t="str">
        <f>$AI$465</f>
        <v>FV. 3.3 -Yes</v>
      </c>
      <c r="G521" s="46"/>
      <c r="H521" s="20" t="str">
        <f t="shared" ref="H521:H522" si="5632">H520</f>
        <v/>
      </c>
      <c r="I521" s="20" t="str">
        <f t="shared" ref="I521:I522" si="5633">I520</f>
        <v/>
      </c>
      <c r="J521" s="20" t="str">
        <f t="shared" ref="J521:J522" si="5634">J520</f>
        <v/>
      </c>
      <c r="K521" s="20" t="str">
        <f t="shared" ref="K521:K522" si="5635">K520</f>
        <v/>
      </c>
      <c r="L521" s="28" t="str">
        <f t="shared" ref="L521" si="5636">L520</f>
        <v/>
      </c>
      <c r="M521" s="21"/>
      <c r="N521" s="22" t="str">
        <f t="shared" ref="N521:N522" si="5637">LEFT(F521,FIND(" -",F521)-1)</f>
        <v>FV. 3.3</v>
      </c>
      <c r="O521" s="22" t="str">
        <f t="shared" ref="O521" si="5638">IF(ISERR(N521),D520,N521)</f>
        <v>FV. 3.3</v>
      </c>
      <c r="P521" s="22" t="str">
        <f t="shared" ref="P521:P522" si="5639">TRIM(F521&amp;"")</f>
        <v>FV. 3.3 -Yes</v>
      </c>
      <c r="Q521" s="22" t="str">
        <f t="shared" ref="Q521:Q522" si="5640">TRIM(G521&amp;"")</f>
        <v/>
      </c>
      <c r="R521" s="9">
        <f t="shared" ref="R521:R522" si="5641">VLOOKUP(F521,$AI$2:$AM$5000,5,FALSE)</f>
        <v>2</v>
      </c>
      <c r="S521" s="9">
        <f t="shared" ref="S521:S522" si="5642">IF(ISNA(R521),0,R521)</f>
        <v>2</v>
      </c>
      <c r="T521" s="9">
        <f t="shared" ref="T521:T522" si="5643">VLOOKUP(F521,$AI$2:$AL$5000,4,FALSE)</f>
        <v>2</v>
      </c>
      <c r="U521" s="9">
        <f t="shared" ref="U521:U522" si="5644">IF(ISNA(T521),0,T521)</f>
        <v>2</v>
      </c>
      <c r="X521" s="9">
        <f t="shared" ref="X521:X522" si="5645">VLOOKUP(F521,$AI$2:$AL$5000,3,FALSE)</f>
        <v>4148293</v>
      </c>
      <c r="Y521" s="349"/>
      <c r="Z521" s="9">
        <f>SUM(Y$7:Y521)</f>
        <v>0</v>
      </c>
      <c r="AC521" s="350">
        <f t="shared" ref="AC521" si="5646">IF(ISNA(VLOOKUP(F521,$AI$2:$AS$5000,11,FALSE)),"", VLOOKUP(F521,$AI$2:$AS$5000,11,FALSE))</f>
        <v>0</v>
      </c>
      <c r="AI521" s="351" t="s">
        <v>2266</v>
      </c>
      <c r="AJ521" s="351">
        <v>1354101</v>
      </c>
      <c r="AK521" s="351">
        <v>4148349</v>
      </c>
      <c r="AL521" s="351">
        <v>2</v>
      </c>
      <c r="AM521" s="352">
        <v>2</v>
      </c>
      <c r="AN521" s="351">
        <v>21</v>
      </c>
      <c r="AO521" s="9">
        <v>1</v>
      </c>
      <c r="AP521" s="9">
        <v>0</v>
      </c>
      <c r="AQ521" s="9">
        <v>0</v>
      </c>
      <c r="AR521" s="9">
        <v>0</v>
      </c>
    </row>
    <row r="522" spans="1:50" ht="26.25" thickBot="1">
      <c r="A522" s="212">
        <f t="shared" ref="A522:A585" si="5647">Z522</f>
        <v>0</v>
      </c>
      <c r="B522" s="23" t="str">
        <f t="shared" ref="B522:D522" si="5648">B520</f>
        <v>GGFV51FA</v>
      </c>
      <c r="C522" s="220" t="str">
        <f t="shared" si="5648"/>
        <v>Minor Must</v>
      </c>
      <c r="D522" s="45" t="str">
        <f t="shared" si="5648"/>
        <v>FV. 3.3</v>
      </c>
      <c r="E522" s="24" t="str">
        <f>Labels!$C$104</f>
        <v>Answer 2 / Evidence</v>
      </c>
      <c r="F522" s="222"/>
      <c r="G522" s="223"/>
      <c r="H522" s="25" t="str">
        <f t="shared" si="5632"/>
        <v/>
      </c>
      <c r="I522" s="25" t="str">
        <f t="shared" si="5633"/>
        <v/>
      </c>
      <c r="J522" s="25" t="str">
        <f t="shared" si="5634"/>
        <v/>
      </c>
      <c r="K522" s="25" t="str">
        <f t="shared" si="5635"/>
        <v/>
      </c>
      <c r="L522" s="27" t="str">
        <f t="shared" ref="L522" si="5649">L520</f>
        <v/>
      </c>
      <c r="M522" s="21"/>
      <c r="N522" s="22" t="e">
        <f t="shared" si="5637"/>
        <v>#VALUE!</v>
      </c>
      <c r="O522" s="22" t="str">
        <f t="shared" ref="O522" si="5650">IF(ISERR(N522),D520,N522)</f>
        <v>FV. 3.3</v>
      </c>
      <c r="P522" s="22" t="str">
        <f t="shared" si="5639"/>
        <v/>
      </c>
      <c r="Q522" s="22" t="str">
        <f t="shared" si="5640"/>
        <v/>
      </c>
      <c r="R522" s="9" t="e">
        <f t="shared" si="5641"/>
        <v>#N/A</v>
      </c>
      <c r="S522" s="9">
        <f t="shared" si="5642"/>
        <v>0</v>
      </c>
      <c r="T522" s="9" t="e">
        <f t="shared" si="5643"/>
        <v>#N/A</v>
      </c>
      <c r="U522" s="9">
        <f t="shared" si="5644"/>
        <v>0</v>
      </c>
      <c r="V522" s="9">
        <f t="shared" ref="V522" si="5651">IF(U522=0,U521,U522)</f>
        <v>2</v>
      </c>
      <c r="W522" s="347">
        <v>2</v>
      </c>
      <c r="X522" s="9" t="e">
        <f t="shared" si="5645"/>
        <v>#N/A</v>
      </c>
      <c r="Y522" s="349"/>
      <c r="Z522" s="9">
        <f>SUM(Y$7:Y522)</f>
        <v>0</v>
      </c>
      <c r="AE522" s="9">
        <f t="shared" ref="AE522" si="5652">MIN(AH522,V522)</f>
        <v>2</v>
      </c>
      <c r="AH522" s="9">
        <v>2</v>
      </c>
      <c r="AI522" s="351" t="s">
        <v>2267</v>
      </c>
      <c r="AJ522" s="351">
        <v>1354102</v>
      </c>
      <c r="AK522" s="351">
        <v>4148354</v>
      </c>
      <c r="AL522" s="351">
        <v>0</v>
      </c>
      <c r="AM522" s="352">
        <v>6</v>
      </c>
      <c r="AN522" s="351">
        <v>21</v>
      </c>
      <c r="AO522" s="9">
        <v>1</v>
      </c>
      <c r="AP522" s="9">
        <v>0</v>
      </c>
      <c r="AQ522" s="9">
        <v>1</v>
      </c>
      <c r="AR522" s="9">
        <v>0</v>
      </c>
      <c r="AU522" s="9">
        <v>0</v>
      </c>
      <c r="AV522" s="9">
        <f>U521</f>
        <v>2</v>
      </c>
    </row>
    <row r="523" spans="1:50" ht="38.25">
      <c r="A523" s="212">
        <f t="shared" si="5647"/>
        <v>0</v>
      </c>
      <c r="B523" s="67" t="s">
        <v>1157</v>
      </c>
      <c r="C523" s="143" t="s">
        <v>1096</v>
      </c>
      <c r="D523" s="43" t="s">
        <v>2688</v>
      </c>
      <c r="E523" s="218" t="str">
        <f>Labels!$C$54</f>
        <v>Control Point</v>
      </c>
      <c r="F523" s="26" t="s">
        <v>2689</v>
      </c>
      <c r="G523" s="30" t="str">
        <f>IF(OR(ISERR(P524),ISERR(P525),ISERR(Q524),ISERR(Q525)),Labels!$C$94,Q523)</f>
        <v>Input Accepted</v>
      </c>
      <c r="H523" s="15" t="str">
        <f t="shared" ref="H523" si="5653">IF(F524&lt;&gt;"",IF(TRIM(VLOOKUP(F524,$AI$2:$AR$5000,8,FALSE))="1","X",""),"")</f>
        <v/>
      </c>
      <c r="I523" s="15" t="str">
        <f t="shared" ref="I523" si="5654">IF(F524&lt;&gt;"",IF(TRIM(VLOOKUP(F524,$AI$2:$AR$5000,9,FALSE))="1","X",""),"")</f>
        <v/>
      </c>
      <c r="J523" s="15" t="str">
        <f t="shared" ref="J523" si="5655">IF(TRIM(""&amp;G525)&lt;&gt;"","X","")</f>
        <v/>
      </c>
      <c r="K523" s="15" t="str">
        <f t="shared" ref="K523" si="5656">IF(TRIM(""&amp;G524)&lt;&gt;"","X","")</f>
        <v>X</v>
      </c>
      <c r="L523" s="31" t="str">
        <f>IF(G523&lt;&gt;Labels!$C$92,"X","")</f>
        <v/>
      </c>
      <c r="M523" s="16"/>
      <c r="N523" s="17">
        <v>1354082</v>
      </c>
      <c r="O523" s="17">
        <v>13125</v>
      </c>
      <c r="P523" s="17"/>
      <c r="Q523" s="22" t="str">
        <f>IF(F524="",Labels!$C$93,R523)</f>
        <v>Input Accepted</v>
      </c>
      <c r="R523" s="9" t="str">
        <f t="shared" ref="R523" si="5657">IF(OR(O524&amp;""&lt;&gt;D523&amp;"",O525&amp;""&lt;&gt;D523&amp;""),"You are not allowed to copy cells in the answer column. Press Ctrl-z immediately to attempt to fix this error.",S523)</f>
        <v>Input Accepted</v>
      </c>
      <c r="S523" s="9" t="str">
        <f>IF(AND(OR(H523="X",S524=6,C523=Labels!$C$49,C523=Labels!$C$46,AX523="Y"),Q524=""),Labels!$C$95,T523)</f>
        <v>Input Accepted</v>
      </c>
      <c r="T523" s="346" t="str">
        <f>IF(OR(S525=6,AND(S525&gt;0,S524=6)),Labels!$C$96,IF(S525=1,Labels!$C$143,U523))</f>
        <v>Input Accepted</v>
      </c>
      <c r="U523" s="9" t="str">
        <f>IF(AND(S525&gt;0,U525&lt;=U524),Labels!C$97,V523)</f>
        <v>Input Accepted</v>
      </c>
      <c r="V523" s="9" t="str">
        <f>IF(AND(S525&gt;0,Q525=""),Labels!$C$98,W523)</f>
        <v>Input Accepted</v>
      </c>
      <c r="W523" s="9" t="str">
        <f>IF(AND(S525=0,Q525&lt;&gt;""),Labels!$C$99,Labels!$C$92)</f>
        <v>Input Accepted</v>
      </c>
      <c r="Y523" s="9">
        <f t="shared" ref="Y523" si="5658">IF(H523="X",1,0)</f>
        <v>0</v>
      </c>
      <c r="Z523" s="9">
        <f>SUM(Y$7:Y523)</f>
        <v>0</v>
      </c>
      <c r="AA523" s="9" t="str">
        <f t="shared" ref="AA523" si="5659">Q524</f>
        <v>Yes</v>
      </c>
      <c r="AB523" s="9">
        <f t="shared" ref="AB523" si="5660">VLOOKUP(P524,$AI$2:$AN$5000,6,FALSE)</f>
        <v>21</v>
      </c>
      <c r="AC523" s="9" t="str">
        <f t="shared" ref="AC523" si="5661">Q525</f>
        <v/>
      </c>
      <c r="AD523" s="9">
        <f t="shared" ref="AD523" si="5662">IF(TRIM(F524)="",1,0)</f>
        <v>0</v>
      </c>
      <c r="AF523" s="347">
        <f t="shared" ref="AF523" si="5663">SUM($AD$7:$AD$5000)</f>
        <v>0</v>
      </c>
      <c r="AG523" s="9">
        <f>IF(AND(H523="X",C523=Labels!C565),1,0)</f>
        <v>0</v>
      </c>
      <c r="AI523" s="351" t="s">
        <v>2268</v>
      </c>
      <c r="AJ523" s="351">
        <v>1354102</v>
      </c>
      <c r="AK523" s="351">
        <v>4148353</v>
      </c>
      <c r="AL523" s="351">
        <v>0</v>
      </c>
      <c r="AM523" s="352">
        <v>5</v>
      </c>
      <c r="AN523" s="351">
        <v>21</v>
      </c>
      <c r="AO523" s="9">
        <v>0</v>
      </c>
      <c r="AP523" s="9">
        <v>1</v>
      </c>
      <c r="AQ523" s="9">
        <v>0</v>
      </c>
      <c r="AR523" s="9">
        <v>0</v>
      </c>
      <c r="AX523" s="9" t="s">
        <v>663</v>
      </c>
    </row>
    <row r="524" spans="1:50" ht="25.5">
      <c r="A524" s="212">
        <f t="shared" si="5647"/>
        <v>0</v>
      </c>
      <c r="B524" s="18" t="s">
        <v>1157</v>
      </c>
      <c r="C524" s="219" t="str">
        <f t="shared" ref="C524" si="5664">C523</f>
        <v>Major Must</v>
      </c>
      <c r="D524" s="44" t="str">
        <f t="shared" ref="D524" si="5665">D523</f>
        <v>FV. 4.1.1</v>
      </c>
      <c r="E524" s="19" t="str">
        <f>Labels!$C$103</f>
        <v>Answer 1 / Comment</v>
      </c>
      <c r="F524" s="62" t="str">
        <f>$AI$468</f>
        <v>FV. 4.1.1 -Yes</v>
      </c>
      <c r="G524" s="46" t="s">
        <v>440</v>
      </c>
      <c r="H524" s="20" t="str">
        <f t="shared" ref="H524:H525" si="5666">H523</f>
        <v/>
      </c>
      <c r="I524" s="20" t="str">
        <f t="shared" ref="I524:I525" si="5667">I523</f>
        <v/>
      </c>
      <c r="J524" s="20" t="str">
        <f t="shared" ref="J524:J525" si="5668">J523</f>
        <v/>
      </c>
      <c r="K524" s="20" t="str">
        <f t="shared" ref="K524:K525" si="5669">K523</f>
        <v>X</v>
      </c>
      <c r="L524" s="28" t="str">
        <f t="shared" ref="L524" si="5670">L523</f>
        <v/>
      </c>
      <c r="M524" s="21"/>
      <c r="N524" s="22" t="str">
        <f t="shared" ref="N524:N525" si="5671">LEFT(F524,FIND(" -",F524)-1)</f>
        <v>FV. 4.1.1</v>
      </c>
      <c r="O524" s="22" t="str">
        <f t="shared" ref="O524" si="5672">IF(ISERR(N524),D523,N524)</f>
        <v>FV. 4.1.1</v>
      </c>
      <c r="P524" s="22" t="str">
        <f t="shared" ref="P524:P525" si="5673">TRIM(F524&amp;"")</f>
        <v>FV. 4.1.1 -Yes</v>
      </c>
      <c r="Q524" s="22" t="str">
        <f t="shared" ref="Q524:Q525" si="5674">TRIM(G524&amp;"")</f>
        <v>Yes</v>
      </c>
      <c r="R524" s="9">
        <f t="shared" ref="R524:R525" si="5675">VLOOKUP(F524,$AI$2:$AM$5000,5,FALSE)</f>
        <v>2</v>
      </c>
      <c r="S524" s="9">
        <f t="shared" ref="S524:S525" si="5676">IF(ISNA(R524),0,R524)</f>
        <v>2</v>
      </c>
      <c r="T524" s="9">
        <f t="shared" ref="T524:T525" si="5677">VLOOKUP(F524,$AI$2:$AL$5000,4,FALSE)</f>
        <v>2</v>
      </c>
      <c r="U524" s="9">
        <f t="shared" ref="U524:U525" si="5678">IF(ISNA(T524),0,T524)</f>
        <v>2</v>
      </c>
      <c r="X524" s="9">
        <f t="shared" ref="X524:X525" si="5679">VLOOKUP(F524,$AI$2:$AL$5000,3,FALSE)</f>
        <v>4148296</v>
      </c>
      <c r="Y524" s="349"/>
      <c r="Z524" s="9">
        <f>SUM(Y$7:Y524)</f>
        <v>0</v>
      </c>
      <c r="AC524" s="350">
        <f t="shared" ref="AC524" si="5680">IF(ISNA(VLOOKUP(F524,$AI$2:$AS$5000,11,FALSE)),"", VLOOKUP(F524,$AI$2:$AS$5000,11,FALSE))</f>
        <v>0</v>
      </c>
      <c r="AI524" s="351" t="s">
        <v>2269</v>
      </c>
      <c r="AJ524" s="351">
        <v>1354102</v>
      </c>
      <c r="AK524" s="351">
        <v>4148352</v>
      </c>
      <c r="AL524" s="351">
        <v>2</v>
      </c>
      <c r="AM524" s="352">
        <v>2</v>
      </c>
      <c r="AN524" s="351">
        <v>21</v>
      </c>
      <c r="AO524" s="9">
        <v>1</v>
      </c>
      <c r="AP524" s="9">
        <v>0</v>
      </c>
      <c r="AQ524" s="9">
        <v>0</v>
      </c>
      <c r="AR524" s="9">
        <v>0</v>
      </c>
    </row>
    <row r="525" spans="1:50" ht="26.25" thickBot="1">
      <c r="A525" s="212">
        <f t="shared" si="5647"/>
        <v>0</v>
      </c>
      <c r="B525" s="23" t="str">
        <f t="shared" ref="B525:D525" si="5681">B523</f>
        <v>GGFV51FA</v>
      </c>
      <c r="C525" s="220" t="str">
        <f t="shared" si="5681"/>
        <v>Major Must</v>
      </c>
      <c r="D525" s="45" t="str">
        <f t="shared" si="5681"/>
        <v>FV. 4.1.1</v>
      </c>
      <c r="E525" s="24" t="str">
        <f>Labels!$C$104</f>
        <v>Answer 2 / Evidence</v>
      </c>
      <c r="F525" s="222"/>
      <c r="G525" s="223"/>
      <c r="H525" s="25" t="str">
        <f t="shared" si="5666"/>
        <v/>
      </c>
      <c r="I525" s="25" t="str">
        <f t="shared" si="5667"/>
        <v/>
      </c>
      <c r="J525" s="25" t="str">
        <f t="shared" si="5668"/>
        <v/>
      </c>
      <c r="K525" s="25" t="str">
        <f t="shared" si="5669"/>
        <v>X</v>
      </c>
      <c r="L525" s="27" t="str">
        <f t="shared" ref="L525" si="5682">L523</f>
        <v/>
      </c>
      <c r="M525" s="21"/>
      <c r="N525" s="22" t="e">
        <f t="shared" si="5671"/>
        <v>#VALUE!</v>
      </c>
      <c r="O525" s="22" t="str">
        <f t="shared" ref="O525" si="5683">IF(ISERR(N525),D523,N525)</f>
        <v>FV. 4.1.1</v>
      </c>
      <c r="P525" s="22" t="str">
        <f t="shared" si="5673"/>
        <v/>
      </c>
      <c r="Q525" s="22" t="str">
        <f t="shared" si="5674"/>
        <v/>
      </c>
      <c r="R525" s="9" t="e">
        <f t="shared" si="5675"/>
        <v>#N/A</v>
      </c>
      <c r="S525" s="9">
        <f t="shared" si="5676"/>
        <v>0</v>
      </c>
      <c r="T525" s="9" t="e">
        <f t="shared" si="5677"/>
        <v>#N/A</v>
      </c>
      <c r="U525" s="9">
        <f t="shared" si="5678"/>
        <v>0</v>
      </c>
      <c r="V525" s="9">
        <f t="shared" ref="V525" si="5684">IF(U525=0,U524,U525)</f>
        <v>2</v>
      </c>
      <c r="W525" s="347">
        <v>2</v>
      </c>
      <c r="X525" s="9" t="e">
        <f t="shared" si="5679"/>
        <v>#N/A</v>
      </c>
      <c r="Y525" s="349"/>
      <c r="Z525" s="9">
        <f>SUM(Y$7:Y525)</f>
        <v>0</v>
      </c>
      <c r="AE525" s="9">
        <f t="shared" ref="AE525" si="5685">MIN(AH525,V525)</f>
        <v>2</v>
      </c>
      <c r="AH525" s="9">
        <v>2</v>
      </c>
      <c r="AI525" s="351" t="s">
        <v>2270</v>
      </c>
      <c r="AJ525" s="351">
        <v>1354103</v>
      </c>
      <c r="AK525" s="351">
        <v>4148357</v>
      </c>
      <c r="AL525" s="351">
        <v>0</v>
      </c>
      <c r="AM525" s="352">
        <v>6</v>
      </c>
      <c r="AN525" s="351">
        <v>21</v>
      </c>
      <c r="AO525" s="9">
        <v>1</v>
      </c>
      <c r="AP525" s="9">
        <v>0</v>
      </c>
      <c r="AQ525" s="9">
        <v>1</v>
      </c>
      <c r="AR525" s="9">
        <v>0</v>
      </c>
      <c r="AU525" s="9">
        <v>0</v>
      </c>
      <c r="AV525" s="9">
        <f>U524</f>
        <v>2</v>
      </c>
    </row>
    <row r="526" spans="1:50" ht="76.5">
      <c r="A526" s="212">
        <f t="shared" si="5647"/>
        <v>0</v>
      </c>
      <c r="B526" s="67" t="s">
        <v>1157</v>
      </c>
      <c r="C526" s="143" t="s">
        <v>1096</v>
      </c>
      <c r="D526" s="43" t="s">
        <v>2690</v>
      </c>
      <c r="E526" s="218" t="str">
        <f>Labels!$C$54</f>
        <v>Control Point</v>
      </c>
      <c r="F526" s="26" t="s">
        <v>2691</v>
      </c>
      <c r="G526" s="30" t="str">
        <f>IF(OR(ISERR(P527),ISERR(P528),ISERR(Q527),ISERR(Q528)),Labels!$C$94,Q526)</f>
        <v>Input Accepted</v>
      </c>
      <c r="H526" s="15" t="str">
        <f t="shared" ref="H526" si="5686">IF(F527&lt;&gt;"",IF(TRIM(VLOOKUP(F527,$AI$2:$AR$5000,8,FALSE))="1","X",""),"")</f>
        <v/>
      </c>
      <c r="I526" s="15" t="str">
        <f t="shared" ref="I526" si="5687">IF(F527&lt;&gt;"",IF(TRIM(VLOOKUP(F527,$AI$2:$AR$5000,9,FALSE))="1","X",""),"")</f>
        <v/>
      </c>
      <c r="J526" s="15" t="str">
        <f t="shared" ref="J526" si="5688">IF(TRIM(""&amp;G528)&lt;&gt;"","X","")</f>
        <v/>
      </c>
      <c r="K526" s="15" t="str">
        <f t="shared" ref="K526" si="5689">IF(TRIM(""&amp;G527)&lt;&gt;"","X","")</f>
        <v>X</v>
      </c>
      <c r="L526" s="31" t="str">
        <f>IF(G526&lt;&gt;Labels!$C$92,"X","")</f>
        <v/>
      </c>
      <c r="M526" s="16"/>
      <c r="N526" s="17">
        <v>1354083</v>
      </c>
      <c r="O526" s="17">
        <v>13125</v>
      </c>
      <c r="P526" s="17"/>
      <c r="Q526" s="22" t="str">
        <f>IF(F527="",Labels!$C$93,R526)</f>
        <v>Input Accepted</v>
      </c>
      <c r="R526" s="9" t="str">
        <f t="shared" ref="R526" si="5690">IF(OR(O527&amp;""&lt;&gt;D526&amp;"",O528&amp;""&lt;&gt;D526&amp;""),"You are not allowed to copy cells in the answer column. Press Ctrl-z immediately to attempt to fix this error.",S526)</f>
        <v>Input Accepted</v>
      </c>
      <c r="S526" s="9" t="str">
        <f>IF(AND(OR(H526="X",S527=6,C526=Labels!$C$49,C526=Labels!$C$46,AX526="Y"),Q527=""),Labels!$C$95,T526)</f>
        <v>Input Accepted</v>
      </c>
      <c r="T526" s="346" t="str">
        <f>IF(OR(S528=6,AND(S528&gt;0,S527=6)),Labels!$C$96,IF(S528=1,Labels!$C$143,U526))</f>
        <v>Input Accepted</v>
      </c>
      <c r="U526" s="9" t="str">
        <f>IF(AND(S528&gt;0,U528&lt;=U527),Labels!C$97,V526)</f>
        <v>Input Accepted</v>
      </c>
      <c r="V526" s="9" t="str">
        <f>IF(AND(S528&gt;0,Q528=""),Labels!$C$98,W526)</f>
        <v>Input Accepted</v>
      </c>
      <c r="W526" s="9" t="str">
        <f>IF(AND(S528=0,Q528&lt;&gt;""),Labels!$C$99,Labels!$C$92)</f>
        <v>Input Accepted</v>
      </c>
      <c r="Y526" s="9">
        <f t="shared" ref="Y526" si="5691">IF(H526="X",1,0)</f>
        <v>0</v>
      </c>
      <c r="Z526" s="9">
        <f>SUM(Y$7:Y526)</f>
        <v>0</v>
      </c>
      <c r="AA526" s="9" t="str">
        <f t="shared" ref="AA526" si="5692">Q527</f>
        <v>Yes</v>
      </c>
      <c r="AB526" s="9">
        <f t="shared" ref="AB526" si="5693">VLOOKUP(P527,$AI$2:$AN$5000,6,FALSE)</f>
        <v>21</v>
      </c>
      <c r="AC526" s="9" t="str">
        <f t="shared" ref="AC526" si="5694">Q528</f>
        <v/>
      </c>
      <c r="AD526" s="9">
        <f t="shared" ref="AD526" si="5695">IF(TRIM(F527)="",1,0)</f>
        <v>0</v>
      </c>
      <c r="AF526" s="347">
        <f t="shared" ref="AF526" si="5696">SUM($AD$7:$AD$5000)</f>
        <v>0</v>
      </c>
      <c r="AG526" s="9">
        <f>IF(AND(H526="X",C526=Labels!C568),1,0)</f>
        <v>0</v>
      </c>
      <c r="AI526" s="351" t="s">
        <v>2271</v>
      </c>
      <c r="AJ526" s="351">
        <v>1354103</v>
      </c>
      <c r="AK526" s="351">
        <v>4148356</v>
      </c>
      <c r="AL526" s="351">
        <v>0</v>
      </c>
      <c r="AM526" s="352">
        <v>5</v>
      </c>
      <c r="AN526" s="351">
        <v>21</v>
      </c>
      <c r="AO526" s="9">
        <v>0</v>
      </c>
      <c r="AP526" s="9">
        <v>1</v>
      </c>
      <c r="AQ526" s="9">
        <v>0</v>
      </c>
      <c r="AR526" s="9">
        <v>0</v>
      </c>
      <c r="AX526" s="9" t="s">
        <v>663</v>
      </c>
    </row>
    <row r="527" spans="1:50" ht="25.5">
      <c r="A527" s="212">
        <f t="shared" si="5647"/>
        <v>0</v>
      </c>
      <c r="B527" s="18" t="s">
        <v>1157</v>
      </c>
      <c r="C527" s="219" t="str">
        <f t="shared" ref="C527" si="5697">C526</f>
        <v>Major Must</v>
      </c>
      <c r="D527" s="44" t="str">
        <f t="shared" ref="D527" si="5698">D526</f>
        <v>FV. 4.1.2a</v>
      </c>
      <c r="E527" s="19" t="str">
        <f>Labels!$C$103</f>
        <v>Answer 1 / Comment</v>
      </c>
      <c r="F527" s="62" t="str">
        <f>$AI$471</f>
        <v>FV. 4.1.2a -Yes</v>
      </c>
      <c r="G527" s="46" t="s">
        <v>440</v>
      </c>
      <c r="H527" s="20" t="str">
        <f t="shared" ref="H527:H528" si="5699">H526</f>
        <v/>
      </c>
      <c r="I527" s="20" t="str">
        <f t="shared" ref="I527:I528" si="5700">I526</f>
        <v/>
      </c>
      <c r="J527" s="20" t="str">
        <f t="shared" ref="J527:J528" si="5701">J526</f>
        <v/>
      </c>
      <c r="K527" s="20" t="str">
        <f t="shared" ref="K527:K528" si="5702">K526</f>
        <v>X</v>
      </c>
      <c r="L527" s="28" t="str">
        <f t="shared" ref="L527" si="5703">L526</f>
        <v/>
      </c>
      <c r="M527" s="21"/>
      <c r="N527" s="22" t="str">
        <f t="shared" ref="N527:N528" si="5704">LEFT(F527,FIND(" -",F527)-1)</f>
        <v>FV. 4.1.2a</v>
      </c>
      <c r="O527" s="22" t="str">
        <f t="shared" ref="O527" si="5705">IF(ISERR(N527),D526,N527)</f>
        <v>FV. 4.1.2a</v>
      </c>
      <c r="P527" s="22" t="str">
        <f t="shared" ref="P527:P528" si="5706">TRIM(F527&amp;"")</f>
        <v>FV. 4.1.2a -Yes</v>
      </c>
      <c r="Q527" s="22" t="str">
        <f t="shared" ref="Q527:Q528" si="5707">TRIM(G527&amp;"")</f>
        <v>Yes</v>
      </c>
      <c r="R527" s="9">
        <f t="shared" ref="R527:R528" si="5708">VLOOKUP(F527,$AI$2:$AM$5000,5,FALSE)</f>
        <v>2</v>
      </c>
      <c r="S527" s="9">
        <f t="shared" ref="S527:S528" si="5709">IF(ISNA(R527),0,R527)</f>
        <v>2</v>
      </c>
      <c r="T527" s="9">
        <f t="shared" ref="T527:T528" si="5710">VLOOKUP(F527,$AI$2:$AL$5000,4,FALSE)</f>
        <v>2</v>
      </c>
      <c r="U527" s="9">
        <f t="shared" ref="U527:U528" si="5711">IF(ISNA(T527),0,T527)</f>
        <v>2</v>
      </c>
      <c r="X527" s="9">
        <f t="shared" ref="X527:X528" si="5712">VLOOKUP(F527,$AI$2:$AL$5000,3,FALSE)</f>
        <v>4148299</v>
      </c>
      <c r="Y527" s="349"/>
      <c r="Z527" s="9">
        <f>SUM(Y$7:Y527)</f>
        <v>0</v>
      </c>
      <c r="AC527" s="350">
        <f t="shared" ref="AC527" si="5713">IF(ISNA(VLOOKUP(F527,$AI$2:$AS$5000,11,FALSE)),"", VLOOKUP(F527,$AI$2:$AS$5000,11,FALSE))</f>
        <v>0</v>
      </c>
      <c r="AI527" s="351" t="s">
        <v>2272</v>
      </c>
      <c r="AJ527" s="351">
        <v>1354103</v>
      </c>
      <c r="AK527" s="351">
        <v>4148355</v>
      </c>
      <c r="AL527" s="351">
        <v>2</v>
      </c>
      <c r="AM527" s="352">
        <v>2</v>
      </c>
      <c r="AN527" s="351">
        <v>21</v>
      </c>
      <c r="AO527" s="9">
        <v>1</v>
      </c>
      <c r="AP527" s="9">
        <v>0</v>
      </c>
      <c r="AQ527" s="9">
        <v>0</v>
      </c>
      <c r="AR527" s="9">
        <v>0</v>
      </c>
    </row>
    <row r="528" spans="1:50" ht="26.25" thickBot="1">
      <c r="A528" s="212">
        <f t="shared" si="5647"/>
        <v>0</v>
      </c>
      <c r="B528" s="23" t="str">
        <f t="shared" ref="B528:D528" si="5714">B526</f>
        <v>GGFV51FA</v>
      </c>
      <c r="C528" s="220" t="str">
        <f t="shared" si="5714"/>
        <v>Major Must</v>
      </c>
      <c r="D528" s="45" t="str">
        <f t="shared" si="5714"/>
        <v>FV. 4.1.2a</v>
      </c>
      <c r="E528" s="24" t="str">
        <f>Labels!$C$104</f>
        <v>Answer 2 / Evidence</v>
      </c>
      <c r="F528" s="222"/>
      <c r="G528" s="223"/>
      <c r="H528" s="25" t="str">
        <f t="shared" si="5699"/>
        <v/>
      </c>
      <c r="I528" s="25" t="str">
        <f t="shared" si="5700"/>
        <v/>
      </c>
      <c r="J528" s="25" t="str">
        <f t="shared" si="5701"/>
        <v/>
      </c>
      <c r="K528" s="25" t="str">
        <f t="shared" si="5702"/>
        <v>X</v>
      </c>
      <c r="L528" s="27" t="str">
        <f t="shared" ref="L528" si="5715">L526</f>
        <v/>
      </c>
      <c r="M528" s="21"/>
      <c r="N528" s="22" t="e">
        <f t="shared" si="5704"/>
        <v>#VALUE!</v>
      </c>
      <c r="O528" s="22" t="str">
        <f t="shared" ref="O528" si="5716">IF(ISERR(N528),D526,N528)</f>
        <v>FV. 4.1.2a</v>
      </c>
      <c r="P528" s="22" t="str">
        <f t="shared" si="5706"/>
        <v/>
      </c>
      <c r="Q528" s="22" t="str">
        <f t="shared" si="5707"/>
        <v/>
      </c>
      <c r="R528" s="9" t="e">
        <f t="shared" si="5708"/>
        <v>#N/A</v>
      </c>
      <c r="S528" s="9">
        <f t="shared" si="5709"/>
        <v>0</v>
      </c>
      <c r="T528" s="9" t="e">
        <f t="shared" si="5710"/>
        <v>#N/A</v>
      </c>
      <c r="U528" s="9">
        <f t="shared" si="5711"/>
        <v>0</v>
      </c>
      <c r="V528" s="9">
        <f t="shared" ref="V528" si="5717">IF(U528=0,U527,U528)</f>
        <v>2</v>
      </c>
      <c r="W528" s="347">
        <v>2</v>
      </c>
      <c r="X528" s="9" t="e">
        <f t="shared" si="5712"/>
        <v>#N/A</v>
      </c>
      <c r="Y528" s="349"/>
      <c r="Z528" s="9">
        <f>SUM(Y$7:Y528)</f>
        <v>0</v>
      </c>
      <c r="AE528" s="9">
        <f t="shared" ref="AE528" si="5718">MIN(AH528,V528)</f>
        <v>2</v>
      </c>
      <c r="AH528" s="9">
        <v>2</v>
      </c>
      <c r="AI528" s="351" t="s">
        <v>2273</v>
      </c>
      <c r="AJ528" s="351">
        <v>1354104</v>
      </c>
      <c r="AK528" s="351">
        <v>4148360</v>
      </c>
      <c r="AL528" s="351">
        <v>0</v>
      </c>
      <c r="AM528" s="352">
        <v>6</v>
      </c>
      <c r="AN528" s="351">
        <v>21</v>
      </c>
      <c r="AO528" s="9">
        <v>1</v>
      </c>
      <c r="AP528" s="9">
        <v>0</v>
      </c>
      <c r="AQ528" s="9">
        <v>1</v>
      </c>
      <c r="AR528" s="9">
        <v>0</v>
      </c>
      <c r="AU528" s="9">
        <v>0</v>
      </c>
      <c r="AV528" s="9">
        <f>U527</f>
        <v>2</v>
      </c>
    </row>
    <row r="529" spans="1:50" ht="63.75">
      <c r="A529" s="212">
        <f t="shared" si="5647"/>
        <v>0</v>
      </c>
      <c r="B529" s="67" t="s">
        <v>1157</v>
      </c>
      <c r="C529" s="143" t="s">
        <v>1097</v>
      </c>
      <c r="D529" s="43" t="s">
        <v>2692</v>
      </c>
      <c r="E529" s="218" t="str">
        <f>Labels!$C$54</f>
        <v>Control Point</v>
      </c>
      <c r="F529" s="26" t="s">
        <v>2693</v>
      </c>
      <c r="G529" s="30" t="str">
        <f>IF(OR(ISERR(P530),ISERR(P531),ISERR(Q530),ISERR(Q531)),Labels!$C$94,Q529)</f>
        <v>Input Accepted</v>
      </c>
      <c r="H529" s="15" t="str">
        <f t="shared" ref="H529" si="5719">IF(F530&lt;&gt;"",IF(TRIM(VLOOKUP(F530,$AI$2:$AR$5000,8,FALSE))="1","X",""),"")</f>
        <v/>
      </c>
      <c r="I529" s="15" t="str">
        <f t="shared" ref="I529" si="5720">IF(F530&lt;&gt;"",IF(TRIM(VLOOKUP(F530,$AI$2:$AR$5000,9,FALSE))="1","X",""),"")</f>
        <v/>
      </c>
      <c r="J529" s="15" t="str">
        <f t="shared" ref="J529" si="5721">IF(TRIM(""&amp;G531)&lt;&gt;"","X","")</f>
        <v/>
      </c>
      <c r="K529" s="15" t="str">
        <f t="shared" ref="K529" si="5722">IF(TRIM(""&amp;G530)&lt;&gt;"","X","")</f>
        <v>X</v>
      </c>
      <c r="L529" s="31" t="str">
        <f>IF(G529&lt;&gt;Labels!$C$92,"X","")</f>
        <v/>
      </c>
      <c r="M529" s="16"/>
      <c r="N529" s="17">
        <v>1354084</v>
      </c>
      <c r="O529" s="17">
        <v>13125</v>
      </c>
      <c r="P529" s="17"/>
      <c r="Q529" s="22" t="str">
        <f>IF(F530="",Labels!$C$93,R529)</f>
        <v>Input Accepted</v>
      </c>
      <c r="R529" s="9" t="str">
        <f t="shared" ref="R529" si="5723">IF(OR(O530&amp;""&lt;&gt;D529&amp;"",O531&amp;""&lt;&gt;D529&amp;""),"You are not allowed to copy cells in the answer column. Press Ctrl-z immediately to attempt to fix this error.",S529)</f>
        <v>Input Accepted</v>
      </c>
      <c r="S529" s="9" t="str">
        <f>IF(AND(OR(H529="X",S530=6,C529=Labels!$C$49,C529=Labels!$C$46,AX529="Y"),Q530=""),Labels!$C$95,T529)</f>
        <v>Input Accepted</v>
      </c>
      <c r="T529" s="346" t="str">
        <f>IF(OR(S531=6,AND(S531&gt;0,S530=6)),Labels!$C$96,IF(S531=1,Labels!$C$143,U529))</f>
        <v>Input Accepted</v>
      </c>
      <c r="U529" s="9" t="str">
        <f>IF(AND(S531&gt;0,U531&lt;=U530),Labels!C$97,V529)</f>
        <v>Input Accepted</v>
      </c>
      <c r="V529" s="9" t="str">
        <f>IF(AND(S531&gt;0,Q531=""),Labels!$C$98,W529)</f>
        <v>Input Accepted</v>
      </c>
      <c r="W529" s="9" t="str">
        <f>IF(AND(S531=0,Q531&lt;&gt;""),Labels!$C$99,Labels!$C$92)</f>
        <v>Input Accepted</v>
      </c>
      <c r="Y529" s="9">
        <f t="shared" ref="Y529" si="5724">IF(H529="X",1,0)</f>
        <v>0</v>
      </c>
      <c r="Z529" s="9">
        <f>SUM(Y$7:Y529)</f>
        <v>0</v>
      </c>
      <c r="AA529" s="9" t="str">
        <f t="shared" ref="AA529" si="5725">Q530</f>
        <v>Yes</v>
      </c>
      <c r="AB529" s="9">
        <f t="shared" ref="AB529" si="5726">VLOOKUP(P530,$AI$2:$AN$5000,6,FALSE)</f>
        <v>21</v>
      </c>
      <c r="AC529" s="9" t="str">
        <f t="shared" ref="AC529" si="5727">Q531</f>
        <v/>
      </c>
      <c r="AD529" s="9">
        <f t="shared" ref="AD529" si="5728">IF(TRIM(F530)="",1,0)</f>
        <v>0</v>
      </c>
      <c r="AF529" s="347">
        <f t="shared" ref="AF529" si="5729">SUM($AD$7:$AD$5000)</f>
        <v>0</v>
      </c>
      <c r="AG529" s="9">
        <f>IF(AND(H529="X",C529=Labels!C571),1,0)</f>
        <v>0</v>
      </c>
      <c r="AI529" s="351" t="s">
        <v>2274</v>
      </c>
      <c r="AJ529" s="351">
        <v>1354104</v>
      </c>
      <c r="AK529" s="351">
        <v>4148359</v>
      </c>
      <c r="AL529" s="351">
        <v>0</v>
      </c>
      <c r="AM529" s="352">
        <v>5</v>
      </c>
      <c r="AN529" s="351">
        <v>21</v>
      </c>
      <c r="AO529" s="9">
        <v>0</v>
      </c>
      <c r="AP529" s="9">
        <v>1</v>
      </c>
      <c r="AQ529" s="9">
        <v>0</v>
      </c>
      <c r="AR529" s="9">
        <v>0</v>
      </c>
      <c r="AX529" s="9" t="s">
        <v>664</v>
      </c>
    </row>
    <row r="530" spans="1:50" ht="25.5">
      <c r="A530" s="212">
        <f t="shared" si="5647"/>
        <v>0</v>
      </c>
      <c r="B530" s="18" t="s">
        <v>1157</v>
      </c>
      <c r="C530" s="219" t="str">
        <f t="shared" ref="C530" si="5730">C529</f>
        <v>Minor Must</v>
      </c>
      <c r="D530" s="44" t="str">
        <f t="shared" ref="D530" si="5731">D529</f>
        <v>FV. 4.1.2b</v>
      </c>
      <c r="E530" s="19" t="str">
        <f>Labels!$C$103</f>
        <v>Answer 1 / Comment</v>
      </c>
      <c r="F530" s="62" t="str">
        <f>$AI$474</f>
        <v>FV. 4.1.2b -Yes</v>
      </c>
      <c r="G530" s="46" t="s">
        <v>440</v>
      </c>
      <c r="H530" s="20" t="str">
        <f t="shared" ref="H530:H531" si="5732">H529</f>
        <v/>
      </c>
      <c r="I530" s="20" t="str">
        <f t="shared" ref="I530:I531" si="5733">I529</f>
        <v/>
      </c>
      <c r="J530" s="20" t="str">
        <f t="shared" ref="J530:J531" si="5734">J529</f>
        <v/>
      </c>
      <c r="K530" s="20" t="str">
        <f t="shared" ref="K530:K531" si="5735">K529</f>
        <v>X</v>
      </c>
      <c r="L530" s="28" t="str">
        <f t="shared" ref="L530" si="5736">L529</f>
        <v/>
      </c>
      <c r="M530" s="21"/>
      <c r="N530" s="22" t="str">
        <f t="shared" ref="N530:N531" si="5737">LEFT(F530,FIND(" -",F530)-1)</f>
        <v>FV. 4.1.2b</v>
      </c>
      <c r="O530" s="22" t="str">
        <f t="shared" ref="O530" si="5738">IF(ISERR(N530),D529,N530)</f>
        <v>FV. 4.1.2b</v>
      </c>
      <c r="P530" s="22" t="str">
        <f t="shared" ref="P530:P531" si="5739">TRIM(F530&amp;"")</f>
        <v>FV. 4.1.2b -Yes</v>
      </c>
      <c r="Q530" s="22" t="str">
        <f t="shared" ref="Q530:Q531" si="5740">TRIM(G530&amp;"")</f>
        <v>Yes</v>
      </c>
      <c r="R530" s="9">
        <f t="shared" ref="R530:R531" si="5741">VLOOKUP(F530,$AI$2:$AM$5000,5,FALSE)</f>
        <v>2</v>
      </c>
      <c r="S530" s="9">
        <f t="shared" ref="S530:S531" si="5742">IF(ISNA(R530),0,R530)</f>
        <v>2</v>
      </c>
      <c r="T530" s="9">
        <f t="shared" ref="T530:T531" si="5743">VLOOKUP(F530,$AI$2:$AL$5000,4,FALSE)</f>
        <v>2</v>
      </c>
      <c r="U530" s="9">
        <f t="shared" ref="U530:U531" si="5744">IF(ISNA(T530),0,T530)</f>
        <v>2</v>
      </c>
      <c r="X530" s="9">
        <f t="shared" ref="X530:X531" si="5745">VLOOKUP(F530,$AI$2:$AL$5000,3,FALSE)</f>
        <v>4148302</v>
      </c>
      <c r="Y530" s="349"/>
      <c r="Z530" s="9">
        <f>SUM(Y$7:Y530)</f>
        <v>0</v>
      </c>
      <c r="AC530" s="350">
        <f t="shared" ref="AC530" si="5746">IF(ISNA(VLOOKUP(F530,$AI$2:$AS$5000,11,FALSE)),"", VLOOKUP(F530,$AI$2:$AS$5000,11,FALSE))</f>
        <v>0</v>
      </c>
      <c r="AI530" s="351" t="s">
        <v>2275</v>
      </c>
      <c r="AJ530" s="351">
        <v>1354104</v>
      </c>
      <c r="AK530" s="351">
        <v>4148358</v>
      </c>
      <c r="AL530" s="351">
        <v>2</v>
      </c>
      <c r="AM530" s="352">
        <v>2</v>
      </c>
      <c r="AN530" s="351">
        <v>21</v>
      </c>
      <c r="AO530" s="9">
        <v>1</v>
      </c>
      <c r="AP530" s="9">
        <v>0</v>
      </c>
      <c r="AQ530" s="9">
        <v>0</v>
      </c>
      <c r="AR530" s="9">
        <v>0</v>
      </c>
    </row>
    <row r="531" spans="1:50" ht="26.25" thickBot="1">
      <c r="A531" s="212">
        <f t="shared" si="5647"/>
        <v>0</v>
      </c>
      <c r="B531" s="23" t="str">
        <f t="shared" ref="B531:D531" si="5747">B529</f>
        <v>GGFV51FA</v>
      </c>
      <c r="C531" s="220" t="str">
        <f t="shared" si="5747"/>
        <v>Minor Must</v>
      </c>
      <c r="D531" s="45" t="str">
        <f t="shared" si="5747"/>
        <v>FV. 4.1.2b</v>
      </c>
      <c r="E531" s="24" t="str">
        <f>Labels!$C$104</f>
        <v>Answer 2 / Evidence</v>
      </c>
      <c r="F531" s="222"/>
      <c r="G531" s="223"/>
      <c r="H531" s="25" t="str">
        <f t="shared" si="5732"/>
        <v/>
      </c>
      <c r="I531" s="25" t="str">
        <f t="shared" si="5733"/>
        <v/>
      </c>
      <c r="J531" s="25" t="str">
        <f t="shared" si="5734"/>
        <v/>
      </c>
      <c r="K531" s="25" t="str">
        <f t="shared" si="5735"/>
        <v>X</v>
      </c>
      <c r="L531" s="27" t="str">
        <f t="shared" ref="L531" si="5748">L529</f>
        <v/>
      </c>
      <c r="M531" s="21"/>
      <c r="N531" s="22" t="e">
        <f t="shared" si="5737"/>
        <v>#VALUE!</v>
      </c>
      <c r="O531" s="22" t="str">
        <f t="shared" ref="O531" si="5749">IF(ISERR(N531),D529,N531)</f>
        <v>FV. 4.1.2b</v>
      </c>
      <c r="P531" s="22" t="str">
        <f t="shared" si="5739"/>
        <v/>
      </c>
      <c r="Q531" s="22" t="str">
        <f t="shared" si="5740"/>
        <v/>
      </c>
      <c r="R531" s="9" t="e">
        <f t="shared" si="5741"/>
        <v>#N/A</v>
      </c>
      <c r="S531" s="9">
        <f t="shared" si="5742"/>
        <v>0</v>
      </c>
      <c r="T531" s="9" t="e">
        <f t="shared" si="5743"/>
        <v>#N/A</v>
      </c>
      <c r="U531" s="9">
        <f t="shared" si="5744"/>
        <v>0</v>
      </c>
      <c r="V531" s="9">
        <f t="shared" ref="V531" si="5750">IF(U531=0,U530,U531)</f>
        <v>2</v>
      </c>
      <c r="W531" s="347">
        <v>2</v>
      </c>
      <c r="X531" s="9" t="e">
        <f t="shared" si="5745"/>
        <v>#N/A</v>
      </c>
      <c r="Y531" s="349"/>
      <c r="Z531" s="9">
        <f>SUM(Y$7:Y531)</f>
        <v>0</v>
      </c>
      <c r="AE531" s="9">
        <f t="shared" ref="AE531" si="5751">MIN(AH531,V531)</f>
        <v>2</v>
      </c>
      <c r="AH531" s="9">
        <v>2</v>
      </c>
      <c r="AI531" s="351" t="s">
        <v>2276</v>
      </c>
      <c r="AJ531" s="351">
        <v>1354105</v>
      </c>
      <c r="AK531" s="351">
        <v>4148363</v>
      </c>
      <c r="AL531" s="351">
        <v>0</v>
      </c>
      <c r="AM531" s="352">
        <v>6</v>
      </c>
      <c r="AN531" s="351">
        <v>21</v>
      </c>
      <c r="AO531" s="9">
        <v>1</v>
      </c>
      <c r="AP531" s="9">
        <v>0</v>
      </c>
      <c r="AQ531" s="9">
        <v>1</v>
      </c>
      <c r="AR531" s="9">
        <v>0</v>
      </c>
      <c r="AU531" s="9">
        <v>0</v>
      </c>
      <c r="AV531" s="9">
        <f>U530</f>
        <v>2</v>
      </c>
    </row>
    <row r="532" spans="1:50" ht="51">
      <c r="A532" s="212">
        <f t="shared" si="5647"/>
        <v>0</v>
      </c>
      <c r="B532" s="67" t="s">
        <v>1157</v>
      </c>
      <c r="C532" s="143" t="s">
        <v>1096</v>
      </c>
      <c r="D532" s="43" t="s">
        <v>2694</v>
      </c>
      <c r="E532" s="218" t="str">
        <f>Labels!$C$54</f>
        <v>Control Point</v>
      </c>
      <c r="F532" s="26" t="s">
        <v>2695</v>
      </c>
      <c r="G532" s="30" t="str">
        <f>IF(OR(ISERR(P533),ISERR(P534),ISERR(Q533),ISERR(Q534)),Labels!$C$94,Q532)</f>
        <v>Input Accepted</v>
      </c>
      <c r="H532" s="15" t="str">
        <f t="shared" ref="H532" si="5752">IF(F533&lt;&gt;"",IF(TRIM(VLOOKUP(F533,$AI$2:$AR$5000,8,FALSE))="1","X",""),"")</f>
        <v/>
      </c>
      <c r="I532" s="15" t="str">
        <f t="shared" ref="I532" si="5753">IF(F533&lt;&gt;"",IF(TRIM(VLOOKUP(F533,$AI$2:$AR$5000,9,FALSE))="1","X",""),"")</f>
        <v/>
      </c>
      <c r="J532" s="15" t="str">
        <f t="shared" ref="J532" si="5754">IF(TRIM(""&amp;G534)&lt;&gt;"","X","")</f>
        <v/>
      </c>
      <c r="K532" s="15" t="str">
        <f t="shared" ref="K532" si="5755">IF(TRIM(""&amp;G533)&lt;&gt;"","X","")</f>
        <v>X</v>
      </c>
      <c r="L532" s="31" t="str">
        <f>IF(G532&lt;&gt;Labels!$C$92,"X","")</f>
        <v/>
      </c>
      <c r="M532" s="16"/>
      <c r="N532" s="17">
        <v>1354085</v>
      </c>
      <c r="O532" s="17">
        <v>13125</v>
      </c>
      <c r="P532" s="17"/>
      <c r="Q532" s="22" t="str">
        <f>IF(F533="",Labels!$C$93,R532)</f>
        <v>Input Accepted</v>
      </c>
      <c r="R532" s="9" t="str">
        <f t="shared" ref="R532" si="5756">IF(OR(O533&amp;""&lt;&gt;D532&amp;"",O534&amp;""&lt;&gt;D532&amp;""),"You are not allowed to copy cells in the answer column. Press Ctrl-z immediately to attempt to fix this error.",S532)</f>
        <v>Input Accepted</v>
      </c>
      <c r="S532" s="9" t="str">
        <f>IF(AND(OR(H532="X",S533=6,C532=Labels!$C$49,C532=Labels!$C$46,AX532="Y"),Q533=""),Labels!$C$95,T532)</f>
        <v>Input Accepted</v>
      </c>
      <c r="T532" s="346" t="str">
        <f>IF(OR(S534=6,AND(S534&gt;0,S533=6)),Labels!$C$96,IF(S534=1,Labels!$C$143,U532))</f>
        <v>Input Accepted</v>
      </c>
      <c r="U532" s="9" t="str">
        <f>IF(AND(S534&gt;0,U534&lt;=U533),Labels!C$97,V532)</f>
        <v>Input Accepted</v>
      </c>
      <c r="V532" s="9" t="str">
        <f>IF(AND(S534&gt;0,Q534=""),Labels!$C$98,W532)</f>
        <v>Input Accepted</v>
      </c>
      <c r="W532" s="9" t="str">
        <f>IF(AND(S534=0,Q534&lt;&gt;""),Labels!$C$99,Labels!$C$92)</f>
        <v>Input Accepted</v>
      </c>
      <c r="Y532" s="9">
        <f t="shared" ref="Y532" si="5757">IF(H532="X",1,0)</f>
        <v>0</v>
      </c>
      <c r="Z532" s="9">
        <f>SUM(Y$7:Y532)</f>
        <v>0</v>
      </c>
      <c r="AA532" s="9" t="str">
        <f t="shared" ref="AA532" si="5758">Q533</f>
        <v>Yes</v>
      </c>
      <c r="AB532" s="9">
        <f t="shared" ref="AB532" si="5759">VLOOKUP(P533,$AI$2:$AN$5000,6,FALSE)</f>
        <v>21</v>
      </c>
      <c r="AC532" s="9" t="str">
        <f t="shared" ref="AC532" si="5760">Q534</f>
        <v/>
      </c>
      <c r="AD532" s="9">
        <f t="shared" ref="AD532" si="5761">IF(TRIM(F533)="",1,0)</f>
        <v>0</v>
      </c>
      <c r="AF532" s="347">
        <f t="shared" ref="AF532" si="5762">SUM($AD$7:$AD$5000)</f>
        <v>0</v>
      </c>
      <c r="AG532" s="9">
        <f>IF(AND(H532="X",C532=Labels!C574),1,0)</f>
        <v>0</v>
      </c>
      <c r="AI532" s="351" t="s">
        <v>2277</v>
      </c>
      <c r="AJ532" s="351">
        <v>1354105</v>
      </c>
      <c r="AK532" s="351">
        <v>4148362</v>
      </c>
      <c r="AL532" s="351">
        <v>0</v>
      </c>
      <c r="AM532" s="352">
        <v>5</v>
      </c>
      <c r="AN532" s="351">
        <v>21</v>
      </c>
      <c r="AO532" s="9">
        <v>0</v>
      </c>
      <c r="AP532" s="9">
        <v>1</v>
      </c>
      <c r="AQ532" s="9">
        <v>0</v>
      </c>
      <c r="AR532" s="9">
        <v>0</v>
      </c>
      <c r="AX532" s="9" t="s">
        <v>663</v>
      </c>
    </row>
    <row r="533" spans="1:50" ht="25.5">
      <c r="A533" s="212">
        <f t="shared" si="5647"/>
        <v>0</v>
      </c>
      <c r="B533" s="18" t="s">
        <v>1157</v>
      </c>
      <c r="C533" s="219" t="str">
        <f t="shared" ref="C533" si="5763">C532</f>
        <v>Major Must</v>
      </c>
      <c r="D533" s="44" t="str">
        <f t="shared" ref="D533" si="5764">D532</f>
        <v>FV. 4.1.3</v>
      </c>
      <c r="E533" s="19" t="str">
        <f>Labels!$C$103</f>
        <v>Answer 1 / Comment</v>
      </c>
      <c r="F533" s="62" t="str">
        <f>$AI$477</f>
        <v>FV. 4.1.3 -Yes</v>
      </c>
      <c r="G533" s="46" t="s">
        <v>440</v>
      </c>
      <c r="H533" s="20" t="str">
        <f t="shared" ref="H533:H534" si="5765">H532</f>
        <v/>
      </c>
      <c r="I533" s="20" t="str">
        <f t="shared" ref="I533:I534" si="5766">I532</f>
        <v/>
      </c>
      <c r="J533" s="20" t="str">
        <f t="shared" ref="J533:J534" si="5767">J532</f>
        <v/>
      </c>
      <c r="K533" s="20" t="str">
        <f t="shared" ref="K533:K534" si="5768">K532</f>
        <v>X</v>
      </c>
      <c r="L533" s="28" t="str">
        <f t="shared" ref="L533" si="5769">L532</f>
        <v/>
      </c>
      <c r="M533" s="21"/>
      <c r="N533" s="22" t="str">
        <f t="shared" ref="N533:N534" si="5770">LEFT(F533,FIND(" -",F533)-1)</f>
        <v>FV. 4.1.3</v>
      </c>
      <c r="O533" s="22" t="str">
        <f t="shared" ref="O533" si="5771">IF(ISERR(N533),D532,N533)</f>
        <v>FV. 4.1.3</v>
      </c>
      <c r="P533" s="22" t="str">
        <f t="shared" ref="P533:P534" si="5772">TRIM(F533&amp;"")</f>
        <v>FV. 4.1.3 -Yes</v>
      </c>
      <c r="Q533" s="22" t="str">
        <f t="shared" ref="Q533:Q534" si="5773">TRIM(G533&amp;"")</f>
        <v>Yes</v>
      </c>
      <c r="R533" s="9">
        <f t="shared" ref="R533:R534" si="5774">VLOOKUP(F533,$AI$2:$AM$5000,5,FALSE)</f>
        <v>2</v>
      </c>
      <c r="S533" s="9">
        <f t="shared" ref="S533:S534" si="5775">IF(ISNA(R533),0,R533)</f>
        <v>2</v>
      </c>
      <c r="T533" s="9">
        <f t="shared" ref="T533:T534" si="5776">VLOOKUP(F533,$AI$2:$AL$5000,4,FALSE)</f>
        <v>2</v>
      </c>
      <c r="U533" s="9">
        <f t="shared" ref="U533:U534" si="5777">IF(ISNA(T533),0,T533)</f>
        <v>2</v>
      </c>
      <c r="X533" s="9">
        <f t="shared" ref="X533:X534" si="5778">VLOOKUP(F533,$AI$2:$AL$5000,3,FALSE)</f>
        <v>4148305</v>
      </c>
      <c r="Y533" s="349"/>
      <c r="Z533" s="9">
        <f>SUM(Y$7:Y533)</f>
        <v>0</v>
      </c>
      <c r="AC533" s="350">
        <f t="shared" ref="AC533" si="5779">IF(ISNA(VLOOKUP(F533,$AI$2:$AS$5000,11,FALSE)),"", VLOOKUP(F533,$AI$2:$AS$5000,11,FALSE))</f>
        <v>0</v>
      </c>
      <c r="AI533" s="351" t="s">
        <v>2278</v>
      </c>
      <c r="AJ533" s="351">
        <v>1354105</v>
      </c>
      <c r="AK533" s="351">
        <v>4148361</v>
      </c>
      <c r="AL533" s="351">
        <v>2</v>
      </c>
      <c r="AM533" s="352">
        <v>2</v>
      </c>
      <c r="AN533" s="351">
        <v>21</v>
      </c>
      <c r="AO533" s="9">
        <v>1</v>
      </c>
      <c r="AP533" s="9">
        <v>0</v>
      </c>
      <c r="AQ533" s="9">
        <v>0</v>
      </c>
      <c r="AR533" s="9">
        <v>0</v>
      </c>
    </row>
    <row r="534" spans="1:50" ht="26.25" thickBot="1">
      <c r="A534" s="212">
        <f t="shared" si="5647"/>
        <v>0</v>
      </c>
      <c r="B534" s="23" t="str">
        <f t="shared" ref="B534:D534" si="5780">B532</f>
        <v>GGFV51FA</v>
      </c>
      <c r="C534" s="220" t="str">
        <f t="shared" si="5780"/>
        <v>Major Must</v>
      </c>
      <c r="D534" s="45" t="str">
        <f t="shared" si="5780"/>
        <v>FV. 4.1.3</v>
      </c>
      <c r="E534" s="24" t="str">
        <f>Labels!$C$104</f>
        <v>Answer 2 / Evidence</v>
      </c>
      <c r="F534" s="222"/>
      <c r="G534" s="223"/>
      <c r="H534" s="25" t="str">
        <f t="shared" si="5765"/>
        <v/>
      </c>
      <c r="I534" s="25" t="str">
        <f t="shared" si="5766"/>
        <v/>
      </c>
      <c r="J534" s="25" t="str">
        <f t="shared" si="5767"/>
        <v/>
      </c>
      <c r="K534" s="25" t="str">
        <f t="shared" si="5768"/>
        <v>X</v>
      </c>
      <c r="L534" s="27" t="str">
        <f t="shared" ref="L534" si="5781">L532</f>
        <v/>
      </c>
      <c r="M534" s="21"/>
      <c r="N534" s="22" t="e">
        <f t="shared" si="5770"/>
        <v>#VALUE!</v>
      </c>
      <c r="O534" s="22" t="str">
        <f t="shared" ref="O534" si="5782">IF(ISERR(N534),D532,N534)</f>
        <v>FV. 4.1.3</v>
      </c>
      <c r="P534" s="22" t="str">
        <f t="shared" si="5772"/>
        <v/>
      </c>
      <c r="Q534" s="22" t="str">
        <f t="shared" si="5773"/>
        <v/>
      </c>
      <c r="R534" s="9" t="e">
        <f t="shared" si="5774"/>
        <v>#N/A</v>
      </c>
      <c r="S534" s="9">
        <f t="shared" si="5775"/>
        <v>0</v>
      </c>
      <c r="T534" s="9" t="e">
        <f t="shared" si="5776"/>
        <v>#N/A</v>
      </c>
      <c r="U534" s="9">
        <f t="shared" si="5777"/>
        <v>0</v>
      </c>
      <c r="V534" s="9">
        <f t="shared" ref="V534" si="5783">IF(U534=0,U533,U534)</f>
        <v>2</v>
      </c>
      <c r="W534" s="347">
        <v>2</v>
      </c>
      <c r="X534" s="9" t="e">
        <f t="shared" si="5778"/>
        <v>#N/A</v>
      </c>
      <c r="Y534" s="349"/>
      <c r="Z534" s="9">
        <f>SUM(Y$7:Y534)</f>
        <v>0</v>
      </c>
      <c r="AE534" s="9">
        <f t="shared" ref="AE534" si="5784">MIN(AH534,V534)</f>
        <v>2</v>
      </c>
      <c r="AH534" s="9">
        <v>2</v>
      </c>
      <c r="AI534" s="351" t="s">
        <v>2279</v>
      </c>
      <c r="AJ534" s="351">
        <v>1354106</v>
      </c>
      <c r="AK534" s="351">
        <v>4148366</v>
      </c>
      <c r="AL534" s="351">
        <v>0</v>
      </c>
      <c r="AM534" s="352">
        <v>6</v>
      </c>
      <c r="AN534" s="351">
        <v>21</v>
      </c>
      <c r="AO534" s="9">
        <v>1</v>
      </c>
      <c r="AP534" s="9">
        <v>0</v>
      </c>
      <c r="AQ534" s="9">
        <v>1</v>
      </c>
      <c r="AR534" s="9">
        <v>0</v>
      </c>
      <c r="AU534" s="9">
        <v>0</v>
      </c>
      <c r="AV534" s="9">
        <f>U533</f>
        <v>2</v>
      </c>
    </row>
    <row r="535" spans="1:50" ht="76.5">
      <c r="A535" s="212">
        <f t="shared" si="5647"/>
        <v>0</v>
      </c>
      <c r="B535" s="67" t="s">
        <v>1157</v>
      </c>
      <c r="C535" s="143" t="s">
        <v>1097</v>
      </c>
      <c r="D535" s="43" t="s">
        <v>2696</v>
      </c>
      <c r="E535" s="218" t="str">
        <f>Labels!$C$54</f>
        <v>Control Point</v>
      </c>
      <c r="F535" s="26" t="s">
        <v>2697</v>
      </c>
      <c r="G535" s="30" t="str">
        <f>IF(OR(ISERR(P536),ISERR(P537),ISERR(Q536),ISERR(Q537)),Labels!$C$94,Q535)</f>
        <v>Input Accepted</v>
      </c>
      <c r="H535" s="15" t="str">
        <f t="shared" ref="H535" si="5785">IF(F536&lt;&gt;"",IF(TRIM(VLOOKUP(F536,$AI$2:$AR$5000,8,FALSE))="1","X",""),"")</f>
        <v/>
      </c>
      <c r="I535" s="15" t="str">
        <f t="shared" ref="I535" si="5786">IF(F536&lt;&gt;"",IF(TRIM(VLOOKUP(F536,$AI$2:$AR$5000,9,FALSE))="1","X",""),"")</f>
        <v/>
      </c>
      <c r="J535" s="15" t="str">
        <f t="shared" ref="J535" si="5787">IF(TRIM(""&amp;G537)&lt;&gt;"","X","")</f>
        <v/>
      </c>
      <c r="K535" s="15" t="str">
        <f t="shared" ref="K535" si="5788">IF(TRIM(""&amp;G536)&lt;&gt;"","X","")</f>
        <v>X</v>
      </c>
      <c r="L535" s="31" t="str">
        <f>IF(G535&lt;&gt;Labels!$C$92,"X","")</f>
        <v/>
      </c>
      <c r="M535" s="16"/>
      <c r="N535" s="17">
        <v>1354086</v>
      </c>
      <c r="O535" s="17">
        <v>13125</v>
      </c>
      <c r="P535" s="17"/>
      <c r="Q535" s="22" t="str">
        <f>IF(F536="",Labels!$C$93,R535)</f>
        <v>Input Accepted</v>
      </c>
      <c r="R535" s="9" t="str">
        <f t="shared" ref="R535" si="5789">IF(OR(O536&amp;""&lt;&gt;D535&amp;"",O537&amp;""&lt;&gt;D535&amp;""),"You are not allowed to copy cells in the answer column. Press Ctrl-z immediately to attempt to fix this error.",S535)</f>
        <v>Input Accepted</v>
      </c>
      <c r="S535" s="9" t="str">
        <f>IF(AND(OR(H535="X",S536=6,C535=Labels!$C$49,C535=Labels!$C$46,AX535="Y"),Q536=""),Labels!$C$95,T535)</f>
        <v>Input Accepted</v>
      </c>
      <c r="T535" s="346" t="str">
        <f>IF(OR(S537=6,AND(S537&gt;0,S536=6)),Labels!$C$96,IF(S537=1,Labels!$C$143,U535))</f>
        <v>Input Accepted</v>
      </c>
      <c r="U535" s="9" t="str">
        <f>IF(AND(S537&gt;0,U537&lt;=U536),Labels!C$97,V535)</f>
        <v>Input Accepted</v>
      </c>
      <c r="V535" s="9" t="str">
        <f>IF(AND(S537&gt;0,Q537=""),Labels!$C$98,W535)</f>
        <v>Input Accepted</v>
      </c>
      <c r="W535" s="9" t="str">
        <f>IF(AND(S537=0,Q537&lt;&gt;""),Labels!$C$99,Labels!$C$92)</f>
        <v>Input Accepted</v>
      </c>
      <c r="Y535" s="9">
        <f t="shared" ref="Y535" si="5790">IF(H535="X",1,0)</f>
        <v>0</v>
      </c>
      <c r="Z535" s="9">
        <f>SUM(Y$7:Y535)</f>
        <v>0</v>
      </c>
      <c r="AA535" s="9" t="str">
        <f t="shared" ref="AA535" si="5791">Q536</f>
        <v>Yes</v>
      </c>
      <c r="AB535" s="9">
        <f t="shared" ref="AB535" si="5792">VLOOKUP(P536,$AI$2:$AN$5000,6,FALSE)</f>
        <v>21</v>
      </c>
      <c r="AC535" s="9" t="str">
        <f t="shared" ref="AC535" si="5793">Q537</f>
        <v/>
      </c>
      <c r="AD535" s="9">
        <f t="shared" ref="AD535" si="5794">IF(TRIM(F536)="",1,0)</f>
        <v>0</v>
      </c>
      <c r="AF535" s="347">
        <f t="shared" ref="AF535" si="5795">SUM($AD$7:$AD$5000)</f>
        <v>0</v>
      </c>
      <c r="AG535" s="9">
        <f>IF(AND(H535="X",C535=Labels!C577),1,0)</f>
        <v>0</v>
      </c>
      <c r="AI535" s="351" t="s">
        <v>2280</v>
      </c>
      <c r="AJ535" s="351">
        <v>1354106</v>
      </c>
      <c r="AK535" s="351">
        <v>4148365</v>
      </c>
      <c r="AL535" s="351">
        <v>0</v>
      </c>
      <c r="AM535" s="352">
        <v>5</v>
      </c>
      <c r="AN535" s="351">
        <v>21</v>
      </c>
      <c r="AO535" s="9">
        <v>0</v>
      </c>
      <c r="AP535" s="9">
        <v>1</v>
      </c>
      <c r="AQ535" s="9">
        <v>0</v>
      </c>
      <c r="AR535" s="9">
        <v>0</v>
      </c>
      <c r="AX535" s="9" t="s">
        <v>664</v>
      </c>
    </row>
    <row r="536" spans="1:50" ht="25.5">
      <c r="A536" s="212">
        <f t="shared" si="5647"/>
        <v>0</v>
      </c>
      <c r="B536" s="18" t="s">
        <v>1157</v>
      </c>
      <c r="C536" s="219" t="str">
        <f t="shared" ref="C536" si="5796">C535</f>
        <v>Minor Must</v>
      </c>
      <c r="D536" s="44" t="str">
        <f t="shared" ref="D536" si="5797">D535</f>
        <v>FV. 4.1.4</v>
      </c>
      <c r="E536" s="19" t="str">
        <f>Labels!$C$103</f>
        <v>Answer 1 / Comment</v>
      </c>
      <c r="F536" s="62" t="str">
        <f>$AI$479</f>
        <v>FV. 4.1.4 -Yes</v>
      </c>
      <c r="G536" s="46" t="s">
        <v>440</v>
      </c>
      <c r="H536" s="20" t="str">
        <f t="shared" ref="H536:H537" si="5798">H535</f>
        <v/>
      </c>
      <c r="I536" s="20" t="str">
        <f t="shared" ref="I536:I537" si="5799">I535</f>
        <v/>
      </c>
      <c r="J536" s="20" t="str">
        <f t="shared" ref="J536:J537" si="5800">J535</f>
        <v/>
      </c>
      <c r="K536" s="20" t="str">
        <f t="shared" ref="K536:K537" si="5801">K535</f>
        <v>X</v>
      </c>
      <c r="L536" s="28" t="str">
        <f t="shared" ref="L536" si="5802">L535</f>
        <v/>
      </c>
      <c r="M536" s="21"/>
      <c r="N536" s="22" t="str">
        <f t="shared" ref="N536:N537" si="5803">LEFT(F536,FIND(" -",F536)-1)</f>
        <v>FV. 4.1.4</v>
      </c>
      <c r="O536" s="22" t="str">
        <f t="shared" ref="O536" si="5804">IF(ISERR(N536),D535,N536)</f>
        <v>FV. 4.1.4</v>
      </c>
      <c r="P536" s="22" t="str">
        <f t="shared" ref="P536:P537" si="5805">TRIM(F536&amp;"")</f>
        <v>FV. 4.1.4 -Yes</v>
      </c>
      <c r="Q536" s="22" t="str">
        <f t="shared" ref="Q536:Q537" si="5806">TRIM(G536&amp;"")</f>
        <v>Yes</v>
      </c>
      <c r="R536" s="9">
        <f t="shared" ref="R536:R537" si="5807">VLOOKUP(F536,$AI$2:$AM$5000,5,FALSE)</f>
        <v>2</v>
      </c>
      <c r="S536" s="9">
        <f t="shared" ref="S536:S537" si="5808">IF(ISNA(R536),0,R536)</f>
        <v>2</v>
      </c>
      <c r="T536" s="9">
        <f t="shared" ref="T536:T537" si="5809">VLOOKUP(F536,$AI$2:$AL$5000,4,FALSE)</f>
        <v>2</v>
      </c>
      <c r="U536" s="9">
        <f t="shared" ref="U536:U537" si="5810">IF(ISNA(T536),0,T536)</f>
        <v>2</v>
      </c>
      <c r="X536" s="9">
        <f t="shared" ref="X536:X537" si="5811">VLOOKUP(F536,$AI$2:$AL$5000,3,FALSE)</f>
        <v>4148308</v>
      </c>
      <c r="Y536" s="349"/>
      <c r="Z536" s="9">
        <f>SUM(Y$7:Y536)</f>
        <v>0</v>
      </c>
      <c r="AC536" s="350">
        <f t="shared" ref="AC536" si="5812">IF(ISNA(VLOOKUP(F536,$AI$2:$AS$5000,11,FALSE)),"", VLOOKUP(F536,$AI$2:$AS$5000,11,FALSE))</f>
        <v>0</v>
      </c>
      <c r="AI536" s="351" t="s">
        <v>2281</v>
      </c>
      <c r="AJ536" s="351">
        <v>1354106</v>
      </c>
      <c r="AK536" s="351">
        <v>4148364</v>
      </c>
      <c r="AL536" s="351">
        <v>2</v>
      </c>
      <c r="AM536" s="352">
        <v>2</v>
      </c>
      <c r="AN536" s="351">
        <v>21</v>
      </c>
      <c r="AO536" s="9">
        <v>1</v>
      </c>
      <c r="AP536" s="9">
        <v>0</v>
      </c>
      <c r="AQ536" s="9">
        <v>0</v>
      </c>
      <c r="AR536" s="9">
        <v>0</v>
      </c>
    </row>
    <row r="537" spans="1:50" ht="26.25" thickBot="1">
      <c r="A537" s="212">
        <f t="shared" si="5647"/>
        <v>0</v>
      </c>
      <c r="B537" s="23" t="str">
        <f t="shared" ref="B537:D537" si="5813">B535</f>
        <v>GGFV51FA</v>
      </c>
      <c r="C537" s="220" t="str">
        <f t="shared" si="5813"/>
        <v>Minor Must</v>
      </c>
      <c r="D537" s="45" t="str">
        <f t="shared" si="5813"/>
        <v>FV. 4.1.4</v>
      </c>
      <c r="E537" s="24" t="str">
        <f>Labels!$C$104</f>
        <v>Answer 2 / Evidence</v>
      </c>
      <c r="F537" s="222"/>
      <c r="G537" s="223"/>
      <c r="H537" s="25" t="str">
        <f t="shared" si="5798"/>
        <v/>
      </c>
      <c r="I537" s="25" t="str">
        <f t="shared" si="5799"/>
        <v/>
      </c>
      <c r="J537" s="25" t="str">
        <f t="shared" si="5800"/>
        <v/>
      </c>
      <c r="K537" s="25" t="str">
        <f t="shared" si="5801"/>
        <v>X</v>
      </c>
      <c r="L537" s="27" t="str">
        <f t="shared" ref="L537" si="5814">L535</f>
        <v/>
      </c>
      <c r="M537" s="21"/>
      <c r="N537" s="22" t="e">
        <f t="shared" si="5803"/>
        <v>#VALUE!</v>
      </c>
      <c r="O537" s="22" t="str">
        <f t="shared" ref="O537" si="5815">IF(ISERR(N537),D535,N537)</f>
        <v>FV. 4.1.4</v>
      </c>
      <c r="P537" s="22" t="str">
        <f t="shared" si="5805"/>
        <v/>
      </c>
      <c r="Q537" s="22" t="str">
        <f t="shared" si="5806"/>
        <v/>
      </c>
      <c r="R537" s="9" t="e">
        <f t="shared" si="5807"/>
        <v>#N/A</v>
      </c>
      <c r="S537" s="9">
        <f t="shared" si="5808"/>
        <v>0</v>
      </c>
      <c r="T537" s="9" t="e">
        <f t="shared" si="5809"/>
        <v>#N/A</v>
      </c>
      <c r="U537" s="9">
        <f t="shared" si="5810"/>
        <v>0</v>
      </c>
      <c r="V537" s="9">
        <f t="shared" ref="V537" si="5816">IF(U537=0,U536,U537)</f>
        <v>2</v>
      </c>
      <c r="W537" s="347">
        <v>2</v>
      </c>
      <c r="X537" s="9" t="e">
        <f t="shared" si="5811"/>
        <v>#N/A</v>
      </c>
      <c r="Y537" s="349"/>
      <c r="Z537" s="9">
        <f>SUM(Y$7:Y537)</f>
        <v>0</v>
      </c>
      <c r="AE537" s="9">
        <f t="shared" ref="AE537" si="5817">MIN(AH537,V537)</f>
        <v>2</v>
      </c>
      <c r="AH537" s="9">
        <v>2</v>
      </c>
      <c r="AI537" s="351" t="s">
        <v>2282</v>
      </c>
      <c r="AJ537" s="351">
        <v>1354107</v>
      </c>
      <c r="AK537" s="351">
        <v>4148369</v>
      </c>
      <c r="AL537" s="351">
        <v>0</v>
      </c>
      <c r="AM537" s="352">
        <v>6</v>
      </c>
      <c r="AN537" s="351">
        <v>21</v>
      </c>
      <c r="AO537" s="9">
        <v>1</v>
      </c>
      <c r="AP537" s="9">
        <v>0</v>
      </c>
      <c r="AQ537" s="9">
        <v>1</v>
      </c>
      <c r="AR537" s="9">
        <v>0</v>
      </c>
      <c r="AU537" s="9">
        <v>0</v>
      </c>
      <c r="AV537" s="9">
        <f>U536</f>
        <v>2</v>
      </c>
    </row>
    <row r="538" spans="1:50" ht="38.25">
      <c r="A538" s="212">
        <f t="shared" si="5647"/>
        <v>0</v>
      </c>
      <c r="B538" s="67" t="s">
        <v>1157</v>
      </c>
      <c r="C538" s="143" t="s">
        <v>1096</v>
      </c>
      <c r="D538" s="43" t="s">
        <v>2698</v>
      </c>
      <c r="E538" s="218" t="str">
        <f>Labels!$C$54</f>
        <v>Control Point</v>
      </c>
      <c r="F538" s="26" t="s">
        <v>2699</v>
      </c>
      <c r="G538" s="30" t="str">
        <f>IF(OR(ISERR(P539),ISERR(P540),ISERR(Q539),ISERR(Q540)),Labels!$C$94,Q538)</f>
        <v>Input Accepted</v>
      </c>
      <c r="H538" s="15" t="str">
        <f t="shared" ref="H538" si="5818">IF(F539&lt;&gt;"",IF(TRIM(VLOOKUP(F539,$AI$2:$AR$5000,8,FALSE))="1","X",""),"")</f>
        <v/>
      </c>
      <c r="I538" s="15" t="str">
        <f t="shared" ref="I538" si="5819">IF(F539&lt;&gt;"",IF(TRIM(VLOOKUP(F539,$AI$2:$AR$5000,9,FALSE))="1","X",""),"")</f>
        <v/>
      </c>
      <c r="J538" s="15" t="str">
        <f t="shared" ref="J538" si="5820">IF(TRIM(""&amp;G540)&lt;&gt;"","X","")</f>
        <v/>
      </c>
      <c r="K538" s="15" t="str">
        <f t="shared" ref="K538" si="5821">IF(TRIM(""&amp;G539)&lt;&gt;"","X","")</f>
        <v>X</v>
      </c>
      <c r="L538" s="31" t="str">
        <f>IF(G538&lt;&gt;Labels!$C$92,"X","")</f>
        <v/>
      </c>
      <c r="M538" s="16"/>
      <c r="N538" s="17">
        <v>1354087</v>
      </c>
      <c r="O538" s="17">
        <v>13125</v>
      </c>
      <c r="P538" s="17"/>
      <c r="Q538" s="22" t="str">
        <f>IF(F539="",Labels!$C$93,R538)</f>
        <v>Input Accepted</v>
      </c>
      <c r="R538" s="9" t="str">
        <f t="shared" ref="R538" si="5822">IF(OR(O539&amp;""&lt;&gt;D538&amp;"",O540&amp;""&lt;&gt;D538&amp;""),"You are not allowed to copy cells in the answer column. Press Ctrl-z immediately to attempt to fix this error.",S538)</f>
        <v>Input Accepted</v>
      </c>
      <c r="S538" s="9" t="str">
        <f>IF(AND(OR(H538="X",S539=6,C538=Labels!$C$49,C538=Labels!$C$46,AX538="Y"),Q539=""),Labels!$C$95,T538)</f>
        <v>Input Accepted</v>
      </c>
      <c r="T538" s="346" t="str">
        <f>IF(OR(S540=6,AND(S540&gt;0,S539=6)),Labels!$C$96,IF(S540=1,Labels!$C$143,U538))</f>
        <v>Input Accepted</v>
      </c>
      <c r="U538" s="9" t="str">
        <f>IF(AND(S540&gt;0,U540&lt;=U539),Labels!C$97,V538)</f>
        <v>Input Accepted</v>
      </c>
      <c r="V538" s="9" t="str">
        <f>IF(AND(S540&gt;0,Q540=""),Labels!$C$98,W538)</f>
        <v>Input Accepted</v>
      </c>
      <c r="W538" s="9" t="str">
        <f>IF(AND(S540=0,Q540&lt;&gt;""),Labels!$C$99,Labels!$C$92)</f>
        <v>Input Accepted</v>
      </c>
      <c r="Y538" s="9">
        <f t="shared" ref="Y538" si="5823">IF(H538="X",1,0)</f>
        <v>0</v>
      </c>
      <c r="Z538" s="9">
        <f>SUM(Y$7:Y538)</f>
        <v>0</v>
      </c>
      <c r="AA538" s="9" t="str">
        <f t="shared" ref="AA538" si="5824">Q539</f>
        <v>Yes</v>
      </c>
      <c r="AB538" s="9">
        <f t="shared" ref="AB538" si="5825">VLOOKUP(P539,$AI$2:$AN$5000,6,FALSE)</f>
        <v>21</v>
      </c>
      <c r="AC538" s="9" t="str">
        <f t="shared" ref="AC538" si="5826">Q540</f>
        <v/>
      </c>
      <c r="AD538" s="9">
        <f t="shared" ref="AD538" si="5827">IF(TRIM(F539)="",1,0)</f>
        <v>0</v>
      </c>
      <c r="AF538" s="347">
        <f t="shared" ref="AF538" si="5828">SUM($AD$7:$AD$5000)</f>
        <v>0</v>
      </c>
      <c r="AG538" s="9">
        <f>IF(AND(H538="X",C538=Labels!C580),1,0)</f>
        <v>0</v>
      </c>
      <c r="AI538" s="351" t="s">
        <v>2283</v>
      </c>
      <c r="AJ538" s="351">
        <v>1354107</v>
      </c>
      <c r="AK538" s="351">
        <v>4148368</v>
      </c>
      <c r="AL538" s="351">
        <v>0</v>
      </c>
      <c r="AM538" s="352">
        <v>5</v>
      </c>
      <c r="AN538" s="351">
        <v>21</v>
      </c>
      <c r="AO538" s="9">
        <v>0</v>
      </c>
      <c r="AP538" s="9">
        <v>1</v>
      </c>
      <c r="AQ538" s="9">
        <v>0</v>
      </c>
      <c r="AR538" s="9">
        <v>0</v>
      </c>
      <c r="AX538" s="9" t="s">
        <v>663</v>
      </c>
    </row>
    <row r="539" spans="1:50" ht="25.5">
      <c r="A539" s="212">
        <f t="shared" si="5647"/>
        <v>0</v>
      </c>
      <c r="B539" s="18" t="s">
        <v>1157</v>
      </c>
      <c r="C539" s="219" t="str">
        <f t="shared" ref="C539" si="5829">C538</f>
        <v>Major Must</v>
      </c>
      <c r="D539" s="44" t="str">
        <f t="shared" ref="D539" si="5830">D538</f>
        <v>FV. 4.2.1</v>
      </c>
      <c r="E539" s="19" t="str">
        <f>Labels!$C$103</f>
        <v>Answer 1 / Comment</v>
      </c>
      <c r="F539" s="62" t="str">
        <f>$AI$482</f>
        <v>FV. 4.2.1 -Yes</v>
      </c>
      <c r="G539" s="46" t="s">
        <v>440</v>
      </c>
      <c r="H539" s="20" t="str">
        <f t="shared" ref="H539:H540" si="5831">H538</f>
        <v/>
      </c>
      <c r="I539" s="20" t="str">
        <f t="shared" ref="I539:I540" si="5832">I538</f>
        <v/>
      </c>
      <c r="J539" s="20" t="str">
        <f t="shared" ref="J539:J540" si="5833">J538</f>
        <v/>
      </c>
      <c r="K539" s="20" t="str">
        <f t="shared" ref="K539:K540" si="5834">K538</f>
        <v>X</v>
      </c>
      <c r="L539" s="28" t="str">
        <f t="shared" ref="L539" si="5835">L538</f>
        <v/>
      </c>
      <c r="M539" s="21"/>
      <c r="N539" s="22" t="str">
        <f t="shared" ref="N539:N540" si="5836">LEFT(F539,FIND(" -",F539)-1)</f>
        <v>FV. 4.2.1</v>
      </c>
      <c r="O539" s="22" t="str">
        <f t="shared" ref="O539" si="5837">IF(ISERR(N539),D538,N539)</f>
        <v>FV. 4.2.1</v>
      </c>
      <c r="P539" s="22" t="str">
        <f t="shared" ref="P539:P540" si="5838">TRIM(F539&amp;"")</f>
        <v>FV. 4.2.1 -Yes</v>
      </c>
      <c r="Q539" s="22" t="str">
        <f t="shared" ref="Q539:Q540" si="5839">TRIM(G539&amp;"")</f>
        <v>Yes</v>
      </c>
      <c r="R539" s="9">
        <f t="shared" ref="R539:R540" si="5840">VLOOKUP(F539,$AI$2:$AM$5000,5,FALSE)</f>
        <v>2</v>
      </c>
      <c r="S539" s="9">
        <f t="shared" ref="S539:S540" si="5841">IF(ISNA(R539),0,R539)</f>
        <v>2</v>
      </c>
      <c r="T539" s="9">
        <f t="shared" ref="T539:T540" si="5842">VLOOKUP(F539,$AI$2:$AL$5000,4,FALSE)</f>
        <v>2</v>
      </c>
      <c r="U539" s="9">
        <f t="shared" ref="U539:U540" si="5843">IF(ISNA(T539),0,T539)</f>
        <v>2</v>
      </c>
      <c r="X539" s="9">
        <f t="shared" ref="X539:X540" si="5844">VLOOKUP(F539,$AI$2:$AL$5000,3,FALSE)</f>
        <v>4148310</v>
      </c>
      <c r="Y539" s="349"/>
      <c r="Z539" s="9">
        <f>SUM(Y$7:Y539)</f>
        <v>0</v>
      </c>
      <c r="AC539" s="350">
        <f t="shared" ref="AC539" si="5845">IF(ISNA(VLOOKUP(F539,$AI$2:$AS$5000,11,FALSE)),"", VLOOKUP(F539,$AI$2:$AS$5000,11,FALSE))</f>
        <v>0</v>
      </c>
      <c r="AI539" s="351" t="s">
        <v>2284</v>
      </c>
      <c r="AJ539" s="351">
        <v>1354107</v>
      </c>
      <c r="AK539" s="351">
        <v>4148367</v>
      </c>
      <c r="AL539" s="351">
        <v>2</v>
      </c>
      <c r="AM539" s="352">
        <v>2</v>
      </c>
      <c r="AN539" s="351">
        <v>21</v>
      </c>
      <c r="AO539" s="9">
        <v>1</v>
      </c>
      <c r="AP539" s="9">
        <v>0</v>
      </c>
      <c r="AQ539" s="9">
        <v>0</v>
      </c>
      <c r="AR539" s="9">
        <v>0</v>
      </c>
    </row>
    <row r="540" spans="1:50" ht="26.25" thickBot="1">
      <c r="A540" s="212">
        <f t="shared" si="5647"/>
        <v>0</v>
      </c>
      <c r="B540" s="23" t="str">
        <f t="shared" ref="B540:D540" si="5846">B538</f>
        <v>GGFV51FA</v>
      </c>
      <c r="C540" s="220" t="str">
        <f t="shared" si="5846"/>
        <v>Major Must</v>
      </c>
      <c r="D540" s="45" t="str">
        <f t="shared" si="5846"/>
        <v>FV. 4.2.1</v>
      </c>
      <c r="E540" s="24" t="str">
        <f>Labels!$C$104</f>
        <v>Answer 2 / Evidence</v>
      </c>
      <c r="F540" s="222"/>
      <c r="G540" s="223"/>
      <c r="H540" s="25" t="str">
        <f t="shared" si="5831"/>
        <v/>
      </c>
      <c r="I540" s="25" t="str">
        <f t="shared" si="5832"/>
        <v/>
      </c>
      <c r="J540" s="25" t="str">
        <f t="shared" si="5833"/>
        <v/>
      </c>
      <c r="K540" s="25" t="str">
        <f t="shared" si="5834"/>
        <v>X</v>
      </c>
      <c r="L540" s="27" t="str">
        <f t="shared" ref="L540" si="5847">L538</f>
        <v/>
      </c>
      <c r="M540" s="21"/>
      <c r="N540" s="22" t="e">
        <f t="shared" si="5836"/>
        <v>#VALUE!</v>
      </c>
      <c r="O540" s="22" t="str">
        <f t="shared" ref="O540" si="5848">IF(ISERR(N540),D538,N540)</f>
        <v>FV. 4.2.1</v>
      </c>
      <c r="P540" s="22" t="str">
        <f t="shared" si="5838"/>
        <v/>
      </c>
      <c r="Q540" s="22" t="str">
        <f t="shared" si="5839"/>
        <v/>
      </c>
      <c r="R540" s="9" t="e">
        <f t="shared" si="5840"/>
        <v>#N/A</v>
      </c>
      <c r="S540" s="9">
        <f t="shared" si="5841"/>
        <v>0</v>
      </c>
      <c r="T540" s="9" t="e">
        <f t="shared" si="5842"/>
        <v>#N/A</v>
      </c>
      <c r="U540" s="9">
        <f t="shared" si="5843"/>
        <v>0</v>
      </c>
      <c r="V540" s="9">
        <f t="shared" ref="V540" si="5849">IF(U540=0,U539,U540)</f>
        <v>2</v>
      </c>
      <c r="W540" s="347">
        <v>2</v>
      </c>
      <c r="X540" s="9" t="e">
        <f t="shared" si="5844"/>
        <v>#N/A</v>
      </c>
      <c r="Y540" s="349"/>
      <c r="Z540" s="9">
        <f>SUM(Y$7:Y540)</f>
        <v>0</v>
      </c>
      <c r="AE540" s="9">
        <f t="shared" ref="AE540" si="5850">MIN(AH540,V540)</f>
        <v>2</v>
      </c>
      <c r="AH540" s="9">
        <v>2</v>
      </c>
      <c r="AI540" s="351" t="s">
        <v>2285</v>
      </c>
      <c r="AJ540" s="351">
        <v>1354108</v>
      </c>
      <c r="AK540" s="351">
        <v>4148372</v>
      </c>
      <c r="AL540" s="351">
        <v>0</v>
      </c>
      <c r="AM540" s="352">
        <v>6</v>
      </c>
      <c r="AN540" s="351">
        <v>21</v>
      </c>
      <c r="AO540" s="9">
        <v>1</v>
      </c>
      <c r="AP540" s="9">
        <v>0</v>
      </c>
      <c r="AQ540" s="9">
        <v>1</v>
      </c>
      <c r="AR540" s="9">
        <v>0</v>
      </c>
      <c r="AU540" s="9">
        <v>0</v>
      </c>
      <c r="AV540" s="9">
        <f>U539</f>
        <v>2</v>
      </c>
    </row>
    <row r="541" spans="1:50" ht="38.25">
      <c r="A541" s="212">
        <f t="shared" si="5647"/>
        <v>0</v>
      </c>
      <c r="B541" s="67" t="s">
        <v>1157</v>
      </c>
      <c r="C541" s="143" t="s">
        <v>1097</v>
      </c>
      <c r="D541" s="43" t="s">
        <v>2700</v>
      </c>
      <c r="E541" s="218" t="str">
        <f>Labels!$C$54</f>
        <v>Control Point</v>
      </c>
      <c r="F541" s="26" t="s">
        <v>2701</v>
      </c>
      <c r="G541" s="30" t="str">
        <f>IF(OR(ISERR(P542),ISERR(P543),ISERR(Q542),ISERR(Q543)),Labels!$C$94,Q541)</f>
        <v>Input Accepted</v>
      </c>
      <c r="H541" s="15" t="str">
        <f t="shared" ref="H541" si="5851">IF(F542&lt;&gt;"",IF(TRIM(VLOOKUP(F542,$AI$2:$AR$5000,8,FALSE))="1","X",""),"")</f>
        <v/>
      </c>
      <c r="I541" s="15" t="str">
        <f t="shared" ref="I541" si="5852">IF(F542&lt;&gt;"",IF(TRIM(VLOOKUP(F542,$AI$2:$AR$5000,9,FALSE))="1","X",""),"")</f>
        <v/>
      </c>
      <c r="J541" s="15" t="str">
        <f t="shared" ref="J541" si="5853">IF(TRIM(""&amp;G543)&lt;&gt;"","X","")</f>
        <v/>
      </c>
      <c r="K541" s="15" t="str">
        <f t="shared" ref="K541" si="5854">IF(TRIM(""&amp;G542)&lt;&gt;"","X","")</f>
        <v/>
      </c>
      <c r="L541" s="31" t="str">
        <f>IF(G541&lt;&gt;Labels!$C$92,"X","")</f>
        <v/>
      </c>
      <c r="M541" s="16"/>
      <c r="N541" s="17">
        <v>1354088</v>
      </c>
      <c r="O541" s="17">
        <v>13125</v>
      </c>
      <c r="P541" s="17"/>
      <c r="Q541" s="22" t="str">
        <f>IF(F542="",Labels!$C$93,R541)</f>
        <v>Input Accepted</v>
      </c>
      <c r="R541" s="9" t="str">
        <f t="shared" ref="R541" si="5855">IF(OR(O542&amp;""&lt;&gt;D541&amp;"",O543&amp;""&lt;&gt;D541&amp;""),"You are not allowed to copy cells in the answer column. Press Ctrl-z immediately to attempt to fix this error.",S541)</f>
        <v>Input Accepted</v>
      </c>
      <c r="S541" s="9" t="str">
        <f>IF(AND(OR(H541="X",S542=6,C541=Labels!$C$49,C541=Labels!$C$46,AX541="Y"),Q542=""),Labels!$C$95,T541)</f>
        <v>Input Accepted</v>
      </c>
      <c r="T541" s="346" t="str">
        <f>IF(OR(S543=6,AND(S543&gt;0,S542=6)),Labels!$C$96,IF(S543=1,Labels!$C$143,U541))</f>
        <v>Input Accepted</v>
      </c>
      <c r="U541" s="9" t="str">
        <f>IF(AND(S543&gt;0,U543&lt;=U542),Labels!C$97,V541)</f>
        <v>Input Accepted</v>
      </c>
      <c r="V541" s="9" t="str">
        <f>IF(AND(S543&gt;0,Q543=""),Labels!$C$98,W541)</f>
        <v>Input Accepted</v>
      </c>
      <c r="W541" s="9" t="str">
        <f>IF(AND(S543=0,Q543&lt;&gt;""),Labels!$C$99,Labels!$C$92)</f>
        <v>Input Accepted</v>
      </c>
      <c r="Y541" s="9">
        <f t="shared" ref="Y541" si="5856">IF(H541="X",1,0)</f>
        <v>0</v>
      </c>
      <c r="Z541" s="9">
        <f>SUM(Y$7:Y541)</f>
        <v>0</v>
      </c>
      <c r="AA541" s="9" t="str">
        <f t="shared" ref="AA541" si="5857">Q542</f>
        <v/>
      </c>
      <c r="AB541" s="9">
        <f t="shared" ref="AB541" si="5858">VLOOKUP(P542,$AI$2:$AN$5000,6,FALSE)</f>
        <v>21</v>
      </c>
      <c r="AC541" s="9" t="str">
        <f t="shared" ref="AC541" si="5859">Q543</f>
        <v/>
      </c>
      <c r="AD541" s="9">
        <f t="shared" ref="AD541" si="5860">IF(TRIM(F542)="",1,0)</f>
        <v>0</v>
      </c>
      <c r="AF541" s="347">
        <f t="shared" ref="AF541" si="5861">SUM($AD$7:$AD$5000)</f>
        <v>0</v>
      </c>
      <c r="AG541" s="9">
        <f>IF(AND(H541="X",C541=Labels!C583),1,0)</f>
        <v>0</v>
      </c>
      <c r="AI541" s="351" t="s">
        <v>2286</v>
      </c>
      <c r="AJ541" s="351">
        <v>1354108</v>
      </c>
      <c r="AK541" s="351">
        <v>4148371</v>
      </c>
      <c r="AL541" s="351">
        <v>0</v>
      </c>
      <c r="AM541" s="352">
        <v>5</v>
      </c>
      <c r="AN541" s="351">
        <v>21</v>
      </c>
      <c r="AO541" s="9">
        <v>0</v>
      </c>
      <c r="AP541" s="9">
        <v>1</v>
      </c>
      <c r="AQ541" s="9">
        <v>0</v>
      </c>
      <c r="AR541" s="9">
        <v>0</v>
      </c>
      <c r="AX541" s="9" t="s">
        <v>663</v>
      </c>
    </row>
    <row r="542" spans="1:50" ht="25.5">
      <c r="A542" s="212">
        <f t="shared" si="5647"/>
        <v>0</v>
      </c>
      <c r="B542" s="18" t="s">
        <v>1157</v>
      </c>
      <c r="C542" s="219" t="str">
        <f t="shared" ref="C542" si="5862">C541</f>
        <v>Minor Must</v>
      </c>
      <c r="D542" s="44" t="str">
        <f t="shared" ref="D542" si="5863">D541</f>
        <v>FV. 4.3.1</v>
      </c>
      <c r="E542" s="19" t="str">
        <f>Labels!$C$103</f>
        <v>Answer 1 / Comment</v>
      </c>
      <c r="F542" s="62" t="str">
        <f>$AI$485</f>
        <v>FV. 4.3.1 -Yes</v>
      </c>
      <c r="G542" s="46"/>
      <c r="H542" s="20" t="str">
        <f t="shared" ref="H542:H543" si="5864">H541</f>
        <v/>
      </c>
      <c r="I542" s="20" t="str">
        <f t="shared" ref="I542:I543" si="5865">I541</f>
        <v/>
      </c>
      <c r="J542" s="20" t="str">
        <f t="shared" ref="J542:J543" si="5866">J541</f>
        <v/>
      </c>
      <c r="K542" s="20" t="str">
        <f t="shared" ref="K542:K543" si="5867">K541</f>
        <v/>
      </c>
      <c r="L542" s="28" t="str">
        <f t="shared" ref="L542" si="5868">L541</f>
        <v/>
      </c>
      <c r="M542" s="21"/>
      <c r="N542" s="22" t="str">
        <f t="shared" ref="N542:N543" si="5869">LEFT(F542,FIND(" -",F542)-1)</f>
        <v>FV. 4.3.1</v>
      </c>
      <c r="O542" s="22" t="str">
        <f t="shared" ref="O542" si="5870">IF(ISERR(N542),D541,N542)</f>
        <v>FV. 4.3.1</v>
      </c>
      <c r="P542" s="22" t="str">
        <f t="shared" ref="P542:P543" si="5871">TRIM(F542&amp;"")</f>
        <v>FV. 4.3.1 -Yes</v>
      </c>
      <c r="Q542" s="22" t="str">
        <f t="shared" ref="Q542:Q543" si="5872">TRIM(G542&amp;"")</f>
        <v/>
      </c>
      <c r="R542" s="9">
        <f t="shared" ref="R542:R543" si="5873">VLOOKUP(F542,$AI$2:$AM$5000,5,FALSE)</f>
        <v>2</v>
      </c>
      <c r="S542" s="9">
        <f t="shared" ref="S542:S543" si="5874">IF(ISNA(R542),0,R542)</f>
        <v>2</v>
      </c>
      <c r="T542" s="9">
        <f t="shared" ref="T542:T543" si="5875">VLOOKUP(F542,$AI$2:$AL$5000,4,FALSE)</f>
        <v>2</v>
      </c>
      <c r="U542" s="9">
        <f t="shared" ref="U542:U543" si="5876">IF(ISNA(T542),0,T542)</f>
        <v>2</v>
      </c>
      <c r="X542" s="9">
        <f t="shared" ref="X542:X543" si="5877">VLOOKUP(F542,$AI$2:$AL$5000,3,FALSE)</f>
        <v>4148313</v>
      </c>
      <c r="Y542" s="349"/>
      <c r="Z542" s="9">
        <f>SUM(Y$7:Y542)</f>
        <v>0</v>
      </c>
      <c r="AC542" s="350">
        <f t="shared" ref="AC542" si="5878">IF(ISNA(VLOOKUP(F542,$AI$2:$AS$5000,11,FALSE)),"", VLOOKUP(F542,$AI$2:$AS$5000,11,FALSE))</f>
        <v>0</v>
      </c>
      <c r="AI542" s="351" t="s">
        <v>2287</v>
      </c>
      <c r="AJ542" s="351">
        <v>1354108</v>
      </c>
      <c r="AK542" s="351">
        <v>4148370</v>
      </c>
      <c r="AL542" s="351">
        <v>2</v>
      </c>
      <c r="AM542" s="352">
        <v>2</v>
      </c>
      <c r="AN542" s="351">
        <v>21</v>
      </c>
      <c r="AO542" s="9">
        <v>1</v>
      </c>
      <c r="AP542" s="9">
        <v>0</v>
      </c>
      <c r="AQ542" s="9">
        <v>0</v>
      </c>
      <c r="AR542" s="9">
        <v>0</v>
      </c>
    </row>
    <row r="543" spans="1:50" ht="26.25" thickBot="1">
      <c r="A543" s="212">
        <f t="shared" si="5647"/>
        <v>0</v>
      </c>
      <c r="B543" s="23" t="str">
        <f t="shared" ref="B543:D543" si="5879">B541</f>
        <v>GGFV51FA</v>
      </c>
      <c r="C543" s="220" t="str">
        <f t="shared" si="5879"/>
        <v>Minor Must</v>
      </c>
      <c r="D543" s="45" t="str">
        <f t="shared" si="5879"/>
        <v>FV. 4.3.1</v>
      </c>
      <c r="E543" s="24" t="str">
        <f>Labels!$C$104</f>
        <v>Answer 2 / Evidence</v>
      </c>
      <c r="F543" s="222"/>
      <c r="G543" s="223"/>
      <c r="H543" s="25" t="str">
        <f t="shared" si="5864"/>
        <v/>
      </c>
      <c r="I543" s="25" t="str">
        <f t="shared" si="5865"/>
        <v/>
      </c>
      <c r="J543" s="25" t="str">
        <f t="shared" si="5866"/>
        <v/>
      </c>
      <c r="K543" s="25" t="str">
        <f t="shared" si="5867"/>
        <v/>
      </c>
      <c r="L543" s="27" t="str">
        <f t="shared" ref="L543" si="5880">L541</f>
        <v/>
      </c>
      <c r="M543" s="21"/>
      <c r="N543" s="22" t="e">
        <f t="shared" si="5869"/>
        <v>#VALUE!</v>
      </c>
      <c r="O543" s="22" t="str">
        <f t="shared" ref="O543" si="5881">IF(ISERR(N543),D541,N543)</f>
        <v>FV. 4.3.1</v>
      </c>
      <c r="P543" s="22" t="str">
        <f t="shared" si="5871"/>
        <v/>
      </c>
      <c r="Q543" s="22" t="str">
        <f t="shared" si="5872"/>
        <v/>
      </c>
      <c r="R543" s="9" t="e">
        <f t="shared" si="5873"/>
        <v>#N/A</v>
      </c>
      <c r="S543" s="9">
        <f t="shared" si="5874"/>
        <v>0</v>
      </c>
      <c r="T543" s="9" t="e">
        <f t="shared" si="5875"/>
        <v>#N/A</v>
      </c>
      <c r="U543" s="9">
        <f t="shared" si="5876"/>
        <v>0</v>
      </c>
      <c r="V543" s="9">
        <f t="shared" ref="V543" si="5882">IF(U543=0,U542,U543)</f>
        <v>2</v>
      </c>
      <c r="W543" s="347">
        <v>2</v>
      </c>
      <c r="X543" s="9" t="e">
        <f t="shared" si="5877"/>
        <v>#N/A</v>
      </c>
      <c r="Y543" s="349"/>
      <c r="Z543" s="9">
        <f>SUM(Y$7:Y543)</f>
        <v>0</v>
      </c>
      <c r="AE543" s="9">
        <f t="shared" ref="AE543" si="5883">MIN(AH543,V543)</f>
        <v>2</v>
      </c>
      <c r="AH543" s="9">
        <v>2</v>
      </c>
      <c r="AI543" s="351" t="s">
        <v>2288</v>
      </c>
      <c r="AJ543" s="351">
        <v>1354109</v>
      </c>
      <c r="AK543" s="351">
        <v>4148375</v>
      </c>
      <c r="AL543" s="351">
        <v>0</v>
      </c>
      <c r="AM543" s="352">
        <v>6</v>
      </c>
      <c r="AN543" s="351">
        <v>21</v>
      </c>
      <c r="AO543" s="9">
        <v>1</v>
      </c>
      <c r="AP543" s="9">
        <v>0</v>
      </c>
      <c r="AQ543" s="9">
        <v>1</v>
      </c>
      <c r="AR543" s="9">
        <v>0</v>
      </c>
      <c r="AU543" s="9">
        <v>0</v>
      </c>
      <c r="AV543" s="9">
        <f>U542</f>
        <v>2</v>
      </c>
    </row>
    <row r="544" spans="1:50" ht="38.25">
      <c r="A544" s="212">
        <f t="shared" si="5647"/>
        <v>0</v>
      </c>
      <c r="B544" s="67" t="s">
        <v>1157</v>
      </c>
      <c r="C544" s="143" t="s">
        <v>1096</v>
      </c>
      <c r="D544" s="43" t="s">
        <v>2702</v>
      </c>
      <c r="E544" s="218" t="str">
        <f>Labels!$C$54</f>
        <v>Control Point</v>
      </c>
      <c r="F544" s="26" t="s">
        <v>2703</v>
      </c>
      <c r="G544" s="30" t="str">
        <f>IF(OR(ISERR(P545),ISERR(P546),ISERR(Q545),ISERR(Q546)),Labels!$C$94,Q544)</f>
        <v>Input Accepted</v>
      </c>
      <c r="H544" s="15" t="str">
        <f t="shared" ref="H544" si="5884">IF(F545&lt;&gt;"",IF(TRIM(VLOOKUP(F545,$AI$2:$AR$5000,8,FALSE))="1","X",""),"")</f>
        <v/>
      </c>
      <c r="I544" s="15" t="str">
        <f t="shared" ref="I544" si="5885">IF(F545&lt;&gt;"",IF(TRIM(VLOOKUP(F545,$AI$2:$AR$5000,9,FALSE))="1","X",""),"")</f>
        <v/>
      </c>
      <c r="J544" s="15" t="str">
        <f t="shared" ref="J544" si="5886">IF(TRIM(""&amp;G546)&lt;&gt;"","X","")</f>
        <v/>
      </c>
      <c r="K544" s="15" t="str">
        <f t="shared" ref="K544" si="5887">IF(TRIM(""&amp;G545)&lt;&gt;"","X","")</f>
        <v>X</v>
      </c>
      <c r="L544" s="31" t="str">
        <f>IF(G544&lt;&gt;Labels!$C$92,"X","")</f>
        <v/>
      </c>
      <c r="M544" s="16"/>
      <c r="N544" s="17">
        <v>1354089</v>
      </c>
      <c r="O544" s="17">
        <v>13125</v>
      </c>
      <c r="P544" s="17"/>
      <c r="Q544" s="22" t="str">
        <f>IF(F545="",Labels!$C$93,R544)</f>
        <v>Input Accepted</v>
      </c>
      <c r="R544" s="9" t="str">
        <f t="shared" ref="R544" si="5888">IF(OR(O545&amp;""&lt;&gt;D544&amp;"",O546&amp;""&lt;&gt;D544&amp;""),"You are not allowed to copy cells in the answer column. Press Ctrl-z immediately to attempt to fix this error.",S544)</f>
        <v>Input Accepted</v>
      </c>
      <c r="S544" s="9" t="str">
        <f>IF(AND(OR(H544="X",S545=6,C544=Labels!$C$49,C544=Labels!$C$46,AX544="Y"),Q545=""),Labels!$C$95,T544)</f>
        <v>Input Accepted</v>
      </c>
      <c r="T544" s="346" t="str">
        <f>IF(OR(S546=6,AND(S546&gt;0,S545=6)),Labels!$C$96,IF(S546=1,Labels!$C$143,U544))</f>
        <v>Input Accepted</v>
      </c>
      <c r="U544" s="9" t="str">
        <f>IF(AND(S546&gt;0,U546&lt;=U545),Labels!C$97,V544)</f>
        <v>Input Accepted</v>
      </c>
      <c r="V544" s="9" t="str">
        <f>IF(AND(S546&gt;0,Q546=""),Labels!$C$98,W544)</f>
        <v>Input Accepted</v>
      </c>
      <c r="W544" s="9" t="str">
        <f>IF(AND(S546=0,Q546&lt;&gt;""),Labels!$C$99,Labels!$C$92)</f>
        <v>Input Accepted</v>
      </c>
      <c r="Y544" s="9">
        <f t="shared" ref="Y544" si="5889">IF(H544="X",1,0)</f>
        <v>0</v>
      </c>
      <c r="Z544" s="9">
        <f>SUM(Y$7:Y544)</f>
        <v>0</v>
      </c>
      <c r="AA544" s="9" t="str">
        <f t="shared" ref="AA544" si="5890">Q545</f>
        <v>Yes</v>
      </c>
      <c r="AB544" s="9">
        <f t="shared" ref="AB544" si="5891">VLOOKUP(P545,$AI$2:$AN$5000,6,FALSE)</f>
        <v>21</v>
      </c>
      <c r="AC544" s="9" t="str">
        <f t="shared" ref="AC544" si="5892">Q546</f>
        <v/>
      </c>
      <c r="AD544" s="9">
        <f t="shared" ref="AD544" si="5893">IF(TRIM(F545)="",1,0)</f>
        <v>0</v>
      </c>
      <c r="AF544" s="347">
        <f t="shared" ref="AF544" si="5894">SUM($AD$7:$AD$5000)</f>
        <v>0</v>
      </c>
      <c r="AG544" s="9">
        <f>IF(AND(H544="X",C544=Labels!C586),1,0)</f>
        <v>0</v>
      </c>
      <c r="AI544" s="351" t="s">
        <v>2289</v>
      </c>
      <c r="AJ544" s="351">
        <v>1354109</v>
      </c>
      <c r="AK544" s="351">
        <v>4148374</v>
      </c>
      <c r="AL544" s="351">
        <v>0</v>
      </c>
      <c r="AM544" s="352">
        <v>5</v>
      </c>
      <c r="AN544" s="351">
        <v>21</v>
      </c>
      <c r="AO544" s="9">
        <v>0</v>
      </c>
      <c r="AP544" s="9">
        <v>1</v>
      </c>
      <c r="AQ544" s="9">
        <v>0</v>
      </c>
      <c r="AR544" s="9">
        <v>0</v>
      </c>
      <c r="AX544" s="9" t="s">
        <v>663</v>
      </c>
    </row>
    <row r="545" spans="1:50" ht="25.5">
      <c r="A545" s="212">
        <f t="shared" si="5647"/>
        <v>0</v>
      </c>
      <c r="B545" s="18" t="s">
        <v>1157</v>
      </c>
      <c r="C545" s="219" t="str">
        <f t="shared" ref="C545" si="5895">C544</f>
        <v>Major Must</v>
      </c>
      <c r="D545" s="44" t="str">
        <f t="shared" ref="D545" si="5896">D544</f>
        <v>FV. 5.1.1</v>
      </c>
      <c r="E545" s="19" t="str">
        <f>Labels!$C$103</f>
        <v>Answer 1 / Comment</v>
      </c>
      <c r="F545" s="62" t="str">
        <f>$AI$487</f>
        <v>FV. 5.1.1 -Yes</v>
      </c>
      <c r="G545" s="46" t="s">
        <v>440</v>
      </c>
      <c r="H545" s="20" t="str">
        <f t="shared" ref="H545:H546" si="5897">H544</f>
        <v/>
      </c>
      <c r="I545" s="20" t="str">
        <f t="shared" ref="I545:I546" si="5898">I544</f>
        <v/>
      </c>
      <c r="J545" s="20" t="str">
        <f t="shared" ref="J545:J546" si="5899">J544</f>
        <v/>
      </c>
      <c r="K545" s="20" t="str">
        <f t="shared" ref="K545:K546" si="5900">K544</f>
        <v>X</v>
      </c>
      <c r="L545" s="28" t="str">
        <f t="shared" ref="L545" si="5901">L544</f>
        <v/>
      </c>
      <c r="M545" s="21"/>
      <c r="N545" s="22" t="str">
        <f t="shared" ref="N545:N546" si="5902">LEFT(F545,FIND(" -",F545)-1)</f>
        <v>FV. 5.1.1</v>
      </c>
      <c r="O545" s="22" t="str">
        <f t="shared" ref="O545" si="5903">IF(ISERR(N545),D544,N545)</f>
        <v>FV. 5.1.1</v>
      </c>
      <c r="P545" s="22" t="str">
        <f t="shared" ref="P545:P546" si="5904">TRIM(F545&amp;"")</f>
        <v>FV. 5.1.1 -Yes</v>
      </c>
      <c r="Q545" s="22" t="str">
        <f t="shared" ref="Q545:Q546" si="5905">TRIM(G545&amp;"")</f>
        <v>Yes</v>
      </c>
      <c r="R545" s="9">
        <f t="shared" ref="R545:R546" si="5906">VLOOKUP(F545,$AI$2:$AM$5000,5,FALSE)</f>
        <v>2</v>
      </c>
      <c r="S545" s="9">
        <f t="shared" ref="S545:S546" si="5907">IF(ISNA(R545),0,R545)</f>
        <v>2</v>
      </c>
      <c r="T545" s="9">
        <f t="shared" ref="T545:T546" si="5908">VLOOKUP(F545,$AI$2:$AL$5000,4,FALSE)</f>
        <v>2</v>
      </c>
      <c r="U545" s="9">
        <f t="shared" ref="U545:U546" si="5909">IF(ISNA(T545),0,T545)</f>
        <v>2</v>
      </c>
      <c r="X545" s="9">
        <f t="shared" ref="X545:X546" si="5910">VLOOKUP(F545,$AI$2:$AL$5000,3,FALSE)</f>
        <v>4148316</v>
      </c>
      <c r="Y545" s="349"/>
      <c r="Z545" s="9">
        <f>SUM(Y$7:Y545)</f>
        <v>0</v>
      </c>
      <c r="AC545" s="350">
        <f t="shared" ref="AC545" si="5911">IF(ISNA(VLOOKUP(F545,$AI$2:$AS$5000,11,FALSE)),"", VLOOKUP(F545,$AI$2:$AS$5000,11,FALSE))</f>
        <v>0</v>
      </c>
      <c r="AI545" s="351" t="s">
        <v>2290</v>
      </c>
      <c r="AJ545" s="351">
        <v>1354109</v>
      </c>
      <c r="AK545" s="351">
        <v>4148373</v>
      </c>
      <c r="AL545" s="351">
        <v>2</v>
      </c>
      <c r="AM545" s="352">
        <v>2</v>
      </c>
      <c r="AN545" s="351">
        <v>21</v>
      </c>
      <c r="AO545" s="9">
        <v>1</v>
      </c>
      <c r="AP545" s="9">
        <v>0</v>
      </c>
      <c r="AQ545" s="9">
        <v>0</v>
      </c>
      <c r="AR545" s="9">
        <v>0</v>
      </c>
    </row>
    <row r="546" spans="1:50" ht="26.25" thickBot="1">
      <c r="A546" s="212">
        <f t="shared" si="5647"/>
        <v>0</v>
      </c>
      <c r="B546" s="23" t="str">
        <f t="shared" ref="B546:D546" si="5912">B544</f>
        <v>GGFV51FA</v>
      </c>
      <c r="C546" s="220" t="str">
        <f t="shared" si="5912"/>
        <v>Major Must</v>
      </c>
      <c r="D546" s="45" t="str">
        <f t="shared" si="5912"/>
        <v>FV. 5.1.1</v>
      </c>
      <c r="E546" s="24" t="str">
        <f>Labels!$C$104</f>
        <v>Answer 2 / Evidence</v>
      </c>
      <c r="F546" s="222"/>
      <c r="G546" s="223"/>
      <c r="H546" s="25" t="str">
        <f t="shared" si="5897"/>
        <v/>
      </c>
      <c r="I546" s="25" t="str">
        <f t="shared" si="5898"/>
        <v/>
      </c>
      <c r="J546" s="25" t="str">
        <f t="shared" si="5899"/>
        <v/>
      </c>
      <c r="K546" s="25" t="str">
        <f t="shared" si="5900"/>
        <v>X</v>
      </c>
      <c r="L546" s="27" t="str">
        <f t="shared" ref="L546" si="5913">L544</f>
        <v/>
      </c>
      <c r="M546" s="21"/>
      <c r="N546" s="22" t="e">
        <f t="shared" si="5902"/>
        <v>#VALUE!</v>
      </c>
      <c r="O546" s="22" t="str">
        <f t="shared" ref="O546" si="5914">IF(ISERR(N546),D544,N546)</f>
        <v>FV. 5.1.1</v>
      </c>
      <c r="P546" s="22" t="str">
        <f t="shared" si="5904"/>
        <v/>
      </c>
      <c r="Q546" s="22" t="str">
        <f t="shared" si="5905"/>
        <v/>
      </c>
      <c r="R546" s="9" t="e">
        <f t="shared" si="5906"/>
        <v>#N/A</v>
      </c>
      <c r="S546" s="9">
        <f t="shared" si="5907"/>
        <v>0</v>
      </c>
      <c r="T546" s="9" t="e">
        <f t="shared" si="5908"/>
        <v>#N/A</v>
      </c>
      <c r="U546" s="9">
        <f t="shared" si="5909"/>
        <v>0</v>
      </c>
      <c r="V546" s="9">
        <f t="shared" ref="V546" si="5915">IF(U546=0,U545,U546)</f>
        <v>2</v>
      </c>
      <c r="W546" s="347">
        <v>2</v>
      </c>
      <c r="X546" s="9" t="e">
        <f t="shared" si="5910"/>
        <v>#N/A</v>
      </c>
      <c r="Y546" s="349"/>
      <c r="Z546" s="9">
        <f>SUM(Y$7:Y546)</f>
        <v>0</v>
      </c>
      <c r="AE546" s="9">
        <f t="shared" ref="AE546" si="5916">MIN(AH546,V546)</f>
        <v>2</v>
      </c>
      <c r="AH546" s="9">
        <v>2</v>
      </c>
      <c r="AI546" s="351" t="s">
        <v>2291</v>
      </c>
      <c r="AJ546" s="351">
        <v>1354110</v>
      </c>
      <c r="AK546" s="351">
        <v>4148378</v>
      </c>
      <c r="AL546" s="351">
        <v>0</v>
      </c>
      <c r="AM546" s="352">
        <v>6</v>
      </c>
      <c r="AN546" s="351">
        <v>21</v>
      </c>
      <c r="AO546" s="9">
        <v>1</v>
      </c>
      <c r="AP546" s="9">
        <v>0</v>
      </c>
      <c r="AQ546" s="9">
        <v>1</v>
      </c>
      <c r="AR546" s="9">
        <v>0</v>
      </c>
      <c r="AU546" s="9">
        <v>0</v>
      </c>
      <c r="AV546" s="9">
        <f>U545</f>
        <v>2</v>
      </c>
    </row>
    <row r="547" spans="1:50" ht="89.25">
      <c r="A547" s="212">
        <f t="shared" si="5647"/>
        <v>0</v>
      </c>
      <c r="B547" s="67" t="s">
        <v>1157</v>
      </c>
      <c r="C547" s="143" t="s">
        <v>1096</v>
      </c>
      <c r="D547" s="43" t="s">
        <v>2704</v>
      </c>
      <c r="E547" s="218" t="str">
        <f>Labels!$C$54</f>
        <v>Control Point</v>
      </c>
      <c r="F547" s="26" t="s">
        <v>2705</v>
      </c>
      <c r="G547" s="30" t="str">
        <f>IF(OR(ISERR(P548),ISERR(P549),ISERR(Q548),ISERR(Q549)),Labels!$C$94,Q547)</f>
        <v>Input Accepted</v>
      </c>
      <c r="H547" s="15" t="str">
        <f t="shared" ref="H547" si="5917">IF(F548&lt;&gt;"",IF(TRIM(VLOOKUP(F548,$AI$2:$AR$5000,8,FALSE))="1","X",""),"")</f>
        <v/>
      </c>
      <c r="I547" s="15" t="str">
        <f t="shared" ref="I547" si="5918">IF(F548&lt;&gt;"",IF(TRIM(VLOOKUP(F548,$AI$2:$AR$5000,9,FALSE))="1","X",""),"")</f>
        <v/>
      </c>
      <c r="J547" s="15" t="str">
        <f t="shared" ref="J547" si="5919">IF(TRIM(""&amp;G549)&lt;&gt;"","X","")</f>
        <v/>
      </c>
      <c r="K547" s="15" t="str">
        <f t="shared" ref="K547" si="5920">IF(TRIM(""&amp;G548)&lt;&gt;"","X","")</f>
        <v>X</v>
      </c>
      <c r="L547" s="31" t="str">
        <f>IF(G547&lt;&gt;Labels!$C$92,"X","")</f>
        <v/>
      </c>
      <c r="M547" s="16"/>
      <c r="N547" s="17">
        <v>1354090</v>
      </c>
      <c r="O547" s="17">
        <v>13125</v>
      </c>
      <c r="P547" s="17"/>
      <c r="Q547" s="22" t="str">
        <f>IF(F548="",Labels!$C$93,R547)</f>
        <v>Input Accepted</v>
      </c>
      <c r="R547" s="9" t="str">
        <f t="shared" ref="R547" si="5921">IF(OR(O548&amp;""&lt;&gt;D547&amp;"",O549&amp;""&lt;&gt;D547&amp;""),"You are not allowed to copy cells in the answer column. Press Ctrl-z immediately to attempt to fix this error.",S547)</f>
        <v>Input Accepted</v>
      </c>
      <c r="S547" s="9" t="str">
        <f>IF(AND(OR(H547="X",S548=6,C547=Labels!$C$49,C547=Labels!$C$46,AX547="Y"),Q548=""),Labels!$C$95,T547)</f>
        <v>Input Accepted</v>
      </c>
      <c r="T547" s="346" t="str">
        <f>IF(OR(S549=6,AND(S549&gt;0,S548=6)),Labels!$C$96,IF(S549=1,Labels!$C$143,U547))</f>
        <v>Input Accepted</v>
      </c>
      <c r="U547" s="9" t="str">
        <f>IF(AND(S549&gt;0,U549&lt;=U548),Labels!C$97,V547)</f>
        <v>Input Accepted</v>
      </c>
      <c r="V547" s="9" t="str">
        <f>IF(AND(S549&gt;0,Q549=""),Labels!$C$98,W547)</f>
        <v>Input Accepted</v>
      </c>
      <c r="W547" s="9" t="str">
        <f>IF(AND(S549=0,Q549&lt;&gt;""),Labels!$C$99,Labels!$C$92)</f>
        <v>Input Accepted</v>
      </c>
      <c r="Y547" s="9">
        <f t="shared" ref="Y547" si="5922">IF(H547="X",1,0)</f>
        <v>0</v>
      </c>
      <c r="Z547" s="9">
        <f>SUM(Y$7:Y547)</f>
        <v>0</v>
      </c>
      <c r="AA547" s="9" t="str">
        <f t="shared" ref="AA547" si="5923">Q548</f>
        <v>Yes</v>
      </c>
      <c r="AB547" s="9">
        <f t="shared" ref="AB547" si="5924">VLOOKUP(P548,$AI$2:$AN$5000,6,FALSE)</f>
        <v>21</v>
      </c>
      <c r="AC547" s="9" t="str">
        <f t="shared" ref="AC547" si="5925">Q549</f>
        <v/>
      </c>
      <c r="AD547" s="9">
        <f t="shared" ref="AD547" si="5926">IF(TRIM(F548)="",1,0)</f>
        <v>0</v>
      </c>
      <c r="AF547" s="347">
        <f t="shared" ref="AF547" si="5927">SUM($AD$7:$AD$5000)</f>
        <v>0</v>
      </c>
      <c r="AG547" s="9">
        <f>IF(AND(H547="X",C547=Labels!C589),1,0)</f>
        <v>0</v>
      </c>
      <c r="AI547" s="351" t="s">
        <v>2292</v>
      </c>
      <c r="AJ547" s="351">
        <v>1354110</v>
      </c>
      <c r="AK547" s="351">
        <v>4148377</v>
      </c>
      <c r="AL547" s="351">
        <v>0</v>
      </c>
      <c r="AM547" s="352">
        <v>5</v>
      </c>
      <c r="AN547" s="351">
        <v>21</v>
      </c>
      <c r="AO547" s="9">
        <v>0</v>
      </c>
      <c r="AP547" s="9">
        <v>1</v>
      </c>
      <c r="AQ547" s="9">
        <v>0</v>
      </c>
      <c r="AR547" s="9">
        <v>0</v>
      </c>
      <c r="AX547" s="9" t="s">
        <v>663</v>
      </c>
    </row>
    <row r="548" spans="1:50" ht="25.5">
      <c r="A548" s="212">
        <f t="shared" si="5647"/>
        <v>0</v>
      </c>
      <c r="B548" s="18" t="s">
        <v>1157</v>
      </c>
      <c r="C548" s="219" t="str">
        <f t="shared" ref="C548" si="5928">C547</f>
        <v>Major Must</v>
      </c>
      <c r="D548" s="44" t="str">
        <f t="shared" ref="D548" si="5929">D547</f>
        <v>FV. 5.1.2</v>
      </c>
      <c r="E548" s="19" t="str">
        <f>Labels!$C$103</f>
        <v>Answer 1 / Comment</v>
      </c>
      <c r="F548" s="62" t="str">
        <f>$AI$490</f>
        <v>FV. 5.1.2 -Yes</v>
      </c>
      <c r="G548" s="46" t="s">
        <v>440</v>
      </c>
      <c r="H548" s="20" t="str">
        <f t="shared" ref="H548:H549" si="5930">H547</f>
        <v/>
      </c>
      <c r="I548" s="20" t="str">
        <f t="shared" ref="I548:I549" si="5931">I547</f>
        <v/>
      </c>
      <c r="J548" s="20" t="str">
        <f t="shared" ref="J548:J549" si="5932">J547</f>
        <v/>
      </c>
      <c r="K548" s="20" t="str">
        <f t="shared" ref="K548:K549" si="5933">K547</f>
        <v>X</v>
      </c>
      <c r="L548" s="28" t="str">
        <f t="shared" ref="L548" si="5934">L547</f>
        <v/>
      </c>
      <c r="M548" s="21"/>
      <c r="N548" s="22" t="str">
        <f t="shared" ref="N548:N549" si="5935">LEFT(F548,FIND(" -",F548)-1)</f>
        <v>FV. 5.1.2</v>
      </c>
      <c r="O548" s="22" t="str">
        <f t="shared" ref="O548" si="5936">IF(ISERR(N548),D547,N548)</f>
        <v>FV. 5.1.2</v>
      </c>
      <c r="P548" s="22" t="str">
        <f t="shared" ref="P548:P549" si="5937">TRIM(F548&amp;"")</f>
        <v>FV. 5.1.2 -Yes</v>
      </c>
      <c r="Q548" s="22" t="str">
        <f t="shared" ref="Q548:Q549" si="5938">TRIM(G548&amp;"")</f>
        <v>Yes</v>
      </c>
      <c r="R548" s="9">
        <f t="shared" ref="R548:R549" si="5939">VLOOKUP(F548,$AI$2:$AM$5000,5,FALSE)</f>
        <v>2</v>
      </c>
      <c r="S548" s="9">
        <f t="shared" ref="S548:S549" si="5940">IF(ISNA(R548),0,R548)</f>
        <v>2</v>
      </c>
      <c r="T548" s="9">
        <f t="shared" ref="T548:T549" si="5941">VLOOKUP(F548,$AI$2:$AL$5000,4,FALSE)</f>
        <v>2</v>
      </c>
      <c r="U548" s="9">
        <f t="shared" ref="U548:U549" si="5942">IF(ISNA(T548),0,T548)</f>
        <v>2</v>
      </c>
      <c r="X548" s="9">
        <f t="shared" ref="X548:X549" si="5943">VLOOKUP(F548,$AI$2:$AL$5000,3,FALSE)</f>
        <v>4148318</v>
      </c>
      <c r="Y548" s="349"/>
      <c r="Z548" s="9">
        <f>SUM(Y$7:Y548)</f>
        <v>0</v>
      </c>
      <c r="AC548" s="350">
        <f t="shared" ref="AC548" si="5944">IF(ISNA(VLOOKUP(F548,$AI$2:$AS$5000,11,FALSE)),"", VLOOKUP(F548,$AI$2:$AS$5000,11,FALSE))</f>
        <v>0</v>
      </c>
      <c r="AI548" s="351" t="s">
        <v>2293</v>
      </c>
      <c r="AJ548" s="351">
        <v>1354110</v>
      </c>
      <c r="AK548" s="351">
        <v>4148376</v>
      </c>
      <c r="AL548" s="351">
        <v>2</v>
      </c>
      <c r="AM548" s="352">
        <v>2</v>
      </c>
      <c r="AN548" s="351">
        <v>21</v>
      </c>
      <c r="AO548" s="9">
        <v>1</v>
      </c>
      <c r="AP548" s="9">
        <v>0</v>
      </c>
      <c r="AQ548" s="9">
        <v>0</v>
      </c>
      <c r="AR548" s="9">
        <v>0</v>
      </c>
    </row>
    <row r="549" spans="1:50" ht="26.25" thickBot="1">
      <c r="A549" s="212">
        <f t="shared" si="5647"/>
        <v>0</v>
      </c>
      <c r="B549" s="23" t="str">
        <f t="shared" ref="B549:D549" si="5945">B547</f>
        <v>GGFV51FA</v>
      </c>
      <c r="C549" s="220" t="str">
        <f t="shared" si="5945"/>
        <v>Major Must</v>
      </c>
      <c r="D549" s="45" t="str">
        <f t="shared" si="5945"/>
        <v>FV. 5.1.2</v>
      </c>
      <c r="E549" s="24" t="str">
        <f>Labels!$C$104</f>
        <v>Answer 2 / Evidence</v>
      </c>
      <c r="F549" s="222"/>
      <c r="G549" s="223"/>
      <c r="H549" s="25" t="str">
        <f t="shared" si="5930"/>
        <v/>
      </c>
      <c r="I549" s="25" t="str">
        <f t="shared" si="5931"/>
        <v/>
      </c>
      <c r="J549" s="25" t="str">
        <f t="shared" si="5932"/>
        <v/>
      </c>
      <c r="K549" s="25" t="str">
        <f t="shared" si="5933"/>
        <v>X</v>
      </c>
      <c r="L549" s="27" t="str">
        <f t="shared" ref="L549" si="5946">L547</f>
        <v/>
      </c>
      <c r="M549" s="21"/>
      <c r="N549" s="22" t="e">
        <f t="shared" si="5935"/>
        <v>#VALUE!</v>
      </c>
      <c r="O549" s="22" t="str">
        <f t="shared" ref="O549" si="5947">IF(ISERR(N549),D547,N549)</f>
        <v>FV. 5.1.2</v>
      </c>
      <c r="P549" s="22" t="str">
        <f t="shared" si="5937"/>
        <v/>
      </c>
      <c r="Q549" s="22" t="str">
        <f t="shared" si="5938"/>
        <v/>
      </c>
      <c r="R549" s="9" t="e">
        <f t="shared" si="5939"/>
        <v>#N/A</v>
      </c>
      <c r="S549" s="9">
        <f t="shared" si="5940"/>
        <v>0</v>
      </c>
      <c r="T549" s="9" t="e">
        <f t="shared" si="5941"/>
        <v>#N/A</v>
      </c>
      <c r="U549" s="9">
        <f t="shared" si="5942"/>
        <v>0</v>
      </c>
      <c r="V549" s="9">
        <f t="shared" ref="V549" si="5948">IF(U549=0,U548,U549)</f>
        <v>2</v>
      </c>
      <c r="W549" s="347">
        <v>2</v>
      </c>
      <c r="X549" s="9" t="e">
        <f t="shared" si="5943"/>
        <v>#N/A</v>
      </c>
      <c r="Y549" s="349"/>
      <c r="Z549" s="9">
        <f>SUM(Y$7:Y549)</f>
        <v>0</v>
      </c>
      <c r="AE549" s="9">
        <f t="shared" ref="AE549" si="5949">MIN(AH549,V549)</f>
        <v>2</v>
      </c>
      <c r="AH549" s="9">
        <v>2</v>
      </c>
      <c r="AI549" s="351" t="s">
        <v>2294</v>
      </c>
      <c r="AJ549" s="351">
        <v>1354111</v>
      </c>
      <c r="AK549" s="351">
        <v>4148381</v>
      </c>
      <c r="AL549" s="351">
        <v>0</v>
      </c>
      <c r="AM549" s="352">
        <v>6</v>
      </c>
      <c r="AN549" s="351">
        <v>21</v>
      </c>
      <c r="AO549" s="9">
        <v>1</v>
      </c>
      <c r="AP549" s="9">
        <v>0</v>
      </c>
      <c r="AQ549" s="9">
        <v>1</v>
      </c>
      <c r="AR549" s="9">
        <v>0</v>
      </c>
      <c r="AU549" s="9">
        <v>0</v>
      </c>
      <c r="AV549" s="9">
        <f>U548</f>
        <v>2</v>
      </c>
    </row>
    <row r="550" spans="1:50" ht="38.25">
      <c r="A550" s="212">
        <f t="shared" si="5647"/>
        <v>0</v>
      </c>
      <c r="B550" s="67" t="s">
        <v>1157</v>
      </c>
      <c r="C550" s="143" t="s">
        <v>1096</v>
      </c>
      <c r="D550" s="43" t="s">
        <v>2706</v>
      </c>
      <c r="E550" s="218" t="str">
        <f>Labels!$C$54</f>
        <v>Control Point</v>
      </c>
      <c r="F550" s="26" t="s">
        <v>2707</v>
      </c>
      <c r="G550" s="30" t="str">
        <f>IF(OR(ISERR(P551),ISERR(P552),ISERR(Q551),ISERR(Q552)),Labels!$C$94,Q550)</f>
        <v>Input Accepted</v>
      </c>
      <c r="H550" s="15" t="str">
        <f t="shared" ref="H550" si="5950">IF(F551&lt;&gt;"",IF(TRIM(VLOOKUP(F551,$AI$2:$AR$5000,8,FALSE))="1","X",""),"")</f>
        <v/>
      </c>
      <c r="I550" s="15" t="str">
        <f t="shared" ref="I550" si="5951">IF(F551&lt;&gt;"",IF(TRIM(VLOOKUP(F551,$AI$2:$AR$5000,9,FALSE))="1","X",""),"")</f>
        <v/>
      </c>
      <c r="J550" s="15" t="str">
        <f t="shared" ref="J550" si="5952">IF(TRIM(""&amp;G552)&lt;&gt;"","X","")</f>
        <v/>
      </c>
      <c r="K550" s="15" t="str">
        <f t="shared" ref="K550" si="5953">IF(TRIM(""&amp;G551)&lt;&gt;"","X","")</f>
        <v>X</v>
      </c>
      <c r="L550" s="31" t="str">
        <f>IF(G550&lt;&gt;Labels!$C$92,"X","")</f>
        <v/>
      </c>
      <c r="M550" s="16"/>
      <c r="N550" s="17">
        <v>1354091</v>
      </c>
      <c r="O550" s="17">
        <v>13125</v>
      </c>
      <c r="P550" s="17"/>
      <c r="Q550" s="22" t="str">
        <f>IF(F551="",Labels!$C$93,R550)</f>
        <v>Input Accepted</v>
      </c>
      <c r="R550" s="9" t="str">
        <f t="shared" ref="R550" si="5954">IF(OR(O551&amp;""&lt;&gt;D550&amp;"",O552&amp;""&lt;&gt;D550&amp;""),"You are not allowed to copy cells in the answer column. Press Ctrl-z immediately to attempt to fix this error.",S550)</f>
        <v>Input Accepted</v>
      </c>
      <c r="S550" s="9" t="str">
        <f>IF(AND(OR(H550="X",S551=6,C550=Labels!$C$49,C550=Labels!$C$46,AX550="Y"),Q551=""),Labels!$C$95,T550)</f>
        <v>Input Accepted</v>
      </c>
      <c r="T550" s="346" t="str">
        <f>IF(OR(S552=6,AND(S552&gt;0,S551=6)),Labels!$C$96,IF(S552=1,Labels!$C$143,U550))</f>
        <v>Input Accepted</v>
      </c>
      <c r="U550" s="9" t="str">
        <f>IF(AND(S552&gt;0,U552&lt;=U551),Labels!C$97,V550)</f>
        <v>Input Accepted</v>
      </c>
      <c r="V550" s="9" t="str">
        <f>IF(AND(S552&gt;0,Q552=""),Labels!$C$98,W550)</f>
        <v>Input Accepted</v>
      </c>
      <c r="W550" s="9" t="str">
        <f>IF(AND(S552=0,Q552&lt;&gt;""),Labels!$C$99,Labels!$C$92)</f>
        <v>Input Accepted</v>
      </c>
      <c r="Y550" s="9">
        <f t="shared" ref="Y550" si="5955">IF(H550="X",1,0)</f>
        <v>0</v>
      </c>
      <c r="Z550" s="9">
        <f>SUM(Y$7:Y550)</f>
        <v>0</v>
      </c>
      <c r="AA550" s="9" t="str">
        <f t="shared" ref="AA550" si="5956">Q551</f>
        <v>Yes</v>
      </c>
      <c r="AB550" s="9">
        <f t="shared" ref="AB550" si="5957">VLOOKUP(P551,$AI$2:$AN$5000,6,FALSE)</f>
        <v>21</v>
      </c>
      <c r="AC550" s="9" t="str">
        <f t="shared" ref="AC550" si="5958">Q552</f>
        <v/>
      </c>
      <c r="AD550" s="9">
        <f t="shared" ref="AD550" si="5959">IF(TRIM(F551)="",1,0)</f>
        <v>0</v>
      </c>
      <c r="AF550" s="347">
        <f t="shared" ref="AF550" si="5960">SUM($AD$7:$AD$5000)</f>
        <v>0</v>
      </c>
      <c r="AG550" s="9">
        <f>IF(AND(H550="X",C550=Labels!C592),1,0)</f>
        <v>0</v>
      </c>
      <c r="AI550" s="351" t="s">
        <v>2295</v>
      </c>
      <c r="AJ550" s="351">
        <v>1354111</v>
      </c>
      <c r="AK550" s="351">
        <v>4148380</v>
      </c>
      <c r="AL550" s="351">
        <v>0</v>
      </c>
      <c r="AM550" s="352">
        <v>5</v>
      </c>
      <c r="AN550" s="351">
        <v>21</v>
      </c>
      <c r="AO550" s="9">
        <v>0</v>
      </c>
      <c r="AP550" s="9">
        <v>1</v>
      </c>
      <c r="AQ550" s="9">
        <v>0</v>
      </c>
      <c r="AR550" s="9">
        <v>0</v>
      </c>
      <c r="AX550" s="9" t="s">
        <v>663</v>
      </c>
    </row>
    <row r="551" spans="1:50" ht="25.5">
      <c r="A551" s="212">
        <f t="shared" si="5647"/>
        <v>0</v>
      </c>
      <c r="B551" s="18" t="s">
        <v>1157</v>
      </c>
      <c r="C551" s="219" t="str">
        <f t="shared" ref="C551" si="5961">C550</f>
        <v>Major Must</v>
      </c>
      <c r="D551" s="44" t="str">
        <f t="shared" ref="D551" si="5962">D550</f>
        <v>FV. 5.1.3</v>
      </c>
      <c r="E551" s="19" t="str">
        <f>Labels!$C$103</f>
        <v>Answer 1 / Comment</v>
      </c>
      <c r="F551" s="62" t="str">
        <f>$AI$492</f>
        <v>FV. 5.1.3 -Yes</v>
      </c>
      <c r="G551" s="46" t="s">
        <v>440</v>
      </c>
      <c r="H551" s="20" t="str">
        <f t="shared" ref="H551:H552" si="5963">H550</f>
        <v/>
      </c>
      <c r="I551" s="20" t="str">
        <f t="shared" ref="I551:I552" si="5964">I550</f>
        <v/>
      </c>
      <c r="J551" s="20" t="str">
        <f t="shared" ref="J551:J552" si="5965">J550</f>
        <v/>
      </c>
      <c r="K551" s="20" t="str">
        <f t="shared" ref="K551:K552" si="5966">K550</f>
        <v>X</v>
      </c>
      <c r="L551" s="28" t="str">
        <f t="shared" ref="L551" si="5967">L550</f>
        <v/>
      </c>
      <c r="M551" s="21"/>
      <c r="N551" s="22" t="str">
        <f t="shared" ref="N551:N552" si="5968">LEFT(F551,FIND(" -",F551)-1)</f>
        <v>FV. 5.1.3</v>
      </c>
      <c r="O551" s="22" t="str">
        <f t="shared" ref="O551" si="5969">IF(ISERR(N551),D550,N551)</f>
        <v>FV. 5.1.3</v>
      </c>
      <c r="P551" s="22" t="str">
        <f t="shared" ref="P551:P552" si="5970">TRIM(F551&amp;"")</f>
        <v>FV. 5.1.3 -Yes</v>
      </c>
      <c r="Q551" s="22" t="str">
        <f t="shared" ref="Q551:Q552" si="5971">TRIM(G551&amp;"")</f>
        <v>Yes</v>
      </c>
      <c r="R551" s="9">
        <f t="shared" ref="R551:R552" si="5972">VLOOKUP(F551,$AI$2:$AM$5000,5,FALSE)</f>
        <v>2</v>
      </c>
      <c r="S551" s="9">
        <f t="shared" ref="S551:S552" si="5973">IF(ISNA(R551),0,R551)</f>
        <v>2</v>
      </c>
      <c r="T551" s="9">
        <f t="shared" ref="T551:T552" si="5974">VLOOKUP(F551,$AI$2:$AL$5000,4,FALSE)</f>
        <v>2</v>
      </c>
      <c r="U551" s="9">
        <f t="shared" ref="U551:U552" si="5975">IF(ISNA(T551),0,T551)</f>
        <v>2</v>
      </c>
      <c r="X551" s="9">
        <f t="shared" ref="X551:X552" si="5976">VLOOKUP(F551,$AI$2:$AL$5000,3,FALSE)</f>
        <v>4148321</v>
      </c>
      <c r="Y551" s="349"/>
      <c r="Z551" s="9">
        <f>SUM(Y$7:Y551)</f>
        <v>0</v>
      </c>
      <c r="AC551" s="350">
        <f t="shared" ref="AC551" si="5977">IF(ISNA(VLOOKUP(F551,$AI$2:$AS$5000,11,FALSE)),"", VLOOKUP(F551,$AI$2:$AS$5000,11,FALSE))</f>
        <v>0</v>
      </c>
      <c r="AI551" s="351" t="s">
        <v>2296</v>
      </c>
      <c r="AJ551" s="351">
        <v>1354111</v>
      </c>
      <c r="AK551" s="351">
        <v>4148379</v>
      </c>
      <c r="AL551" s="351">
        <v>2</v>
      </c>
      <c r="AM551" s="352">
        <v>2</v>
      </c>
      <c r="AN551" s="351">
        <v>21</v>
      </c>
      <c r="AO551" s="9">
        <v>1</v>
      </c>
      <c r="AP551" s="9">
        <v>0</v>
      </c>
      <c r="AQ551" s="9">
        <v>0</v>
      </c>
      <c r="AR551" s="9">
        <v>0</v>
      </c>
    </row>
    <row r="552" spans="1:50" ht="26.25" thickBot="1">
      <c r="A552" s="212">
        <f t="shared" si="5647"/>
        <v>0</v>
      </c>
      <c r="B552" s="23" t="str">
        <f t="shared" ref="B552:D552" si="5978">B550</f>
        <v>GGFV51FA</v>
      </c>
      <c r="C552" s="220" t="str">
        <f t="shared" si="5978"/>
        <v>Major Must</v>
      </c>
      <c r="D552" s="45" t="str">
        <f t="shared" si="5978"/>
        <v>FV. 5.1.3</v>
      </c>
      <c r="E552" s="24" t="str">
        <f>Labels!$C$104</f>
        <v>Answer 2 / Evidence</v>
      </c>
      <c r="F552" s="222"/>
      <c r="G552" s="223"/>
      <c r="H552" s="25" t="str">
        <f t="shared" si="5963"/>
        <v/>
      </c>
      <c r="I552" s="25" t="str">
        <f t="shared" si="5964"/>
        <v/>
      </c>
      <c r="J552" s="25" t="str">
        <f t="shared" si="5965"/>
        <v/>
      </c>
      <c r="K552" s="25" t="str">
        <f t="shared" si="5966"/>
        <v>X</v>
      </c>
      <c r="L552" s="27" t="str">
        <f t="shared" ref="L552" si="5979">L550</f>
        <v/>
      </c>
      <c r="M552" s="21"/>
      <c r="N552" s="22" t="e">
        <f t="shared" si="5968"/>
        <v>#VALUE!</v>
      </c>
      <c r="O552" s="22" t="str">
        <f t="shared" ref="O552" si="5980">IF(ISERR(N552),D550,N552)</f>
        <v>FV. 5.1.3</v>
      </c>
      <c r="P552" s="22" t="str">
        <f t="shared" si="5970"/>
        <v/>
      </c>
      <c r="Q552" s="22" t="str">
        <f t="shared" si="5971"/>
        <v/>
      </c>
      <c r="R552" s="9" t="e">
        <f t="shared" si="5972"/>
        <v>#N/A</v>
      </c>
      <c r="S552" s="9">
        <f t="shared" si="5973"/>
        <v>0</v>
      </c>
      <c r="T552" s="9" t="e">
        <f t="shared" si="5974"/>
        <v>#N/A</v>
      </c>
      <c r="U552" s="9">
        <f t="shared" si="5975"/>
        <v>0</v>
      </c>
      <c r="V552" s="9">
        <f t="shared" ref="V552" si="5981">IF(U552=0,U551,U552)</f>
        <v>2</v>
      </c>
      <c r="W552" s="347">
        <v>2</v>
      </c>
      <c r="X552" s="9" t="e">
        <f t="shared" si="5976"/>
        <v>#N/A</v>
      </c>
      <c r="Y552" s="349"/>
      <c r="Z552" s="9">
        <f>SUM(Y$7:Y552)</f>
        <v>0</v>
      </c>
      <c r="AE552" s="9">
        <f t="shared" ref="AE552" si="5982">MIN(AH552,V552)</f>
        <v>2</v>
      </c>
      <c r="AH552" s="9">
        <v>2</v>
      </c>
      <c r="AI552" s="351" t="s">
        <v>2297</v>
      </c>
      <c r="AJ552" s="351">
        <v>1354112</v>
      </c>
      <c r="AK552" s="351">
        <v>4148384</v>
      </c>
      <c r="AL552" s="351">
        <v>0</v>
      </c>
      <c r="AM552" s="352">
        <v>6</v>
      </c>
      <c r="AN552" s="351">
        <v>21</v>
      </c>
      <c r="AO552" s="9">
        <v>1</v>
      </c>
      <c r="AP552" s="9">
        <v>0</v>
      </c>
      <c r="AQ552" s="9">
        <v>1</v>
      </c>
      <c r="AR552" s="9">
        <v>0</v>
      </c>
      <c r="AU552" s="9">
        <v>0</v>
      </c>
      <c r="AV552" s="9">
        <f>U551</f>
        <v>2</v>
      </c>
    </row>
    <row r="553" spans="1:50" ht="25.5">
      <c r="A553" s="212">
        <f t="shared" si="5647"/>
        <v>0</v>
      </c>
      <c r="B553" s="67" t="s">
        <v>1157</v>
      </c>
      <c r="C553" s="143" t="s">
        <v>1096</v>
      </c>
      <c r="D553" s="43" t="s">
        <v>2708</v>
      </c>
      <c r="E553" s="218" t="str">
        <f>Labels!$C$54</f>
        <v>Control Point</v>
      </c>
      <c r="F553" s="26" t="s">
        <v>2709</v>
      </c>
      <c r="G553" s="30" t="str">
        <f>IF(OR(ISERR(P554),ISERR(P555),ISERR(Q554),ISERR(Q555)),Labels!$C$94,Q553)</f>
        <v>Input Accepted</v>
      </c>
      <c r="H553" s="15" t="str">
        <f t="shared" ref="H553" si="5983">IF(F554&lt;&gt;"",IF(TRIM(VLOOKUP(F554,$AI$2:$AR$5000,8,FALSE))="1","X",""),"")</f>
        <v/>
      </c>
      <c r="I553" s="15" t="str">
        <f t="shared" ref="I553" si="5984">IF(F554&lt;&gt;"",IF(TRIM(VLOOKUP(F554,$AI$2:$AR$5000,9,FALSE))="1","X",""),"")</f>
        <v/>
      </c>
      <c r="J553" s="15" t="str">
        <f t="shared" ref="J553" si="5985">IF(TRIM(""&amp;G555)&lt;&gt;"","X","")</f>
        <v/>
      </c>
      <c r="K553" s="15" t="str">
        <f t="shared" ref="K553" si="5986">IF(TRIM(""&amp;G554)&lt;&gt;"","X","")</f>
        <v>X</v>
      </c>
      <c r="L553" s="31" t="str">
        <f>IF(G553&lt;&gt;Labels!$C$92,"X","")</f>
        <v/>
      </c>
      <c r="M553" s="16"/>
      <c r="N553" s="17">
        <v>1354092</v>
      </c>
      <c r="O553" s="17">
        <v>13125</v>
      </c>
      <c r="P553" s="17"/>
      <c r="Q553" s="22" t="str">
        <f>IF(F554="",Labels!$C$93,R553)</f>
        <v>Input Accepted</v>
      </c>
      <c r="R553" s="9" t="str">
        <f t="shared" ref="R553" si="5987">IF(OR(O554&amp;""&lt;&gt;D553&amp;"",O555&amp;""&lt;&gt;D553&amp;""),"You are not allowed to copy cells in the answer column. Press Ctrl-z immediately to attempt to fix this error.",S553)</f>
        <v>Input Accepted</v>
      </c>
      <c r="S553" s="9" t="str">
        <f>IF(AND(OR(H553="X",S554=6,C553=Labels!$C$49,C553=Labels!$C$46,AX553="Y"),Q554=""),Labels!$C$95,T553)</f>
        <v>Input Accepted</v>
      </c>
      <c r="T553" s="346" t="str">
        <f>IF(OR(S555=6,AND(S555&gt;0,S554=6)),Labels!$C$96,IF(S555=1,Labels!$C$143,U553))</f>
        <v>Input Accepted</v>
      </c>
      <c r="U553" s="9" t="str">
        <f>IF(AND(S555&gt;0,U555&lt;=U554),Labels!C$97,V553)</f>
        <v>Input Accepted</v>
      </c>
      <c r="V553" s="9" t="str">
        <f>IF(AND(S555&gt;0,Q555=""),Labels!$C$98,W553)</f>
        <v>Input Accepted</v>
      </c>
      <c r="W553" s="9" t="str">
        <f>IF(AND(S555=0,Q555&lt;&gt;""),Labels!$C$99,Labels!$C$92)</f>
        <v>Input Accepted</v>
      </c>
      <c r="Y553" s="9">
        <f t="shared" ref="Y553" si="5988">IF(H553="X",1,0)</f>
        <v>0</v>
      </c>
      <c r="Z553" s="9">
        <f>SUM(Y$7:Y553)</f>
        <v>0</v>
      </c>
      <c r="AA553" s="9" t="str">
        <f t="shared" ref="AA553" si="5989">Q554</f>
        <v>Yes</v>
      </c>
      <c r="AB553" s="9">
        <f t="shared" ref="AB553" si="5990">VLOOKUP(P554,$AI$2:$AN$5000,6,FALSE)</f>
        <v>21</v>
      </c>
      <c r="AC553" s="9" t="str">
        <f t="shared" ref="AC553" si="5991">Q555</f>
        <v/>
      </c>
      <c r="AD553" s="9">
        <f t="shared" ref="AD553" si="5992">IF(TRIM(F554)="",1,0)</f>
        <v>0</v>
      </c>
      <c r="AF553" s="347">
        <f t="shared" ref="AF553" si="5993">SUM($AD$7:$AD$5000)</f>
        <v>0</v>
      </c>
      <c r="AG553" s="9">
        <f>IF(AND(H553="X",C553=Labels!C595),1,0)</f>
        <v>0</v>
      </c>
      <c r="AI553" s="351" t="s">
        <v>2298</v>
      </c>
      <c r="AJ553" s="351">
        <v>1354112</v>
      </c>
      <c r="AK553" s="351">
        <v>4148383</v>
      </c>
      <c r="AL553" s="351">
        <v>0</v>
      </c>
      <c r="AM553" s="352">
        <v>5</v>
      </c>
      <c r="AN553" s="351">
        <v>21</v>
      </c>
      <c r="AO553" s="9">
        <v>0</v>
      </c>
      <c r="AP553" s="9">
        <v>1</v>
      </c>
      <c r="AQ553" s="9">
        <v>0</v>
      </c>
      <c r="AR553" s="9">
        <v>0</v>
      </c>
      <c r="AX553" s="9" t="s">
        <v>663</v>
      </c>
    </row>
    <row r="554" spans="1:50" ht="25.5">
      <c r="A554" s="212">
        <f t="shared" si="5647"/>
        <v>0</v>
      </c>
      <c r="B554" s="18" t="s">
        <v>1157</v>
      </c>
      <c r="C554" s="219" t="str">
        <f t="shared" ref="C554" si="5994">C553</f>
        <v>Major Must</v>
      </c>
      <c r="D554" s="44" t="str">
        <f t="shared" ref="D554" si="5995">D553</f>
        <v>FV. 5.1.4</v>
      </c>
      <c r="E554" s="19" t="str">
        <f>Labels!$C$103</f>
        <v>Answer 1 / Comment</v>
      </c>
      <c r="F554" s="62" t="str">
        <f>$AI$495</f>
        <v>FV. 5.1.4 -Yes</v>
      </c>
      <c r="G554" s="46" t="s">
        <v>440</v>
      </c>
      <c r="H554" s="20" t="str">
        <f t="shared" ref="H554:H555" si="5996">H553</f>
        <v/>
      </c>
      <c r="I554" s="20" t="str">
        <f t="shared" ref="I554:I555" si="5997">I553</f>
        <v/>
      </c>
      <c r="J554" s="20" t="str">
        <f t="shared" ref="J554:J555" si="5998">J553</f>
        <v/>
      </c>
      <c r="K554" s="20" t="str">
        <f t="shared" ref="K554:K555" si="5999">K553</f>
        <v>X</v>
      </c>
      <c r="L554" s="28" t="str">
        <f t="shared" ref="L554" si="6000">L553</f>
        <v/>
      </c>
      <c r="M554" s="21"/>
      <c r="N554" s="22" t="str">
        <f t="shared" ref="N554:N555" si="6001">LEFT(F554,FIND(" -",F554)-1)</f>
        <v>FV. 5.1.4</v>
      </c>
      <c r="O554" s="22" t="str">
        <f t="shared" ref="O554" si="6002">IF(ISERR(N554),D553,N554)</f>
        <v>FV. 5.1.4</v>
      </c>
      <c r="P554" s="22" t="str">
        <f t="shared" ref="P554:P555" si="6003">TRIM(F554&amp;"")</f>
        <v>FV. 5.1.4 -Yes</v>
      </c>
      <c r="Q554" s="22" t="str">
        <f t="shared" ref="Q554:Q555" si="6004">TRIM(G554&amp;"")</f>
        <v>Yes</v>
      </c>
      <c r="R554" s="9">
        <f t="shared" ref="R554:R555" si="6005">VLOOKUP(F554,$AI$2:$AM$5000,5,FALSE)</f>
        <v>2</v>
      </c>
      <c r="S554" s="9">
        <f t="shared" ref="S554:S555" si="6006">IF(ISNA(R554),0,R554)</f>
        <v>2</v>
      </c>
      <c r="T554" s="9">
        <f t="shared" ref="T554:T555" si="6007">VLOOKUP(F554,$AI$2:$AL$5000,4,FALSE)</f>
        <v>2</v>
      </c>
      <c r="U554" s="9">
        <f t="shared" ref="U554:U555" si="6008">IF(ISNA(T554),0,T554)</f>
        <v>2</v>
      </c>
      <c r="X554" s="9">
        <f t="shared" ref="X554:X555" si="6009">VLOOKUP(F554,$AI$2:$AL$5000,3,FALSE)</f>
        <v>4148323</v>
      </c>
      <c r="Y554" s="349"/>
      <c r="Z554" s="9">
        <f>SUM(Y$7:Y554)</f>
        <v>0</v>
      </c>
      <c r="AC554" s="350">
        <f t="shared" ref="AC554" si="6010">IF(ISNA(VLOOKUP(F554,$AI$2:$AS$5000,11,FALSE)),"", VLOOKUP(F554,$AI$2:$AS$5000,11,FALSE))</f>
        <v>0</v>
      </c>
      <c r="AI554" s="351" t="s">
        <v>2299</v>
      </c>
      <c r="AJ554" s="351">
        <v>1354112</v>
      </c>
      <c r="AK554" s="351">
        <v>4148382</v>
      </c>
      <c r="AL554" s="351">
        <v>2</v>
      </c>
      <c r="AM554" s="352">
        <v>2</v>
      </c>
      <c r="AN554" s="351">
        <v>21</v>
      </c>
      <c r="AO554" s="9">
        <v>1</v>
      </c>
      <c r="AP554" s="9">
        <v>0</v>
      </c>
      <c r="AQ554" s="9">
        <v>0</v>
      </c>
      <c r="AR554" s="9">
        <v>0</v>
      </c>
    </row>
    <row r="555" spans="1:50" ht="26.25" thickBot="1">
      <c r="A555" s="212">
        <f t="shared" si="5647"/>
        <v>0</v>
      </c>
      <c r="B555" s="23" t="str">
        <f t="shared" ref="B555:D555" si="6011">B553</f>
        <v>GGFV51FA</v>
      </c>
      <c r="C555" s="220" t="str">
        <f t="shared" si="6011"/>
        <v>Major Must</v>
      </c>
      <c r="D555" s="45" t="str">
        <f t="shared" si="6011"/>
        <v>FV. 5.1.4</v>
      </c>
      <c r="E555" s="24" t="str">
        <f>Labels!$C$104</f>
        <v>Answer 2 / Evidence</v>
      </c>
      <c r="F555" s="222"/>
      <c r="G555" s="223"/>
      <c r="H555" s="25" t="str">
        <f t="shared" si="5996"/>
        <v/>
      </c>
      <c r="I555" s="25" t="str">
        <f t="shared" si="5997"/>
        <v/>
      </c>
      <c r="J555" s="25" t="str">
        <f t="shared" si="5998"/>
        <v/>
      </c>
      <c r="K555" s="25" t="str">
        <f t="shared" si="5999"/>
        <v>X</v>
      </c>
      <c r="L555" s="27" t="str">
        <f t="shared" ref="L555" si="6012">L553</f>
        <v/>
      </c>
      <c r="M555" s="21"/>
      <c r="N555" s="22" t="e">
        <f t="shared" si="6001"/>
        <v>#VALUE!</v>
      </c>
      <c r="O555" s="22" t="str">
        <f t="shared" ref="O555" si="6013">IF(ISERR(N555),D553,N555)</f>
        <v>FV. 5.1.4</v>
      </c>
      <c r="P555" s="22" t="str">
        <f t="shared" si="6003"/>
        <v/>
      </c>
      <c r="Q555" s="22" t="str">
        <f t="shared" si="6004"/>
        <v/>
      </c>
      <c r="R555" s="9" t="e">
        <f t="shared" si="6005"/>
        <v>#N/A</v>
      </c>
      <c r="S555" s="9">
        <f t="shared" si="6006"/>
        <v>0</v>
      </c>
      <c r="T555" s="9" t="e">
        <f t="shared" si="6007"/>
        <v>#N/A</v>
      </c>
      <c r="U555" s="9">
        <f t="shared" si="6008"/>
        <v>0</v>
      </c>
      <c r="V555" s="9">
        <f t="shared" ref="V555" si="6014">IF(U555=0,U554,U555)</f>
        <v>2</v>
      </c>
      <c r="W555" s="347">
        <v>2</v>
      </c>
      <c r="X555" s="9" t="e">
        <f t="shared" si="6009"/>
        <v>#N/A</v>
      </c>
      <c r="Y555" s="349"/>
      <c r="Z555" s="9">
        <f>SUM(Y$7:Y555)</f>
        <v>0</v>
      </c>
      <c r="AE555" s="9">
        <f t="shared" ref="AE555" si="6015">MIN(AH555,V555)</f>
        <v>2</v>
      </c>
      <c r="AH555" s="9">
        <v>2</v>
      </c>
      <c r="AI555" s="351" t="s">
        <v>2300</v>
      </c>
      <c r="AJ555" s="351">
        <v>1354113</v>
      </c>
      <c r="AK555" s="351">
        <v>4148386</v>
      </c>
      <c r="AL555" s="351">
        <v>0</v>
      </c>
      <c r="AM555" s="352">
        <v>5</v>
      </c>
      <c r="AN555" s="351">
        <v>21</v>
      </c>
      <c r="AO555" s="9">
        <v>0</v>
      </c>
      <c r="AP555" s="9">
        <v>1</v>
      </c>
      <c r="AQ555" s="9">
        <v>0</v>
      </c>
      <c r="AR555" s="9">
        <v>0</v>
      </c>
      <c r="AU555" s="9">
        <v>0</v>
      </c>
      <c r="AV555" s="9">
        <f>U554</f>
        <v>2</v>
      </c>
    </row>
    <row r="556" spans="1:50" ht="51">
      <c r="A556" s="212">
        <f t="shared" si="5647"/>
        <v>0</v>
      </c>
      <c r="B556" s="67" t="s">
        <v>1157</v>
      </c>
      <c r="C556" s="143" t="s">
        <v>1096</v>
      </c>
      <c r="D556" s="43" t="s">
        <v>2710</v>
      </c>
      <c r="E556" s="218" t="str">
        <f>Labels!$C$54</f>
        <v>Control Point</v>
      </c>
      <c r="F556" s="26" t="s">
        <v>2711</v>
      </c>
      <c r="G556" s="30" t="str">
        <f>IF(OR(ISERR(P557),ISERR(P558),ISERR(Q557),ISERR(Q558)),Labels!$C$94,Q556)</f>
        <v>Input Accepted</v>
      </c>
      <c r="H556" s="15" t="str">
        <f t="shared" ref="H556" si="6016">IF(F557&lt;&gt;"",IF(TRIM(VLOOKUP(F557,$AI$2:$AR$5000,8,FALSE))="1","X",""),"")</f>
        <v/>
      </c>
      <c r="I556" s="15" t="str">
        <f t="shared" ref="I556" si="6017">IF(F557&lt;&gt;"",IF(TRIM(VLOOKUP(F557,$AI$2:$AR$5000,9,FALSE))="1","X",""),"")</f>
        <v/>
      </c>
      <c r="J556" s="15" t="str">
        <f t="shared" ref="J556" si="6018">IF(TRIM(""&amp;G558)&lt;&gt;"","X","")</f>
        <v/>
      </c>
      <c r="K556" s="15" t="str">
        <f t="shared" ref="K556" si="6019">IF(TRIM(""&amp;G557)&lt;&gt;"","X","")</f>
        <v>X</v>
      </c>
      <c r="L556" s="31" t="str">
        <f>IF(G556&lt;&gt;Labels!$C$92,"X","")</f>
        <v/>
      </c>
      <c r="M556" s="16"/>
      <c r="N556" s="17">
        <v>1354093</v>
      </c>
      <c r="O556" s="17">
        <v>13125</v>
      </c>
      <c r="P556" s="17"/>
      <c r="Q556" s="22" t="str">
        <f>IF(F557="",Labels!$C$93,R556)</f>
        <v>Input Accepted</v>
      </c>
      <c r="R556" s="9" t="str">
        <f t="shared" ref="R556" si="6020">IF(OR(O557&amp;""&lt;&gt;D556&amp;"",O558&amp;""&lt;&gt;D556&amp;""),"You are not allowed to copy cells in the answer column. Press Ctrl-z immediately to attempt to fix this error.",S556)</f>
        <v>Input Accepted</v>
      </c>
      <c r="S556" s="9" t="str">
        <f>IF(AND(OR(H556="X",S557=6,C556=Labels!$C$49,C556=Labels!$C$46,AX556="Y"),Q557=""),Labels!$C$95,T556)</f>
        <v>Input Accepted</v>
      </c>
      <c r="T556" s="346" t="str">
        <f>IF(OR(S558=6,AND(S558&gt;0,S557=6)),Labels!$C$96,IF(S558=1,Labels!$C$143,U556))</f>
        <v>Input Accepted</v>
      </c>
      <c r="U556" s="9" t="str">
        <f>IF(AND(S558&gt;0,U558&lt;=U557),Labels!C$97,V556)</f>
        <v>Input Accepted</v>
      </c>
      <c r="V556" s="9" t="str">
        <f>IF(AND(S558&gt;0,Q558=""),Labels!$C$98,W556)</f>
        <v>Input Accepted</v>
      </c>
      <c r="W556" s="9" t="str">
        <f>IF(AND(S558=0,Q558&lt;&gt;""),Labels!$C$99,Labels!$C$92)</f>
        <v>Input Accepted</v>
      </c>
      <c r="Y556" s="9">
        <f t="shared" ref="Y556" si="6021">IF(H556="X",1,0)</f>
        <v>0</v>
      </c>
      <c r="Z556" s="9">
        <f>SUM(Y$7:Y556)</f>
        <v>0</v>
      </c>
      <c r="AA556" s="9" t="str">
        <f t="shared" ref="AA556" si="6022">Q557</f>
        <v>Yes</v>
      </c>
      <c r="AB556" s="9">
        <f t="shared" ref="AB556" si="6023">VLOOKUP(P557,$AI$2:$AN$5000,6,FALSE)</f>
        <v>21</v>
      </c>
      <c r="AC556" s="9" t="str">
        <f t="shared" ref="AC556" si="6024">Q558</f>
        <v/>
      </c>
      <c r="AD556" s="9">
        <f t="shared" ref="AD556" si="6025">IF(TRIM(F557)="",1,0)</f>
        <v>0</v>
      </c>
      <c r="AF556" s="347">
        <f t="shared" ref="AF556" si="6026">SUM($AD$7:$AD$5000)</f>
        <v>0</v>
      </c>
      <c r="AG556" s="9">
        <f>IF(AND(H556="X",C556=Labels!C598),1,0)</f>
        <v>0</v>
      </c>
      <c r="AI556" s="351" t="s">
        <v>2301</v>
      </c>
      <c r="AJ556" s="351">
        <v>1354113</v>
      </c>
      <c r="AK556" s="351">
        <v>4148385</v>
      </c>
      <c r="AL556" s="351">
        <v>2</v>
      </c>
      <c r="AM556" s="352">
        <v>2</v>
      </c>
      <c r="AN556" s="351">
        <v>21</v>
      </c>
      <c r="AO556" s="9">
        <v>1</v>
      </c>
      <c r="AP556" s="9">
        <v>0</v>
      </c>
      <c r="AQ556" s="9">
        <v>0</v>
      </c>
      <c r="AR556" s="9">
        <v>0</v>
      </c>
      <c r="AX556" s="9" t="s">
        <v>663</v>
      </c>
    </row>
    <row r="557" spans="1:50" ht="25.5">
      <c r="A557" s="212">
        <f t="shared" si="5647"/>
        <v>0</v>
      </c>
      <c r="B557" s="18" t="s">
        <v>1157</v>
      </c>
      <c r="C557" s="219" t="str">
        <f t="shared" ref="C557" si="6027">C556</f>
        <v>Major Must</v>
      </c>
      <c r="D557" s="44" t="str">
        <f t="shared" ref="D557" si="6028">D556</f>
        <v>FV. 5.1.5</v>
      </c>
      <c r="E557" s="19" t="str">
        <f>Labels!$C$103</f>
        <v>Answer 1 / Comment</v>
      </c>
      <c r="F557" s="62" t="str">
        <f>$AI$498</f>
        <v>FV. 5.1.5 -Yes</v>
      </c>
      <c r="G557" s="46" t="s">
        <v>440</v>
      </c>
      <c r="H557" s="20" t="str">
        <f t="shared" ref="H557:H558" si="6029">H556</f>
        <v/>
      </c>
      <c r="I557" s="20" t="str">
        <f t="shared" ref="I557:I558" si="6030">I556</f>
        <v/>
      </c>
      <c r="J557" s="20" t="str">
        <f t="shared" ref="J557:J558" si="6031">J556</f>
        <v/>
      </c>
      <c r="K557" s="20" t="str">
        <f t="shared" ref="K557:K558" si="6032">K556</f>
        <v>X</v>
      </c>
      <c r="L557" s="28" t="str">
        <f t="shared" ref="L557" si="6033">L556</f>
        <v/>
      </c>
      <c r="M557" s="21"/>
      <c r="N557" s="22" t="str">
        <f t="shared" ref="N557:N558" si="6034">LEFT(F557,FIND(" -",F557)-1)</f>
        <v>FV. 5.1.5</v>
      </c>
      <c r="O557" s="22" t="str">
        <f t="shared" ref="O557" si="6035">IF(ISERR(N557),D556,N557)</f>
        <v>FV. 5.1.5</v>
      </c>
      <c r="P557" s="22" t="str">
        <f t="shared" ref="P557:P558" si="6036">TRIM(F557&amp;"")</f>
        <v>FV. 5.1.5 -Yes</v>
      </c>
      <c r="Q557" s="22" t="str">
        <f t="shared" ref="Q557:Q558" si="6037">TRIM(G557&amp;"")</f>
        <v>Yes</v>
      </c>
      <c r="R557" s="9">
        <f t="shared" ref="R557:R558" si="6038">VLOOKUP(F557,$AI$2:$AM$5000,5,FALSE)</f>
        <v>2</v>
      </c>
      <c r="S557" s="9">
        <f t="shared" ref="S557:S558" si="6039">IF(ISNA(R557),0,R557)</f>
        <v>2</v>
      </c>
      <c r="T557" s="9">
        <f t="shared" ref="T557:T558" si="6040">VLOOKUP(F557,$AI$2:$AL$5000,4,FALSE)</f>
        <v>2</v>
      </c>
      <c r="U557" s="9">
        <f t="shared" ref="U557:U558" si="6041">IF(ISNA(T557),0,T557)</f>
        <v>2</v>
      </c>
      <c r="X557" s="9">
        <f t="shared" ref="X557:X558" si="6042">VLOOKUP(F557,$AI$2:$AL$5000,3,FALSE)</f>
        <v>4148326</v>
      </c>
      <c r="Y557" s="349"/>
      <c r="Z557" s="9">
        <f>SUM(Y$7:Y557)</f>
        <v>0</v>
      </c>
      <c r="AC557" s="350">
        <f t="shared" ref="AC557" si="6043">IF(ISNA(VLOOKUP(F557,$AI$2:$AS$5000,11,FALSE)),"", VLOOKUP(F557,$AI$2:$AS$5000,11,FALSE))</f>
        <v>0</v>
      </c>
      <c r="AI557" s="351" t="s">
        <v>2302</v>
      </c>
      <c r="AJ557" s="351">
        <v>1354114</v>
      </c>
      <c r="AK557" s="351">
        <v>4148388</v>
      </c>
      <c r="AL557" s="351">
        <v>0</v>
      </c>
      <c r="AM557" s="352">
        <v>5</v>
      </c>
      <c r="AN557" s="351">
        <v>21</v>
      </c>
      <c r="AO557" s="9">
        <v>0</v>
      </c>
      <c r="AP557" s="9">
        <v>1</v>
      </c>
      <c r="AQ557" s="9">
        <v>0</v>
      </c>
      <c r="AR557" s="9">
        <v>0</v>
      </c>
    </row>
    <row r="558" spans="1:50" ht="26.25" thickBot="1">
      <c r="A558" s="212">
        <f t="shared" si="5647"/>
        <v>0</v>
      </c>
      <c r="B558" s="23" t="str">
        <f t="shared" ref="B558:D558" si="6044">B556</f>
        <v>GGFV51FA</v>
      </c>
      <c r="C558" s="220" t="str">
        <f t="shared" si="6044"/>
        <v>Major Must</v>
      </c>
      <c r="D558" s="45" t="str">
        <f t="shared" si="6044"/>
        <v>FV. 5.1.5</v>
      </c>
      <c r="E558" s="24" t="str">
        <f>Labels!$C$104</f>
        <v>Answer 2 / Evidence</v>
      </c>
      <c r="F558" s="222"/>
      <c r="G558" s="223"/>
      <c r="H558" s="25" t="str">
        <f t="shared" si="6029"/>
        <v/>
      </c>
      <c r="I558" s="25" t="str">
        <f t="shared" si="6030"/>
        <v/>
      </c>
      <c r="J558" s="25" t="str">
        <f t="shared" si="6031"/>
        <v/>
      </c>
      <c r="K558" s="25" t="str">
        <f t="shared" si="6032"/>
        <v>X</v>
      </c>
      <c r="L558" s="27" t="str">
        <f t="shared" ref="L558" si="6045">L556</f>
        <v/>
      </c>
      <c r="M558" s="21"/>
      <c r="N558" s="22" t="e">
        <f t="shared" si="6034"/>
        <v>#VALUE!</v>
      </c>
      <c r="O558" s="22" t="str">
        <f t="shared" ref="O558" si="6046">IF(ISERR(N558),D556,N558)</f>
        <v>FV. 5.1.5</v>
      </c>
      <c r="P558" s="22" t="str">
        <f t="shared" si="6036"/>
        <v/>
      </c>
      <c r="Q558" s="22" t="str">
        <f t="shared" si="6037"/>
        <v/>
      </c>
      <c r="R558" s="9" t="e">
        <f t="shared" si="6038"/>
        <v>#N/A</v>
      </c>
      <c r="S558" s="9">
        <f t="shared" si="6039"/>
        <v>0</v>
      </c>
      <c r="T558" s="9" t="e">
        <f t="shared" si="6040"/>
        <v>#N/A</v>
      </c>
      <c r="U558" s="9">
        <f t="shared" si="6041"/>
        <v>0</v>
      </c>
      <c r="V558" s="9">
        <f t="shared" ref="V558" si="6047">IF(U558=0,U557,U558)</f>
        <v>2</v>
      </c>
      <c r="W558" s="347">
        <v>2</v>
      </c>
      <c r="X558" s="9" t="e">
        <f t="shared" si="6042"/>
        <v>#N/A</v>
      </c>
      <c r="Y558" s="349"/>
      <c r="Z558" s="9">
        <f>SUM(Y$7:Y558)</f>
        <v>0</v>
      </c>
      <c r="AE558" s="9">
        <f t="shared" ref="AE558" si="6048">MIN(AH558,V558)</f>
        <v>2</v>
      </c>
      <c r="AH558" s="9">
        <v>2</v>
      </c>
      <c r="AI558" s="351" t="s">
        <v>2303</v>
      </c>
      <c r="AJ558" s="351">
        <v>1354114</v>
      </c>
      <c r="AK558" s="351">
        <v>4148387</v>
      </c>
      <c r="AL558" s="351">
        <v>2</v>
      </c>
      <c r="AM558" s="352">
        <v>2</v>
      </c>
      <c r="AN558" s="351">
        <v>21</v>
      </c>
      <c r="AO558" s="9">
        <v>1</v>
      </c>
      <c r="AP558" s="9">
        <v>0</v>
      </c>
      <c r="AQ558" s="9">
        <v>0</v>
      </c>
      <c r="AR558" s="9">
        <v>0</v>
      </c>
      <c r="AU558" s="9">
        <v>0</v>
      </c>
      <c r="AV558" s="9">
        <f>U557</f>
        <v>2</v>
      </c>
    </row>
    <row r="559" spans="1:50" ht="38.25">
      <c r="A559" s="212">
        <f t="shared" si="5647"/>
        <v>0</v>
      </c>
      <c r="B559" s="67" t="s">
        <v>1157</v>
      </c>
      <c r="C559" s="143" t="s">
        <v>1096</v>
      </c>
      <c r="D559" s="43" t="s">
        <v>2712</v>
      </c>
      <c r="E559" s="218" t="str">
        <f>Labels!$C$54</f>
        <v>Control Point</v>
      </c>
      <c r="F559" s="26" t="s">
        <v>2713</v>
      </c>
      <c r="G559" s="30" t="str">
        <f>IF(OR(ISERR(P560),ISERR(P561),ISERR(Q560),ISERR(Q561)),Labels!$C$94,Q559)</f>
        <v>Input Accepted</v>
      </c>
      <c r="H559" s="15" t="str">
        <f t="shared" ref="H559" si="6049">IF(F560&lt;&gt;"",IF(TRIM(VLOOKUP(F560,$AI$2:$AR$5000,8,FALSE))="1","X",""),"")</f>
        <v/>
      </c>
      <c r="I559" s="15" t="str">
        <f t="shared" ref="I559" si="6050">IF(F560&lt;&gt;"",IF(TRIM(VLOOKUP(F560,$AI$2:$AR$5000,9,FALSE))="1","X",""),"")</f>
        <v/>
      </c>
      <c r="J559" s="15" t="str">
        <f t="shared" ref="J559" si="6051">IF(TRIM(""&amp;G561)&lt;&gt;"","X","")</f>
        <v/>
      </c>
      <c r="K559" s="15" t="str">
        <f t="shared" ref="K559" si="6052">IF(TRIM(""&amp;G560)&lt;&gt;"","X","")</f>
        <v>X</v>
      </c>
      <c r="L559" s="31" t="str">
        <f>IF(G559&lt;&gt;Labels!$C$92,"X","")</f>
        <v/>
      </c>
      <c r="M559" s="16"/>
      <c r="N559" s="17">
        <v>1354094</v>
      </c>
      <c r="O559" s="17">
        <v>13125</v>
      </c>
      <c r="P559" s="17"/>
      <c r="Q559" s="22" t="str">
        <f>IF(F560="",Labels!$C$93,R559)</f>
        <v>Input Accepted</v>
      </c>
      <c r="R559" s="9" t="str">
        <f t="shared" ref="R559" si="6053">IF(OR(O560&amp;""&lt;&gt;D559&amp;"",O561&amp;""&lt;&gt;D559&amp;""),"You are not allowed to copy cells in the answer column. Press Ctrl-z immediately to attempt to fix this error.",S559)</f>
        <v>Input Accepted</v>
      </c>
      <c r="S559" s="9" t="str">
        <f>IF(AND(OR(H559="X",S560=6,C559=Labels!$C$49,C559=Labels!$C$46,AX559="Y"),Q560=""),Labels!$C$95,T559)</f>
        <v>Input Accepted</v>
      </c>
      <c r="T559" s="346" t="str">
        <f>IF(OR(S561=6,AND(S561&gt;0,S560=6)),Labels!$C$96,IF(S561=1,Labels!$C$143,U559))</f>
        <v>Input Accepted</v>
      </c>
      <c r="U559" s="9" t="str">
        <f>IF(AND(S561&gt;0,U561&lt;=U560),Labels!C$97,V559)</f>
        <v>Input Accepted</v>
      </c>
      <c r="V559" s="9" t="str">
        <f>IF(AND(S561&gt;0,Q561=""),Labels!$C$98,W559)</f>
        <v>Input Accepted</v>
      </c>
      <c r="W559" s="9" t="str">
        <f>IF(AND(S561=0,Q561&lt;&gt;""),Labels!$C$99,Labels!$C$92)</f>
        <v>Input Accepted</v>
      </c>
      <c r="Y559" s="9">
        <f t="shared" ref="Y559" si="6054">IF(H559="X",1,0)</f>
        <v>0</v>
      </c>
      <c r="Z559" s="9">
        <f>SUM(Y$7:Y559)</f>
        <v>0</v>
      </c>
      <c r="AA559" s="9" t="str">
        <f t="shared" ref="AA559" si="6055">Q560</f>
        <v>Yes</v>
      </c>
      <c r="AB559" s="9">
        <f t="shared" ref="AB559" si="6056">VLOOKUP(P560,$AI$2:$AN$5000,6,FALSE)</f>
        <v>21</v>
      </c>
      <c r="AC559" s="9" t="str">
        <f t="shared" ref="AC559" si="6057">Q561</f>
        <v/>
      </c>
      <c r="AD559" s="9">
        <f t="shared" ref="AD559" si="6058">IF(TRIM(F560)="",1,0)</f>
        <v>0</v>
      </c>
      <c r="AF559" s="347">
        <f t="shared" ref="AF559" si="6059">SUM($AD$7:$AD$5000)</f>
        <v>0</v>
      </c>
      <c r="AG559" s="9">
        <f>IF(AND(H559="X",C559=Labels!C601),1,0)</f>
        <v>0</v>
      </c>
      <c r="AI559" s="351" t="s">
        <v>2304</v>
      </c>
      <c r="AJ559" s="351">
        <v>1354115</v>
      </c>
      <c r="AK559" s="351">
        <v>4148391</v>
      </c>
      <c r="AL559" s="351">
        <v>0</v>
      </c>
      <c r="AM559" s="352">
        <v>6</v>
      </c>
      <c r="AN559" s="351">
        <v>21</v>
      </c>
      <c r="AO559" s="9">
        <v>1</v>
      </c>
      <c r="AP559" s="9">
        <v>0</v>
      </c>
      <c r="AQ559" s="9">
        <v>1</v>
      </c>
      <c r="AR559" s="9">
        <v>0</v>
      </c>
      <c r="AX559" s="9" t="s">
        <v>663</v>
      </c>
    </row>
    <row r="560" spans="1:50" ht="25.5">
      <c r="A560" s="212">
        <f t="shared" si="5647"/>
        <v>0</v>
      </c>
      <c r="B560" s="18" t="s">
        <v>1157</v>
      </c>
      <c r="C560" s="219" t="str">
        <f t="shared" ref="C560" si="6060">C559</f>
        <v>Major Must</v>
      </c>
      <c r="D560" s="44" t="str">
        <f t="shared" ref="D560" si="6061">D559</f>
        <v>FV. 5.1.6</v>
      </c>
      <c r="E560" s="19" t="str">
        <f>Labels!$C$103</f>
        <v>Answer 1 / Comment</v>
      </c>
      <c r="F560" s="62" t="str">
        <f>$AI$501</f>
        <v>FV. 5.1.6 -Yes</v>
      </c>
      <c r="G560" s="46" t="s">
        <v>440</v>
      </c>
      <c r="H560" s="20" t="str">
        <f t="shared" ref="H560:H561" si="6062">H559</f>
        <v/>
      </c>
      <c r="I560" s="20" t="str">
        <f t="shared" ref="I560:I561" si="6063">I559</f>
        <v/>
      </c>
      <c r="J560" s="20" t="str">
        <f t="shared" ref="J560:J561" si="6064">J559</f>
        <v/>
      </c>
      <c r="K560" s="20" t="str">
        <f t="shared" ref="K560:K561" si="6065">K559</f>
        <v>X</v>
      </c>
      <c r="L560" s="28" t="str">
        <f t="shared" ref="L560" si="6066">L559</f>
        <v/>
      </c>
      <c r="M560" s="21"/>
      <c r="N560" s="22" t="str">
        <f t="shared" ref="N560:N561" si="6067">LEFT(F560,FIND(" -",F560)-1)</f>
        <v>FV. 5.1.6</v>
      </c>
      <c r="O560" s="22" t="str">
        <f t="shared" ref="O560" si="6068">IF(ISERR(N560),D559,N560)</f>
        <v>FV. 5.1.6</v>
      </c>
      <c r="P560" s="22" t="str">
        <f t="shared" ref="P560:P561" si="6069">TRIM(F560&amp;"")</f>
        <v>FV. 5.1.6 -Yes</v>
      </c>
      <c r="Q560" s="22" t="str">
        <f t="shared" ref="Q560:Q561" si="6070">TRIM(G560&amp;"")</f>
        <v>Yes</v>
      </c>
      <c r="R560" s="9">
        <f t="shared" ref="R560:R561" si="6071">VLOOKUP(F560,$AI$2:$AM$5000,5,FALSE)</f>
        <v>2</v>
      </c>
      <c r="S560" s="9">
        <f t="shared" ref="S560:S561" si="6072">IF(ISNA(R560),0,R560)</f>
        <v>2</v>
      </c>
      <c r="T560" s="9">
        <f t="shared" ref="T560:T561" si="6073">VLOOKUP(F560,$AI$2:$AL$5000,4,FALSE)</f>
        <v>2</v>
      </c>
      <c r="U560" s="9">
        <f t="shared" ref="U560:U561" si="6074">IF(ISNA(T560),0,T560)</f>
        <v>2</v>
      </c>
      <c r="X560" s="9">
        <f t="shared" ref="X560:X561" si="6075">VLOOKUP(F560,$AI$2:$AL$5000,3,FALSE)</f>
        <v>4148329</v>
      </c>
      <c r="Y560" s="349"/>
      <c r="Z560" s="9">
        <f>SUM(Y$7:Y560)</f>
        <v>0</v>
      </c>
      <c r="AC560" s="350">
        <f t="shared" ref="AC560" si="6076">IF(ISNA(VLOOKUP(F560,$AI$2:$AS$5000,11,FALSE)),"", VLOOKUP(F560,$AI$2:$AS$5000,11,FALSE))</f>
        <v>0</v>
      </c>
      <c r="AI560" s="351" t="s">
        <v>2305</v>
      </c>
      <c r="AJ560" s="351">
        <v>1354115</v>
      </c>
      <c r="AK560" s="351">
        <v>4148390</v>
      </c>
      <c r="AL560" s="351">
        <v>0</v>
      </c>
      <c r="AM560" s="352">
        <v>5</v>
      </c>
      <c r="AN560" s="351">
        <v>21</v>
      </c>
      <c r="AO560" s="9">
        <v>0</v>
      </c>
      <c r="AP560" s="9">
        <v>1</v>
      </c>
      <c r="AQ560" s="9">
        <v>0</v>
      </c>
      <c r="AR560" s="9">
        <v>0</v>
      </c>
    </row>
    <row r="561" spans="1:50" ht="26.25" thickBot="1">
      <c r="A561" s="212">
        <f t="shared" si="5647"/>
        <v>0</v>
      </c>
      <c r="B561" s="23" t="str">
        <f t="shared" ref="B561:D561" si="6077">B559</f>
        <v>GGFV51FA</v>
      </c>
      <c r="C561" s="220" t="str">
        <f t="shared" si="6077"/>
        <v>Major Must</v>
      </c>
      <c r="D561" s="45" t="str">
        <f t="shared" si="6077"/>
        <v>FV. 5.1.6</v>
      </c>
      <c r="E561" s="24" t="str">
        <f>Labels!$C$104</f>
        <v>Answer 2 / Evidence</v>
      </c>
      <c r="F561" s="222"/>
      <c r="G561" s="223"/>
      <c r="H561" s="25" t="str">
        <f t="shared" si="6062"/>
        <v/>
      </c>
      <c r="I561" s="25" t="str">
        <f t="shared" si="6063"/>
        <v/>
      </c>
      <c r="J561" s="25" t="str">
        <f t="shared" si="6064"/>
        <v/>
      </c>
      <c r="K561" s="25" t="str">
        <f t="shared" si="6065"/>
        <v>X</v>
      </c>
      <c r="L561" s="27" t="str">
        <f t="shared" ref="L561" si="6078">L559</f>
        <v/>
      </c>
      <c r="M561" s="21"/>
      <c r="N561" s="22" t="e">
        <f t="shared" si="6067"/>
        <v>#VALUE!</v>
      </c>
      <c r="O561" s="22" t="str">
        <f t="shared" ref="O561" si="6079">IF(ISERR(N561),D559,N561)</f>
        <v>FV. 5.1.6</v>
      </c>
      <c r="P561" s="22" t="str">
        <f t="shared" si="6069"/>
        <v/>
      </c>
      <c r="Q561" s="22" t="str">
        <f t="shared" si="6070"/>
        <v/>
      </c>
      <c r="R561" s="9" t="e">
        <f t="shared" si="6071"/>
        <v>#N/A</v>
      </c>
      <c r="S561" s="9">
        <f t="shared" si="6072"/>
        <v>0</v>
      </c>
      <c r="T561" s="9" t="e">
        <f t="shared" si="6073"/>
        <v>#N/A</v>
      </c>
      <c r="U561" s="9">
        <f t="shared" si="6074"/>
        <v>0</v>
      </c>
      <c r="V561" s="9">
        <f t="shared" ref="V561" si="6080">IF(U561=0,U560,U561)</f>
        <v>2</v>
      </c>
      <c r="W561" s="347">
        <v>2</v>
      </c>
      <c r="X561" s="9" t="e">
        <f t="shared" si="6075"/>
        <v>#N/A</v>
      </c>
      <c r="Y561" s="349"/>
      <c r="Z561" s="9">
        <f>SUM(Y$7:Y561)</f>
        <v>0</v>
      </c>
      <c r="AE561" s="9">
        <f t="shared" ref="AE561" si="6081">MIN(AH561,V561)</f>
        <v>2</v>
      </c>
      <c r="AH561" s="9">
        <v>2</v>
      </c>
      <c r="AI561" s="351" t="s">
        <v>2306</v>
      </c>
      <c r="AJ561" s="351">
        <v>1354115</v>
      </c>
      <c r="AK561" s="351">
        <v>4148389</v>
      </c>
      <c r="AL561" s="351">
        <v>2</v>
      </c>
      <c r="AM561" s="352">
        <v>2</v>
      </c>
      <c r="AN561" s="351">
        <v>21</v>
      </c>
      <c r="AO561" s="9">
        <v>1</v>
      </c>
      <c r="AP561" s="9">
        <v>0</v>
      </c>
      <c r="AQ561" s="9">
        <v>0</v>
      </c>
      <c r="AR561" s="9">
        <v>0</v>
      </c>
      <c r="AU561" s="9">
        <v>0</v>
      </c>
      <c r="AV561" s="9">
        <f>U560</f>
        <v>2</v>
      </c>
    </row>
    <row r="562" spans="1:50" ht="38.25">
      <c r="A562" s="212">
        <f t="shared" si="5647"/>
        <v>0</v>
      </c>
      <c r="B562" s="67" t="s">
        <v>1157</v>
      </c>
      <c r="C562" s="143" t="s">
        <v>1096</v>
      </c>
      <c r="D562" s="43" t="s">
        <v>2714</v>
      </c>
      <c r="E562" s="218" t="str">
        <f>Labels!$C$54</f>
        <v>Control Point</v>
      </c>
      <c r="F562" s="26" t="s">
        <v>2715</v>
      </c>
      <c r="G562" s="30" t="str">
        <f>IF(OR(ISERR(P563),ISERR(P564),ISERR(Q563),ISERR(Q564)),Labels!$C$94,Q562)</f>
        <v>Input Accepted</v>
      </c>
      <c r="H562" s="15" t="str">
        <f t="shared" ref="H562" si="6082">IF(F563&lt;&gt;"",IF(TRIM(VLOOKUP(F563,$AI$2:$AR$5000,8,FALSE))="1","X",""),"")</f>
        <v/>
      </c>
      <c r="I562" s="15" t="str">
        <f t="shared" ref="I562" si="6083">IF(F563&lt;&gt;"",IF(TRIM(VLOOKUP(F563,$AI$2:$AR$5000,9,FALSE))="1","X",""),"")</f>
        <v/>
      </c>
      <c r="J562" s="15" t="str">
        <f t="shared" ref="J562" si="6084">IF(TRIM(""&amp;G564)&lt;&gt;"","X","")</f>
        <v/>
      </c>
      <c r="K562" s="15" t="str">
        <f t="shared" ref="K562" si="6085">IF(TRIM(""&amp;G563)&lt;&gt;"","X","")</f>
        <v>X</v>
      </c>
      <c r="L562" s="31" t="str">
        <f>IF(G562&lt;&gt;Labels!$C$92,"X","")</f>
        <v/>
      </c>
      <c r="M562" s="16"/>
      <c r="N562" s="17">
        <v>1354095</v>
      </c>
      <c r="O562" s="17">
        <v>13125</v>
      </c>
      <c r="P562" s="17"/>
      <c r="Q562" s="22" t="str">
        <f>IF(F563="",Labels!$C$93,R562)</f>
        <v>Input Accepted</v>
      </c>
      <c r="R562" s="9" t="str">
        <f t="shared" ref="R562" si="6086">IF(OR(O563&amp;""&lt;&gt;D562&amp;"",O564&amp;""&lt;&gt;D562&amp;""),"You are not allowed to copy cells in the answer column. Press Ctrl-z immediately to attempt to fix this error.",S562)</f>
        <v>Input Accepted</v>
      </c>
      <c r="S562" s="9" t="str">
        <f>IF(AND(OR(H562="X",S563=6,C562=Labels!$C$49,C562=Labels!$C$46,AX562="Y"),Q563=""),Labels!$C$95,T562)</f>
        <v>Input Accepted</v>
      </c>
      <c r="T562" s="346" t="str">
        <f>IF(OR(S564=6,AND(S564&gt;0,S563=6)),Labels!$C$96,IF(S564=1,Labels!$C$143,U562))</f>
        <v>Input Accepted</v>
      </c>
      <c r="U562" s="9" t="str">
        <f>IF(AND(S564&gt;0,U564&lt;=U563),Labels!C$97,V562)</f>
        <v>Input Accepted</v>
      </c>
      <c r="V562" s="9" t="str">
        <f>IF(AND(S564&gt;0,Q564=""),Labels!$C$98,W562)</f>
        <v>Input Accepted</v>
      </c>
      <c r="W562" s="9" t="str">
        <f>IF(AND(S564=0,Q564&lt;&gt;""),Labels!$C$99,Labels!$C$92)</f>
        <v>Input Accepted</v>
      </c>
      <c r="Y562" s="9">
        <f t="shared" ref="Y562" si="6087">IF(H562="X",1,0)</f>
        <v>0</v>
      </c>
      <c r="Z562" s="9">
        <f>SUM(Y$7:Y562)</f>
        <v>0</v>
      </c>
      <c r="AA562" s="9" t="str">
        <f t="shared" ref="AA562" si="6088">Q563</f>
        <v>Yes</v>
      </c>
      <c r="AB562" s="9">
        <f t="shared" ref="AB562" si="6089">VLOOKUP(P563,$AI$2:$AN$5000,6,FALSE)</f>
        <v>21</v>
      </c>
      <c r="AC562" s="9" t="str">
        <f t="shared" ref="AC562" si="6090">Q564</f>
        <v/>
      </c>
      <c r="AD562" s="9">
        <f t="shared" ref="AD562" si="6091">IF(TRIM(F563)="",1,0)</f>
        <v>0</v>
      </c>
      <c r="AF562" s="347">
        <f t="shared" ref="AF562" si="6092">SUM($AD$7:$AD$5000)</f>
        <v>0</v>
      </c>
      <c r="AG562" s="9">
        <f>IF(AND(H562="X",C562=Labels!C604),1,0)</f>
        <v>0</v>
      </c>
      <c r="AI562" s="351" t="s">
        <v>2307</v>
      </c>
      <c r="AJ562" s="351">
        <v>1354116</v>
      </c>
      <c r="AK562" s="351">
        <v>4148394</v>
      </c>
      <c r="AL562" s="351">
        <v>0</v>
      </c>
      <c r="AM562" s="352">
        <v>6</v>
      </c>
      <c r="AN562" s="351">
        <v>21</v>
      </c>
      <c r="AO562" s="9">
        <v>1</v>
      </c>
      <c r="AP562" s="9">
        <v>0</v>
      </c>
      <c r="AQ562" s="9">
        <v>1</v>
      </c>
      <c r="AR562" s="9">
        <v>0</v>
      </c>
      <c r="AX562" s="9" t="s">
        <v>663</v>
      </c>
    </row>
    <row r="563" spans="1:50" ht="25.5">
      <c r="A563" s="212">
        <f t="shared" si="5647"/>
        <v>0</v>
      </c>
      <c r="B563" s="18" t="s">
        <v>1157</v>
      </c>
      <c r="C563" s="219" t="str">
        <f t="shared" ref="C563" si="6093">C562</f>
        <v>Major Must</v>
      </c>
      <c r="D563" s="44" t="str">
        <f t="shared" ref="D563" si="6094">D562</f>
        <v>FV. 5.2.1</v>
      </c>
      <c r="E563" s="19" t="str">
        <f>Labels!$C$103</f>
        <v>Answer 1 / Comment</v>
      </c>
      <c r="F563" s="62" t="str">
        <f>$AI$503</f>
        <v>FV. 5.2.1 -Yes</v>
      </c>
      <c r="G563" s="46" t="s">
        <v>440</v>
      </c>
      <c r="H563" s="20" t="str">
        <f t="shared" ref="H563:H564" si="6095">H562</f>
        <v/>
      </c>
      <c r="I563" s="20" t="str">
        <f t="shared" ref="I563:I564" si="6096">I562</f>
        <v/>
      </c>
      <c r="J563" s="20" t="str">
        <f t="shared" ref="J563:J564" si="6097">J562</f>
        <v/>
      </c>
      <c r="K563" s="20" t="str">
        <f t="shared" ref="K563:K564" si="6098">K562</f>
        <v>X</v>
      </c>
      <c r="L563" s="28" t="str">
        <f t="shared" ref="L563" si="6099">L562</f>
        <v/>
      </c>
      <c r="M563" s="21"/>
      <c r="N563" s="22" t="str">
        <f t="shared" ref="N563:N564" si="6100">LEFT(F563,FIND(" -",F563)-1)</f>
        <v>FV. 5.2.1</v>
      </c>
      <c r="O563" s="22" t="str">
        <f t="shared" ref="O563" si="6101">IF(ISERR(N563),D562,N563)</f>
        <v>FV. 5.2.1</v>
      </c>
      <c r="P563" s="22" t="str">
        <f t="shared" ref="P563:P564" si="6102">TRIM(F563&amp;"")</f>
        <v>FV. 5.2.1 -Yes</v>
      </c>
      <c r="Q563" s="22" t="str">
        <f t="shared" ref="Q563:Q564" si="6103">TRIM(G563&amp;"")</f>
        <v>Yes</v>
      </c>
      <c r="R563" s="9">
        <f t="shared" ref="R563:R564" si="6104">VLOOKUP(F563,$AI$2:$AM$5000,5,FALSE)</f>
        <v>2</v>
      </c>
      <c r="S563" s="9">
        <f t="shared" ref="S563:S564" si="6105">IF(ISNA(R563),0,R563)</f>
        <v>2</v>
      </c>
      <c r="T563" s="9">
        <f t="shared" ref="T563:T564" si="6106">VLOOKUP(F563,$AI$2:$AL$5000,4,FALSE)</f>
        <v>2</v>
      </c>
      <c r="U563" s="9">
        <f t="shared" ref="U563:U564" si="6107">IF(ISNA(T563),0,T563)</f>
        <v>2</v>
      </c>
      <c r="X563" s="9">
        <f t="shared" ref="X563:X564" si="6108">VLOOKUP(F563,$AI$2:$AL$5000,3,FALSE)</f>
        <v>4148332</v>
      </c>
      <c r="Y563" s="349"/>
      <c r="Z563" s="9">
        <f>SUM(Y$7:Y563)</f>
        <v>0</v>
      </c>
      <c r="AC563" s="350">
        <f t="shared" ref="AC563" si="6109">IF(ISNA(VLOOKUP(F563,$AI$2:$AS$5000,11,FALSE)),"", VLOOKUP(F563,$AI$2:$AS$5000,11,FALSE))</f>
        <v>0</v>
      </c>
      <c r="AI563" s="351" t="s">
        <v>2308</v>
      </c>
      <c r="AJ563" s="351">
        <v>1354116</v>
      </c>
      <c r="AK563" s="351">
        <v>4148393</v>
      </c>
      <c r="AL563" s="351">
        <v>0</v>
      </c>
      <c r="AM563" s="352">
        <v>5</v>
      </c>
      <c r="AN563" s="351">
        <v>21</v>
      </c>
      <c r="AO563" s="9">
        <v>0</v>
      </c>
      <c r="AP563" s="9">
        <v>1</v>
      </c>
      <c r="AQ563" s="9">
        <v>0</v>
      </c>
      <c r="AR563" s="9">
        <v>0</v>
      </c>
    </row>
    <row r="564" spans="1:50" ht="26.25" thickBot="1">
      <c r="A564" s="212">
        <f t="shared" si="5647"/>
        <v>0</v>
      </c>
      <c r="B564" s="23" t="str">
        <f t="shared" ref="B564:D564" si="6110">B562</f>
        <v>GGFV51FA</v>
      </c>
      <c r="C564" s="220" t="str">
        <f t="shared" si="6110"/>
        <v>Major Must</v>
      </c>
      <c r="D564" s="45" t="str">
        <f t="shared" si="6110"/>
        <v>FV. 5.2.1</v>
      </c>
      <c r="E564" s="24" t="str">
        <f>Labels!$C$104</f>
        <v>Answer 2 / Evidence</v>
      </c>
      <c r="F564" s="222"/>
      <c r="G564" s="223"/>
      <c r="H564" s="25" t="str">
        <f t="shared" si="6095"/>
        <v/>
      </c>
      <c r="I564" s="25" t="str">
        <f t="shared" si="6096"/>
        <v/>
      </c>
      <c r="J564" s="25" t="str">
        <f t="shared" si="6097"/>
        <v/>
      </c>
      <c r="K564" s="25" t="str">
        <f t="shared" si="6098"/>
        <v>X</v>
      </c>
      <c r="L564" s="27" t="str">
        <f t="shared" ref="L564" si="6111">L562</f>
        <v/>
      </c>
      <c r="M564" s="21"/>
      <c r="N564" s="22" t="e">
        <f t="shared" si="6100"/>
        <v>#VALUE!</v>
      </c>
      <c r="O564" s="22" t="str">
        <f t="shared" ref="O564" si="6112">IF(ISERR(N564),D562,N564)</f>
        <v>FV. 5.2.1</v>
      </c>
      <c r="P564" s="22" t="str">
        <f t="shared" si="6102"/>
        <v/>
      </c>
      <c r="Q564" s="22" t="str">
        <f t="shared" si="6103"/>
        <v/>
      </c>
      <c r="R564" s="9" t="e">
        <f t="shared" si="6104"/>
        <v>#N/A</v>
      </c>
      <c r="S564" s="9">
        <f t="shared" si="6105"/>
        <v>0</v>
      </c>
      <c r="T564" s="9" t="e">
        <f t="shared" si="6106"/>
        <v>#N/A</v>
      </c>
      <c r="U564" s="9">
        <f t="shared" si="6107"/>
        <v>0</v>
      </c>
      <c r="V564" s="9">
        <f t="shared" ref="V564" si="6113">IF(U564=0,U563,U564)</f>
        <v>2</v>
      </c>
      <c r="W564" s="347">
        <v>2</v>
      </c>
      <c r="X564" s="9" t="e">
        <f t="shared" si="6108"/>
        <v>#N/A</v>
      </c>
      <c r="Y564" s="349"/>
      <c r="Z564" s="9">
        <f>SUM(Y$7:Y564)</f>
        <v>0</v>
      </c>
      <c r="AE564" s="9">
        <f t="shared" ref="AE564" si="6114">MIN(AH564,V564)</f>
        <v>2</v>
      </c>
      <c r="AH564" s="9">
        <v>2</v>
      </c>
      <c r="AI564" s="351" t="s">
        <v>2309</v>
      </c>
      <c r="AJ564" s="351">
        <v>1354116</v>
      </c>
      <c r="AK564" s="351">
        <v>4148392</v>
      </c>
      <c r="AL564" s="351">
        <v>2</v>
      </c>
      <c r="AM564" s="352">
        <v>2</v>
      </c>
      <c r="AN564" s="351">
        <v>21</v>
      </c>
      <c r="AO564" s="9">
        <v>1</v>
      </c>
      <c r="AP564" s="9">
        <v>0</v>
      </c>
      <c r="AQ564" s="9">
        <v>0</v>
      </c>
      <c r="AR564" s="9">
        <v>0</v>
      </c>
      <c r="AU564" s="9">
        <v>0</v>
      </c>
      <c r="AV564" s="9">
        <f>U563</f>
        <v>2</v>
      </c>
    </row>
    <row r="565" spans="1:50" ht="25.5">
      <c r="A565" s="212">
        <f t="shared" si="5647"/>
        <v>0</v>
      </c>
      <c r="B565" s="67" t="s">
        <v>1157</v>
      </c>
      <c r="C565" s="143" t="s">
        <v>1097</v>
      </c>
      <c r="D565" s="43" t="s">
        <v>2716</v>
      </c>
      <c r="E565" s="218" t="str">
        <f>Labels!$C$54</f>
        <v>Control Point</v>
      </c>
      <c r="F565" s="26" t="s">
        <v>2717</v>
      </c>
      <c r="G565" s="30" t="str">
        <f>IF(OR(ISERR(P566),ISERR(P567),ISERR(Q566),ISERR(Q567)),Labels!$C$94,Q565)</f>
        <v>Input Accepted</v>
      </c>
      <c r="H565" s="15" t="str">
        <f t="shared" ref="H565" si="6115">IF(F566&lt;&gt;"",IF(TRIM(VLOOKUP(F566,$AI$2:$AR$5000,8,FALSE))="1","X",""),"")</f>
        <v/>
      </c>
      <c r="I565" s="15" t="str">
        <f t="shared" ref="I565" si="6116">IF(F566&lt;&gt;"",IF(TRIM(VLOOKUP(F566,$AI$2:$AR$5000,9,FALSE))="1","X",""),"")</f>
        <v/>
      </c>
      <c r="J565" s="15" t="str">
        <f t="shared" ref="J565" si="6117">IF(TRIM(""&amp;G567)&lt;&gt;"","X","")</f>
        <v/>
      </c>
      <c r="K565" s="15" t="str">
        <f t="shared" ref="K565" si="6118">IF(TRIM(""&amp;G566)&lt;&gt;"","X","")</f>
        <v>X</v>
      </c>
      <c r="L565" s="31" t="str">
        <f>IF(G565&lt;&gt;Labels!$C$92,"X","")</f>
        <v/>
      </c>
      <c r="M565" s="16"/>
      <c r="N565" s="17">
        <v>1354096</v>
      </c>
      <c r="O565" s="17">
        <v>13125</v>
      </c>
      <c r="P565" s="17"/>
      <c r="Q565" s="22" t="str">
        <f>IF(F566="",Labels!$C$93,R565)</f>
        <v>Input Accepted</v>
      </c>
      <c r="R565" s="9" t="str">
        <f t="shared" ref="R565" si="6119">IF(OR(O566&amp;""&lt;&gt;D565&amp;"",O567&amp;""&lt;&gt;D565&amp;""),"You are not allowed to copy cells in the answer column. Press Ctrl-z immediately to attempt to fix this error.",S565)</f>
        <v>Input Accepted</v>
      </c>
      <c r="S565" s="9" t="str">
        <f>IF(AND(OR(H565="X",S566=6,C565=Labels!$C$49,C565=Labels!$C$46,AX565="Y"),Q566=""),Labels!$C$95,T565)</f>
        <v>Input Accepted</v>
      </c>
      <c r="T565" s="346" t="str">
        <f>IF(OR(S567=6,AND(S567&gt;0,S566=6)),Labels!$C$96,IF(S567=1,Labels!$C$143,U565))</f>
        <v>Input Accepted</v>
      </c>
      <c r="U565" s="9" t="str">
        <f>IF(AND(S567&gt;0,U567&lt;=U566),Labels!C$97,V565)</f>
        <v>Input Accepted</v>
      </c>
      <c r="V565" s="9" t="str">
        <f>IF(AND(S567&gt;0,Q567=""),Labels!$C$98,W565)</f>
        <v>Input Accepted</v>
      </c>
      <c r="W565" s="9" t="str">
        <f>IF(AND(S567=0,Q567&lt;&gt;""),Labels!$C$99,Labels!$C$92)</f>
        <v>Input Accepted</v>
      </c>
      <c r="Y565" s="9">
        <f t="shared" ref="Y565" si="6120">IF(H565="X",1,0)</f>
        <v>0</v>
      </c>
      <c r="Z565" s="9">
        <f>SUM(Y$7:Y565)</f>
        <v>0</v>
      </c>
      <c r="AA565" s="9" t="str">
        <f t="shared" ref="AA565" si="6121">Q566</f>
        <v>Yes</v>
      </c>
      <c r="AB565" s="9">
        <f t="shared" ref="AB565" si="6122">VLOOKUP(P566,$AI$2:$AN$5000,6,FALSE)</f>
        <v>21</v>
      </c>
      <c r="AC565" s="9" t="str">
        <f t="shared" ref="AC565" si="6123">Q567</f>
        <v/>
      </c>
      <c r="AD565" s="9">
        <f t="shared" ref="AD565" si="6124">IF(TRIM(F566)="",1,0)</f>
        <v>0</v>
      </c>
      <c r="AF565" s="347">
        <f t="shared" ref="AF565" si="6125">SUM($AD$7:$AD$5000)</f>
        <v>0</v>
      </c>
      <c r="AG565" s="9">
        <f>IF(AND(H565="X",C565=Labels!C607),1,0)</f>
        <v>0</v>
      </c>
      <c r="AI565" s="351" t="s">
        <v>2310</v>
      </c>
      <c r="AJ565" s="351">
        <v>1354117</v>
      </c>
      <c r="AK565" s="351">
        <v>4148397</v>
      </c>
      <c r="AL565" s="351">
        <v>0</v>
      </c>
      <c r="AM565" s="352">
        <v>6</v>
      </c>
      <c r="AN565" s="351">
        <v>21</v>
      </c>
      <c r="AO565" s="9">
        <v>1</v>
      </c>
      <c r="AP565" s="9">
        <v>0</v>
      </c>
      <c r="AQ565" s="9">
        <v>1</v>
      </c>
      <c r="AR565" s="9">
        <v>0</v>
      </c>
      <c r="AX565" s="9" t="s">
        <v>664</v>
      </c>
    </row>
    <row r="566" spans="1:50" ht="25.5">
      <c r="A566" s="212">
        <f t="shared" si="5647"/>
        <v>0</v>
      </c>
      <c r="B566" s="18" t="s">
        <v>1157</v>
      </c>
      <c r="C566" s="219" t="str">
        <f t="shared" ref="C566" si="6126">C565</f>
        <v>Minor Must</v>
      </c>
      <c r="D566" s="44" t="str">
        <f t="shared" ref="D566" si="6127">D565</f>
        <v>FV. 5.2.2</v>
      </c>
      <c r="E566" s="19" t="str">
        <f>Labels!$C$103</f>
        <v>Answer 1 / Comment</v>
      </c>
      <c r="F566" s="62" t="str">
        <f>$AI$506</f>
        <v>FV. 5.2.2 -Yes</v>
      </c>
      <c r="G566" s="46" t="s">
        <v>440</v>
      </c>
      <c r="H566" s="20" t="str">
        <f t="shared" ref="H566:H567" si="6128">H565</f>
        <v/>
      </c>
      <c r="I566" s="20" t="str">
        <f t="shared" ref="I566:I567" si="6129">I565</f>
        <v/>
      </c>
      <c r="J566" s="20" t="str">
        <f t="shared" ref="J566:J567" si="6130">J565</f>
        <v/>
      </c>
      <c r="K566" s="20" t="str">
        <f t="shared" ref="K566:K567" si="6131">K565</f>
        <v>X</v>
      </c>
      <c r="L566" s="28" t="str">
        <f t="shared" ref="L566" si="6132">L565</f>
        <v/>
      </c>
      <c r="M566" s="21"/>
      <c r="N566" s="22" t="str">
        <f t="shared" ref="N566:N567" si="6133">LEFT(F566,FIND(" -",F566)-1)</f>
        <v>FV. 5.2.2</v>
      </c>
      <c r="O566" s="22" t="str">
        <f t="shared" ref="O566" si="6134">IF(ISERR(N566),D565,N566)</f>
        <v>FV. 5.2.2</v>
      </c>
      <c r="P566" s="22" t="str">
        <f t="shared" ref="P566:P567" si="6135">TRIM(F566&amp;"")</f>
        <v>FV. 5.2.2 -Yes</v>
      </c>
      <c r="Q566" s="22" t="str">
        <f t="shared" ref="Q566:Q567" si="6136">TRIM(G566&amp;"")</f>
        <v>Yes</v>
      </c>
      <c r="R566" s="9">
        <f t="shared" ref="R566:R567" si="6137">VLOOKUP(F566,$AI$2:$AM$5000,5,FALSE)</f>
        <v>2</v>
      </c>
      <c r="S566" s="9">
        <f t="shared" ref="S566:S567" si="6138">IF(ISNA(R566),0,R566)</f>
        <v>2</v>
      </c>
      <c r="T566" s="9">
        <f t="shared" ref="T566:T567" si="6139">VLOOKUP(F566,$AI$2:$AL$5000,4,FALSE)</f>
        <v>2</v>
      </c>
      <c r="U566" s="9">
        <f t="shared" ref="U566:U567" si="6140">IF(ISNA(T566),0,T566)</f>
        <v>2</v>
      </c>
      <c r="X566" s="9">
        <f t="shared" ref="X566:X567" si="6141">VLOOKUP(F566,$AI$2:$AL$5000,3,FALSE)</f>
        <v>4148334</v>
      </c>
      <c r="Y566" s="349"/>
      <c r="Z566" s="9">
        <f>SUM(Y$7:Y566)</f>
        <v>0</v>
      </c>
      <c r="AC566" s="350">
        <f t="shared" ref="AC566" si="6142">IF(ISNA(VLOOKUP(F566,$AI$2:$AS$5000,11,FALSE)),"", VLOOKUP(F566,$AI$2:$AS$5000,11,FALSE))</f>
        <v>0</v>
      </c>
      <c r="AI566" s="351" t="s">
        <v>2311</v>
      </c>
      <c r="AJ566" s="351">
        <v>1354117</v>
      </c>
      <c r="AK566" s="351">
        <v>4148396</v>
      </c>
      <c r="AL566" s="351">
        <v>0</v>
      </c>
      <c r="AM566" s="352">
        <v>5</v>
      </c>
      <c r="AN566" s="351">
        <v>21</v>
      </c>
      <c r="AO566" s="9">
        <v>0</v>
      </c>
      <c r="AP566" s="9">
        <v>1</v>
      </c>
      <c r="AQ566" s="9">
        <v>0</v>
      </c>
      <c r="AR566" s="9">
        <v>0</v>
      </c>
    </row>
    <row r="567" spans="1:50" ht="26.25" thickBot="1">
      <c r="A567" s="212">
        <f t="shared" si="5647"/>
        <v>0</v>
      </c>
      <c r="B567" s="23" t="str">
        <f t="shared" ref="B567:D567" si="6143">B565</f>
        <v>GGFV51FA</v>
      </c>
      <c r="C567" s="220" t="str">
        <f t="shared" si="6143"/>
        <v>Minor Must</v>
      </c>
      <c r="D567" s="45" t="str">
        <f t="shared" si="6143"/>
        <v>FV. 5.2.2</v>
      </c>
      <c r="E567" s="24" t="str">
        <f>Labels!$C$104</f>
        <v>Answer 2 / Evidence</v>
      </c>
      <c r="F567" s="222"/>
      <c r="G567" s="223"/>
      <c r="H567" s="25" t="str">
        <f t="shared" si="6128"/>
        <v/>
      </c>
      <c r="I567" s="25" t="str">
        <f t="shared" si="6129"/>
        <v/>
      </c>
      <c r="J567" s="25" t="str">
        <f t="shared" si="6130"/>
        <v/>
      </c>
      <c r="K567" s="25" t="str">
        <f t="shared" si="6131"/>
        <v>X</v>
      </c>
      <c r="L567" s="27" t="str">
        <f t="shared" ref="L567" si="6144">L565</f>
        <v/>
      </c>
      <c r="M567" s="21"/>
      <c r="N567" s="22" t="e">
        <f t="shared" si="6133"/>
        <v>#VALUE!</v>
      </c>
      <c r="O567" s="22" t="str">
        <f t="shared" ref="O567" si="6145">IF(ISERR(N567),D565,N567)</f>
        <v>FV. 5.2.2</v>
      </c>
      <c r="P567" s="22" t="str">
        <f t="shared" si="6135"/>
        <v/>
      </c>
      <c r="Q567" s="22" t="str">
        <f t="shared" si="6136"/>
        <v/>
      </c>
      <c r="R567" s="9" t="e">
        <f t="shared" si="6137"/>
        <v>#N/A</v>
      </c>
      <c r="S567" s="9">
        <f t="shared" si="6138"/>
        <v>0</v>
      </c>
      <c r="T567" s="9" t="e">
        <f t="shared" si="6139"/>
        <v>#N/A</v>
      </c>
      <c r="U567" s="9">
        <f t="shared" si="6140"/>
        <v>0</v>
      </c>
      <c r="V567" s="9">
        <f t="shared" ref="V567" si="6146">IF(U567=0,U566,U567)</f>
        <v>2</v>
      </c>
      <c r="W567" s="347">
        <v>2</v>
      </c>
      <c r="X567" s="9" t="e">
        <f t="shared" si="6141"/>
        <v>#N/A</v>
      </c>
      <c r="Y567" s="349"/>
      <c r="Z567" s="9">
        <f>SUM(Y$7:Y567)</f>
        <v>0</v>
      </c>
      <c r="AE567" s="9">
        <f t="shared" ref="AE567" si="6147">MIN(AH567,V567)</f>
        <v>2</v>
      </c>
      <c r="AH567" s="9">
        <v>2</v>
      </c>
      <c r="AI567" s="351" t="s">
        <v>2312</v>
      </c>
      <c r="AJ567" s="351">
        <v>1354117</v>
      </c>
      <c r="AK567" s="351">
        <v>4148395</v>
      </c>
      <c r="AL567" s="351">
        <v>2</v>
      </c>
      <c r="AM567" s="352">
        <v>2</v>
      </c>
      <c r="AN567" s="351">
        <v>21</v>
      </c>
      <c r="AO567" s="9">
        <v>1</v>
      </c>
      <c r="AP567" s="9">
        <v>0</v>
      </c>
      <c r="AQ567" s="9">
        <v>0</v>
      </c>
      <c r="AR567" s="9">
        <v>0</v>
      </c>
      <c r="AU567" s="9">
        <v>0</v>
      </c>
      <c r="AV567" s="9">
        <f>U566</f>
        <v>2</v>
      </c>
    </row>
    <row r="568" spans="1:50" ht="38.25">
      <c r="A568" s="212">
        <f t="shared" si="5647"/>
        <v>0</v>
      </c>
      <c r="B568" s="67" t="s">
        <v>1157</v>
      </c>
      <c r="C568" s="143" t="s">
        <v>1096</v>
      </c>
      <c r="D568" s="43" t="s">
        <v>2718</v>
      </c>
      <c r="E568" s="218" t="str">
        <f>Labels!$C$54</f>
        <v>Control Point</v>
      </c>
      <c r="F568" s="26" t="s">
        <v>2719</v>
      </c>
      <c r="G568" s="30" t="str">
        <f>IF(OR(ISERR(P569),ISERR(P570),ISERR(Q569),ISERR(Q570)),Labels!$C$94,Q568)</f>
        <v>Input Accepted</v>
      </c>
      <c r="H568" s="15" t="str">
        <f t="shared" ref="H568" si="6148">IF(F569&lt;&gt;"",IF(TRIM(VLOOKUP(F569,$AI$2:$AR$5000,8,FALSE))="1","X",""),"")</f>
        <v/>
      </c>
      <c r="I568" s="15" t="str">
        <f t="shared" ref="I568" si="6149">IF(F569&lt;&gt;"",IF(TRIM(VLOOKUP(F569,$AI$2:$AR$5000,9,FALSE))="1","X",""),"")</f>
        <v/>
      </c>
      <c r="J568" s="15" t="str">
        <f t="shared" ref="J568" si="6150">IF(TRIM(""&amp;G570)&lt;&gt;"","X","")</f>
        <v/>
      </c>
      <c r="K568" s="15" t="str">
        <f t="shared" ref="K568" si="6151">IF(TRIM(""&amp;G569)&lt;&gt;"","X","")</f>
        <v>X</v>
      </c>
      <c r="L568" s="31" t="str">
        <f>IF(G568&lt;&gt;Labels!$C$92,"X","")</f>
        <v/>
      </c>
      <c r="M568" s="16"/>
      <c r="N568" s="17">
        <v>1354097</v>
      </c>
      <c r="O568" s="17">
        <v>13125</v>
      </c>
      <c r="P568" s="17"/>
      <c r="Q568" s="22" t="str">
        <f>IF(F569="",Labels!$C$93,R568)</f>
        <v>Input Accepted</v>
      </c>
      <c r="R568" s="9" t="str">
        <f t="shared" ref="R568" si="6152">IF(OR(O569&amp;""&lt;&gt;D568&amp;"",O570&amp;""&lt;&gt;D568&amp;""),"You are not allowed to copy cells in the answer column. Press Ctrl-z immediately to attempt to fix this error.",S568)</f>
        <v>Input Accepted</v>
      </c>
      <c r="S568" s="9" t="str">
        <f>IF(AND(OR(H568="X",S569=6,C568=Labels!$C$49,C568=Labels!$C$46,AX568="Y"),Q569=""),Labels!$C$95,T568)</f>
        <v>Input Accepted</v>
      </c>
      <c r="T568" s="346" t="str">
        <f>IF(OR(S570=6,AND(S570&gt;0,S569=6)),Labels!$C$96,IF(S570=1,Labels!$C$143,U568))</f>
        <v>Input Accepted</v>
      </c>
      <c r="U568" s="9" t="str">
        <f>IF(AND(S570&gt;0,U570&lt;=U569),Labels!C$97,V568)</f>
        <v>Input Accepted</v>
      </c>
      <c r="V568" s="9" t="str">
        <f>IF(AND(S570&gt;0,Q570=""),Labels!$C$98,W568)</f>
        <v>Input Accepted</v>
      </c>
      <c r="W568" s="9" t="str">
        <f>IF(AND(S570=0,Q570&lt;&gt;""),Labels!$C$99,Labels!$C$92)</f>
        <v>Input Accepted</v>
      </c>
      <c r="Y568" s="9">
        <f t="shared" ref="Y568" si="6153">IF(H568="X",1,0)</f>
        <v>0</v>
      </c>
      <c r="Z568" s="9">
        <f>SUM(Y$7:Y568)</f>
        <v>0</v>
      </c>
      <c r="AA568" s="9" t="str">
        <f t="shared" ref="AA568" si="6154">Q569</f>
        <v>Yes</v>
      </c>
      <c r="AB568" s="9">
        <f t="shared" ref="AB568" si="6155">VLOOKUP(P569,$AI$2:$AN$5000,6,FALSE)</f>
        <v>21</v>
      </c>
      <c r="AC568" s="9" t="str">
        <f t="shared" ref="AC568" si="6156">Q570</f>
        <v/>
      </c>
      <c r="AD568" s="9">
        <f t="shared" ref="AD568" si="6157">IF(TRIM(F569)="",1,0)</f>
        <v>0</v>
      </c>
      <c r="AF568" s="347">
        <f t="shared" ref="AF568" si="6158">SUM($AD$7:$AD$5000)</f>
        <v>0</v>
      </c>
      <c r="AG568" s="9">
        <f>IF(AND(H568="X",C568=Labels!C610),1,0)</f>
        <v>0</v>
      </c>
      <c r="AI568" s="351" t="s">
        <v>2313</v>
      </c>
      <c r="AJ568" s="351">
        <v>1354118</v>
      </c>
      <c r="AK568" s="351">
        <v>4148400</v>
      </c>
      <c r="AL568" s="351">
        <v>0</v>
      </c>
      <c r="AM568" s="352">
        <v>6</v>
      </c>
      <c r="AN568" s="351">
        <v>21</v>
      </c>
      <c r="AO568" s="9">
        <v>1</v>
      </c>
      <c r="AP568" s="9">
        <v>0</v>
      </c>
      <c r="AQ568" s="9">
        <v>1</v>
      </c>
      <c r="AR568" s="9">
        <v>0</v>
      </c>
      <c r="AX568" s="9" t="s">
        <v>663</v>
      </c>
    </row>
    <row r="569" spans="1:50" ht="25.5">
      <c r="A569" s="212">
        <f t="shared" si="5647"/>
        <v>0</v>
      </c>
      <c r="B569" s="18" t="s">
        <v>1157</v>
      </c>
      <c r="C569" s="219" t="str">
        <f t="shared" ref="C569" si="6159">C568</f>
        <v>Major Must</v>
      </c>
      <c r="D569" s="44" t="str">
        <f t="shared" ref="D569" si="6160">D568</f>
        <v>FV. 5.2.3</v>
      </c>
      <c r="E569" s="19" t="str">
        <f>Labels!$C$103</f>
        <v>Answer 1 / Comment</v>
      </c>
      <c r="F569" s="62" t="str">
        <f>$AI$509</f>
        <v>FV. 5.2.3 -Yes</v>
      </c>
      <c r="G569" s="46" t="s">
        <v>440</v>
      </c>
      <c r="H569" s="20" t="str">
        <f t="shared" ref="H569:H570" si="6161">H568</f>
        <v/>
      </c>
      <c r="I569" s="20" t="str">
        <f t="shared" ref="I569:I570" si="6162">I568</f>
        <v/>
      </c>
      <c r="J569" s="20" t="str">
        <f t="shared" ref="J569:J570" si="6163">J568</f>
        <v/>
      </c>
      <c r="K569" s="20" t="str">
        <f t="shared" ref="K569:K570" si="6164">K568</f>
        <v>X</v>
      </c>
      <c r="L569" s="28" t="str">
        <f t="shared" ref="L569" si="6165">L568</f>
        <v/>
      </c>
      <c r="M569" s="21"/>
      <c r="N569" s="22" t="str">
        <f t="shared" ref="N569:N570" si="6166">LEFT(F569,FIND(" -",F569)-1)</f>
        <v>FV. 5.2.3</v>
      </c>
      <c r="O569" s="22" t="str">
        <f t="shared" ref="O569" si="6167">IF(ISERR(N569),D568,N569)</f>
        <v>FV. 5.2.3</v>
      </c>
      <c r="P569" s="22" t="str">
        <f t="shared" ref="P569:P570" si="6168">TRIM(F569&amp;"")</f>
        <v>FV. 5.2.3 -Yes</v>
      </c>
      <c r="Q569" s="22" t="str">
        <f t="shared" ref="Q569:Q570" si="6169">TRIM(G569&amp;"")</f>
        <v>Yes</v>
      </c>
      <c r="R569" s="9">
        <f t="shared" ref="R569:R570" si="6170">VLOOKUP(F569,$AI$2:$AM$5000,5,FALSE)</f>
        <v>2</v>
      </c>
      <c r="S569" s="9">
        <f t="shared" ref="S569:S570" si="6171">IF(ISNA(R569),0,R569)</f>
        <v>2</v>
      </c>
      <c r="T569" s="9">
        <f t="shared" ref="T569:T570" si="6172">VLOOKUP(F569,$AI$2:$AL$5000,4,FALSE)</f>
        <v>2</v>
      </c>
      <c r="U569" s="9">
        <f t="shared" ref="U569:U570" si="6173">IF(ISNA(T569),0,T569)</f>
        <v>2</v>
      </c>
      <c r="X569" s="9">
        <f t="shared" ref="X569:X570" si="6174">VLOOKUP(F569,$AI$2:$AL$5000,3,FALSE)</f>
        <v>4148337</v>
      </c>
      <c r="Y569" s="349"/>
      <c r="Z569" s="9">
        <f>SUM(Y$7:Y569)</f>
        <v>0</v>
      </c>
      <c r="AC569" s="350">
        <f t="shared" ref="AC569" si="6175">IF(ISNA(VLOOKUP(F569,$AI$2:$AS$5000,11,FALSE)),"", VLOOKUP(F569,$AI$2:$AS$5000,11,FALSE))</f>
        <v>0</v>
      </c>
      <c r="AI569" s="351" t="s">
        <v>2314</v>
      </c>
      <c r="AJ569" s="351">
        <v>1354118</v>
      </c>
      <c r="AK569" s="351">
        <v>4148399</v>
      </c>
      <c r="AL569" s="351">
        <v>0</v>
      </c>
      <c r="AM569" s="352">
        <v>5</v>
      </c>
      <c r="AN569" s="351">
        <v>21</v>
      </c>
      <c r="AO569" s="9">
        <v>0</v>
      </c>
      <c r="AP569" s="9">
        <v>1</v>
      </c>
      <c r="AQ569" s="9">
        <v>0</v>
      </c>
      <c r="AR569" s="9">
        <v>0</v>
      </c>
    </row>
    <row r="570" spans="1:50" ht="26.25" thickBot="1">
      <c r="A570" s="212">
        <f t="shared" si="5647"/>
        <v>0</v>
      </c>
      <c r="B570" s="23" t="str">
        <f t="shared" ref="B570:D570" si="6176">B568</f>
        <v>GGFV51FA</v>
      </c>
      <c r="C570" s="220" t="str">
        <f t="shared" si="6176"/>
        <v>Major Must</v>
      </c>
      <c r="D570" s="45" t="str">
        <f t="shared" si="6176"/>
        <v>FV. 5.2.3</v>
      </c>
      <c r="E570" s="24" t="str">
        <f>Labels!$C$104</f>
        <v>Answer 2 / Evidence</v>
      </c>
      <c r="F570" s="222"/>
      <c r="G570" s="223"/>
      <c r="H570" s="25" t="str">
        <f t="shared" si="6161"/>
        <v/>
      </c>
      <c r="I570" s="25" t="str">
        <f t="shared" si="6162"/>
        <v/>
      </c>
      <c r="J570" s="25" t="str">
        <f t="shared" si="6163"/>
        <v/>
      </c>
      <c r="K570" s="25" t="str">
        <f t="shared" si="6164"/>
        <v>X</v>
      </c>
      <c r="L570" s="27" t="str">
        <f t="shared" ref="L570" si="6177">L568</f>
        <v/>
      </c>
      <c r="M570" s="21"/>
      <c r="N570" s="22" t="e">
        <f t="shared" si="6166"/>
        <v>#VALUE!</v>
      </c>
      <c r="O570" s="22" t="str">
        <f t="shared" ref="O570" si="6178">IF(ISERR(N570),D568,N570)</f>
        <v>FV. 5.2.3</v>
      </c>
      <c r="P570" s="22" t="str">
        <f t="shared" si="6168"/>
        <v/>
      </c>
      <c r="Q570" s="22" t="str">
        <f t="shared" si="6169"/>
        <v/>
      </c>
      <c r="R570" s="9" t="e">
        <f t="shared" si="6170"/>
        <v>#N/A</v>
      </c>
      <c r="S570" s="9">
        <f t="shared" si="6171"/>
        <v>0</v>
      </c>
      <c r="T570" s="9" t="e">
        <f t="shared" si="6172"/>
        <v>#N/A</v>
      </c>
      <c r="U570" s="9">
        <f t="shared" si="6173"/>
        <v>0</v>
      </c>
      <c r="V570" s="9">
        <f t="shared" ref="V570" si="6179">IF(U570=0,U569,U570)</f>
        <v>2</v>
      </c>
      <c r="W570" s="347">
        <v>2</v>
      </c>
      <c r="X570" s="9" t="e">
        <f t="shared" si="6174"/>
        <v>#N/A</v>
      </c>
      <c r="Y570" s="349"/>
      <c r="Z570" s="9">
        <f>SUM(Y$7:Y570)</f>
        <v>0</v>
      </c>
      <c r="AE570" s="9">
        <f t="shared" ref="AE570" si="6180">MIN(AH570,V570)</f>
        <v>2</v>
      </c>
      <c r="AH570" s="9">
        <v>2</v>
      </c>
      <c r="AI570" s="351" t="s">
        <v>2315</v>
      </c>
      <c r="AJ570" s="351">
        <v>1354118</v>
      </c>
      <c r="AK570" s="351">
        <v>4148398</v>
      </c>
      <c r="AL570" s="351">
        <v>2</v>
      </c>
      <c r="AM570" s="352">
        <v>2</v>
      </c>
      <c r="AN570" s="351">
        <v>21</v>
      </c>
      <c r="AO570" s="9">
        <v>1</v>
      </c>
      <c r="AP570" s="9">
        <v>0</v>
      </c>
      <c r="AQ570" s="9">
        <v>0</v>
      </c>
      <c r="AR570" s="9">
        <v>0</v>
      </c>
      <c r="AU570" s="9">
        <v>0</v>
      </c>
      <c r="AV570" s="9">
        <f>U569</f>
        <v>2</v>
      </c>
    </row>
    <row r="571" spans="1:50" ht="76.5">
      <c r="A571" s="212">
        <f t="shared" si="5647"/>
        <v>0</v>
      </c>
      <c r="B571" s="67" t="s">
        <v>1157</v>
      </c>
      <c r="C571" s="143" t="s">
        <v>1096</v>
      </c>
      <c r="D571" s="43" t="s">
        <v>2720</v>
      </c>
      <c r="E571" s="218" t="str">
        <f>Labels!$C$54</f>
        <v>Control Point</v>
      </c>
      <c r="F571" s="26" t="s">
        <v>2721</v>
      </c>
      <c r="G571" s="30" t="str">
        <f>IF(OR(ISERR(P572),ISERR(P573),ISERR(Q572),ISERR(Q573)),Labels!$C$94,Q571)</f>
        <v>Input Accepted</v>
      </c>
      <c r="H571" s="15" t="str">
        <f t="shared" ref="H571" si="6181">IF(F572&lt;&gt;"",IF(TRIM(VLOOKUP(F572,$AI$2:$AR$5000,8,FALSE))="1","X",""),"")</f>
        <v/>
      </c>
      <c r="I571" s="15" t="str">
        <f t="shared" ref="I571" si="6182">IF(F572&lt;&gt;"",IF(TRIM(VLOOKUP(F572,$AI$2:$AR$5000,9,FALSE))="1","X",""),"")</f>
        <v/>
      </c>
      <c r="J571" s="15" t="str">
        <f t="shared" ref="J571" si="6183">IF(TRIM(""&amp;G573)&lt;&gt;"","X","")</f>
        <v/>
      </c>
      <c r="K571" s="15" t="str">
        <f t="shared" ref="K571" si="6184">IF(TRIM(""&amp;G572)&lt;&gt;"","X","")</f>
        <v>X</v>
      </c>
      <c r="L571" s="31" t="str">
        <f>IF(G571&lt;&gt;Labels!$C$92,"X","")</f>
        <v/>
      </c>
      <c r="M571" s="16"/>
      <c r="N571" s="17">
        <v>1354098</v>
      </c>
      <c r="O571" s="17">
        <v>13125</v>
      </c>
      <c r="P571" s="17"/>
      <c r="Q571" s="22" t="str">
        <f>IF(F572="",Labels!$C$93,R571)</f>
        <v>Input Accepted</v>
      </c>
      <c r="R571" s="9" t="str">
        <f t="shared" ref="R571" si="6185">IF(OR(O572&amp;""&lt;&gt;D571&amp;"",O573&amp;""&lt;&gt;D571&amp;""),"You are not allowed to copy cells in the answer column. Press Ctrl-z immediately to attempt to fix this error.",S571)</f>
        <v>Input Accepted</v>
      </c>
      <c r="S571" s="9" t="str">
        <f>IF(AND(OR(H571="X",S572=6,C571=Labels!$C$49,C571=Labels!$C$46,AX571="Y"),Q572=""),Labels!$C$95,T571)</f>
        <v>Input Accepted</v>
      </c>
      <c r="T571" s="346" t="str">
        <f>IF(OR(S573=6,AND(S573&gt;0,S572=6)),Labels!$C$96,IF(S573=1,Labels!$C$143,U571))</f>
        <v>Input Accepted</v>
      </c>
      <c r="U571" s="9" t="str">
        <f>IF(AND(S573&gt;0,U573&lt;=U572),Labels!C$97,V571)</f>
        <v>Input Accepted</v>
      </c>
      <c r="V571" s="9" t="str">
        <f>IF(AND(S573&gt;0,Q573=""),Labels!$C$98,W571)</f>
        <v>Input Accepted</v>
      </c>
      <c r="W571" s="9" t="str">
        <f>IF(AND(S573=0,Q573&lt;&gt;""),Labels!$C$99,Labels!$C$92)</f>
        <v>Input Accepted</v>
      </c>
      <c r="Y571" s="9">
        <f t="shared" ref="Y571" si="6186">IF(H571="X",1,0)</f>
        <v>0</v>
      </c>
      <c r="Z571" s="9">
        <f>SUM(Y$7:Y571)</f>
        <v>0</v>
      </c>
      <c r="AA571" s="9" t="str">
        <f t="shared" ref="AA571" si="6187">Q572</f>
        <v>Yes</v>
      </c>
      <c r="AB571" s="9">
        <f t="shared" ref="AB571" si="6188">VLOOKUP(P572,$AI$2:$AN$5000,6,FALSE)</f>
        <v>21</v>
      </c>
      <c r="AC571" s="9" t="str">
        <f t="shared" ref="AC571" si="6189">Q573</f>
        <v/>
      </c>
      <c r="AD571" s="9">
        <f t="shared" ref="AD571" si="6190">IF(TRIM(F572)="",1,0)</f>
        <v>0</v>
      </c>
      <c r="AF571" s="347">
        <f t="shared" ref="AF571" si="6191">SUM($AD$7:$AD$5000)</f>
        <v>0</v>
      </c>
      <c r="AG571" s="9">
        <f>IF(AND(H571="X",C571=Labels!C613),1,0)</f>
        <v>0</v>
      </c>
      <c r="AI571" s="351" t="s">
        <v>2316</v>
      </c>
      <c r="AJ571" s="351">
        <v>1354119</v>
      </c>
      <c r="AK571" s="351">
        <v>4148402</v>
      </c>
      <c r="AL571" s="351">
        <v>0</v>
      </c>
      <c r="AM571" s="352">
        <v>6</v>
      </c>
      <c r="AN571" s="351">
        <v>21</v>
      </c>
      <c r="AO571" s="9">
        <v>1</v>
      </c>
      <c r="AP571" s="9">
        <v>0</v>
      </c>
      <c r="AQ571" s="9">
        <v>1</v>
      </c>
      <c r="AR571" s="9">
        <v>0</v>
      </c>
      <c r="AX571" s="9" t="s">
        <v>663</v>
      </c>
    </row>
    <row r="572" spans="1:50" ht="25.5">
      <c r="A572" s="212">
        <f t="shared" si="5647"/>
        <v>0</v>
      </c>
      <c r="B572" s="18" t="s">
        <v>1157</v>
      </c>
      <c r="C572" s="219" t="str">
        <f t="shared" ref="C572" si="6192">C571</f>
        <v>Major Must</v>
      </c>
      <c r="D572" s="44" t="str">
        <f t="shared" ref="D572" si="6193">D571</f>
        <v>FV. 5.2.4</v>
      </c>
      <c r="E572" s="19" t="str">
        <f>Labels!$C$103</f>
        <v>Answer 1 / Comment</v>
      </c>
      <c r="F572" s="62" t="str">
        <f>$AI$512</f>
        <v>FV. 5.2.4 -Yes</v>
      </c>
      <c r="G572" s="46" t="s">
        <v>440</v>
      </c>
      <c r="H572" s="20" t="str">
        <f t="shared" ref="H572:H573" si="6194">H571</f>
        <v/>
      </c>
      <c r="I572" s="20" t="str">
        <f t="shared" ref="I572:I573" si="6195">I571</f>
        <v/>
      </c>
      <c r="J572" s="20" t="str">
        <f t="shared" ref="J572:J573" si="6196">J571</f>
        <v/>
      </c>
      <c r="K572" s="20" t="str">
        <f t="shared" ref="K572:K573" si="6197">K571</f>
        <v>X</v>
      </c>
      <c r="L572" s="28" t="str">
        <f t="shared" ref="L572" si="6198">L571</f>
        <v/>
      </c>
      <c r="M572" s="21"/>
      <c r="N572" s="22" t="str">
        <f t="shared" ref="N572:N573" si="6199">LEFT(F572,FIND(" -",F572)-1)</f>
        <v>FV. 5.2.4</v>
      </c>
      <c r="O572" s="22" t="str">
        <f t="shared" ref="O572" si="6200">IF(ISERR(N572),D571,N572)</f>
        <v>FV. 5.2.4</v>
      </c>
      <c r="P572" s="22" t="str">
        <f t="shared" ref="P572:P573" si="6201">TRIM(F572&amp;"")</f>
        <v>FV. 5.2.4 -Yes</v>
      </c>
      <c r="Q572" s="22" t="str">
        <f t="shared" ref="Q572:Q573" si="6202">TRIM(G572&amp;"")</f>
        <v>Yes</v>
      </c>
      <c r="R572" s="9">
        <f t="shared" ref="R572:R573" si="6203">VLOOKUP(F572,$AI$2:$AM$5000,5,FALSE)</f>
        <v>2</v>
      </c>
      <c r="S572" s="9">
        <f t="shared" ref="S572:S573" si="6204">IF(ISNA(R572),0,R572)</f>
        <v>2</v>
      </c>
      <c r="T572" s="9">
        <f t="shared" ref="T572:T573" si="6205">VLOOKUP(F572,$AI$2:$AL$5000,4,FALSE)</f>
        <v>2</v>
      </c>
      <c r="U572" s="9">
        <f t="shared" ref="U572:U573" si="6206">IF(ISNA(T572),0,T572)</f>
        <v>2</v>
      </c>
      <c r="X572" s="9">
        <f t="shared" ref="X572:X573" si="6207">VLOOKUP(F572,$AI$2:$AL$5000,3,FALSE)</f>
        <v>4148340</v>
      </c>
      <c r="Y572" s="349"/>
      <c r="Z572" s="9">
        <f>SUM(Y$7:Y572)</f>
        <v>0</v>
      </c>
      <c r="AC572" s="350">
        <f t="shared" ref="AC572" si="6208">IF(ISNA(VLOOKUP(F572,$AI$2:$AS$5000,11,FALSE)),"", VLOOKUP(F572,$AI$2:$AS$5000,11,FALSE))</f>
        <v>0</v>
      </c>
      <c r="AI572" s="351" t="s">
        <v>2317</v>
      </c>
      <c r="AJ572" s="351">
        <v>1354119</v>
      </c>
      <c r="AK572" s="351">
        <v>4148401</v>
      </c>
      <c r="AL572" s="351">
        <v>0</v>
      </c>
      <c r="AM572" s="352">
        <v>5</v>
      </c>
      <c r="AN572" s="351">
        <v>21</v>
      </c>
      <c r="AO572" s="9">
        <v>0</v>
      </c>
      <c r="AP572" s="9">
        <v>1</v>
      </c>
      <c r="AQ572" s="9">
        <v>0</v>
      </c>
      <c r="AR572" s="9">
        <v>0</v>
      </c>
    </row>
    <row r="573" spans="1:50" ht="26.25" thickBot="1">
      <c r="A573" s="212">
        <f t="shared" si="5647"/>
        <v>0</v>
      </c>
      <c r="B573" s="23" t="str">
        <f t="shared" ref="B573:D573" si="6209">B571</f>
        <v>GGFV51FA</v>
      </c>
      <c r="C573" s="220" t="str">
        <f t="shared" si="6209"/>
        <v>Major Must</v>
      </c>
      <c r="D573" s="45" t="str">
        <f t="shared" si="6209"/>
        <v>FV. 5.2.4</v>
      </c>
      <c r="E573" s="24" t="str">
        <f>Labels!$C$104</f>
        <v>Answer 2 / Evidence</v>
      </c>
      <c r="F573" s="222"/>
      <c r="G573" s="223"/>
      <c r="H573" s="25" t="str">
        <f t="shared" si="6194"/>
        <v/>
      </c>
      <c r="I573" s="25" t="str">
        <f t="shared" si="6195"/>
        <v/>
      </c>
      <c r="J573" s="25" t="str">
        <f t="shared" si="6196"/>
        <v/>
      </c>
      <c r="K573" s="25" t="str">
        <f t="shared" si="6197"/>
        <v>X</v>
      </c>
      <c r="L573" s="27" t="str">
        <f t="shared" ref="L573" si="6210">L571</f>
        <v/>
      </c>
      <c r="M573" s="21"/>
      <c r="N573" s="22" t="e">
        <f t="shared" si="6199"/>
        <v>#VALUE!</v>
      </c>
      <c r="O573" s="22" t="str">
        <f t="shared" ref="O573" si="6211">IF(ISERR(N573),D571,N573)</f>
        <v>FV. 5.2.4</v>
      </c>
      <c r="P573" s="22" t="str">
        <f t="shared" si="6201"/>
        <v/>
      </c>
      <c r="Q573" s="22" t="str">
        <f t="shared" si="6202"/>
        <v/>
      </c>
      <c r="R573" s="9" t="e">
        <f t="shared" si="6203"/>
        <v>#N/A</v>
      </c>
      <c r="S573" s="9">
        <f t="shared" si="6204"/>
        <v>0</v>
      </c>
      <c r="T573" s="9" t="e">
        <f t="shared" si="6205"/>
        <v>#N/A</v>
      </c>
      <c r="U573" s="9">
        <f t="shared" si="6206"/>
        <v>0</v>
      </c>
      <c r="V573" s="9">
        <f t="shared" ref="V573" si="6212">IF(U573=0,U572,U573)</f>
        <v>2</v>
      </c>
      <c r="W573" s="347">
        <v>2</v>
      </c>
      <c r="X573" s="9" t="e">
        <f t="shared" si="6207"/>
        <v>#N/A</v>
      </c>
      <c r="Y573" s="349"/>
      <c r="Z573" s="9">
        <f>SUM(Y$7:Y573)</f>
        <v>0</v>
      </c>
      <c r="AE573" s="9">
        <f t="shared" ref="AE573" si="6213">MIN(AH573,V573)</f>
        <v>2</v>
      </c>
      <c r="AH573" s="9">
        <v>2</v>
      </c>
      <c r="AI573" s="351" t="s">
        <v>2318</v>
      </c>
      <c r="AJ573" s="351">
        <v>1354119</v>
      </c>
      <c r="AK573" s="351">
        <v>4148403</v>
      </c>
      <c r="AL573" s="351">
        <v>2</v>
      </c>
      <c r="AM573" s="352">
        <v>2</v>
      </c>
      <c r="AN573" s="351">
        <v>21</v>
      </c>
      <c r="AO573" s="9">
        <v>1</v>
      </c>
      <c r="AP573" s="9">
        <v>0</v>
      </c>
      <c r="AQ573" s="9">
        <v>0</v>
      </c>
      <c r="AR573" s="9">
        <v>0</v>
      </c>
      <c r="AU573" s="9">
        <v>0</v>
      </c>
      <c r="AV573" s="9">
        <f>U572</f>
        <v>2</v>
      </c>
    </row>
    <row r="574" spans="1:50" ht="25.5">
      <c r="A574" s="212">
        <f t="shared" si="5647"/>
        <v>0</v>
      </c>
      <c r="B574" s="67" t="s">
        <v>1157</v>
      </c>
      <c r="C574" s="143" t="s">
        <v>407</v>
      </c>
      <c r="D574" s="43" t="s">
        <v>2722</v>
      </c>
      <c r="E574" s="218" t="str">
        <f>Labels!$C$54</f>
        <v>Control Point</v>
      </c>
      <c r="F574" s="26" t="s">
        <v>2723</v>
      </c>
      <c r="G574" s="30" t="str">
        <f>IF(OR(ISERR(P575),ISERR(P576),ISERR(Q575),ISERR(Q576)),Labels!$C$94,Q574)</f>
        <v>Input Accepted</v>
      </c>
      <c r="H574" s="15" t="str">
        <f t="shared" ref="H574" si="6214">IF(F575&lt;&gt;"",IF(TRIM(VLOOKUP(F575,$AI$2:$AR$5000,8,FALSE))="1","X",""),"")</f>
        <v/>
      </c>
      <c r="I574" s="15" t="str">
        <f t="shared" ref="I574" si="6215">IF(F575&lt;&gt;"",IF(TRIM(VLOOKUP(F575,$AI$2:$AR$5000,9,FALSE))="1","X",""),"")</f>
        <v/>
      </c>
      <c r="J574" s="15" t="str">
        <f t="shared" ref="J574" si="6216">IF(TRIM(""&amp;G576)&lt;&gt;"","X","")</f>
        <v/>
      </c>
      <c r="K574" s="15" t="str">
        <f t="shared" ref="K574" si="6217">IF(TRIM(""&amp;G575)&lt;&gt;"","X","")</f>
        <v/>
      </c>
      <c r="L574" s="31" t="str">
        <f>IF(G574&lt;&gt;Labels!$C$92,"X","")</f>
        <v/>
      </c>
      <c r="M574" s="16"/>
      <c r="N574" s="17">
        <v>1354099</v>
      </c>
      <c r="O574" s="17">
        <v>13125</v>
      </c>
      <c r="P574" s="17"/>
      <c r="Q574" s="22" t="str">
        <f>IF(F575="",Labels!$C$93,R574)</f>
        <v>Input Accepted</v>
      </c>
      <c r="R574" s="9" t="str">
        <f t="shared" ref="R574" si="6218">IF(OR(O575&amp;""&lt;&gt;D574&amp;"",O576&amp;""&lt;&gt;D574&amp;""),"You are not allowed to copy cells in the answer column. Press Ctrl-z immediately to attempt to fix this error.",S574)</f>
        <v>Input Accepted</v>
      </c>
      <c r="S574" s="9" t="str">
        <f>IF(AND(OR(H574="X",S575=6,C574=Labels!$C$49,C574=Labels!$C$46,AX574="Y"),Q575=""),Labels!$C$95,T574)</f>
        <v>Input Accepted</v>
      </c>
      <c r="T574" s="346" t="str">
        <f>IF(OR(S576=6,AND(S576&gt;0,S575=6)),Labels!$C$96,IF(S576=1,Labels!$C$143,U574))</f>
        <v>Input Accepted</v>
      </c>
      <c r="U574" s="9" t="str">
        <f>IF(AND(S576&gt;0,U576&lt;=U575),Labels!C$97,V574)</f>
        <v>Input Accepted</v>
      </c>
      <c r="V574" s="9" t="str">
        <f>IF(AND(S576&gt;0,Q576=""),Labels!$C$98,W574)</f>
        <v>Input Accepted</v>
      </c>
      <c r="W574" s="9" t="str">
        <f>IF(AND(S576=0,Q576&lt;&gt;""),Labels!$C$99,Labels!$C$92)</f>
        <v>Input Accepted</v>
      </c>
      <c r="Y574" s="9">
        <f t="shared" ref="Y574" si="6219">IF(H574="X",1,0)</f>
        <v>0</v>
      </c>
      <c r="Z574" s="9">
        <f>SUM(Y$7:Y574)</f>
        <v>0</v>
      </c>
      <c r="AA574" s="9" t="str">
        <f t="shared" ref="AA574" si="6220">Q575</f>
        <v/>
      </c>
      <c r="AB574" s="9">
        <f t="shared" ref="AB574" si="6221">VLOOKUP(P575,$AI$2:$AN$5000,6,FALSE)</f>
        <v>21</v>
      </c>
      <c r="AC574" s="9" t="str">
        <f t="shared" ref="AC574" si="6222">Q576</f>
        <v/>
      </c>
      <c r="AD574" s="9">
        <f t="shared" ref="AD574" si="6223">IF(TRIM(F575)="",1,0)</f>
        <v>0</v>
      </c>
      <c r="AF574" s="347">
        <f t="shared" ref="AF574" si="6224">SUM($AD$7:$AD$5000)</f>
        <v>0</v>
      </c>
      <c r="AG574" s="9">
        <f>IF(AND(H574="X",C574=Labels!C616),1,0)</f>
        <v>0</v>
      </c>
      <c r="AI574" s="351" t="s">
        <v>2319</v>
      </c>
      <c r="AJ574" s="351">
        <v>1354120</v>
      </c>
      <c r="AK574" s="351">
        <v>4148406</v>
      </c>
      <c r="AL574" s="351">
        <v>0</v>
      </c>
      <c r="AM574" s="352">
        <v>6</v>
      </c>
      <c r="AN574" s="351">
        <v>21</v>
      </c>
      <c r="AO574" s="9">
        <v>1</v>
      </c>
      <c r="AP574" s="9">
        <v>0</v>
      </c>
      <c r="AQ574" s="9">
        <v>1</v>
      </c>
      <c r="AR574" s="9">
        <v>0</v>
      </c>
      <c r="AX574" s="9" t="s">
        <v>663</v>
      </c>
    </row>
    <row r="575" spans="1:50" ht="25.5">
      <c r="A575" s="212">
        <f t="shared" si="5647"/>
        <v>0</v>
      </c>
      <c r="B575" s="18" t="s">
        <v>1157</v>
      </c>
      <c r="C575" s="219" t="str">
        <f t="shared" ref="C575" si="6225">C574</f>
        <v>Recommended</v>
      </c>
      <c r="D575" s="44" t="str">
        <f t="shared" ref="D575" si="6226">D574</f>
        <v>FV. 5.2.5</v>
      </c>
      <c r="E575" s="19" t="str">
        <f>Labels!$C$103</f>
        <v>Answer 1 / Comment</v>
      </c>
      <c r="F575" s="62" t="str">
        <f>$AI$515</f>
        <v>FV. 5.2.5 -Yes</v>
      </c>
      <c r="G575" s="46"/>
      <c r="H575" s="20" t="str">
        <f t="shared" ref="H575:H576" si="6227">H574</f>
        <v/>
      </c>
      <c r="I575" s="20" t="str">
        <f t="shared" ref="I575:I576" si="6228">I574</f>
        <v/>
      </c>
      <c r="J575" s="20" t="str">
        <f t="shared" ref="J575:J576" si="6229">J574</f>
        <v/>
      </c>
      <c r="K575" s="20" t="str">
        <f t="shared" ref="K575:K576" si="6230">K574</f>
        <v/>
      </c>
      <c r="L575" s="28" t="str">
        <f t="shared" ref="L575" si="6231">L574</f>
        <v/>
      </c>
      <c r="M575" s="21"/>
      <c r="N575" s="22" t="str">
        <f t="shared" ref="N575:N576" si="6232">LEFT(F575,FIND(" -",F575)-1)</f>
        <v>FV. 5.2.5</v>
      </c>
      <c r="O575" s="22" t="str">
        <f t="shared" ref="O575" si="6233">IF(ISERR(N575),D574,N575)</f>
        <v>FV. 5.2.5</v>
      </c>
      <c r="P575" s="22" t="str">
        <f t="shared" ref="P575:P576" si="6234">TRIM(F575&amp;"")</f>
        <v>FV. 5.2.5 -Yes</v>
      </c>
      <c r="Q575" s="22" t="str">
        <f t="shared" ref="Q575:Q576" si="6235">TRIM(G575&amp;"")</f>
        <v/>
      </c>
      <c r="R575" s="9">
        <f t="shared" ref="R575:R576" si="6236">VLOOKUP(F575,$AI$2:$AM$5000,5,FALSE)</f>
        <v>2</v>
      </c>
      <c r="S575" s="9">
        <f t="shared" ref="S575:S576" si="6237">IF(ISNA(R575),0,R575)</f>
        <v>2</v>
      </c>
      <c r="T575" s="9">
        <f t="shared" ref="T575:T576" si="6238">VLOOKUP(F575,$AI$2:$AL$5000,4,FALSE)</f>
        <v>2</v>
      </c>
      <c r="U575" s="9">
        <f t="shared" ref="U575:U576" si="6239">IF(ISNA(T575),0,T575)</f>
        <v>2</v>
      </c>
      <c r="X575" s="9">
        <f t="shared" ref="X575:X576" si="6240">VLOOKUP(F575,$AI$2:$AL$5000,3,FALSE)</f>
        <v>4148343</v>
      </c>
      <c r="Y575" s="349"/>
      <c r="Z575" s="9">
        <f>SUM(Y$7:Y575)</f>
        <v>0</v>
      </c>
      <c r="AC575" s="350">
        <f t="shared" ref="AC575" si="6241">IF(ISNA(VLOOKUP(F575,$AI$2:$AS$5000,11,FALSE)),"", VLOOKUP(F575,$AI$2:$AS$5000,11,FALSE))</f>
        <v>0</v>
      </c>
      <c r="AI575" s="351" t="s">
        <v>2320</v>
      </c>
      <c r="AJ575" s="351">
        <v>1354120</v>
      </c>
      <c r="AK575" s="351">
        <v>4148405</v>
      </c>
      <c r="AL575" s="351">
        <v>0</v>
      </c>
      <c r="AM575" s="352">
        <v>5</v>
      </c>
      <c r="AN575" s="351">
        <v>21</v>
      </c>
      <c r="AO575" s="9">
        <v>0</v>
      </c>
      <c r="AP575" s="9">
        <v>1</v>
      </c>
      <c r="AQ575" s="9">
        <v>0</v>
      </c>
      <c r="AR575" s="9">
        <v>0</v>
      </c>
    </row>
    <row r="576" spans="1:50" ht="26.25" thickBot="1">
      <c r="A576" s="212">
        <f t="shared" si="5647"/>
        <v>0</v>
      </c>
      <c r="B576" s="23" t="str">
        <f t="shared" ref="B576:D576" si="6242">B574</f>
        <v>GGFV51FA</v>
      </c>
      <c r="C576" s="220" t="str">
        <f t="shared" si="6242"/>
        <v>Recommended</v>
      </c>
      <c r="D576" s="45" t="str">
        <f t="shared" si="6242"/>
        <v>FV. 5.2.5</v>
      </c>
      <c r="E576" s="24" t="str">
        <f>Labels!$C$104</f>
        <v>Answer 2 / Evidence</v>
      </c>
      <c r="F576" s="222"/>
      <c r="G576" s="223"/>
      <c r="H576" s="25" t="str">
        <f t="shared" si="6227"/>
        <v/>
      </c>
      <c r="I576" s="25" t="str">
        <f t="shared" si="6228"/>
        <v/>
      </c>
      <c r="J576" s="25" t="str">
        <f t="shared" si="6229"/>
        <v/>
      </c>
      <c r="K576" s="25" t="str">
        <f t="shared" si="6230"/>
        <v/>
      </c>
      <c r="L576" s="27" t="str">
        <f t="shared" ref="L576" si="6243">L574</f>
        <v/>
      </c>
      <c r="M576" s="21"/>
      <c r="N576" s="22" t="e">
        <f t="shared" si="6232"/>
        <v>#VALUE!</v>
      </c>
      <c r="O576" s="22" t="str">
        <f t="shared" ref="O576" si="6244">IF(ISERR(N576),D574,N576)</f>
        <v>FV. 5.2.5</v>
      </c>
      <c r="P576" s="22" t="str">
        <f t="shared" si="6234"/>
        <v/>
      </c>
      <c r="Q576" s="22" t="str">
        <f t="shared" si="6235"/>
        <v/>
      </c>
      <c r="R576" s="9" t="e">
        <f t="shared" si="6236"/>
        <v>#N/A</v>
      </c>
      <c r="S576" s="9">
        <f t="shared" si="6237"/>
        <v>0</v>
      </c>
      <c r="T576" s="9" t="e">
        <f t="shared" si="6238"/>
        <v>#N/A</v>
      </c>
      <c r="U576" s="9">
        <f t="shared" si="6239"/>
        <v>0</v>
      </c>
      <c r="V576" s="9">
        <f t="shared" ref="V576" si="6245">IF(U576=0,U575,U576)</f>
        <v>2</v>
      </c>
      <c r="W576" s="347">
        <v>2</v>
      </c>
      <c r="X576" s="9" t="e">
        <f t="shared" si="6240"/>
        <v>#N/A</v>
      </c>
      <c r="Y576" s="349"/>
      <c r="Z576" s="9">
        <f>SUM(Y$7:Y576)</f>
        <v>0</v>
      </c>
      <c r="AE576" s="9">
        <f t="shared" ref="AE576" si="6246">MIN(AH576,V576)</f>
        <v>2</v>
      </c>
      <c r="AH576" s="9">
        <v>2</v>
      </c>
      <c r="AI576" s="351" t="s">
        <v>2321</v>
      </c>
      <c r="AJ576" s="351">
        <v>1354120</v>
      </c>
      <c r="AK576" s="351">
        <v>4148404</v>
      </c>
      <c r="AL576" s="351">
        <v>2</v>
      </c>
      <c r="AM576" s="352">
        <v>2</v>
      </c>
      <c r="AN576" s="351">
        <v>21</v>
      </c>
      <c r="AO576" s="9">
        <v>1</v>
      </c>
      <c r="AP576" s="9">
        <v>0</v>
      </c>
      <c r="AQ576" s="9">
        <v>0</v>
      </c>
      <c r="AR576" s="9">
        <v>0</v>
      </c>
      <c r="AU576" s="9">
        <v>0</v>
      </c>
      <c r="AV576" s="9">
        <f>U575</f>
        <v>2</v>
      </c>
    </row>
    <row r="577" spans="1:50" ht="51">
      <c r="A577" s="212">
        <f t="shared" si="5647"/>
        <v>0</v>
      </c>
      <c r="B577" s="67" t="s">
        <v>1157</v>
      </c>
      <c r="C577" s="143" t="s">
        <v>1096</v>
      </c>
      <c r="D577" s="43" t="s">
        <v>2724</v>
      </c>
      <c r="E577" s="218" t="str">
        <f>Labels!$C$54</f>
        <v>Control Point</v>
      </c>
      <c r="F577" s="26" t="s">
        <v>2725</v>
      </c>
      <c r="G577" s="30" t="str">
        <f>IF(OR(ISERR(P578),ISERR(P579),ISERR(Q578),ISERR(Q579)),Labels!$C$94,Q577)</f>
        <v>Input Accepted</v>
      </c>
      <c r="H577" s="15" t="str">
        <f t="shared" ref="H577" si="6247">IF(F578&lt;&gt;"",IF(TRIM(VLOOKUP(F578,$AI$2:$AR$5000,8,FALSE))="1","X",""),"")</f>
        <v/>
      </c>
      <c r="I577" s="15" t="str">
        <f t="shared" ref="I577" si="6248">IF(F578&lt;&gt;"",IF(TRIM(VLOOKUP(F578,$AI$2:$AR$5000,9,FALSE))="1","X",""),"")</f>
        <v/>
      </c>
      <c r="J577" s="15" t="str">
        <f t="shared" ref="J577" si="6249">IF(TRIM(""&amp;G579)&lt;&gt;"","X","")</f>
        <v/>
      </c>
      <c r="K577" s="15" t="str">
        <f t="shared" ref="K577" si="6250">IF(TRIM(""&amp;G578)&lt;&gt;"","X","")</f>
        <v>X</v>
      </c>
      <c r="L577" s="31" t="str">
        <f>IF(G577&lt;&gt;Labels!$C$92,"X","")</f>
        <v/>
      </c>
      <c r="M577" s="16"/>
      <c r="N577" s="17">
        <v>1354100</v>
      </c>
      <c r="O577" s="17">
        <v>13125</v>
      </c>
      <c r="P577" s="17"/>
      <c r="Q577" s="22" t="str">
        <f>IF(F578="",Labels!$C$93,R577)</f>
        <v>Input Accepted</v>
      </c>
      <c r="R577" s="9" t="str">
        <f t="shared" ref="R577" si="6251">IF(OR(O578&amp;""&lt;&gt;D577&amp;"",O579&amp;""&lt;&gt;D577&amp;""),"You are not allowed to copy cells in the answer column. Press Ctrl-z immediately to attempt to fix this error.",S577)</f>
        <v>Input Accepted</v>
      </c>
      <c r="S577" s="9" t="str">
        <f>IF(AND(OR(H577="X",S578=6,C577=Labels!$C$49,C577=Labels!$C$46,AX577="Y"),Q578=""),Labels!$C$95,T577)</f>
        <v>Input Accepted</v>
      </c>
      <c r="T577" s="346" t="str">
        <f>IF(OR(S579=6,AND(S579&gt;0,S578=6)),Labels!$C$96,IF(S579=1,Labels!$C$143,U577))</f>
        <v>Input Accepted</v>
      </c>
      <c r="U577" s="9" t="str">
        <f>IF(AND(S579&gt;0,U579&lt;=U578),Labels!C$97,V577)</f>
        <v>Input Accepted</v>
      </c>
      <c r="V577" s="9" t="str">
        <f>IF(AND(S579&gt;0,Q579=""),Labels!$C$98,W577)</f>
        <v>Input Accepted</v>
      </c>
      <c r="W577" s="9" t="str">
        <f>IF(AND(S579=0,Q579&lt;&gt;""),Labels!$C$99,Labels!$C$92)</f>
        <v>Input Accepted</v>
      </c>
      <c r="Y577" s="9">
        <f t="shared" ref="Y577" si="6252">IF(H577="X",1,0)</f>
        <v>0</v>
      </c>
      <c r="Z577" s="9">
        <f>SUM(Y$7:Y577)</f>
        <v>0</v>
      </c>
      <c r="AA577" s="9" t="str">
        <f t="shared" ref="AA577" si="6253">Q578</f>
        <v>Yes</v>
      </c>
      <c r="AB577" s="9">
        <f t="shared" ref="AB577" si="6254">VLOOKUP(P578,$AI$2:$AN$5000,6,FALSE)</f>
        <v>21</v>
      </c>
      <c r="AC577" s="9" t="str">
        <f t="shared" ref="AC577" si="6255">Q579</f>
        <v/>
      </c>
      <c r="AD577" s="9">
        <f t="shared" ref="AD577" si="6256">IF(TRIM(F578)="",1,0)</f>
        <v>0</v>
      </c>
      <c r="AF577" s="347">
        <f t="shared" ref="AF577" si="6257">SUM($AD$7:$AD$5000)</f>
        <v>0</v>
      </c>
      <c r="AG577" s="9">
        <f>IF(AND(H577="X",C577=Labels!C619),1,0)</f>
        <v>0</v>
      </c>
      <c r="AI577" s="351" t="s">
        <v>2322</v>
      </c>
      <c r="AJ577" s="351">
        <v>1354121</v>
      </c>
      <c r="AK577" s="351">
        <v>4148408</v>
      </c>
      <c r="AL577" s="351">
        <v>0</v>
      </c>
      <c r="AM577" s="352">
        <v>5</v>
      </c>
      <c r="AN577" s="351">
        <v>21</v>
      </c>
      <c r="AO577" s="9">
        <v>0</v>
      </c>
      <c r="AP577" s="9">
        <v>1</v>
      </c>
      <c r="AQ577" s="9">
        <v>0</v>
      </c>
      <c r="AR577" s="9">
        <v>0</v>
      </c>
      <c r="AX577" s="9" t="s">
        <v>663</v>
      </c>
    </row>
    <row r="578" spans="1:50" ht="25.5">
      <c r="A578" s="212">
        <f t="shared" si="5647"/>
        <v>0</v>
      </c>
      <c r="B578" s="18" t="s">
        <v>1157</v>
      </c>
      <c r="C578" s="219" t="str">
        <f t="shared" ref="C578" si="6258">C577</f>
        <v>Major Must</v>
      </c>
      <c r="D578" s="44" t="str">
        <f t="shared" ref="D578" si="6259">D577</f>
        <v>FV. 5.2.6</v>
      </c>
      <c r="E578" s="19" t="str">
        <f>Labels!$C$103</f>
        <v>Answer 1 / Comment</v>
      </c>
      <c r="F578" s="62" t="str">
        <f>$AI$518</f>
        <v>FV. 5.2.6 -Yes</v>
      </c>
      <c r="G578" s="46" t="s">
        <v>440</v>
      </c>
      <c r="H578" s="20" t="str">
        <f t="shared" ref="H578:H579" si="6260">H577</f>
        <v/>
      </c>
      <c r="I578" s="20" t="str">
        <f t="shared" ref="I578:I579" si="6261">I577</f>
        <v/>
      </c>
      <c r="J578" s="20" t="str">
        <f t="shared" ref="J578:J579" si="6262">J577</f>
        <v/>
      </c>
      <c r="K578" s="20" t="str">
        <f t="shared" ref="K578:K579" si="6263">K577</f>
        <v>X</v>
      </c>
      <c r="L578" s="28" t="str">
        <f t="shared" ref="L578" si="6264">L577</f>
        <v/>
      </c>
      <c r="M578" s="21"/>
      <c r="N578" s="22" t="str">
        <f t="shared" ref="N578:N579" si="6265">LEFT(F578,FIND(" -",F578)-1)</f>
        <v>FV. 5.2.6</v>
      </c>
      <c r="O578" s="22" t="str">
        <f t="shared" ref="O578" si="6266">IF(ISERR(N578),D577,N578)</f>
        <v>FV. 5.2.6</v>
      </c>
      <c r="P578" s="22" t="str">
        <f t="shared" ref="P578:P579" si="6267">TRIM(F578&amp;"")</f>
        <v>FV. 5.2.6 -Yes</v>
      </c>
      <c r="Q578" s="22" t="str">
        <f t="shared" ref="Q578:Q579" si="6268">TRIM(G578&amp;"")</f>
        <v>Yes</v>
      </c>
      <c r="R578" s="9">
        <f t="shared" ref="R578:R579" si="6269">VLOOKUP(F578,$AI$2:$AM$5000,5,FALSE)</f>
        <v>2</v>
      </c>
      <c r="S578" s="9">
        <f t="shared" ref="S578:S579" si="6270">IF(ISNA(R578),0,R578)</f>
        <v>2</v>
      </c>
      <c r="T578" s="9">
        <f t="shared" ref="T578:T579" si="6271">VLOOKUP(F578,$AI$2:$AL$5000,4,FALSE)</f>
        <v>2</v>
      </c>
      <c r="U578" s="9">
        <f t="shared" ref="U578:U579" si="6272">IF(ISNA(T578),0,T578)</f>
        <v>2</v>
      </c>
      <c r="X578" s="9">
        <f t="shared" ref="X578:X579" si="6273">VLOOKUP(F578,$AI$2:$AL$5000,3,FALSE)</f>
        <v>4148346</v>
      </c>
      <c r="Y578" s="349"/>
      <c r="Z578" s="9">
        <f>SUM(Y$7:Y578)</f>
        <v>0</v>
      </c>
      <c r="AC578" s="350">
        <f t="shared" ref="AC578" si="6274">IF(ISNA(VLOOKUP(F578,$AI$2:$AS$5000,11,FALSE)),"", VLOOKUP(F578,$AI$2:$AS$5000,11,FALSE))</f>
        <v>0</v>
      </c>
      <c r="AI578" s="351" t="s">
        <v>2323</v>
      </c>
      <c r="AJ578" s="351">
        <v>1354121</v>
      </c>
      <c r="AK578" s="351">
        <v>4148407</v>
      </c>
      <c r="AL578" s="351">
        <v>2</v>
      </c>
      <c r="AM578" s="352">
        <v>2</v>
      </c>
      <c r="AN578" s="351">
        <v>21</v>
      </c>
      <c r="AO578" s="9">
        <v>1</v>
      </c>
      <c r="AP578" s="9">
        <v>0</v>
      </c>
      <c r="AQ578" s="9">
        <v>0</v>
      </c>
      <c r="AR578" s="9">
        <v>0</v>
      </c>
    </row>
    <row r="579" spans="1:50" ht="26.25" thickBot="1">
      <c r="A579" s="212">
        <f t="shared" si="5647"/>
        <v>0</v>
      </c>
      <c r="B579" s="23" t="str">
        <f t="shared" ref="B579:D579" si="6275">B577</f>
        <v>GGFV51FA</v>
      </c>
      <c r="C579" s="220" t="str">
        <f t="shared" si="6275"/>
        <v>Major Must</v>
      </c>
      <c r="D579" s="45" t="str">
        <f t="shared" si="6275"/>
        <v>FV. 5.2.6</v>
      </c>
      <c r="E579" s="24" t="str">
        <f>Labels!$C$104</f>
        <v>Answer 2 / Evidence</v>
      </c>
      <c r="F579" s="222"/>
      <c r="G579" s="223"/>
      <c r="H579" s="25" t="str">
        <f t="shared" si="6260"/>
        <v/>
      </c>
      <c r="I579" s="25" t="str">
        <f t="shared" si="6261"/>
        <v/>
      </c>
      <c r="J579" s="25" t="str">
        <f t="shared" si="6262"/>
        <v/>
      </c>
      <c r="K579" s="25" t="str">
        <f t="shared" si="6263"/>
        <v>X</v>
      </c>
      <c r="L579" s="27" t="str">
        <f t="shared" ref="L579" si="6276">L577</f>
        <v/>
      </c>
      <c r="M579" s="21"/>
      <c r="N579" s="22" t="e">
        <f t="shared" si="6265"/>
        <v>#VALUE!</v>
      </c>
      <c r="O579" s="22" t="str">
        <f t="shared" ref="O579" si="6277">IF(ISERR(N579),D577,N579)</f>
        <v>FV. 5.2.6</v>
      </c>
      <c r="P579" s="22" t="str">
        <f t="shared" si="6267"/>
        <v/>
      </c>
      <c r="Q579" s="22" t="str">
        <f t="shared" si="6268"/>
        <v/>
      </c>
      <c r="R579" s="9" t="e">
        <f t="shared" si="6269"/>
        <v>#N/A</v>
      </c>
      <c r="S579" s="9">
        <f t="shared" si="6270"/>
        <v>0</v>
      </c>
      <c r="T579" s="9" t="e">
        <f t="shared" si="6271"/>
        <v>#N/A</v>
      </c>
      <c r="U579" s="9">
        <f t="shared" si="6272"/>
        <v>0</v>
      </c>
      <c r="V579" s="9">
        <f t="shared" ref="V579" si="6278">IF(U579=0,U578,U579)</f>
        <v>2</v>
      </c>
      <c r="W579" s="347">
        <v>2</v>
      </c>
      <c r="X579" s="9" t="e">
        <f t="shared" si="6273"/>
        <v>#N/A</v>
      </c>
      <c r="Y579" s="349"/>
      <c r="Z579" s="9">
        <f>SUM(Y$7:Y579)</f>
        <v>0</v>
      </c>
      <c r="AE579" s="9">
        <f t="shared" ref="AE579" si="6279">MIN(AH579,V579)</f>
        <v>2</v>
      </c>
      <c r="AH579" s="9">
        <v>2</v>
      </c>
      <c r="AI579" s="351" t="s">
        <v>2324</v>
      </c>
      <c r="AJ579" s="351">
        <v>1354122</v>
      </c>
      <c r="AK579" s="351">
        <v>4148411</v>
      </c>
      <c r="AL579" s="351">
        <v>0</v>
      </c>
      <c r="AM579" s="352">
        <v>6</v>
      </c>
      <c r="AN579" s="351">
        <v>21</v>
      </c>
      <c r="AO579" s="9">
        <v>1</v>
      </c>
      <c r="AP579" s="9">
        <v>0</v>
      </c>
      <c r="AQ579" s="9">
        <v>1</v>
      </c>
      <c r="AR579" s="9">
        <v>0</v>
      </c>
      <c r="AU579" s="9">
        <v>0</v>
      </c>
      <c r="AV579" s="9">
        <f>U578</f>
        <v>2</v>
      </c>
    </row>
    <row r="580" spans="1:50" ht="63.75">
      <c r="A580" s="212">
        <f t="shared" si="5647"/>
        <v>0</v>
      </c>
      <c r="B580" s="67" t="s">
        <v>1157</v>
      </c>
      <c r="C580" s="143" t="s">
        <v>1096</v>
      </c>
      <c r="D580" s="43" t="s">
        <v>2726</v>
      </c>
      <c r="E580" s="218" t="str">
        <f>Labels!$C$54</f>
        <v>Control Point</v>
      </c>
      <c r="F580" s="26" t="s">
        <v>2727</v>
      </c>
      <c r="G580" s="30" t="str">
        <f>IF(OR(ISERR(P581),ISERR(P582),ISERR(Q581),ISERR(Q582)),Labels!$C$94,Q580)</f>
        <v>Input Accepted</v>
      </c>
      <c r="H580" s="15" t="str">
        <f t="shared" ref="H580" si="6280">IF(F581&lt;&gt;"",IF(TRIM(VLOOKUP(F581,$AI$2:$AR$5000,8,FALSE))="1","X",""),"")</f>
        <v/>
      </c>
      <c r="I580" s="15" t="str">
        <f t="shared" ref="I580" si="6281">IF(F581&lt;&gt;"",IF(TRIM(VLOOKUP(F581,$AI$2:$AR$5000,9,FALSE))="1","X",""),"")</f>
        <v/>
      </c>
      <c r="J580" s="15" t="str">
        <f t="shared" ref="J580" si="6282">IF(TRIM(""&amp;G582)&lt;&gt;"","X","")</f>
        <v/>
      </c>
      <c r="K580" s="15" t="str">
        <f t="shared" ref="K580" si="6283">IF(TRIM(""&amp;G581)&lt;&gt;"","X","")</f>
        <v>X</v>
      </c>
      <c r="L580" s="31" t="str">
        <f>IF(G580&lt;&gt;Labels!$C$92,"X","")</f>
        <v/>
      </c>
      <c r="M580" s="16"/>
      <c r="N580" s="17">
        <v>1354101</v>
      </c>
      <c r="O580" s="17">
        <v>13125</v>
      </c>
      <c r="P580" s="17"/>
      <c r="Q580" s="22" t="str">
        <f>IF(F581="",Labels!$C$93,R580)</f>
        <v>Input Accepted</v>
      </c>
      <c r="R580" s="9" t="str">
        <f t="shared" ref="R580" si="6284">IF(OR(O581&amp;""&lt;&gt;D580&amp;"",O582&amp;""&lt;&gt;D580&amp;""),"You are not allowed to copy cells in the answer column. Press Ctrl-z immediately to attempt to fix this error.",S580)</f>
        <v>Input Accepted</v>
      </c>
      <c r="S580" s="9" t="str">
        <f>IF(AND(OR(H580="X",S581=6,C580=Labels!$C$49,C580=Labels!$C$46,AX580="Y"),Q581=""),Labels!$C$95,T580)</f>
        <v>Input Accepted</v>
      </c>
      <c r="T580" s="346" t="str">
        <f>IF(OR(S582=6,AND(S582&gt;0,S581=6)),Labels!$C$96,IF(S582=1,Labels!$C$143,U580))</f>
        <v>Input Accepted</v>
      </c>
      <c r="U580" s="9" t="str">
        <f>IF(AND(S582&gt;0,U582&lt;=U581),Labels!C$97,V580)</f>
        <v>Input Accepted</v>
      </c>
      <c r="V580" s="9" t="str">
        <f>IF(AND(S582&gt;0,Q582=""),Labels!$C$98,W580)</f>
        <v>Input Accepted</v>
      </c>
      <c r="W580" s="9" t="str">
        <f>IF(AND(S582=0,Q582&lt;&gt;""),Labels!$C$99,Labels!$C$92)</f>
        <v>Input Accepted</v>
      </c>
      <c r="Y580" s="9">
        <f t="shared" ref="Y580" si="6285">IF(H580="X",1,0)</f>
        <v>0</v>
      </c>
      <c r="Z580" s="9">
        <f>SUM(Y$7:Y580)</f>
        <v>0</v>
      </c>
      <c r="AA580" s="9" t="str">
        <f t="shared" ref="AA580" si="6286">Q581</f>
        <v>Yes</v>
      </c>
      <c r="AB580" s="9">
        <f t="shared" ref="AB580" si="6287">VLOOKUP(P581,$AI$2:$AN$5000,6,FALSE)</f>
        <v>21</v>
      </c>
      <c r="AC580" s="9" t="str">
        <f t="shared" ref="AC580" si="6288">Q582</f>
        <v/>
      </c>
      <c r="AD580" s="9">
        <f t="shared" ref="AD580" si="6289">IF(TRIM(F581)="",1,0)</f>
        <v>0</v>
      </c>
      <c r="AF580" s="347">
        <f t="shared" ref="AF580" si="6290">SUM($AD$7:$AD$5000)</f>
        <v>0</v>
      </c>
      <c r="AG580" s="9">
        <f>IF(AND(H580="X",C580=Labels!C622),1,0)</f>
        <v>0</v>
      </c>
      <c r="AI580" s="351" t="s">
        <v>2325</v>
      </c>
      <c r="AJ580" s="351">
        <v>1354122</v>
      </c>
      <c r="AK580" s="351">
        <v>4148410</v>
      </c>
      <c r="AL580" s="351">
        <v>0</v>
      </c>
      <c r="AM580" s="352">
        <v>5</v>
      </c>
      <c r="AN580" s="351">
        <v>21</v>
      </c>
      <c r="AO580" s="9">
        <v>0</v>
      </c>
      <c r="AP580" s="9">
        <v>1</v>
      </c>
      <c r="AQ580" s="9">
        <v>0</v>
      </c>
      <c r="AR580" s="9">
        <v>0</v>
      </c>
      <c r="AX580" s="9" t="s">
        <v>663</v>
      </c>
    </row>
    <row r="581" spans="1:50" ht="25.5">
      <c r="A581" s="212">
        <f t="shared" si="5647"/>
        <v>0</v>
      </c>
      <c r="B581" s="18" t="s">
        <v>1157</v>
      </c>
      <c r="C581" s="219" t="str">
        <f t="shared" ref="C581" si="6291">C580</f>
        <v>Major Must</v>
      </c>
      <c r="D581" s="44" t="str">
        <f t="shared" ref="D581" si="6292">D580</f>
        <v>FV. 5.3.1</v>
      </c>
      <c r="E581" s="19" t="str">
        <f>Labels!$C$103</f>
        <v>Answer 1 / Comment</v>
      </c>
      <c r="F581" s="62" t="str">
        <f>$AI$521</f>
        <v>FV. 5.3.1 -Yes</v>
      </c>
      <c r="G581" s="46" t="s">
        <v>440</v>
      </c>
      <c r="H581" s="20" t="str">
        <f t="shared" ref="H581:H582" si="6293">H580</f>
        <v/>
      </c>
      <c r="I581" s="20" t="str">
        <f t="shared" ref="I581:I582" si="6294">I580</f>
        <v/>
      </c>
      <c r="J581" s="20" t="str">
        <f t="shared" ref="J581:J582" si="6295">J580</f>
        <v/>
      </c>
      <c r="K581" s="20" t="str">
        <f t="shared" ref="K581:K582" si="6296">K580</f>
        <v>X</v>
      </c>
      <c r="L581" s="28" t="str">
        <f t="shared" ref="L581" si="6297">L580</f>
        <v/>
      </c>
      <c r="M581" s="21"/>
      <c r="N581" s="22" t="str">
        <f t="shared" ref="N581:N582" si="6298">LEFT(F581,FIND(" -",F581)-1)</f>
        <v>FV. 5.3.1</v>
      </c>
      <c r="O581" s="22" t="str">
        <f t="shared" ref="O581" si="6299">IF(ISERR(N581),D580,N581)</f>
        <v>FV. 5.3.1</v>
      </c>
      <c r="P581" s="22" t="str">
        <f t="shared" ref="P581:P582" si="6300">TRIM(F581&amp;"")</f>
        <v>FV. 5.3.1 -Yes</v>
      </c>
      <c r="Q581" s="22" t="str">
        <f t="shared" ref="Q581:Q582" si="6301">TRIM(G581&amp;"")</f>
        <v>Yes</v>
      </c>
      <c r="R581" s="9">
        <f t="shared" ref="R581:R582" si="6302">VLOOKUP(F581,$AI$2:$AM$5000,5,FALSE)</f>
        <v>2</v>
      </c>
      <c r="S581" s="9">
        <f t="shared" ref="S581:S582" si="6303">IF(ISNA(R581),0,R581)</f>
        <v>2</v>
      </c>
      <c r="T581" s="9">
        <f t="shared" ref="T581:T582" si="6304">VLOOKUP(F581,$AI$2:$AL$5000,4,FALSE)</f>
        <v>2</v>
      </c>
      <c r="U581" s="9">
        <f t="shared" ref="U581:U582" si="6305">IF(ISNA(T581),0,T581)</f>
        <v>2</v>
      </c>
      <c r="X581" s="9">
        <f t="shared" ref="X581:X582" si="6306">VLOOKUP(F581,$AI$2:$AL$5000,3,FALSE)</f>
        <v>4148349</v>
      </c>
      <c r="Y581" s="349"/>
      <c r="Z581" s="9">
        <f>SUM(Y$7:Y581)</f>
        <v>0</v>
      </c>
      <c r="AC581" s="350">
        <f t="shared" ref="AC581" si="6307">IF(ISNA(VLOOKUP(F581,$AI$2:$AS$5000,11,FALSE)),"", VLOOKUP(F581,$AI$2:$AS$5000,11,FALSE))</f>
        <v>0</v>
      </c>
      <c r="AI581" s="351" t="s">
        <v>2326</v>
      </c>
      <c r="AJ581" s="351">
        <v>1354122</v>
      </c>
      <c r="AK581" s="351">
        <v>4148409</v>
      </c>
      <c r="AL581" s="351">
        <v>2</v>
      </c>
      <c r="AM581" s="352">
        <v>2</v>
      </c>
      <c r="AN581" s="351">
        <v>21</v>
      </c>
      <c r="AO581" s="9">
        <v>1</v>
      </c>
      <c r="AP581" s="9">
        <v>0</v>
      </c>
      <c r="AQ581" s="9">
        <v>0</v>
      </c>
      <c r="AR581" s="9">
        <v>0</v>
      </c>
    </row>
    <row r="582" spans="1:50" ht="26.25" thickBot="1">
      <c r="A582" s="212">
        <f t="shared" si="5647"/>
        <v>0</v>
      </c>
      <c r="B582" s="23" t="str">
        <f t="shared" ref="B582:D582" si="6308">B580</f>
        <v>GGFV51FA</v>
      </c>
      <c r="C582" s="220" t="str">
        <f t="shared" si="6308"/>
        <v>Major Must</v>
      </c>
      <c r="D582" s="45" t="str">
        <f t="shared" si="6308"/>
        <v>FV. 5.3.1</v>
      </c>
      <c r="E582" s="24" t="str">
        <f>Labels!$C$104</f>
        <v>Answer 2 / Evidence</v>
      </c>
      <c r="F582" s="222"/>
      <c r="G582" s="223"/>
      <c r="H582" s="25" t="str">
        <f t="shared" si="6293"/>
        <v/>
      </c>
      <c r="I582" s="25" t="str">
        <f t="shared" si="6294"/>
        <v/>
      </c>
      <c r="J582" s="25" t="str">
        <f t="shared" si="6295"/>
        <v/>
      </c>
      <c r="K582" s="25" t="str">
        <f t="shared" si="6296"/>
        <v>X</v>
      </c>
      <c r="L582" s="27" t="str">
        <f t="shared" ref="L582" si="6309">L580</f>
        <v/>
      </c>
      <c r="M582" s="21"/>
      <c r="N582" s="22" t="e">
        <f t="shared" si="6298"/>
        <v>#VALUE!</v>
      </c>
      <c r="O582" s="22" t="str">
        <f t="shared" ref="O582" si="6310">IF(ISERR(N582),D580,N582)</f>
        <v>FV. 5.3.1</v>
      </c>
      <c r="P582" s="22" t="str">
        <f t="shared" si="6300"/>
        <v/>
      </c>
      <c r="Q582" s="22" t="str">
        <f t="shared" si="6301"/>
        <v/>
      </c>
      <c r="R582" s="9" t="e">
        <f t="shared" si="6302"/>
        <v>#N/A</v>
      </c>
      <c r="S582" s="9">
        <f t="shared" si="6303"/>
        <v>0</v>
      </c>
      <c r="T582" s="9" t="e">
        <f t="shared" si="6304"/>
        <v>#N/A</v>
      </c>
      <c r="U582" s="9">
        <f t="shared" si="6305"/>
        <v>0</v>
      </c>
      <c r="V582" s="9">
        <f t="shared" ref="V582" si="6311">IF(U582=0,U581,U582)</f>
        <v>2</v>
      </c>
      <c r="W582" s="347">
        <v>2</v>
      </c>
      <c r="X582" s="9" t="e">
        <f t="shared" si="6306"/>
        <v>#N/A</v>
      </c>
      <c r="Y582" s="349"/>
      <c r="Z582" s="9">
        <f>SUM(Y$7:Y582)</f>
        <v>0</v>
      </c>
      <c r="AE582" s="9">
        <f t="shared" ref="AE582" si="6312">MIN(AH582,V582)</f>
        <v>2</v>
      </c>
      <c r="AH582" s="9">
        <v>2</v>
      </c>
      <c r="AI582" s="351" t="s">
        <v>2327</v>
      </c>
      <c r="AJ582" s="351">
        <v>1354123</v>
      </c>
      <c r="AK582" s="351">
        <v>4148414</v>
      </c>
      <c r="AL582" s="351">
        <v>0</v>
      </c>
      <c r="AM582" s="352">
        <v>6</v>
      </c>
      <c r="AN582" s="351">
        <v>21</v>
      </c>
      <c r="AO582" s="9">
        <v>1</v>
      </c>
      <c r="AP582" s="9">
        <v>0</v>
      </c>
      <c r="AQ582" s="9">
        <v>1</v>
      </c>
      <c r="AR582" s="9">
        <v>0</v>
      </c>
      <c r="AU582" s="9">
        <v>0</v>
      </c>
      <c r="AV582" s="9">
        <f>U581</f>
        <v>2</v>
      </c>
    </row>
    <row r="583" spans="1:50" ht="25.5">
      <c r="A583" s="212">
        <f t="shared" si="5647"/>
        <v>0</v>
      </c>
      <c r="B583" s="67" t="s">
        <v>1157</v>
      </c>
      <c r="C583" s="143" t="s">
        <v>1096</v>
      </c>
      <c r="D583" s="43" t="s">
        <v>2728</v>
      </c>
      <c r="E583" s="218" t="str">
        <f>Labels!$C$54</f>
        <v>Control Point</v>
      </c>
      <c r="F583" s="26" t="s">
        <v>2729</v>
      </c>
      <c r="G583" s="30" t="str">
        <f>IF(OR(ISERR(P584),ISERR(P585),ISERR(Q584),ISERR(Q585)),Labels!$C$94,Q583)</f>
        <v>Input Accepted</v>
      </c>
      <c r="H583" s="15" t="str">
        <f t="shared" ref="H583" si="6313">IF(F584&lt;&gt;"",IF(TRIM(VLOOKUP(F584,$AI$2:$AR$5000,8,FALSE))="1","X",""),"")</f>
        <v/>
      </c>
      <c r="I583" s="15" t="str">
        <f t="shared" ref="I583" si="6314">IF(F584&lt;&gt;"",IF(TRIM(VLOOKUP(F584,$AI$2:$AR$5000,9,FALSE))="1","X",""),"")</f>
        <v/>
      </c>
      <c r="J583" s="15" t="str">
        <f t="shared" ref="J583" si="6315">IF(TRIM(""&amp;G585)&lt;&gt;"","X","")</f>
        <v/>
      </c>
      <c r="K583" s="15" t="str">
        <f t="shared" ref="K583" si="6316">IF(TRIM(""&amp;G584)&lt;&gt;"","X","")</f>
        <v>X</v>
      </c>
      <c r="L583" s="31" t="str">
        <f>IF(G583&lt;&gt;Labels!$C$92,"X","")</f>
        <v/>
      </c>
      <c r="M583" s="16"/>
      <c r="N583" s="17">
        <v>1354102</v>
      </c>
      <c r="O583" s="17">
        <v>13125</v>
      </c>
      <c r="P583" s="17"/>
      <c r="Q583" s="22" t="str">
        <f>IF(F584="",Labels!$C$93,R583)</f>
        <v>Input Accepted</v>
      </c>
      <c r="R583" s="9" t="str">
        <f t="shared" ref="R583" si="6317">IF(OR(O584&amp;""&lt;&gt;D583&amp;"",O585&amp;""&lt;&gt;D583&amp;""),"You are not allowed to copy cells in the answer column. Press Ctrl-z immediately to attempt to fix this error.",S583)</f>
        <v>Input Accepted</v>
      </c>
      <c r="S583" s="9" t="str">
        <f>IF(AND(OR(H583="X",S584=6,C583=Labels!$C$49,C583=Labels!$C$46,AX583="Y"),Q584=""),Labels!$C$95,T583)</f>
        <v>Input Accepted</v>
      </c>
      <c r="T583" s="346" t="str">
        <f>IF(OR(S585=6,AND(S585&gt;0,S584=6)),Labels!$C$96,IF(S585=1,Labels!$C$143,U583))</f>
        <v>Input Accepted</v>
      </c>
      <c r="U583" s="9" t="str">
        <f>IF(AND(S585&gt;0,U585&lt;=U584),Labels!C$97,V583)</f>
        <v>Input Accepted</v>
      </c>
      <c r="V583" s="9" t="str">
        <f>IF(AND(S585&gt;0,Q585=""),Labels!$C$98,W583)</f>
        <v>Input Accepted</v>
      </c>
      <c r="W583" s="9" t="str">
        <f>IF(AND(S585=0,Q585&lt;&gt;""),Labels!$C$99,Labels!$C$92)</f>
        <v>Input Accepted</v>
      </c>
      <c r="Y583" s="9">
        <f t="shared" ref="Y583" si="6318">IF(H583="X",1,0)</f>
        <v>0</v>
      </c>
      <c r="Z583" s="9">
        <f>SUM(Y$7:Y583)</f>
        <v>0</v>
      </c>
      <c r="AA583" s="9" t="str">
        <f t="shared" ref="AA583" si="6319">Q584</f>
        <v>Yes</v>
      </c>
      <c r="AB583" s="9">
        <f t="shared" ref="AB583" si="6320">VLOOKUP(P584,$AI$2:$AN$5000,6,FALSE)</f>
        <v>21</v>
      </c>
      <c r="AC583" s="9" t="str">
        <f t="shared" ref="AC583" si="6321">Q585</f>
        <v/>
      </c>
      <c r="AD583" s="9">
        <f t="shared" ref="AD583" si="6322">IF(TRIM(F584)="",1,0)</f>
        <v>0</v>
      </c>
      <c r="AF583" s="347">
        <f t="shared" ref="AF583" si="6323">SUM($AD$7:$AD$5000)</f>
        <v>0</v>
      </c>
      <c r="AG583" s="9">
        <f>IF(AND(H583="X",C583=Labels!C625),1,0)</f>
        <v>0</v>
      </c>
      <c r="AI583" s="351" t="s">
        <v>2328</v>
      </c>
      <c r="AJ583" s="351">
        <v>1354123</v>
      </c>
      <c r="AK583" s="351">
        <v>4148413</v>
      </c>
      <c r="AL583" s="351">
        <v>0</v>
      </c>
      <c r="AM583" s="352">
        <v>5</v>
      </c>
      <c r="AN583" s="351">
        <v>21</v>
      </c>
      <c r="AO583" s="9">
        <v>0</v>
      </c>
      <c r="AP583" s="9">
        <v>1</v>
      </c>
      <c r="AQ583" s="9">
        <v>0</v>
      </c>
      <c r="AR583" s="9">
        <v>0</v>
      </c>
      <c r="AX583" s="9" t="s">
        <v>663</v>
      </c>
    </row>
    <row r="584" spans="1:50" ht="25.5">
      <c r="A584" s="212">
        <f t="shared" si="5647"/>
        <v>0</v>
      </c>
      <c r="B584" s="18" t="s">
        <v>1157</v>
      </c>
      <c r="C584" s="219" t="str">
        <f t="shared" ref="C584" si="6324">C583</f>
        <v>Major Must</v>
      </c>
      <c r="D584" s="44" t="str">
        <f t="shared" ref="D584" si="6325">D583</f>
        <v>FV. 5.4.1</v>
      </c>
      <c r="E584" s="19" t="str">
        <f>Labels!$C$103</f>
        <v>Answer 1 / Comment</v>
      </c>
      <c r="F584" s="62" t="str">
        <f>$AI$524</f>
        <v>FV. 5.4.1 -Yes</v>
      </c>
      <c r="G584" s="46" t="s">
        <v>440</v>
      </c>
      <c r="H584" s="20" t="str">
        <f t="shared" ref="H584:H585" si="6326">H583</f>
        <v/>
      </c>
      <c r="I584" s="20" t="str">
        <f t="shared" ref="I584:I585" si="6327">I583</f>
        <v/>
      </c>
      <c r="J584" s="20" t="str">
        <f t="shared" ref="J584:J585" si="6328">J583</f>
        <v/>
      </c>
      <c r="K584" s="20" t="str">
        <f t="shared" ref="K584:K585" si="6329">K583</f>
        <v>X</v>
      </c>
      <c r="L584" s="28" t="str">
        <f t="shared" ref="L584" si="6330">L583</f>
        <v/>
      </c>
      <c r="M584" s="21"/>
      <c r="N584" s="22" t="str">
        <f t="shared" ref="N584:N585" si="6331">LEFT(F584,FIND(" -",F584)-1)</f>
        <v>FV. 5.4.1</v>
      </c>
      <c r="O584" s="22" t="str">
        <f t="shared" ref="O584" si="6332">IF(ISERR(N584),D583,N584)</f>
        <v>FV. 5.4.1</v>
      </c>
      <c r="P584" s="22" t="str">
        <f t="shared" ref="P584:P585" si="6333">TRIM(F584&amp;"")</f>
        <v>FV. 5.4.1 -Yes</v>
      </c>
      <c r="Q584" s="22" t="str">
        <f t="shared" ref="Q584:Q585" si="6334">TRIM(G584&amp;"")</f>
        <v>Yes</v>
      </c>
      <c r="R584" s="9">
        <f t="shared" ref="R584:R585" si="6335">VLOOKUP(F584,$AI$2:$AM$5000,5,FALSE)</f>
        <v>2</v>
      </c>
      <c r="S584" s="9">
        <f t="shared" ref="S584:S585" si="6336">IF(ISNA(R584),0,R584)</f>
        <v>2</v>
      </c>
      <c r="T584" s="9">
        <f t="shared" ref="T584:T585" si="6337">VLOOKUP(F584,$AI$2:$AL$5000,4,FALSE)</f>
        <v>2</v>
      </c>
      <c r="U584" s="9">
        <f t="shared" ref="U584:U585" si="6338">IF(ISNA(T584),0,T584)</f>
        <v>2</v>
      </c>
      <c r="X584" s="9">
        <f t="shared" ref="X584:X585" si="6339">VLOOKUP(F584,$AI$2:$AL$5000,3,FALSE)</f>
        <v>4148352</v>
      </c>
      <c r="Y584" s="349"/>
      <c r="Z584" s="9">
        <f>SUM(Y$7:Y584)</f>
        <v>0</v>
      </c>
      <c r="AC584" s="350">
        <f t="shared" ref="AC584" si="6340">IF(ISNA(VLOOKUP(F584,$AI$2:$AS$5000,11,FALSE)),"", VLOOKUP(F584,$AI$2:$AS$5000,11,FALSE))</f>
        <v>0</v>
      </c>
      <c r="AI584" s="351" t="s">
        <v>2329</v>
      </c>
      <c r="AJ584" s="351">
        <v>1354123</v>
      </c>
      <c r="AK584" s="351">
        <v>4148412</v>
      </c>
      <c r="AL584" s="351">
        <v>2</v>
      </c>
      <c r="AM584" s="352">
        <v>2</v>
      </c>
      <c r="AN584" s="351">
        <v>21</v>
      </c>
      <c r="AO584" s="9">
        <v>1</v>
      </c>
      <c r="AP584" s="9">
        <v>0</v>
      </c>
      <c r="AQ584" s="9">
        <v>0</v>
      </c>
      <c r="AR584" s="9">
        <v>0</v>
      </c>
    </row>
    <row r="585" spans="1:50" ht="26.25" thickBot="1">
      <c r="A585" s="212">
        <f t="shared" si="5647"/>
        <v>0</v>
      </c>
      <c r="B585" s="23" t="str">
        <f t="shared" ref="B585:D585" si="6341">B583</f>
        <v>GGFV51FA</v>
      </c>
      <c r="C585" s="220" t="str">
        <f t="shared" si="6341"/>
        <v>Major Must</v>
      </c>
      <c r="D585" s="45" t="str">
        <f t="shared" si="6341"/>
        <v>FV. 5.4.1</v>
      </c>
      <c r="E585" s="24" t="str">
        <f>Labels!$C$104</f>
        <v>Answer 2 / Evidence</v>
      </c>
      <c r="F585" s="222"/>
      <c r="G585" s="223"/>
      <c r="H585" s="25" t="str">
        <f t="shared" si="6326"/>
        <v/>
      </c>
      <c r="I585" s="25" t="str">
        <f t="shared" si="6327"/>
        <v/>
      </c>
      <c r="J585" s="25" t="str">
        <f t="shared" si="6328"/>
        <v/>
      </c>
      <c r="K585" s="25" t="str">
        <f t="shared" si="6329"/>
        <v>X</v>
      </c>
      <c r="L585" s="27" t="str">
        <f t="shared" ref="L585" si="6342">L583</f>
        <v/>
      </c>
      <c r="M585" s="21"/>
      <c r="N585" s="22" t="e">
        <f t="shared" si="6331"/>
        <v>#VALUE!</v>
      </c>
      <c r="O585" s="22" t="str">
        <f t="shared" ref="O585" si="6343">IF(ISERR(N585),D583,N585)</f>
        <v>FV. 5.4.1</v>
      </c>
      <c r="P585" s="22" t="str">
        <f t="shared" si="6333"/>
        <v/>
      </c>
      <c r="Q585" s="22" t="str">
        <f t="shared" si="6334"/>
        <v/>
      </c>
      <c r="R585" s="9" t="e">
        <f t="shared" si="6335"/>
        <v>#N/A</v>
      </c>
      <c r="S585" s="9">
        <f t="shared" si="6336"/>
        <v>0</v>
      </c>
      <c r="T585" s="9" t="e">
        <f t="shared" si="6337"/>
        <v>#N/A</v>
      </c>
      <c r="U585" s="9">
        <f t="shared" si="6338"/>
        <v>0</v>
      </c>
      <c r="V585" s="9">
        <f t="shared" ref="V585" si="6344">IF(U585=0,U584,U585)</f>
        <v>2</v>
      </c>
      <c r="W585" s="347">
        <v>2</v>
      </c>
      <c r="X585" s="9" t="e">
        <f t="shared" si="6339"/>
        <v>#N/A</v>
      </c>
      <c r="Y585" s="349"/>
      <c r="Z585" s="9">
        <f>SUM(Y$7:Y585)</f>
        <v>0</v>
      </c>
      <c r="AE585" s="9">
        <f t="shared" ref="AE585" si="6345">MIN(AH585,V585)</f>
        <v>2</v>
      </c>
      <c r="AH585" s="9">
        <v>2</v>
      </c>
      <c r="AI585" s="351" t="s">
        <v>2330</v>
      </c>
      <c r="AJ585" s="351">
        <v>1354124</v>
      </c>
      <c r="AK585" s="351">
        <v>4148417</v>
      </c>
      <c r="AL585" s="351">
        <v>0</v>
      </c>
      <c r="AM585" s="352">
        <v>6</v>
      </c>
      <c r="AN585" s="351">
        <v>21</v>
      </c>
      <c r="AO585" s="9">
        <v>1</v>
      </c>
      <c r="AP585" s="9">
        <v>0</v>
      </c>
      <c r="AQ585" s="9">
        <v>1</v>
      </c>
      <c r="AR585" s="9">
        <v>0</v>
      </c>
      <c r="AU585" s="9">
        <v>0</v>
      </c>
      <c r="AV585" s="9">
        <f>U584</f>
        <v>2</v>
      </c>
    </row>
    <row r="586" spans="1:50" ht="38.25">
      <c r="A586" s="212">
        <f t="shared" ref="A586:A649" si="6346">Z586</f>
        <v>0</v>
      </c>
      <c r="B586" s="67" t="s">
        <v>1157</v>
      </c>
      <c r="C586" s="143" t="s">
        <v>1096</v>
      </c>
      <c r="D586" s="43" t="s">
        <v>2730</v>
      </c>
      <c r="E586" s="218" t="str">
        <f>Labels!$C$54</f>
        <v>Control Point</v>
      </c>
      <c r="F586" s="26" t="s">
        <v>2731</v>
      </c>
      <c r="G586" s="30" t="str">
        <f>IF(OR(ISERR(P587),ISERR(P588),ISERR(Q587),ISERR(Q588)),Labels!$C$94,Q586)</f>
        <v>Input Accepted</v>
      </c>
      <c r="H586" s="15" t="str">
        <f t="shared" ref="H586" si="6347">IF(F587&lt;&gt;"",IF(TRIM(VLOOKUP(F587,$AI$2:$AR$5000,8,FALSE))="1","X",""),"")</f>
        <v/>
      </c>
      <c r="I586" s="15" t="str">
        <f t="shared" ref="I586" si="6348">IF(F587&lt;&gt;"",IF(TRIM(VLOOKUP(F587,$AI$2:$AR$5000,9,FALSE))="1","X",""),"")</f>
        <v/>
      </c>
      <c r="J586" s="15" t="str">
        <f t="shared" ref="J586" si="6349">IF(TRIM(""&amp;G588)&lt;&gt;"","X","")</f>
        <v/>
      </c>
      <c r="K586" s="15" t="str">
        <f t="shared" ref="K586" si="6350">IF(TRIM(""&amp;G587)&lt;&gt;"","X","")</f>
        <v>X</v>
      </c>
      <c r="L586" s="31" t="str">
        <f>IF(G586&lt;&gt;Labels!$C$92,"X","")</f>
        <v/>
      </c>
      <c r="M586" s="16"/>
      <c r="N586" s="17">
        <v>1354103</v>
      </c>
      <c r="O586" s="17">
        <v>13125</v>
      </c>
      <c r="P586" s="17"/>
      <c r="Q586" s="22" t="str">
        <f>IF(F587="",Labels!$C$93,R586)</f>
        <v>Input Accepted</v>
      </c>
      <c r="R586" s="9" t="str">
        <f t="shared" ref="R586" si="6351">IF(OR(O587&amp;""&lt;&gt;D586&amp;"",O588&amp;""&lt;&gt;D586&amp;""),"You are not allowed to copy cells in the answer column. Press Ctrl-z immediately to attempt to fix this error.",S586)</f>
        <v>Input Accepted</v>
      </c>
      <c r="S586" s="9" t="str">
        <f>IF(AND(OR(H586="X",S587=6,C586=Labels!$C$49,C586=Labels!$C$46,AX586="Y"),Q587=""),Labels!$C$95,T586)</f>
        <v>Input Accepted</v>
      </c>
      <c r="T586" s="346" t="str">
        <f>IF(OR(S588=6,AND(S588&gt;0,S587=6)),Labels!$C$96,IF(S588=1,Labels!$C$143,U586))</f>
        <v>Input Accepted</v>
      </c>
      <c r="U586" s="9" t="str">
        <f>IF(AND(S588&gt;0,U588&lt;=U587),Labels!C$97,V586)</f>
        <v>Input Accepted</v>
      </c>
      <c r="V586" s="9" t="str">
        <f>IF(AND(S588&gt;0,Q588=""),Labels!$C$98,W586)</f>
        <v>Input Accepted</v>
      </c>
      <c r="W586" s="9" t="str">
        <f>IF(AND(S588=0,Q588&lt;&gt;""),Labels!$C$99,Labels!$C$92)</f>
        <v>Input Accepted</v>
      </c>
      <c r="Y586" s="9">
        <f t="shared" ref="Y586" si="6352">IF(H586="X",1,0)</f>
        <v>0</v>
      </c>
      <c r="Z586" s="9">
        <f>SUM(Y$7:Y586)</f>
        <v>0</v>
      </c>
      <c r="AA586" s="9" t="str">
        <f t="shared" ref="AA586" si="6353">Q587</f>
        <v>Yes</v>
      </c>
      <c r="AB586" s="9">
        <f t="shared" ref="AB586" si="6354">VLOOKUP(P587,$AI$2:$AN$5000,6,FALSE)</f>
        <v>21</v>
      </c>
      <c r="AC586" s="9" t="str">
        <f t="shared" ref="AC586" si="6355">Q588</f>
        <v/>
      </c>
      <c r="AD586" s="9">
        <f t="shared" ref="AD586" si="6356">IF(TRIM(F587)="",1,0)</f>
        <v>0</v>
      </c>
      <c r="AF586" s="347">
        <f t="shared" ref="AF586" si="6357">SUM($AD$7:$AD$5000)</f>
        <v>0</v>
      </c>
      <c r="AG586" s="9">
        <f>IF(AND(H586="X",C586=Labels!C628),1,0)</f>
        <v>0</v>
      </c>
      <c r="AI586" s="351" t="s">
        <v>2331</v>
      </c>
      <c r="AJ586" s="351">
        <v>1354124</v>
      </c>
      <c r="AK586" s="351">
        <v>4148416</v>
      </c>
      <c r="AL586" s="351">
        <v>0</v>
      </c>
      <c r="AM586" s="352">
        <v>5</v>
      </c>
      <c r="AN586" s="351">
        <v>21</v>
      </c>
      <c r="AO586" s="9">
        <v>0</v>
      </c>
      <c r="AP586" s="9">
        <v>1</v>
      </c>
      <c r="AQ586" s="9">
        <v>0</v>
      </c>
      <c r="AR586" s="9">
        <v>0</v>
      </c>
      <c r="AX586" s="9" t="s">
        <v>663</v>
      </c>
    </row>
    <row r="587" spans="1:50" ht="25.5">
      <c r="A587" s="212">
        <f t="shared" si="6346"/>
        <v>0</v>
      </c>
      <c r="B587" s="18" t="s">
        <v>1157</v>
      </c>
      <c r="C587" s="219" t="str">
        <f t="shared" ref="C587" si="6358">C586</f>
        <v>Major Must</v>
      </c>
      <c r="D587" s="44" t="str">
        <f t="shared" ref="D587" si="6359">D586</f>
        <v>FV. 5.4.2</v>
      </c>
      <c r="E587" s="19" t="str">
        <f>Labels!$C$103</f>
        <v>Answer 1 / Comment</v>
      </c>
      <c r="F587" s="62" t="str">
        <f>$AI$527</f>
        <v>FV. 5.4.2 -Yes</v>
      </c>
      <c r="G587" s="46" t="s">
        <v>440</v>
      </c>
      <c r="H587" s="20" t="str">
        <f t="shared" ref="H587:H588" si="6360">H586</f>
        <v/>
      </c>
      <c r="I587" s="20" t="str">
        <f t="shared" ref="I587:I588" si="6361">I586</f>
        <v/>
      </c>
      <c r="J587" s="20" t="str">
        <f t="shared" ref="J587:J588" si="6362">J586</f>
        <v/>
      </c>
      <c r="K587" s="20" t="str">
        <f t="shared" ref="K587:K588" si="6363">K586</f>
        <v>X</v>
      </c>
      <c r="L587" s="28" t="str">
        <f t="shared" ref="L587" si="6364">L586</f>
        <v/>
      </c>
      <c r="M587" s="21"/>
      <c r="N587" s="22" t="str">
        <f t="shared" ref="N587:N588" si="6365">LEFT(F587,FIND(" -",F587)-1)</f>
        <v>FV. 5.4.2</v>
      </c>
      <c r="O587" s="22" t="str">
        <f t="shared" ref="O587" si="6366">IF(ISERR(N587),D586,N587)</f>
        <v>FV. 5.4.2</v>
      </c>
      <c r="P587" s="22" t="str">
        <f t="shared" ref="P587:P588" si="6367">TRIM(F587&amp;"")</f>
        <v>FV. 5.4.2 -Yes</v>
      </c>
      <c r="Q587" s="22" t="str">
        <f t="shared" ref="Q587:Q588" si="6368">TRIM(G587&amp;"")</f>
        <v>Yes</v>
      </c>
      <c r="R587" s="9">
        <f t="shared" ref="R587:R588" si="6369">VLOOKUP(F587,$AI$2:$AM$5000,5,FALSE)</f>
        <v>2</v>
      </c>
      <c r="S587" s="9">
        <f t="shared" ref="S587:S588" si="6370">IF(ISNA(R587),0,R587)</f>
        <v>2</v>
      </c>
      <c r="T587" s="9">
        <f t="shared" ref="T587:T588" si="6371">VLOOKUP(F587,$AI$2:$AL$5000,4,FALSE)</f>
        <v>2</v>
      </c>
      <c r="U587" s="9">
        <f t="shared" ref="U587:U588" si="6372">IF(ISNA(T587),0,T587)</f>
        <v>2</v>
      </c>
      <c r="X587" s="9">
        <f t="shared" ref="X587:X588" si="6373">VLOOKUP(F587,$AI$2:$AL$5000,3,FALSE)</f>
        <v>4148355</v>
      </c>
      <c r="Y587" s="349"/>
      <c r="Z587" s="9">
        <f>SUM(Y$7:Y587)</f>
        <v>0</v>
      </c>
      <c r="AC587" s="350">
        <f t="shared" ref="AC587" si="6374">IF(ISNA(VLOOKUP(F587,$AI$2:$AS$5000,11,FALSE)),"", VLOOKUP(F587,$AI$2:$AS$5000,11,FALSE))</f>
        <v>0</v>
      </c>
      <c r="AI587" s="351" t="s">
        <v>2332</v>
      </c>
      <c r="AJ587" s="351">
        <v>1354124</v>
      </c>
      <c r="AK587" s="351">
        <v>4148415</v>
      </c>
      <c r="AL587" s="351">
        <v>2</v>
      </c>
      <c r="AM587" s="352">
        <v>2</v>
      </c>
      <c r="AN587" s="351">
        <v>21</v>
      </c>
      <c r="AO587" s="9">
        <v>1</v>
      </c>
      <c r="AP587" s="9">
        <v>0</v>
      </c>
      <c r="AQ587" s="9">
        <v>0</v>
      </c>
      <c r="AR587" s="9">
        <v>0</v>
      </c>
    </row>
    <row r="588" spans="1:50" ht="26.25" thickBot="1">
      <c r="A588" s="212">
        <f t="shared" si="6346"/>
        <v>0</v>
      </c>
      <c r="B588" s="23" t="str">
        <f t="shared" ref="B588:D588" si="6375">B586</f>
        <v>GGFV51FA</v>
      </c>
      <c r="C588" s="220" t="str">
        <f t="shared" si="6375"/>
        <v>Major Must</v>
      </c>
      <c r="D588" s="45" t="str">
        <f t="shared" si="6375"/>
        <v>FV. 5.4.2</v>
      </c>
      <c r="E588" s="24" t="str">
        <f>Labels!$C$104</f>
        <v>Answer 2 / Evidence</v>
      </c>
      <c r="F588" s="222"/>
      <c r="G588" s="223"/>
      <c r="H588" s="25" t="str">
        <f t="shared" si="6360"/>
        <v/>
      </c>
      <c r="I588" s="25" t="str">
        <f t="shared" si="6361"/>
        <v/>
      </c>
      <c r="J588" s="25" t="str">
        <f t="shared" si="6362"/>
        <v/>
      </c>
      <c r="K588" s="25" t="str">
        <f t="shared" si="6363"/>
        <v>X</v>
      </c>
      <c r="L588" s="27" t="str">
        <f t="shared" ref="L588" si="6376">L586</f>
        <v/>
      </c>
      <c r="M588" s="21"/>
      <c r="N588" s="22" t="e">
        <f t="shared" si="6365"/>
        <v>#VALUE!</v>
      </c>
      <c r="O588" s="22" t="str">
        <f t="shared" ref="O588" si="6377">IF(ISERR(N588),D586,N588)</f>
        <v>FV. 5.4.2</v>
      </c>
      <c r="P588" s="22" t="str">
        <f t="shared" si="6367"/>
        <v/>
      </c>
      <c r="Q588" s="22" t="str">
        <f t="shared" si="6368"/>
        <v/>
      </c>
      <c r="R588" s="9" t="e">
        <f t="shared" si="6369"/>
        <v>#N/A</v>
      </c>
      <c r="S588" s="9">
        <f t="shared" si="6370"/>
        <v>0</v>
      </c>
      <c r="T588" s="9" t="e">
        <f t="shared" si="6371"/>
        <v>#N/A</v>
      </c>
      <c r="U588" s="9">
        <f t="shared" si="6372"/>
        <v>0</v>
      </c>
      <c r="V588" s="9">
        <f t="shared" ref="V588" si="6378">IF(U588=0,U587,U588)</f>
        <v>2</v>
      </c>
      <c r="W588" s="347">
        <v>2</v>
      </c>
      <c r="X588" s="9" t="e">
        <f t="shared" si="6373"/>
        <v>#N/A</v>
      </c>
      <c r="Y588" s="349"/>
      <c r="Z588" s="9">
        <f>SUM(Y$7:Y588)</f>
        <v>0</v>
      </c>
      <c r="AE588" s="9">
        <f t="shared" ref="AE588" si="6379">MIN(AH588,V588)</f>
        <v>2</v>
      </c>
      <c r="AH588" s="9">
        <v>2</v>
      </c>
      <c r="AI588" s="351" t="s">
        <v>2333</v>
      </c>
      <c r="AJ588" s="351">
        <v>1354125</v>
      </c>
      <c r="AK588" s="351">
        <v>4148419</v>
      </c>
      <c r="AL588" s="351">
        <v>0</v>
      </c>
      <c r="AM588" s="352">
        <v>5</v>
      </c>
      <c r="AN588" s="351">
        <v>21</v>
      </c>
      <c r="AO588" s="9">
        <v>0</v>
      </c>
      <c r="AP588" s="9">
        <v>1</v>
      </c>
      <c r="AQ588" s="9">
        <v>0</v>
      </c>
      <c r="AR588" s="9">
        <v>0</v>
      </c>
      <c r="AU588" s="9">
        <v>0</v>
      </c>
      <c r="AV588" s="9">
        <f>U587</f>
        <v>2</v>
      </c>
    </row>
    <row r="589" spans="1:50" ht="51">
      <c r="A589" s="212">
        <f t="shared" si="6346"/>
        <v>0</v>
      </c>
      <c r="B589" s="67" t="s">
        <v>1157</v>
      </c>
      <c r="C589" s="143" t="s">
        <v>1096</v>
      </c>
      <c r="D589" s="43" t="s">
        <v>2732</v>
      </c>
      <c r="E589" s="218" t="str">
        <f>Labels!$C$54</f>
        <v>Control Point</v>
      </c>
      <c r="F589" s="26" t="s">
        <v>2733</v>
      </c>
      <c r="G589" s="30" t="str">
        <f>IF(OR(ISERR(P590),ISERR(P591),ISERR(Q590),ISERR(Q591)),Labels!$C$94,Q589)</f>
        <v>Input Accepted</v>
      </c>
      <c r="H589" s="15" t="str">
        <f t="shared" ref="H589" si="6380">IF(F590&lt;&gt;"",IF(TRIM(VLOOKUP(F590,$AI$2:$AR$5000,8,FALSE))="1","X",""),"")</f>
        <v/>
      </c>
      <c r="I589" s="15" t="str">
        <f t="shared" ref="I589" si="6381">IF(F590&lt;&gt;"",IF(TRIM(VLOOKUP(F590,$AI$2:$AR$5000,9,FALSE))="1","X",""),"")</f>
        <v/>
      </c>
      <c r="J589" s="15" t="str">
        <f t="shared" ref="J589" si="6382">IF(TRIM(""&amp;G591)&lt;&gt;"","X","")</f>
        <v/>
      </c>
      <c r="K589" s="15" t="str">
        <f t="shared" ref="K589" si="6383">IF(TRIM(""&amp;G590)&lt;&gt;"","X","")</f>
        <v>X</v>
      </c>
      <c r="L589" s="31" t="str">
        <f>IF(G589&lt;&gt;Labels!$C$92,"X","")</f>
        <v/>
      </c>
      <c r="M589" s="16"/>
      <c r="N589" s="17">
        <v>1354104</v>
      </c>
      <c r="O589" s="17">
        <v>13125</v>
      </c>
      <c r="P589" s="17"/>
      <c r="Q589" s="22" t="str">
        <f>IF(F590="",Labels!$C$93,R589)</f>
        <v>Input Accepted</v>
      </c>
      <c r="R589" s="9" t="str">
        <f t="shared" ref="R589" si="6384">IF(OR(O590&amp;""&lt;&gt;D589&amp;"",O591&amp;""&lt;&gt;D589&amp;""),"You are not allowed to copy cells in the answer column. Press Ctrl-z immediately to attempt to fix this error.",S589)</f>
        <v>Input Accepted</v>
      </c>
      <c r="S589" s="9" t="str">
        <f>IF(AND(OR(H589="X",S590=6,C589=Labels!$C$49,C589=Labels!$C$46,AX589="Y"),Q590=""),Labels!$C$95,T589)</f>
        <v>Input Accepted</v>
      </c>
      <c r="T589" s="346" t="str">
        <f>IF(OR(S591=6,AND(S591&gt;0,S590=6)),Labels!$C$96,IF(S591=1,Labels!$C$143,U589))</f>
        <v>Input Accepted</v>
      </c>
      <c r="U589" s="9" t="str">
        <f>IF(AND(S591&gt;0,U591&lt;=U590),Labels!C$97,V589)</f>
        <v>Input Accepted</v>
      </c>
      <c r="V589" s="9" t="str">
        <f>IF(AND(S591&gt;0,Q591=""),Labels!$C$98,W589)</f>
        <v>Input Accepted</v>
      </c>
      <c r="W589" s="9" t="str">
        <f>IF(AND(S591=0,Q591&lt;&gt;""),Labels!$C$99,Labels!$C$92)</f>
        <v>Input Accepted</v>
      </c>
      <c r="Y589" s="9">
        <f t="shared" ref="Y589" si="6385">IF(H589="X",1,0)</f>
        <v>0</v>
      </c>
      <c r="Z589" s="9">
        <f>SUM(Y$7:Y589)</f>
        <v>0</v>
      </c>
      <c r="AA589" s="9" t="str">
        <f t="shared" ref="AA589" si="6386">Q590</f>
        <v>Yes</v>
      </c>
      <c r="AB589" s="9">
        <f t="shared" ref="AB589" si="6387">VLOOKUP(P590,$AI$2:$AN$5000,6,FALSE)</f>
        <v>21</v>
      </c>
      <c r="AC589" s="9" t="str">
        <f t="shared" ref="AC589" si="6388">Q591</f>
        <v/>
      </c>
      <c r="AD589" s="9">
        <f t="shared" ref="AD589" si="6389">IF(TRIM(F590)="",1,0)</f>
        <v>0</v>
      </c>
      <c r="AF589" s="347">
        <f t="shared" ref="AF589" si="6390">SUM($AD$7:$AD$5000)</f>
        <v>0</v>
      </c>
      <c r="AG589" s="9">
        <f>IF(AND(H589="X",C589=Labels!C631),1,0)</f>
        <v>0</v>
      </c>
      <c r="AI589" s="351" t="s">
        <v>2334</v>
      </c>
      <c r="AJ589" s="351">
        <v>1354125</v>
      </c>
      <c r="AK589" s="351">
        <v>4148418</v>
      </c>
      <c r="AL589" s="351">
        <v>2</v>
      </c>
      <c r="AM589" s="352">
        <v>2</v>
      </c>
      <c r="AN589" s="351">
        <v>21</v>
      </c>
      <c r="AO589" s="9">
        <v>1</v>
      </c>
      <c r="AP589" s="9">
        <v>0</v>
      </c>
      <c r="AQ589" s="9">
        <v>0</v>
      </c>
      <c r="AR589" s="9">
        <v>0</v>
      </c>
      <c r="AX589" s="9" t="s">
        <v>663</v>
      </c>
    </row>
    <row r="590" spans="1:50" ht="25.5">
      <c r="A590" s="212">
        <f t="shared" si="6346"/>
        <v>0</v>
      </c>
      <c r="B590" s="18" t="s">
        <v>1157</v>
      </c>
      <c r="C590" s="219" t="str">
        <f t="shared" ref="C590" si="6391">C589</f>
        <v>Major Must</v>
      </c>
      <c r="D590" s="44" t="str">
        <f t="shared" ref="D590" si="6392">D589</f>
        <v>FV. 5.4.3</v>
      </c>
      <c r="E590" s="19" t="str">
        <f>Labels!$C$103</f>
        <v>Answer 1 / Comment</v>
      </c>
      <c r="F590" s="62" t="str">
        <f>$AI$530</f>
        <v>FV. 5.4.3 -Yes</v>
      </c>
      <c r="G590" s="46" t="s">
        <v>440</v>
      </c>
      <c r="H590" s="20" t="str">
        <f t="shared" ref="H590:H591" si="6393">H589</f>
        <v/>
      </c>
      <c r="I590" s="20" t="str">
        <f t="shared" ref="I590:I591" si="6394">I589</f>
        <v/>
      </c>
      <c r="J590" s="20" t="str">
        <f t="shared" ref="J590:J591" si="6395">J589</f>
        <v/>
      </c>
      <c r="K590" s="20" t="str">
        <f t="shared" ref="K590:K591" si="6396">K589</f>
        <v>X</v>
      </c>
      <c r="L590" s="28" t="str">
        <f t="shared" ref="L590" si="6397">L589</f>
        <v/>
      </c>
      <c r="M590" s="21"/>
      <c r="N590" s="22" t="str">
        <f t="shared" ref="N590:N591" si="6398">LEFT(F590,FIND(" -",F590)-1)</f>
        <v>FV. 5.4.3</v>
      </c>
      <c r="O590" s="22" t="str">
        <f t="shared" ref="O590" si="6399">IF(ISERR(N590),D589,N590)</f>
        <v>FV. 5.4.3</v>
      </c>
      <c r="P590" s="22" t="str">
        <f t="shared" ref="P590:P591" si="6400">TRIM(F590&amp;"")</f>
        <v>FV. 5.4.3 -Yes</v>
      </c>
      <c r="Q590" s="22" t="str">
        <f t="shared" ref="Q590:Q591" si="6401">TRIM(G590&amp;"")</f>
        <v>Yes</v>
      </c>
      <c r="R590" s="9">
        <f t="shared" ref="R590:R591" si="6402">VLOOKUP(F590,$AI$2:$AM$5000,5,FALSE)</f>
        <v>2</v>
      </c>
      <c r="S590" s="9">
        <f t="shared" ref="S590:S591" si="6403">IF(ISNA(R590),0,R590)</f>
        <v>2</v>
      </c>
      <c r="T590" s="9">
        <f t="shared" ref="T590:T591" si="6404">VLOOKUP(F590,$AI$2:$AL$5000,4,FALSE)</f>
        <v>2</v>
      </c>
      <c r="U590" s="9">
        <f t="shared" ref="U590:U591" si="6405">IF(ISNA(T590),0,T590)</f>
        <v>2</v>
      </c>
      <c r="X590" s="9">
        <f t="shared" ref="X590:X591" si="6406">VLOOKUP(F590,$AI$2:$AL$5000,3,FALSE)</f>
        <v>4148358</v>
      </c>
      <c r="Y590" s="349"/>
      <c r="Z590" s="9">
        <f>SUM(Y$7:Y590)</f>
        <v>0</v>
      </c>
      <c r="AC590" s="350">
        <f t="shared" ref="AC590" si="6407">IF(ISNA(VLOOKUP(F590,$AI$2:$AS$5000,11,FALSE)),"", VLOOKUP(F590,$AI$2:$AS$5000,11,FALSE))</f>
        <v>0</v>
      </c>
      <c r="AI590" s="351" t="s">
        <v>2335</v>
      </c>
      <c r="AJ590" s="351">
        <v>1354126</v>
      </c>
      <c r="AK590" s="351">
        <v>4148422</v>
      </c>
      <c r="AL590" s="351">
        <v>0</v>
      </c>
      <c r="AM590" s="352">
        <v>6</v>
      </c>
      <c r="AN590" s="351">
        <v>21</v>
      </c>
      <c r="AO590" s="9">
        <v>1</v>
      </c>
      <c r="AP590" s="9">
        <v>0</v>
      </c>
      <c r="AQ590" s="9">
        <v>1</v>
      </c>
      <c r="AR590" s="9">
        <v>0</v>
      </c>
    </row>
    <row r="591" spans="1:50" ht="26.25" thickBot="1">
      <c r="A591" s="212">
        <f t="shared" si="6346"/>
        <v>0</v>
      </c>
      <c r="B591" s="23" t="str">
        <f t="shared" ref="B591:D591" si="6408">B589</f>
        <v>GGFV51FA</v>
      </c>
      <c r="C591" s="220" t="str">
        <f t="shared" si="6408"/>
        <v>Major Must</v>
      </c>
      <c r="D591" s="45" t="str">
        <f t="shared" si="6408"/>
        <v>FV. 5.4.3</v>
      </c>
      <c r="E591" s="24" t="str">
        <f>Labels!$C$104</f>
        <v>Answer 2 / Evidence</v>
      </c>
      <c r="F591" s="222"/>
      <c r="G591" s="223"/>
      <c r="H591" s="25" t="str">
        <f t="shared" si="6393"/>
        <v/>
      </c>
      <c r="I591" s="25" t="str">
        <f t="shared" si="6394"/>
        <v/>
      </c>
      <c r="J591" s="25" t="str">
        <f t="shared" si="6395"/>
        <v/>
      </c>
      <c r="K591" s="25" t="str">
        <f t="shared" si="6396"/>
        <v>X</v>
      </c>
      <c r="L591" s="27" t="str">
        <f t="shared" ref="L591" si="6409">L589</f>
        <v/>
      </c>
      <c r="M591" s="21"/>
      <c r="N591" s="22" t="e">
        <f t="shared" si="6398"/>
        <v>#VALUE!</v>
      </c>
      <c r="O591" s="22" t="str">
        <f t="shared" ref="O591" si="6410">IF(ISERR(N591),D589,N591)</f>
        <v>FV. 5.4.3</v>
      </c>
      <c r="P591" s="22" t="str">
        <f t="shared" si="6400"/>
        <v/>
      </c>
      <c r="Q591" s="22" t="str">
        <f t="shared" si="6401"/>
        <v/>
      </c>
      <c r="R591" s="9" t="e">
        <f t="shared" si="6402"/>
        <v>#N/A</v>
      </c>
      <c r="S591" s="9">
        <f t="shared" si="6403"/>
        <v>0</v>
      </c>
      <c r="T591" s="9" t="e">
        <f t="shared" si="6404"/>
        <v>#N/A</v>
      </c>
      <c r="U591" s="9">
        <f t="shared" si="6405"/>
        <v>0</v>
      </c>
      <c r="V591" s="9">
        <f t="shared" ref="V591" si="6411">IF(U591=0,U590,U591)</f>
        <v>2</v>
      </c>
      <c r="W591" s="347">
        <v>2</v>
      </c>
      <c r="X591" s="9" t="e">
        <f t="shared" si="6406"/>
        <v>#N/A</v>
      </c>
      <c r="Y591" s="349"/>
      <c r="Z591" s="9">
        <f>SUM(Y$7:Y591)</f>
        <v>0</v>
      </c>
      <c r="AE591" s="9">
        <f t="shared" ref="AE591" si="6412">MIN(AH591,V591)</f>
        <v>2</v>
      </c>
      <c r="AH591" s="9">
        <v>2</v>
      </c>
      <c r="AI591" s="351" t="s">
        <v>2336</v>
      </c>
      <c r="AJ591" s="351">
        <v>1354126</v>
      </c>
      <c r="AK591" s="351">
        <v>4148421</v>
      </c>
      <c r="AL591" s="351">
        <v>0</v>
      </c>
      <c r="AM591" s="352">
        <v>5</v>
      </c>
      <c r="AN591" s="351">
        <v>21</v>
      </c>
      <c r="AO591" s="9">
        <v>0</v>
      </c>
      <c r="AP591" s="9">
        <v>1</v>
      </c>
      <c r="AQ591" s="9">
        <v>0</v>
      </c>
      <c r="AR591" s="9">
        <v>0</v>
      </c>
      <c r="AU591" s="9">
        <v>0</v>
      </c>
      <c r="AV591" s="9">
        <f>U590</f>
        <v>2</v>
      </c>
    </row>
    <row r="592" spans="1:50" ht="25.5">
      <c r="A592" s="212">
        <f t="shared" si="6346"/>
        <v>0</v>
      </c>
      <c r="B592" s="67" t="s">
        <v>1157</v>
      </c>
      <c r="C592" s="143" t="s">
        <v>1097</v>
      </c>
      <c r="D592" s="43" t="s">
        <v>2734</v>
      </c>
      <c r="E592" s="218" t="str">
        <f>Labels!$C$54</f>
        <v>Control Point</v>
      </c>
      <c r="F592" s="26" t="s">
        <v>2735</v>
      </c>
      <c r="G592" s="30" t="str">
        <f>IF(OR(ISERR(P593),ISERR(P594),ISERR(Q593),ISERR(Q594)),Labels!$C$94,Q592)</f>
        <v>Input Accepted</v>
      </c>
      <c r="H592" s="15" t="str">
        <f t="shared" ref="H592" si="6413">IF(F593&lt;&gt;"",IF(TRIM(VLOOKUP(F593,$AI$2:$AR$5000,8,FALSE))="1","X",""),"")</f>
        <v/>
      </c>
      <c r="I592" s="15" t="str">
        <f t="shared" ref="I592" si="6414">IF(F593&lt;&gt;"",IF(TRIM(VLOOKUP(F593,$AI$2:$AR$5000,9,FALSE))="1","X",""),"")</f>
        <v/>
      </c>
      <c r="J592" s="15" t="str">
        <f t="shared" ref="J592" si="6415">IF(TRIM(""&amp;G594)&lt;&gt;"","X","")</f>
        <v/>
      </c>
      <c r="K592" s="15" t="str">
        <f t="shared" ref="K592" si="6416">IF(TRIM(""&amp;G593)&lt;&gt;"","X","")</f>
        <v>X</v>
      </c>
      <c r="L592" s="31" t="str">
        <f>IF(G592&lt;&gt;Labels!$C$92,"X","")</f>
        <v/>
      </c>
      <c r="M592" s="16"/>
      <c r="N592" s="17">
        <v>1354105</v>
      </c>
      <c r="O592" s="17">
        <v>13125</v>
      </c>
      <c r="P592" s="17"/>
      <c r="Q592" s="22" t="str">
        <f>IF(F593="",Labels!$C$93,R592)</f>
        <v>Input Accepted</v>
      </c>
      <c r="R592" s="9" t="str">
        <f t="shared" ref="R592" si="6417">IF(OR(O593&amp;""&lt;&gt;D592&amp;"",O594&amp;""&lt;&gt;D592&amp;""),"You are not allowed to copy cells in the answer column. Press Ctrl-z immediately to attempt to fix this error.",S592)</f>
        <v>Input Accepted</v>
      </c>
      <c r="S592" s="9" t="str">
        <f>IF(AND(OR(H592="X",S593=6,C592=Labels!$C$49,C592=Labels!$C$46,AX592="Y"),Q593=""),Labels!$C$95,T592)</f>
        <v>Input Accepted</v>
      </c>
      <c r="T592" s="346" t="str">
        <f>IF(OR(S594=6,AND(S594&gt;0,S593=6)),Labels!$C$96,IF(S594=1,Labels!$C$143,U592))</f>
        <v>Input Accepted</v>
      </c>
      <c r="U592" s="9" t="str">
        <f>IF(AND(S594&gt;0,U594&lt;=U593),Labels!C$97,V592)</f>
        <v>Input Accepted</v>
      </c>
      <c r="V592" s="9" t="str">
        <f>IF(AND(S594&gt;0,Q594=""),Labels!$C$98,W592)</f>
        <v>Input Accepted</v>
      </c>
      <c r="W592" s="9" t="str">
        <f>IF(AND(S594=0,Q594&lt;&gt;""),Labels!$C$99,Labels!$C$92)</f>
        <v>Input Accepted</v>
      </c>
      <c r="Y592" s="9">
        <f t="shared" ref="Y592" si="6418">IF(H592="X",1,0)</f>
        <v>0</v>
      </c>
      <c r="Z592" s="9">
        <f>SUM(Y$7:Y592)</f>
        <v>0</v>
      </c>
      <c r="AA592" s="9" t="str">
        <f t="shared" ref="AA592" si="6419">Q593</f>
        <v>Yes</v>
      </c>
      <c r="AB592" s="9">
        <f t="shared" ref="AB592" si="6420">VLOOKUP(P593,$AI$2:$AN$5000,6,FALSE)</f>
        <v>21</v>
      </c>
      <c r="AC592" s="9" t="str">
        <f t="shared" ref="AC592" si="6421">Q594</f>
        <v/>
      </c>
      <c r="AD592" s="9">
        <f t="shared" ref="AD592" si="6422">IF(TRIM(F593)="",1,0)</f>
        <v>0</v>
      </c>
      <c r="AF592" s="347">
        <f t="shared" ref="AF592" si="6423">SUM($AD$7:$AD$5000)</f>
        <v>0</v>
      </c>
      <c r="AG592" s="9">
        <f>IF(AND(H592="X",C592=Labels!C634),1,0)</f>
        <v>0</v>
      </c>
      <c r="AI592" s="351" t="s">
        <v>2337</v>
      </c>
      <c r="AJ592" s="351">
        <v>1354126</v>
      </c>
      <c r="AK592" s="351">
        <v>4148420</v>
      </c>
      <c r="AL592" s="351">
        <v>2</v>
      </c>
      <c r="AM592" s="352">
        <v>2</v>
      </c>
      <c r="AN592" s="351">
        <v>21</v>
      </c>
      <c r="AO592" s="9">
        <v>1</v>
      </c>
      <c r="AP592" s="9">
        <v>0</v>
      </c>
      <c r="AQ592" s="9">
        <v>0</v>
      </c>
      <c r="AR592" s="9">
        <v>0</v>
      </c>
      <c r="AX592" s="9" t="s">
        <v>663</v>
      </c>
    </row>
    <row r="593" spans="1:50" ht="25.5">
      <c r="A593" s="212">
        <f t="shared" si="6346"/>
        <v>0</v>
      </c>
      <c r="B593" s="18" t="s">
        <v>1157</v>
      </c>
      <c r="C593" s="219" t="str">
        <f t="shared" ref="C593" si="6424">C592</f>
        <v>Minor Must</v>
      </c>
      <c r="D593" s="44" t="str">
        <f t="shared" ref="D593" si="6425">D592</f>
        <v>FV. 5.4.4</v>
      </c>
      <c r="E593" s="19" t="str">
        <f>Labels!$C$103</f>
        <v>Answer 1 / Comment</v>
      </c>
      <c r="F593" s="62" t="str">
        <f>$AI$533</f>
        <v>FV. 5.4.4 -Yes</v>
      </c>
      <c r="G593" s="46" t="s">
        <v>440</v>
      </c>
      <c r="H593" s="20" t="str">
        <f t="shared" ref="H593:H594" si="6426">H592</f>
        <v/>
      </c>
      <c r="I593" s="20" t="str">
        <f t="shared" ref="I593:I594" si="6427">I592</f>
        <v/>
      </c>
      <c r="J593" s="20" t="str">
        <f t="shared" ref="J593:J594" si="6428">J592</f>
        <v/>
      </c>
      <c r="K593" s="20" t="str">
        <f t="shared" ref="K593:K594" si="6429">K592</f>
        <v>X</v>
      </c>
      <c r="L593" s="28" t="str">
        <f t="shared" ref="L593" si="6430">L592</f>
        <v/>
      </c>
      <c r="M593" s="21"/>
      <c r="N593" s="22" t="str">
        <f t="shared" ref="N593:N594" si="6431">LEFT(F593,FIND(" -",F593)-1)</f>
        <v>FV. 5.4.4</v>
      </c>
      <c r="O593" s="22" t="str">
        <f t="shared" ref="O593" si="6432">IF(ISERR(N593),D592,N593)</f>
        <v>FV. 5.4.4</v>
      </c>
      <c r="P593" s="22" t="str">
        <f t="shared" ref="P593:P594" si="6433">TRIM(F593&amp;"")</f>
        <v>FV. 5.4.4 -Yes</v>
      </c>
      <c r="Q593" s="22" t="str">
        <f t="shared" ref="Q593:Q594" si="6434">TRIM(G593&amp;"")</f>
        <v>Yes</v>
      </c>
      <c r="R593" s="9">
        <f t="shared" ref="R593:R594" si="6435">VLOOKUP(F593,$AI$2:$AM$5000,5,FALSE)</f>
        <v>2</v>
      </c>
      <c r="S593" s="9">
        <f t="shared" ref="S593:S594" si="6436">IF(ISNA(R593),0,R593)</f>
        <v>2</v>
      </c>
      <c r="T593" s="9">
        <f t="shared" ref="T593:T594" si="6437">VLOOKUP(F593,$AI$2:$AL$5000,4,FALSE)</f>
        <v>2</v>
      </c>
      <c r="U593" s="9">
        <f t="shared" ref="U593:U594" si="6438">IF(ISNA(T593),0,T593)</f>
        <v>2</v>
      </c>
      <c r="X593" s="9">
        <f t="shared" ref="X593:X594" si="6439">VLOOKUP(F593,$AI$2:$AL$5000,3,FALSE)</f>
        <v>4148361</v>
      </c>
      <c r="Y593" s="349"/>
      <c r="Z593" s="9">
        <f>SUM(Y$7:Y593)</f>
        <v>0</v>
      </c>
      <c r="AC593" s="350">
        <f t="shared" ref="AC593" si="6440">IF(ISNA(VLOOKUP(F593,$AI$2:$AS$5000,11,FALSE)),"", VLOOKUP(F593,$AI$2:$AS$5000,11,FALSE))</f>
        <v>0</v>
      </c>
      <c r="AI593" s="351" t="s">
        <v>2338</v>
      </c>
      <c r="AJ593" s="351">
        <v>1354127</v>
      </c>
      <c r="AK593" s="351">
        <v>4148425</v>
      </c>
      <c r="AL593" s="351">
        <v>0</v>
      </c>
      <c r="AM593" s="352">
        <v>6</v>
      </c>
      <c r="AN593" s="351">
        <v>21</v>
      </c>
      <c r="AO593" s="9">
        <v>1</v>
      </c>
      <c r="AP593" s="9">
        <v>0</v>
      </c>
      <c r="AQ593" s="9">
        <v>1</v>
      </c>
      <c r="AR593" s="9">
        <v>0</v>
      </c>
    </row>
    <row r="594" spans="1:50" ht="26.25" thickBot="1">
      <c r="A594" s="212">
        <f t="shared" si="6346"/>
        <v>0</v>
      </c>
      <c r="B594" s="23" t="str">
        <f t="shared" ref="B594:D594" si="6441">B592</f>
        <v>GGFV51FA</v>
      </c>
      <c r="C594" s="220" t="str">
        <f t="shared" si="6441"/>
        <v>Minor Must</v>
      </c>
      <c r="D594" s="45" t="str">
        <f t="shared" si="6441"/>
        <v>FV. 5.4.4</v>
      </c>
      <c r="E594" s="24" t="str">
        <f>Labels!$C$104</f>
        <v>Answer 2 / Evidence</v>
      </c>
      <c r="F594" s="222"/>
      <c r="G594" s="223"/>
      <c r="H594" s="25" t="str">
        <f t="shared" si="6426"/>
        <v/>
      </c>
      <c r="I594" s="25" t="str">
        <f t="shared" si="6427"/>
        <v/>
      </c>
      <c r="J594" s="25" t="str">
        <f t="shared" si="6428"/>
        <v/>
      </c>
      <c r="K594" s="25" t="str">
        <f t="shared" si="6429"/>
        <v>X</v>
      </c>
      <c r="L594" s="27" t="str">
        <f t="shared" ref="L594" si="6442">L592</f>
        <v/>
      </c>
      <c r="M594" s="21"/>
      <c r="N594" s="22" t="e">
        <f t="shared" si="6431"/>
        <v>#VALUE!</v>
      </c>
      <c r="O594" s="22" t="str">
        <f t="shared" ref="O594" si="6443">IF(ISERR(N594),D592,N594)</f>
        <v>FV. 5.4.4</v>
      </c>
      <c r="P594" s="22" t="str">
        <f t="shared" si="6433"/>
        <v/>
      </c>
      <c r="Q594" s="22" t="str">
        <f t="shared" si="6434"/>
        <v/>
      </c>
      <c r="R594" s="9" t="e">
        <f t="shared" si="6435"/>
        <v>#N/A</v>
      </c>
      <c r="S594" s="9">
        <f t="shared" si="6436"/>
        <v>0</v>
      </c>
      <c r="T594" s="9" t="e">
        <f t="shared" si="6437"/>
        <v>#N/A</v>
      </c>
      <c r="U594" s="9">
        <f t="shared" si="6438"/>
        <v>0</v>
      </c>
      <c r="V594" s="9">
        <f t="shared" ref="V594" si="6444">IF(U594=0,U593,U594)</f>
        <v>2</v>
      </c>
      <c r="W594" s="347">
        <v>2</v>
      </c>
      <c r="X594" s="9" t="e">
        <f t="shared" si="6439"/>
        <v>#N/A</v>
      </c>
      <c r="Y594" s="349"/>
      <c r="Z594" s="9">
        <f>SUM(Y$7:Y594)</f>
        <v>0</v>
      </c>
      <c r="AE594" s="9">
        <f t="shared" ref="AE594" si="6445">MIN(AH594,V594)</f>
        <v>2</v>
      </c>
      <c r="AH594" s="9">
        <v>2</v>
      </c>
      <c r="AI594" s="351" t="s">
        <v>2339</v>
      </c>
      <c r="AJ594" s="351">
        <v>1354127</v>
      </c>
      <c r="AK594" s="351">
        <v>4148424</v>
      </c>
      <c r="AL594" s="351">
        <v>0</v>
      </c>
      <c r="AM594" s="352">
        <v>5</v>
      </c>
      <c r="AN594" s="351">
        <v>21</v>
      </c>
      <c r="AO594" s="9">
        <v>0</v>
      </c>
      <c r="AP594" s="9">
        <v>1</v>
      </c>
      <c r="AQ594" s="9">
        <v>0</v>
      </c>
      <c r="AR594" s="9">
        <v>0</v>
      </c>
      <c r="AU594" s="9">
        <v>0</v>
      </c>
      <c r="AV594" s="9">
        <f>U593</f>
        <v>2</v>
      </c>
    </row>
    <row r="595" spans="1:50" ht="25.5">
      <c r="A595" s="212">
        <f t="shared" si="6346"/>
        <v>0</v>
      </c>
      <c r="B595" s="67" t="s">
        <v>1157</v>
      </c>
      <c r="C595" s="143" t="s">
        <v>1097</v>
      </c>
      <c r="D595" s="43" t="s">
        <v>2736</v>
      </c>
      <c r="E595" s="218" t="str">
        <f>Labels!$C$54</f>
        <v>Control Point</v>
      </c>
      <c r="F595" s="26" t="s">
        <v>2737</v>
      </c>
      <c r="G595" s="30" t="str">
        <f>IF(OR(ISERR(P596),ISERR(P597),ISERR(Q596),ISERR(Q597)),Labels!$C$94,Q595)</f>
        <v>Input Accepted</v>
      </c>
      <c r="H595" s="15" t="str">
        <f t="shared" ref="H595" si="6446">IF(F596&lt;&gt;"",IF(TRIM(VLOOKUP(F596,$AI$2:$AR$5000,8,FALSE))="1","X",""),"")</f>
        <v/>
      </c>
      <c r="I595" s="15" t="str">
        <f t="shared" ref="I595" si="6447">IF(F596&lt;&gt;"",IF(TRIM(VLOOKUP(F596,$AI$2:$AR$5000,9,FALSE))="1","X",""),"")</f>
        <v/>
      </c>
      <c r="J595" s="15" t="str">
        <f t="shared" ref="J595" si="6448">IF(TRIM(""&amp;G597)&lt;&gt;"","X","")</f>
        <v/>
      </c>
      <c r="K595" s="15" t="str">
        <f t="shared" ref="K595" si="6449">IF(TRIM(""&amp;G596)&lt;&gt;"","X","")</f>
        <v/>
      </c>
      <c r="L595" s="31" t="str">
        <f>IF(G595&lt;&gt;Labels!$C$92,"X","")</f>
        <v/>
      </c>
      <c r="M595" s="16"/>
      <c r="N595" s="17">
        <v>1354106</v>
      </c>
      <c r="O595" s="17">
        <v>13125</v>
      </c>
      <c r="P595" s="17"/>
      <c r="Q595" s="22" t="str">
        <f>IF(F596="",Labels!$C$93,R595)</f>
        <v>Input Accepted</v>
      </c>
      <c r="R595" s="9" t="str">
        <f t="shared" ref="R595" si="6450">IF(OR(O596&amp;""&lt;&gt;D595&amp;"",O597&amp;""&lt;&gt;D595&amp;""),"You are not allowed to copy cells in the answer column. Press Ctrl-z immediately to attempt to fix this error.",S595)</f>
        <v>Input Accepted</v>
      </c>
      <c r="S595" s="9" t="str">
        <f>IF(AND(OR(H595="X",S596=6,C595=Labels!$C$49,C595=Labels!$C$46,AX595="Y"),Q596=""),Labels!$C$95,T595)</f>
        <v>Input Accepted</v>
      </c>
      <c r="T595" s="346" t="str">
        <f>IF(OR(S597=6,AND(S597&gt;0,S596=6)),Labels!$C$96,IF(S597=1,Labels!$C$143,U595))</f>
        <v>Input Accepted</v>
      </c>
      <c r="U595" s="9" t="str">
        <f>IF(AND(S597&gt;0,U597&lt;=U596),Labels!C$97,V595)</f>
        <v>Input Accepted</v>
      </c>
      <c r="V595" s="9" t="str">
        <f>IF(AND(S597&gt;0,Q597=""),Labels!$C$98,W595)</f>
        <v>Input Accepted</v>
      </c>
      <c r="W595" s="9" t="str">
        <f>IF(AND(S597=0,Q597&lt;&gt;""),Labels!$C$99,Labels!$C$92)</f>
        <v>Input Accepted</v>
      </c>
      <c r="Y595" s="9">
        <f t="shared" ref="Y595" si="6451">IF(H595="X",1,0)</f>
        <v>0</v>
      </c>
      <c r="Z595" s="9">
        <f>SUM(Y$7:Y595)</f>
        <v>0</v>
      </c>
      <c r="AA595" s="9" t="str">
        <f t="shared" ref="AA595" si="6452">Q596</f>
        <v/>
      </c>
      <c r="AB595" s="9">
        <f t="shared" ref="AB595" si="6453">VLOOKUP(P596,$AI$2:$AN$5000,6,FALSE)</f>
        <v>21</v>
      </c>
      <c r="AC595" s="9" t="str">
        <f t="shared" ref="AC595" si="6454">Q597</f>
        <v/>
      </c>
      <c r="AD595" s="9">
        <f t="shared" ref="AD595" si="6455">IF(TRIM(F596)="",1,0)</f>
        <v>0</v>
      </c>
      <c r="AF595" s="347">
        <f t="shared" ref="AF595" si="6456">SUM($AD$7:$AD$5000)</f>
        <v>0</v>
      </c>
      <c r="AG595" s="9">
        <f>IF(AND(H595="X",C595=Labels!C637),1,0)</f>
        <v>0</v>
      </c>
      <c r="AI595" s="351" t="s">
        <v>2340</v>
      </c>
      <c r="AJ595" s="351">
        <v>1354127</v>
      </c>
      <c r="AK595" s="351">
        <v>4148423</v>
      </c>
      <c r="AL595" s="351">
        <v>2</v>
      </c>
      <c r="AM595" s="352">
        <v>2</v>
      </c>
      <c r="AN595" s="351">
        <v>21</v>
      </c>
      <c r="AO595" s="9">
        <v>1</v>
      </c>
      <c r="AP595" s="9">
        <v>0</v>
      </c>
      <c r="AQ595" s="9">
        <v>0</v>
      </c>
      <c r="AR595" s="9">
        <v>0</v>
      </c>
      <c r="AX595" s="9" t="s">
        <v>663</v>
      </c>
    </row>
    <row r="596" spans="1:50" ht="25.5">
      <c r="A596" s="212">
        <f t="shared" si="6346"/>
        <v>0</v>
      </c>
      <c r="B596" s="18" t="s">
        <v>1157</v>
      </c>
      <c r="C596" s="219" t="str">
        <f t="shared" ref="C596" si="6457">C595</f>
        <v>Minor Must</v>
      </c>
      <c r="D596" s="44" t="str">
        <f t="shared" ref="D596" si="6458">D595</f>
        <v>FV. 5.4.5</v>
      </c>
      <c r="E596" s="19" t="str">
        <f>Labels!$C$103</f>
        <v>Answer 1 / Comment</v>
      </c>
      <c r="F596" s="62" t="str">
        <f>$AI$536</f>
        <v>FV. 5.4.5 -Yes</v>
      </c>
      <c r="G596" s="46"/>
      <c r="H596" s="20" t="str">
        <f t="shared" ref="H596:H597" si="6459">H595</f>
        <v/>
      </c>
      <c r="I596" s="20" t="str">
        <f t="shared" ref="I596:I597" si="6460">I595</f>
        <v/>
      </c>
      <c r="J596" s="20" t="str">
        <f t="shared" ref="J596:J597" si="6461">J595</f>
        <v/>
      </c>
      <c r="K596" s="20" t="str">
        <f t="shared" ref="K596:K597" si="6462">K595</f>
        <v/>
      </c>
      <c r="L596" s="28" t="str">
        <f t="shared" ref="L596" si="6463">L595</f>
        <v/>
      </c>
      <c r="M596" s="21"/>
      <c r="N596" s="22" t="str">
        <f t="shared" ref="N596:N597" si="6464">LEFT(F596,FIND(" -",F596)-1)</f>
        <v>FV. 5.4.5</v>
      </c>
      <c r="O596" s="22" t="str">
        <f t="shared" ref="O596" si="6465">IF(ISERR(N596),D595,N596)</f>
        <v>FV. 5.4.5</v>
      </c>
      <c r="P596" s="22" t="str">
        <f t="shared" ref="P596:P597" si="6466">TRIM(F596&amp;"")</f>
        <v>FV. 5.4.5 -Yes</v>
      </c>
      <c r="Q596" s="22" t="str">
        <f t="shared" ref="Q596:Q597" si="6467">TRIM(G596&amp;"")</f>
        <v/>
      </c>
      <c r="R596" s="9">
        <f t="shared" ref="R596:R597" si="6468">VLOOKUP(F596,$AI$2:$AM$5000,5,FALSE)</f>
        <v>2</v>
      </c>
      <c r="S596" s="9">
        <f t="shared" ref="S596:S597" si="6469">IF(ISNA(R596),0,R596)</f>
        <v>2</v>
      </c>
      <c r="T596" s="9">
        <f t="shared" ref="T596:T597" si="6470">VLOOKUP(F596,$AI$2:$AL$5000,4,FALSE)</f>
        <v>2</v>
      </c>
      <c r="U596" s="9">
        <f t="shared" ref="U596:U597" si="6471">IF(ISNA(T596),0,T596)</f>
        <v>2</v>
      </c>
      <c r="X596" s="9">
        <f t="shared" ref="X596:X597" si="6472">VLOOKUP(F596,$AI$2:$AL$5000,3,FALSE)</f>
        <v>4148364</v>
      </c>
      <c r="Y596" s="349"/>
      <c r="Z596" s="9">
        <f>SUM(Y$7:Y596)</f>
        <v>0</v>
      </c>
      <c r="AC596" s="350">
        <f t="shared" ref="AC596" si="6473">IF(ISNA(VLOOKUP(F596,$AI$2:$AS$5000,11,FALSE)),"", VLOOKUP(F596,$AI$2:$AS$5000,11,FALSE))</f>
        <v>0</v>
      </c>
      <c r="AI596" s="351" t="s">
        <v>2341</v>
      </c>
      <c r="AJ596" s="351">
        <v>1354128</v>
      </c>
      <c r="AK596" s="351">
        <v>4148428</v>
      </c>
      <c r="AL596" s="351">
        <v>0</v>
      </c>
      <c r="AM596" s="352">
        <v>6</v>
      </c>
      <c r="AN596" s="351">
        <v>21</v>
      </c>
      <c r="AO596" s="9">
        <v>1</v>
      </c>
      <c r="AP596" s="9">
        <v>0</v>
      </c>
      <c r="AQ596" s="9">
        <v>1</v>
      </c>
      <c r="AR596" s="9">
        <v>0</v>
      </c>
    </row>
    <row r="597" spans="1:50" ht="26.25" thickBot="1">
      <c r="A597" s="212">
        <f t="shared" si="6346"/>
        <v>0</v>
      </c>
      <c r="B597" s="23" t="str">
        <f t="shared" ref="B597:D597" si="6474">B595</f>
        <v>GGFV51FA</v>
      </c>
      <c r="C597" s="220" t="str">
        <f t="shared" si="6474"/>
        <v>Minor Must</v>
      </c>
      <c r="D597" s="45" t="str">
        <f t="shared" si="6474"/>
        <v>FV. 5.4.5</v>
      </c>
      <c r="E597" s="24" t="str">
        <f>Labels!$C$104</f>
        <v>Answer 2 / Evidence</v>
      </c>
      <c r="F597" s="222"/>
      <c r="G597" s="223"/>
      <c r="H597" s="25" t="str">
        <f t="shared" si="6459"/>
        <v/>
      </c>
      <c r="I597" s="25" t="str">
        <f t="shared" si="6460"/>
        <v/>
      </c>
      <c r="J597" s="25" t="str">
        <f t="shared" si="6461"/>
        <v/>
      </c>
      <c r="K597" s="25" t="str">
        <f t="shared" si="6462"/>
        <v/>
      </c>
      <c r="L597" s="27" t="str">
        <f t="shared" ref="L597" si="6475">L595</f>
        <v/>
      </c>
      <c r="M597" s="21"/>
      <c r="N597" s="22" t="e">
        <f t="shared" si="6464"/>
        <v>#VALUE!</v>
      </c>
      <c r="O597" s="22" t="str">
        <f t="shared" ref="O597" si="6476">IF(ISERR(N597),D595,N597)</f>
        <v>FV. 5.4.5</v>
      </c>
      <c r="P597" s="22" t="str">
        <f t="shared" si="6466"/>
        <v/>
      </c>
      <c r="Q597" s="22" t="str">
        <f t="shared" si="6467"/>
        <v/>
      </c>
      <c r="R597" s="9" t="e">
        <f t="shared" si="6468"/>
        <v>#N/A</v>
      </c>
      <c r="S597" s="9">
        <f t="shared" si="6469"/>
        <v>0</v>
      </c>
      <c r="T597" s="9" t="e">
        <f t="shared" si="6470"/>
        <v>#N/A</v>
      </c>
      <c r="U597" s="9">
        <f t="shared" si="6471"/>
        <v>0</v>
      </c>
      <c r="V597" s="9">
        <f t="shared" ref="V597" si="6477">IF(U597=0,U596,U597)</f>
        <v>2</v>
      </c>
      <c r="W597" s="347">
        <v>2</v>
      </c>
      <c r="X597" s="9" t="e">
        <f t="shared" si="6472"/>
        <v>#N/A</v>
      </c>
      <c r="Y597" s="349"/>
      <c r="Z597" s="9">
        <f>SUM(Y$7:Y597)</f>
        <v>0</v>
      </c>
      <c r="AE597" s="9">
        <f t="shared" ref="AE597" si="6478">MIN(AH597,V597)</f>
        <v>2</v>
      </c>
      <c r="AH597" s="9">
        <v>2</v>
      </c>
      <c r="AI597" s="351" t="s">
        <v>2342</v>
      </c>
      <c r="AJ597" s="351">
        <v>1354128</v>
      </c>
      <c r="AK597" s="351">
        <v>4148427</v>
      </c>
      <c r="AL597" s="351">
        <v>0</v>
      </c>
      <c r="AM597" s="352">
        <v>5</v>
      </c>
      <c r="AN597" s="351">
        <v>21</v>
      </c>
      <c r="AO597" s="9">
        <v>0</v>
      </c>
      <c r="AP597" s="9">
        <v>1</v>
      </c>
      <c r="AQ597" s="9">
        <v>0</v>
      </c>
      <c r="AR597" s="9">
        <v>0</v>
      </c>
      <c r="AU597" s="9">
        <v>0</v>
      </c>
      <c r="AV597" s="9">
        <f>U596</f>
        <v>2</v>
      </c>
    </row>
    <row r="598" spans="1:50" ht="51">
      <c r="A598" s="212">
        <f t="shared" si="6346"/>
        <v>0</v>
      </c>
      <c r="B598" s="67" t="s">
        <v>1157</v>
      </c>
      <c r="C598" s="143" t="s">
        <v>1097</v>
      </c>
      <c r="D598" s="43" t="s">
        <v>2738</v>
      </c>
      <c r="E598" s="218" t="str">
        <f>Labels!$C$54</f>
        <v>Control Point</v>
      </c>
      <c r="F598" s="26" t="s">
        <v>2739</v>
      </c>
      <c r="G598" s="30" t="str">
        <f>IF(OR(ISERR(P599),ISERR(P600),ISERR(Q599),ISERR(Q600)),Labels!$C$94,Q598)</f>
        <v>Input Accepted</v>
      </c>
      <c r="H598" s="15" t="str">
        <f t="shared" ref="H598" si="6479">IF(F599&lt;&gt;"",IF(TRIM(VLOOKUP(F599,$AI$2:$AR$5000,8,FALSE))="1","X",""),"")</f>
        <v/>
      </c>
      <c r="I598" s="15" t="str">
        <f t="shared" ref="I598" si="6480">IF(F599&lt;&gt;"",IF(TRIM(VLOOKUP(F599,$AI$2:$AR$5000,9,FALSE))="1","X",""),"")</f>
        <v/>
      </c>
      <c r="J598" s="15" t="str">
        <f t="shared" ref="J598" si="6481">IF(TRIM(""&amp;G600)&lt;&gt;"","X","")</f>
        <v/>
      </c>
      <c r="K598" s="15" t="str">
        <f t="shared" ref="K598" si="6482">IF(TRIM(""&amp;G599)&lt;&gt;"","X","")</f>
        <v/>
      </c>
      <c r="L598" s="31" t="str">
        <f>IF(G598&lt;&gt;Labels!$C$92,"X","")</f>
        <v/>
      </c>
      <c r="M598" s="16"/>
      <c r="N598" s="17">
        <v>1354107</v>
      </c>
      <c r="O598" s="17">
        <v>13125</v>
      </c>
      <c r="P598" s="17"/>
      <c r="Q598" s="22" t="str">
        <f>IF(F599="",Labels!$C$93,R598)</f>
        <v>Input Accepted</v>
      </c>
      <c r="R598" s="9" t="str">
        <f t="shared" ref="R598" si="6483">IF(OR(O599&amp;""&lt;&gt;D598&amp;"",O600&amp;""&lt;&gt;D598&amp;""),"You are not allowed to copy cells in the answer column. Press Ctrl-z immediately to attempt to fix this error.",S598)</f>
        <v>Input Accepted</v>
      </c>
      <c r="S598" s="9" t="str">
        <f>IF(AND(OR(H598="X",S599=6,C598=Labels!$C$49,C598=Labels!$C$46,AX598="Y"),Q599=""),Labels!$C$95,T598)</f>
        <v>Input Accepted</v>
      </c>
      <c r="T598" s="346" t="str">
        <f>IF(OR(S600=6,AND(S600&gt;0,S599=6)),Labels!$C$96,IF(S600=1,Labels!$C$143,U598))</f>
        <v>Input Accepted</v>
      </c>
      <c r="U598" s="9" t="str">
        <f>IF(AND(S600&gt;0,U600&lt;=U599),Labels!C$97,V598)</f>
        <v>Input Accepted</v>
      </c>
      <c r="V598" s="9" t="str">
        <f>IF(AND(S600&gt;0,Q600=""),Labels!$C$98,W598)</f>
        <v>Input Accepted</v>
      </c>
      <c r="W598" s="9" t="str">
        <f>IF(AND(S600=0,Q600&lt;&gt;""),Labels!$C$99,Labels!$C$92)</f>
        <v>Input Accepted</v>
      </c>
      <c r="Y598" s="9">
        <f t="shared" ref="Y598" si="6484">IF(H598="X",1,0)</f>
        <v>0</v>
      </c>
      <c r="Z598" s="9">
        <f>SUM(Y$7:Y598)</f>
        <v>0</v>
      </c>
      <c r="AA598" s="9" t="str">
        <f t="shared" ref="AA598" si="6485">Q599</f>
        <v/>
      </c>
      <c r="AB598" s="9">
        <f t="shared" ref="AB598" si="6486">VLOOKUP(P599,$AI$2:$AN$5000,6,FALSE)</f>
        <v>21</v>
      </c>
      <c r="AC598" s="9" t="str">
        <f t="shared" ref="AC598" si="6487">Q600</f>
        <v/>
      </c>
      <c r="AD598" s="9">
        <f t="shared" ref="AD598" si="6488">IF(TRIM(F599)="",1,0)</f>
        <v>0</v>
      </c>
      <c r="AF598" s="347">
        <f t="shared" ref="AF598" si="6489">SUM($AD$7:$AD$5000)</f>
        <v>0</v>
      </c>
      <c r="AG598" s="9">
        <f>IF(AND(H598="X",C598=Labels!C640),1,0)</f>
        <v>0</v>
      </c>
      <c r="AI598" s="351" t="s">
        <v>2343</v>
      </c>
      <c r="AJ598" s="351">
        <v>1354128</v>
      </c>
      <c r="AK598" s="351">
        <v>4148426</v>
      </c>
      <c r="AL598" s="351">
        <v>2</v>
      </c>
      <c r="AM598" s="352">
        <v>2</v>
      </c>
      <c r="AN598" s="351">
        <v>21</v>
      </c>
      <c r="AO598" s="9">
        <v>1</v>
      </c>
      <c r="AP598" s="9">
        <v>0</v>
      </c>
      <c r="AQ598" s="9">
        <v>0</v>
      </c>
      <c r="AR598" s="9">
        <v>0</v>
      </c>
      <c r="AX598" s="9" t="s">
        <v>663</v>
      </c>
    </row>
    <row r="599" spans="1:50" ht="25.5">
      <c r="A599" s="212">
        <f t="shared" si="6346"/>
        <v>0</v>
      </c>
      <c r="B599" s="18" t="s">
        <v>1157</v>
      </c>
      <c r="C599" s="219" t="str">
        <f t="shared" ref="C599" si="6490">C598</f>
        <v>Minor Must</v>
      </c>
      <c r="D599" s="44" t="str">
        <f t="shared" ref="D599" si="6491">D598</f>
        <v>FV. 5.4.6</v>
      </c>
      <c r="E599" s="19" t="str">
        <f>Labels!$C$103</f>
        <v>Answer 1 / Comment</v>
      </c>
      <c r="F599" s="62" t="str">
        <f>$AI$539</f>
        <v>FV. 5.4.6 -Yes</v>
      </c>
      <c r="G599" s="46"/>
      <c r="H599" s="20" t="str">
        <f t="shared" ref="H599:H600" si="6492">H598</f>
        <v/>
      </c>
      <c r="I599" s="20" t="str">
        <f t="shared" ref="I599:I600" si="6493">I598</f>
        <v/>
      </c>
      <c r="J599" s="20" t="str">
        <f t="shared" ref="J599:J600" si="6494">J598</f>
        <v/>
      </c>
      <c r="K599" s="20" t="str">
        <f t="shared" ref="K599:K600" si="6495">K598</f>
        <v/>
      </c>
      <c r="L599" s="28" t="str">
        <f t="shared" ref="L599" si="6496">L598</f>
        <v/>
      </c>
      <c r="M599" s="21"/>
      <c r="N599" s="22" t="str">
        <f t="shared" ref="N599:N600" si="6497">LEFT(F599,FIND(" -",F599)-1)</f>
        <v>FV. 5.4.6</v>
      </c>
      <c r="O599" s="22" t="str">
        <f t="shared" ref="O599" si="6498">IF(ISERR(N599),D598,N599)</f>
        <v>FV. 5.4.6</v>
      </c>
      <c r="P599" s="22" t="str">
        <f t="shared" ref="P599:P600" si="6499">TRIM(F599&amp;"")</f>
        <v>FV. 5.4.6 -Yes</v>
      </c>
      <c r="Q599" s="22" t="str">
        <f t="shared" ref="Q599:Q600" si="6500">TRIM(G599&amp;"")</f>
        <v/>
      </c>
      <c r="R599" s="9">
        <f t="shared" ref="R599:R600" si="6501">VLOOKUP(F599,$AI$2:$AM$5000,5,FALSE)</f>
        <v>2</v>
      </c>
      <c r="S599" s="9">
        <f t="shared" ref="S599:S600" si="6502">IF(ISNA(R599),0,R599)</f>
        <v>2</v>
      </c>
      <c r="T599" s="9">
        <f t="shared" ref="T599:T600" si="6503">VLOOKUP(F599,$AI$2:$AL$5000,4,FALSE)</f>
        <v>2</v>
      </c>
      <c r="U599" s="9">
        <f t="shared" ref="U599:U600" si="6504">IF(ISNA(T599),0,T599)</f>
        <v>2</v>
      </c>
      <c r="X599" s="9">
        <f t="shared" ref="X599:X600" si="6505">VLOOKUP(F599,$AI$2:$AL$5000,3,FALSE)</f>
        <v>4148367</v>
      </c>
      <c r="Y599" s="349"/>
      <c r="Z599" s="9">
        <f>SUM(Y$7:Y599)</f>
        <v>0</v>
      </c>
      <c r="AC599" s="350">
        <f t="shared" ref="AC599" si="6506">IF(ISNA(VLOOKUP(F599,$AI$2:$AS$5000,11,FALSE)),"", VLOOKUP(F599,$AI$2:$AS$5000,11,FALSE))</f>
        <v>0</v>
      </c>
    </row>
    <row r="600" spans="1:50" ht="26.25" thickBot="1">
      <c r="A600" s="212">
        <f t="shared" si="6346"/>
        <v>0</v>
      </c>
      <c r="B600" s="23" t="str">
        <f t="shared" ref="B600:D600" si="6507">B598</f>
        <v>GGFV51FA</v>
      </c>
      <c r="C600" s="220" t="str">
        <f t="shared" si="6507"/>
        <v>Minor Must</v>
      </c>
      <c r="D600" s="45" t="str">
        <f t="shared" si="6507"/>
        <v>FV. 5.4.6</v>
      </c>
      <c r="E600" s="24" t="str">
        <f>Labels!$C$104</f>
        <v>Answer 2 / Evidence</v>
      </c>
      <c r="F600" s="222"/>
      <c r="G600" s="223"/>
      <c r="H600" s="25" t="str">
        <f t="shared" si="6492"/>
        <v/>
      </c>
      <c r="I600" s="25" t="str">
        <f t="shared" si="6493"/>
        <v/>
      </c>
      <c r="J600" s="25" t="str">
        <f t="shared" si="6494"/>
        <v/>
      </c>
      <c r="K600" s="25" t="str">
        <f t="shared" si="6495"/>
        <v/>
      </c>
      <c r="L600" s="27" t="str">
        <f t="shared" ref="L600" si="6508">L598</f>
        <v/>
      </c>
      <c r="M600" s="21"/>
      <c r="N600" s="22" t="e">
        <f t="shared" si="6497"/>
        <v>#VALUE!</v>
      </c>
      <c r="O600" s="22" t="str">
        <f t="shared" ref="O600" si="6509">IF(ISERR(N600),D598,N600)</f>
        <v>FV. 5.4.6</v>
      </c>
      <c r="P600" s="22" t="str">
        <f t="shared" si="6499"/>
        <v/>
      </c>
      <c r="Q600" s="22" t="str">
        <f t="shared" si="6500"/>
        <v/>
      </c>
      <c r="R600" s="9" t="e">
        <f t="shared" si="6501"/>
        <v>#N/A</v>
      </c>
      <c r="S600" s="9">
        <f t="shared" si="6502"/>
        <v>0</v>
      </c>
      <c r="T600" s="9" t="e">
        <f t="shared" si="6503"/>
        <v>#N/A</v>
      </c>
      <c r="U600" s="9">
        <f t="shared" si="6504"/>
        <v>0</v>
      </c>
      <c r="V600" s="9">
        <f t="shared" ref="V600" si="6510">IF(U600=0,U599,U600)</f>
        <v>2</v>
      </c>
      <c r="W600" s="347">
        <v>2</v>
      </c>
      <c r="X600" s="9" t="e">
        <f t="shared" si="6505"/>
        <v>#N/A</v>
      </c>
      <c r="Y600" s="349"/>
      <c r="Z600" s="9">
        <f>SUM(Y$7:Y600)</f>
        <v>0</v>
      </c>
      <c r="AE600" s="9">
        <f t="shared" ref="AE600" si="6511">MIN(AH600,V600)</f>
        <v>2</v>
      </c>
      <c r="AH600" s="9">
        <v>2</v>
      </c>
      <c r="AU600" s="9">
        <v>0</v>
      </c>
      <c r="AV600" s="9">
        <f>U599</f>
        <v>2</v>
      </c>
    </row>
    <row r="601" spans="1:50" ht="38.25">
      <c r="A601" s="212">
        <f t="shared" si="6346"/>
        <v>0</v>
      </c>
      <c r="B601" s="67" t="s">
        <v>1157</v>
      </c>
      <c r="C601" s="143" t="s">
        <v>407</v>
      </c>
      <c r="D601" s="43" t="s">
        <v>2740</v>
      </c>
      <c r="E601" s="218" t="str">
        <f>Labels!$C$54</f>
        <v>Control Point</v>
      </c>
      <c r="F601" s="26" t="s">
        <v>2741</v>
      </c>
      <c r="G601" s="30" t="str">
        <f>IF(OR(ISERR(P602),ISERR(P603),ISERR(Q602),ISERR(Q603)),Labels!$C$94,Q601)</f>
        <v>Input Accepted</v>
      </c>
      <c r="H601" s="15" t="str">
        <f t="shared" ref="H601" si="6512">IF(F602&lt;&gt;"",IF(TRIM(VLOOKUP(F602,$AI$2:$AR$5000,8,FALSE))="1","X",""),"")</f>
        <v/>
      </c>
      <c r="I601" s="15" t="str">
        <f t="shared" ref="I601" si="6513">IF(F602&lt;&gt;"",IF(TRIM(VLOOKUP(F602,$AI$2:$AR$5000,9,FALSE))="1","X",""),"")</f>
        <v/>
      </c>
      <c r="J601" s="15" t="str">
        <f t="shared" ref="J601" si="6514">IF(TRIM(""&amp;G603)&lt;&gt;"","X","")</f>
        <v/>
      </c>
      <c r="K601" s="15" t="str">
        <f t="shared" ref="K601" si="6515">IF(TRIM(""&amp;G602)&lt;&gt;"","X","")</f>
        <v/>
      </c>
      <c r="L601" s="31" t="str">
        <f>IF(G601&lt;&gt;Labels!$C$92,"X","")</f>
        <v/>
      </c>
      <c r="M601" s="16"/>
      <c r="N601" s="17">
        <v>1354108</v>
      </c>
      <c r="O601" s="17">
        <v>13125</v>
      </c>
      <c r="P601" s="17"/>
      <c r="Q601" s="22" t="str">
        <f>IF(F602="",Labels!$C$93,R601)</f>
        <v>Input Accepted</v>
      </c>
      <c r="R601" s="9" t="str">
        <f t="shared" ref="R601" si="6516">IF(OR(O602&amp;""&lt;&gt;D601&amp;"",O603&amp;""&lt;&gt;D601&amp;""),"You are not allowed to copy cells in the answer column. Press Ctrl-z immediately to attempt to fix this error.",S601)</f>
        <v>Input Accepted</v>
      </c>
      <c r="S601" s="9" t="str">
        <f>IF(AND(OR(H601="X",S602=6,C601=Labels!$C$49,C601=Labels!$C$46,AX601="Y"),Q602=""),Labels!$C$95,T601)</f>
        <v>Input Accepted</v>
      </c>
      <c r="T601" s="346" t="str">
        <f>IF(OR(S603=6,AND(S603&gt;0,S602=6)),Labels!$C$96,IF(S603=1,Labels!$C$143,U601))</f>
        <v>Input Accepted</v>
      </c>
      <c r="U601" s="9" t="str">
        <f>IF(AND(S603&gt;0,U603&lt;=U602),Labels!C$97,V601)</f>
        <v>Input Accepted</v>
      </c>
      <c r="V601" s="9" t="str">
        <f>IF(AND(S603&gt;0,Q603=""),Labels!$C$98,W601)</f>
        <v>Input Accepted</v>
      </c>
      <c r="W601" s="9" t="str">
        <f>IF(AND(S603=0,Q603&lt;&gt;""),Labels!$C$99,Labels!$C$92)</f>
        <v>Input Accepted</v>
      </c>
      <c r="Y601" s="9">
        <f t="shared" ref="Y601" si="6517">IF(H601="X",1,0)</f>
        <v>0</v>
      </c>
      <c r="Z601" s="9">
        <f>SUM(Y$7:Y601)</f>
        <v>0</v>
      </c>
      <c r="AA601" s="9" t="str">
        <f t="shared" ref="AA601" si="6518">Q602</f>
        <v/>
      </c>
      <c r="AB601" s="9">
        <f t="shared" ref="AB601" si="6519">VLOOKUP(P602,$AI$2:$AN$5000,6,FALSE)</f>
        <v>21</v>
      </c>
      <c r="AC601" s="9" t="str">
        <f t="shared" ref="AC601" si="6520">Q603</f>
        <v/>
      </c>
      <c r="AD601" s="9">
        <f t="shared" ref="AD601" si="6521">IF(TRIM(F602)="",1,0)</f>
        <v>0</v>
      </c>
      <c r="AF601" s="347">
        <f t="shared" ref="AF601" si="6522">SUM($AD$7:$AD$5000)</f>
        <v>0</v>
      </c>
      <c r="AG601" s="9">
        <f>IF(AND(H601="X",C601=Labels!C643),1,0)</f>
        <v>0</v>
      </c>
      <c r="AX601" s="9" t="s">
        <v>663</v>
      </c>
    </row>
    <row r="602" spans="1:50" ht="25.5">
      <c r="A602" s="212">
        <f t="shared" si="6346"/>
        <v>0</v>
      </c>
      <c r="B602" s="18" t="s">
        <v>1157</v>
      </c>
      <c r="C602" s="219" t="str">
        <f t="shared" ref="C602" si="6523">C601</f>
        <v>Recommended</v>
      </c>
      <c r="D602" s="44" t="str">
        <f t="shared" ref="D602" si="6524">D601</f>
        <v>FV. 5.4.7</v>
      </c>
      <c r="E602" s="19" t="str">
        <f>Labels!$C$103</f>
        <v>Answer 1 / Comment</v>
      </c>
      <c r="F602" s="62" t="str">
        <f>$AI$542</f>
        <v>FV. 5.4.7 -Yes</v>
      </c>
      <c r="G602" s="46"/>
      <c r="H602" s="20" t="str">
        <f t="shared" ref="H602:H603" si="6525">H601</f>
        <v/>
      </c>
      <c r="I602" s="20" t="str">
        <f t="shared" ref="I602:I603" si="6526">I601</f>
        <v/>
      </c>
      <c r="J602" s="20" t="str">
        <f t="shared" ref="J602:J603" si="6527">J601</f>
        <v/>
      </c>
      <c r="K602" s="20" t="str">
        <f t="shared" ref="K602:K603" si="6528">K601</f>
        <v/>
      </c>
      <c r="L602" s="28" t="str">
        <f t="shared" ref="L602" si="6529">L601</f>
        <v/>
      </c>
      <c r="M602" s="21"/>
      <c r="N602" s="22" t="str">
        <f t="shared" ref="N602:N603" si="6530">LEFT(F602,FIND(" -",F602)-1)</f>
        <v>FV. 5.4.7</v>
      </c>
      <c r="O602" s="22" t="str">
        <f t="shared" ref="O602" si="6531">IF(ISERR(N602),D601,N602)</f>
        <v>FV. 5.4.7</v>
      </c>
      <c r="P602" s="22" t="str">
        <f t="shared" ref="P602:P603" si="6532">TRIM(F602&amp;"")</f>
        <v>FV. 5.4.7 -Yes</v>
      </c>
      <c r="Q602" s="22" t="str">
        <f t="shared" ref="Q602:Q603" si="6533">TRIM(G602&amp;"")</f>
        <v/>
      </c>
      <c r="R602" s="9">
        <f t="shared" ref="R602:R603" si="6534">VLOOKUP(F602,$AI$2:$AM$5000,5,FALSE)</f>
        <v>2</v>
      </c>
      <c r="S602" s="9">
        <f t="shared" ref="S602:S603" si="6535">IF(ISNA(R602),0,R602)</f>
        <v>2</v>
      </c>
      <c r="T602" s="9">
        <f t="shared" ref="T602:T603" si="6536">VLOOKUP(F602,$AI$2:$AL$5000,4,FALSE)</f>
        <v>2</v>
      </c>
      <c r="U602" s="9">
        <f t="shared" ref="U602:U603" si="6537">IF(ISNA(T602),0,T602)</f>
        <v>2</v>
      </c>
      <c r="X602" s="9">
        <f t="shared" ref="X602:X603" si="6538">VLOOKUP(F602,$AI$2:$AL$5000,3,FALSE)</f>
        <v>4148370</v>
      </c>
      <c r="Y602" s="349"/>
      <c r="Z602" s="9">
        <f>SUM(Y$7:Y602)</f>
        <v>0</v>
      </c>
      <c r="AC602" s="350">
        <f t="shared" ref="AC602" si="6539">IF(ISNA(VLOOKUP(F602,$AI$2:$AS$5000,11,FALSE)),"", VLOOKUP(F602,$AI$2:$AS$5000,11,FALSE))</f>
        <v>0</v>
      </c>
    </row>
    <row r="603" spans="1:50" ht="26.25" thickBot="1">
      <c r="A603" s="212">
        <f t="shared" si="6346"/>
        <v>0</v>
      </c>
      <c r="B603" s="23" t="str">
        <f t="shared" ref="B603:D603" si="6540">B601</f>
        <v>GGFV51FA</v>
      </c>
      <c r="C603" s="220" t="str">
        <f t="shared" si="6540"/>
        <v>Recommended</v>
      </c>
      <c r="D603" s="45" t="str">
        <f t="shared" si="6540"/>
        <v>FV. 5.4.7</v>
      </c>
      <c r="E603" s="24" t="str">
        <f>Labels!$C$104</f>
        <v>Answer 2 / Evidence</v>
      </c>
      <c r="F603" s="222"/>
      <c r="G603" s="223"/>
      <c r="H603" s="25" t="str">
        <f t="shared" si="6525"/>
        <v/>
      </c>
      <c r="I603" s="25" t="str">
        <f t="shared" si="6526"/>
        <v/>
      </c>
      <c r="J603" s="25" t="str">
        <f t="shared" si="6527"/>
        <v/>
      </c>
      <c r="K603" s="25" t="str">
        <f t="shared" si="6528"/>
        <v/>
      </c>
      <c r="L603" s="27" t="str">
        <f t="shared" ref="L603" si="6541">L601</f>
        <v/>
      </c>
      <c r="M603" s="21"/>
      <c r="N603" s="22" t="e">
        <f t="shared" si="6530"/>
        <v>#VALUE!</v>
      </c>
      <c r="O603" s="22" t="str">
        <f t="shared" ref="O603" si="6542">IF(ISERR(N603),D601,N603)</f>
        <v>FV. 5.4.7</v>
      </c>
      <c r="P603" s="22" t="str">
        <f t="shared" si="6532"/>
        <v/>
      </c>
      <c r="Q603" s="22" t="str">
        <f t="shared" si="6533"/>
        <v/>
      </c>
      <c r="R603" s="9" t="e">
        <f t="shared" si="6534"/>
        <v>#N/A</v>
      </c>
      <c r="S603" s="9">
        <f t="shared" si="6535"/>
        <v>0</v>
      </c>
      <c r="T603" s="9" t="e">
        <f t="shared" si="6536"/>
        <v>#N/A</v>
      </c>
      <c r="U603" s="9">
        <f t="shared" si="6537"/>
        <v>0</v>
      </c>
      <c r="V603" s="9">
        <f t="shared" ref="V603" si="6543">IF(U603=0,U602,U603)</f>
        <v>2</v>
      </c>
      <c r="W603" s="347">
        <v>2</v>
      </c>
      <c r="X603" s="9" t="e">
        <f t="shared" si="6538"/>
        <v>#N/A</v>
      </c>
      <c r="Y603" s="349"/>
      <c r="Z603" s="9">
        <f>SUM(Y$7:Y603)</f>
        <v>0</v>
      </c>
      <c r="AE603" s="9">
        <f t="shared" ref="AE603" si="6544">MIN(AH603,V603)</f>
        <v>2</v>
      </c>
      <c r="AH603" s="9">
        <v>2</v>
      </c>
      <c r="AU603" s="9">
        <v>0</v>
      </c>
      <c r="AV603" s="9">
        <f>U602</f>
        <v>2</v>
      </c>
    </row>
    <row r="604" spans="1:50" ht="51">
      <c r="A604" s="212">
        <f t="shared" si="6346"/>
        <v>0</v>
      </c>
      <c r="B604" s="67" t="s">
        <v>1157</v>
      </c>
      <c r="C604" s="143" t="s">
        <v>1096</v>
      </c>
      <c r="D604" s="43" t="s">
        <v>2742</v>
      </c>
      <c r="E604" s="218" t="str">
        <f>Labels!$C$54</f>
        <v>Control Point</v>
      </c>
      <c r="F604" s="26" t="s">
        <v>2743</v>
      </c>
      <c r="G604" s="30" t="str">
        <f>IF(OR(ISERR(P605),ISERR(P606),ISERR(Q605),ISERR(Q606)),Labels!$C$94,Q604)</f>
        <v>Input Accepted</v>
      </c>
      <c r="H604" s="15" t="str">
        <f t="shared" ref="H604" si="6545">IF(F605&lt;&gt;"",IF(TRIM(VLOOKUP(F605,$AI$2:$AR$5000,8,FALSE))="1","X",""),"")</f>
        <v/>
      </c>
      <c r="I604" s="15" t="str">
        <f t="shared" ref="I604" si="6546">IF(F605&lt;&gt;"",IF(TRIM(VLOOKUP(F605,$AI$2:$AR$5000,9,FALSE))="1","X",""),"")</f>
        <v/>
      </c>
      <c r="J604" s="15" t="str">
        <f t="shared" ref="J604" si="6547">IF(TRIM(""&amp;G606)&lt;&gt;"","X","")</f>
        <v/>
      </c>
      <c r="K604" s="15" t="str">
        <f t="shared" ref="K604" si="6548">IF(TRIM(""&amp;G605)&lt;&gt;"","X","")</f>
        <v>X</v>
      </c>
      <c r="L604" s="31" t="str">
        <f>IF(G604&lt;&gt;Labels!$C$92,"X","")</f>
        <v/>
      </c>
      <c r="M604" s="16"/>
      <c r="N604" s="17">
        <v>1354109</v>
      </c>
      <c r="O604" s="17">
        <v>13125</v>
      </c>
      <c r="P604" s="17"/>
      <c r="Q604" s="22" t="str">
        <f>IF(F605="",Labels!$C$93,R604)</f>
        <v>Input Accepted</v>
      </c>
      <c r="R604" s="9" t="str">
        <f t="shared" ref="R604" si="6549">IF(OR(O605&amp;""&lt;&gt;D604&amp;"",O606&amp;""&lt;&gt;D604&amp;""),"You are not allowed to copy cells in the answer column. Press Ctrl-z immediately to attempt to fix this error.",S604)</f>
        <v>Input Accepted</v>
      </c>
      <c r="S604" s="9" t="str">
        <f>IF(AND(OR(H604="X",S605=6,C604=Labels!$C$49,C604=Labels!$C$46,AX604="Y"),Q605=""),Labels!$C$95,T604)</f>
        <v>Input Accepted</v>
      </c>
      <c r="T604" s="346" t="str">
        <f>IF(OR(S606=6,AND(S606&gt;0,S605=6)),Labels!$C$96,IF(S606=1,Labels!$C$143,U604))</f>
        <v>Input Accepted</v>
      </c>
      <c r="U604" s="9" t="str">
        <f>IF(AND(S606&gt;0,U606&lt;=U605),Labels!C$97,V604)</f>
        <v>Input Accepted</v>
      </c>
      <c r="V604" s="9" t="str">
        <f>IF(AND(S606&gt;0,Q606=""),Labels!$C$98,W604)</f>
        <v>Input Accepted</v>
      </c>
      <c r="W604" s="9" t="str">
        <f>IF(AND(S606=0,Q606&lt;&gt;""),Labels!$C$99,Labels!$C$92)</f>
        <v>Input Accepted</v>
      </c>
      <c r="Y604" s="9">
        <f t="shared" ref="Y604" si="6550">IF(H604="X",1,0)</f>
        <v>0</v>
      </c>
      <c r="Z604" s="9">
        <f>SUM(Y$7:Y604)</f>
        <v>0</v>
      </c>
      <c r="AA604" s="9" t="str">
        <f t="shared" ref="AA604" si="6551">Q605</f>
        <v>Yes</v>
      </c>
      <c r="AB604" s="9">
        <f t="shared" ref="AB604" si="6552">VLOOKUP(P605,$AI$2:$AN$5000,6,FALSE)</f>
        <v>21</v>
      </c>
      <c r="AC604" s="9" t="str">
        <f t="shared" ref="AC604" si="6553">Q606</f>
        <v/>
      </c>
      <c r="AD604" s="9">
        <f t="shared" ref="AD604" si="6554">IF(TRIM(F605)="",1,0)</f>
        <v>0</v>
      </c>
      <c r="AF604" s="347">
        <f t="shared" ref="AF604" si="6555">SUM($AD$7:$AD$5000)</f>
        <v>0</v>
      </c>
      <c r="AG604" s="9">
        <f>IF(AND(H604="X",C604=Labels!C646),1,0)</f>
        <v>0</v>
      </c>
      <c r="AX604" s="9" t="s">
        <v>663</v>
      </c>
    </row>
    <row r="605" spans="1:50" ht="25.5">
      <c r="A605" s="212">
        <f t="shared" si="6346"/>
        <v>0</v>
      </c>
      <c r="B605" s="18" t="s">
        <v>1157</v>
      </c>
      <c r="C605" s="219" t="str">
        <f t="shared" ref="C605" si="6556">C604</f>
        <v>Major Must</v>
      </c>
      <c r="D605" s="44" t="str">
        <f t="shared" ref="D605" si="6557">D604</f>
        <v>FV. 5.4.8</v>
      </c>
      <c r="E605" s="19" t="str">
        <f>Labels!$C$103</f>
        <v>Answer 1 / Comment</v>
      </c>
      <c r="F605" s="62" t="str">
        <f>$AI$545</f>
        <v>FV. 5.4.8 -Yes</v>
      </c>
      <c r="G605" s="46" t="s">
        <v>440</v>
      </c>
      <c r="H605" s="20" t="str">
        <f t="shared" ref="H605:H606" si="6558">H604</f>
        <v/>
      </c>
      <c r="I605" s="20" t="str">
        <f t="shared" ref="I605:I606" si="6559">I604</f>
        <v/>
      </c>
      <c r="J605" s="20" t="str">
        <f t="shared" ref="J605:J606" si="6560">J604</f>
        <v/>
      </c>
      <c r="K605" s="20" t="str">
        <f t="shared" ref="K605:K606" si="6561">K604</f>
        <v>X</v>
      </c>
      <c r="L605" s="28" t="str">
        <f t="shared" ref="L605" si="6562">L604</f>
        <v/>
      </c>
      <c r="M605" s="21"/>
      <c r="N605" s="22" t="str">
        <f t="shared" ref="N605:N606" si="6563">LEFT(F605,FIND(" -",F605)-1)</f>
        <v>FV. 5.4.8</v>
      </c>
      <c r="O605" s="22" t="str">
        <f t="shared" ref="O605" si="6564">IF(ISERR(N605),D604,N605)</f>
        <v>FV. 5.4.8</v>
      </c>
      <c r="P605" s="22" t="str">
        <f t="shared" ref="P605:P606" si="6565">TRIM(F605&amp;"")</f>
        <v>FV. 5.4.8 -Yes</v>
      </c>
      <c r="Q605" s="22" t="str">
        <f t="shared" ref="Q605:Q606" si="6566">TRIM(G605&amp;"")</f>
        <v>Yes</v>
      </c>
      <c r="R605" s="9">
        <f t="shared" ref="R605:R606" si="6567">VLOOKUP(F605,$AI$2:$AM$5000,5,FALSE)</f>
        <v>2</v>
      </c>
      <c r="S605" s="9">
        <f t="shared" ref="S605:S606" si="6568">IF(ISNA(R605),0,R605)</f>
        <v>2</v>
      </c>
      <c r="T605" s="9">
        <f t="shared" ref="T605:T606" si="6569">VLOOKUP(F605,$AI$2:$AL$5000,4,FALSE)</f>
        <v>2</v>
      </c>
      <c r="U605" s="9">
        <f t="shared" ref="U605:U606" si="6570">IF(ISNA(T605),0,T605)</f>
        <v>2</v>
      </c>
      <c r="X605" s="9">
        <f t="shared" ref="X605:X606" si="6571">VLOOKUP(F605,$AI$2:$AL$5000,3,FALSE)</f>
        <v>4148373</v>
      </c>
      <c r="Y605" s="349"/>
      <c r="Z605" s="9">
        <f>SUM(Y$7:Y605)</f>
        <v>0</v>
      </c>
      <c r="AC605" s="350">
        <f t="shared" ref="AC605" si="6572">IF(ISNA(VLOOKUP(F605,$AI$2:$AS$5000,11,FALSE)),"", VLOOKUP(F605,$AI$2:$AS$5000,11,FALSE))</f>
        <v>0</v>
      </c>
    </row>
    <row r="606" spans="1:50" ht="26.25" thickBot="1">
      <c r="A606" s="212">
        <f t="shared" si="6346"/>
        <v>0</v>
      </c>
      <c r="B606" s="23" t="str">
        <f t="shared" ref="B606:D606" si="6573">B604</f>
        <v>GGFV51FA</v>
      </c>
      <c r="C606" s="220" t="str">
        <f t="shared" si="6573"/>
        <v>Major Must</v>
      </c>
      <c r="D606" s="45" t="str">
        <f t="shared" si="6573"/>
        <v>FV. 5.4.8</v>
      </c>
      <c r="E606" s="24" t="str">
        <f>Labels!$C$104</f>
        <v>Answer 2 / Evidence</v>
      </c>
      <c r="F606" s="222"/>
      <c r="G606" s="223"/>
      <c r="H606" s="25" t="str">
        <f t="shared" si="6558"/>
        <v/>
      </c>
      <c r="I606" s="25" t="str">
        <f t="shared" si="6559"/>
        <v/>
      </c>
      <c r="J606" s="25" t="str">
        <f t="shared" si="6560"/>
        <v/>
      </c>
      <c r="K606" s="25" t="str">
        <f t="shared" si="6561"/>
        <v>X</v>
      </c>
      <c r="L606" s="27" t="str">
        <f t="shared" ref="L606" si="6574">L604</f>
        <v/>
      </c>
      <c r="M606" s="21"/>
      <c r="N606" s="22" t="e">
        <f t="shared" si="6563"/>
        <v>#VALUE!</v>
      </c>
      <c r="O606" s="22" t="str">
        <f t="shared" ref="O606" si="6575">IF(ISERR(N606),D604,N606)</f>
        <v>FV. 5.4.8</v>
      </c>
      <c r="P606" s="22" t="str">
        <f t="shared" si="6565"/>
        <v/>
      </c>
      <c r="Q606" s="22" t="str">
        <f t="shared" si="6566"/>
        <v/>
      </c>
      <c r="R606" s="9" t="e">
        <f t="shared" si="6567"/>
        <v>#N/A</v>
      </c>
      <c r="S606" s="9">
        <f t="shared" si="6568"/>
        <v>0</v>
      </c>
      <c r="T606" s="9" t="e">
        <f t="shared" si="6569"/>
        <v>#N/A</v>
      </c>
      <c r="U606" s="9">
        <f t="shared" si="6570"/>
        <v>0</v>
      </c>
      <c r="V606" s="9">
        <f t="shared" ref="V606" si="6576">IF(U606=0,U605,U606)</f>
        <v>2</v>
      </c>
      <c r="W606" s="347">
        <v>2</v>
      </c>
      <c r="X606" s="9" t="e">
        <f t="shared" si="6571"/>
        <v>#N/A</v>
      </c>
      <c r="Y606" s="349"/>
      <c r="Z606" s="9">
        <f>SUM(Y$7:Y606)</f>
        <v>0</v>
      </c>
      <c r="AE606" s="9">
        <f t="shared" ref="AE606" si="6577">MIN(AH606,V606)</f>
        <v>2</v>
      </c>
      <c r="AH606" s="9">
        <v>2</v>
      </c>
      <c r="AU606" s="9">
        <v>0</v>
      </c>
      <c r="AV606" s="9">
        <f>U605</f>
        <v>2</v>
      </c>
    </row>
    <row r="607" spans="1:50" ht="38.25">
      <c r="A607" s="212">
        <f t="shared" si="6346"/>
        <v>0</v>
      </c>
      <c r="B607" s="67" t="s">
        <v>1157</v>
      </c>
      <c r="C607" s="143" t="s">
        <v>1096</v>
      </c>
      <c r="D607" s="43" t="s">
        <v>2744</v>
      </c>
      <c r="E607" s="218" t="str">
        <f>Labels!$C$54</f>
        <v>Control Point</v>
      </c>
      <c r="F607" s="26" t="s">
        <v>2745</v>
      </c>
      <c r="G607" s="30" t="str">
        <f>IF(OR(ISERR(P608),ISERR(P609),ISERR(Q608),ISERR(Q609)),Labels!$C$94,Q607)</f>
        <v>Input Accepted</v>
      </c>
      <c r="H607" s="15" t="str">
        <f t="shared" ref="H607" si="6578">IF(F608&lt;&gt;"",IF(TRIM(VLOOKUP(F608,$AI$2:$AR$5000,8,FALSE))="1","X",""),"")</f>
        <v/>
      </c>
      <c r="I607" s="15" t="str">
        <f t="shared" ref="I607" si="6579">IF(F608&lt;&gt;"",IF(TRIM(VLOOKUP(F608,$AI$2:$AR$5000,9,FALSE))="1","X",""),"")</f>
        <v/>
      </c>
      <c r="J607" s="15" t="str">
        <f t="shared" ref="J607" si="6580">IF(TRIM(""&amp;G609)&lt;&gt;"","X","")</f>
        <v/>
      </c>
      <c r="K607" s="15" t="str">
        <f t="shared" ref="K607" si="6581">IF(TRIM(""&amp;G608)&lt;&gt;"","X","")</f>
        <v>X</v>
      </c>
      <c r="L607" s="31" t="str">
        <f>IF(G607&lt;&gt;Labels!$C$92,"X","")</f>
        <v/>
      </c>
      <c r="M607" s="16"/>
      <c r="N607" s="17">
        <v>1354110</v>
      </c>
      <c r="O607" s="17">
        <v>13125</v>
      </c>
      <c r="P607" s="17"/>
      <c r="Q607" s="22" t="str">
        <f>IF(F608="",Labels!$C$93,R607)</f>
        <v>Input Accepted</v>
      </c>
      <c r="R607" s="9" t="str">
        <f t="shared" ref="R607" si="6582">IF(OR(O608&amp;""&lt;&gt;D607&amp;"",O609&amp;""&lt;&gt;D607&amp;""),"You are not allowed to copy cells in the answer column. Press Ctrl-z immediately to attempt to fix this error.",S607)</f>
        <v>Input Accepted</v>
      </c>
      <c r="S607" s="9" t="str">
        <f>IF(AND(OR(H607="X",S608=6,C607=Labels!$C$49,C607=Labels!$C$46,AX607="Y"),Q608=""),Labels!$C$95,T607)</f>
        <v>Input Accepted</v>
      </c>
      <c r="T607" s="346" t="str">
        <f>IF(OR(S609=6,AND(S609&gt;0,S608=6)),Labels!$C$96,IF(S609=1,Labels!$C$143,U607))</f>
        <v>Input Accepted</v>
      </c>
      <c r="U607" s="9" t="str">
        <f>IF(AND(S609&gt;0,U609&lt;=U608),Labels!C$97,V607)</f>
        <v>Input Accepted</v>
      </c>
      <c r="V607" s="9" t="str">
        <f>IF(AND(S609&gt;0,Q609=""),Labels!$C$98,W607)</f>
        <v>Input Accepted</v>
      </c>
      <c r="W607" s="9" t="str">
        <f>IF(AND(S609=0,Q609&lt;&gt;""),Labels!$C$99,Labels!$C$92)</f>
        <v>Input Accepted</v>
      </c>
      <c r="Y607" s="9">
        <f t="shared" ref="Y607" si="6583">IF(H607="X",1,0)</f>
        <v>0</v>
      </c>
      <c r="Z607" s="9">
        <f>SUM(Y$7:Y607)</f>
        <v>0</v>
      </c>
      <c r="AA607" s="9" t="str">
        <f t="shared" ref="AA607" si="6584">Q608</f>
        <v>Yes</v>
      </c>
      <c r="AB607" s="9">
        <f t="shared" ref="AB607" si="6585">VLOOKUP(P608,$AI$2:$AN$5000,6,FALSE)</f>
        <v>21</v>
      </c>
      <c r="AC607" s="9" t="str">
        <f t="shared" ref="AC607" si="6586">Q609</f>
        <v/>
      </c>
      <c r="AD607" s="9">
        <f t="shared" ref="AD607" si="6587">IF(TRIM(F608)="",1,0)</f>
        <v>0</v>
      </c>
      <c r="AF607" s="347">
        <f t="shared" ref="AF607" si="6588">SUM($AD$7:$AD$5000)</f>
        <v>0</v>
      </c>
      <c r="AG607" s="9">
        <f>IF(AND(H607="X",C607=Labels!C649),1,0)</f>
        <v>0</v>
      </c>
      <c r="AX607" s="9" t="s">
        <v>663</v>
      </c>
    </row>
    <row r="608" spans="1:50" ht="25.5">
      <c r="A608" s="212">
        <f t="shared" si="6346"/>
        <v>0</v>
      </c>
      <c r="B608" s="18" t="s">
        <v>1157</v>
      </c>
      <c r="C608" s="219" t="str">
        <f t="shared" ref="C608" si="6589">C607</f>
        <v>Major Must</v>
      </c>
      <c r="D608" s="44" t="str">
        <f t="shared" ref="D608" si="6590">D607</f>
        <v>FV. 5.4.9</v>
      </c>
      <c r="E608" s="19" t="str">
        <f>Labels!$C$103</f>
        <v>Answer 1 / Comment</v>
      </c>
      <c r="F608" s="62" t="str">
        <f>$AI$548</f>
        <v>FV. 5.4.9 -Yes</v>
      </c>
      <c r="G608" s="46" t="s">
        <v>440</v>
      </c>
      <c r="H608" s="20" t="str">
        <f t="shared" ref="H608:H609" si="6591">H607</f>
        <v/>
      </c>
      <c r="I608" s="20" t="str">
        <f t="shared" ref="I608:I609" si="6592">I607</f>
        <v/>
      </c>
      <c r="J608" s="20" t="str">
        <f t="shared" ref="J608:J609" si="6593">J607</f>
        <v/>
      </c>
      <c r="K608" s="20" t="str">
        <f t="shared" ref="K608:K609" si="6594">K607</f>
        <v>X</v>
      </c>
      <c r="L608" s="28" t="str">
        <f t="shared" ref="L608" si="6595">L607</f>
        <v/>
      </c>
      <c r="M608" s="21"/>
      <c r="N608" s="22" t="str">
        <f t="shared" ref="N608:N609" si="6596">LEFT(F608,FIND(" -",F608)-1)</f>
        <v>FV. 5.4.9</v>
      </c>
      <c r="O608" s="22" t="str">
        <f t="shared" ref="O608" si="6597">IF(ISERR(N608),D607,N608)</f>
        <v>FV. 5.4.9</v>
      </c>
      <c r="P608" s="22" t="str">
        <f t="shared" ref="P608:P609" si="6598">TRIM(F608&amp;"")</f>
        <v>FV. 5.4.9 -Yes</v>
      </c>
      <c r="Q608" s="22" t="str">
        <f t="shared" ref="Q608:Q609" si="6599">TRIM(G608&amp;"")</f>
        <v>Yes</v>
      </c>
      <c r="R608" s="9">
        <f t="shared" ref="R608:R609" si="6600">VLOOKUP(F608,$AI$2:$AM$5000,5,FALSE)</f>
        <v>2</v>
      </c>
      <c r="S608" s="9">
        <f t="shared" ref="S608:S609" si="6601">IF(ISNA(R608),0,R608)</f>
        <v>2</v>
      </c>
      <c r="T608" s="9">
        <f t="shared" ref="T608:T609" si="6602">VLOOKUP(F608,$AI$2:$AL$5000,4,FALSE)</f>
        <v>2</v>
      </c>
      <c r="U608" s="9">
        <f t="shared" ref="U608:U609" si="6603">IF(ISNA(T608),0,T608)</f>
        <v>2</v>
      </c>
      <c r="X608" s="9">
        <f t="shared" ref="X608:X609" si="6604">VLOOKUP(F608,$AI$2:$AL$5000,3,FALSE)</f>
        <v>4148376</v>
      </c>
      <c r="Y608" s="349"/>
      <c r="Z608" s="9">
        <f>SUM(Y$7:Y608)</f>
        <v>0</v>
      </c>
      <c r="AC608" s="350">
        <f t="shared" ref="AC608" si="6605">IF(ISNA(VLOOKUP(F608,$AI$2:$AS$5000,11,FALSE)),"", VLOOKUP(F608,$AI$2:$AS$5000,11,FALSE))</f>
        <v>0</v>
      </c>
    </row>
    <row r="609" spans="1:50" ht="26.25" thickBot="1">
      <c r="A609" s="212">
        <f t="shared" si="6346"/>
        <v>0</v>
      </c>
      <c r="B609" s="23" t="str">
        <f t="shared" ref="B609:D609" si="6606">B607</f>
        <v>GGFV51FA</v>
      </c>
      <c r="C609" s="220" t="str">
        <f t="shared" si="6606"/>
        <v>Major Must</v>
      </c>
      <c r="D609" s="45" t="str">
        <f t="shared" si="6606"/>
        <v>FV. 5.4.9</v>
      </c>
      <c r="E609" s="24" t="str">
        <f>Labels!$C$104</f>
        <v>Answer 2 / Evidence</v>
      </c>
      <c r="F609" s="222"/>
      <c r="G609" s="223"/>
      <c r="H609" s="25" t="str">
        <f t="shared" si="6591"/>
        <v/>
      </c>
      <c r="I609" s="25" t="str">
        <f t="shared" si="6592"/>
        <v/>
      </c>
      <c r="J609" s="25" t="str">
        <f t="shared" si="6593"/>
        <v/>
      </c>
      <c r="K609" s="25" t="str">
        <f t="shared" si="6594"/>
        <v>X</v>
      </c>
      <c r="L609" s="27" t="str">
        <f t="shared" ref="L609" si="6607">L607</f>
        <v/>
      </c>
      <c r="M609" s="21"/>
      <c r="N609" s="22" t="e">
        <f t="shared" si="6596"/>
        <v>#VALUE!</v>
      </c>
      <c r="O609" s="22" t="str">
        <f t="shared" ref="O609" si="6608">IF(ISERR(N609),D607,N609)</f>
        <v>FV. 5.4.9</v>
      </c>
      <c r="P609" s="22" t="str">
        <f t="shared" si="6598"/>
        <v/>
      </c>
      <c r="Q609" s="22" t="str">
        <f t="shared" si="6599"/>
        <v/>
      </c>
      <c r="R609" s="9" t="e">
        <f t="shared" si="6600"/>
        <v>#N/A</v>
      </c>
      <c r="S609" s="9">
        <f t="shared" si="6601"/>
        <v>0</v>
      </c>
      <c r="T609" s="9" t="e">
        <f t="shared" si="6602"/>
        <v>#N/A</v>
      </c>
      <c r="U609" s="9">
        <f t="shared" si="6603"/>
        <v>0</v>
      </c>
      <c r="V609" s="9">
        <f t="shared" ref="V609" si="6609">IF(U609=0,U608,U609)</f>
        <v>2</v>
      </c>
      <c r="W609" s="347">
        <v>2</v>
      </c>
      <c r="X609" s="9" t="e">
        <f t="shared" si="6604"/>
        <v>#N/A</v>
      </c>
      <c r="Y609" s="349"/>
      <c r="Z609" s="9">
        <f>SUM(Y$7:Y609)</f>
        <v>0</v>
      </c>
      <c r="AE609" s="9">
        <f t="shared" ref="AE609" si="6610">MIN(AH609,V609)</f>
        <v>2</v>
      </c>
      <c r="AH609" s="9">
        <v>2</v>
      </c>
      <c r="AU609" s="9">
        <v>0</v>
      </c>
      <c r="AV609" s="9">
        <f>U608</f>
        <v>2</v>
      </c>
    </row>
    <row r="610" spans="1:50" ht="25.5">
      <c r="A610" s="212">
        <f t="shared" si="6346"/>
        <v>0</v>
      </c>
      <c r="B610" s="67" t="s">
        <v>1157</v>
      </c>
      <c r="C610" s="143" t="s">
        <v>1097</v>
      </c>
      <c r="D610" s="43" t="s">
        <v>2746</v>
      </c>
      <c r="E610" s="218" t="str">
        <f>Labels!$C$54</f>
        <v>Control Point</v>
      </c>
      <c r="F610" s="26" t="s">
        <v>2747</v>
      </c>
      <c r="G610" s="30" t="str">
        <f>IF(OR(ISERR(P611),ISERR(P612),ISERR(Q611),ISERR(Q612)),Labels!$C$94,Q610)</f>
        <v>Input Accepted</v>
      </c>
      <c r="H610" s="15" t="str">
        <f t="shared" ref="H610" si="6611">IF(F611&lt;&gt;"",IF(TRIM(VLOOKUP(F611,$AI$2:$AR$5000,8,FALSE))="1","X",""),"")</f>
        <v/>
      </c>
      <c r="I610" s="15" t="str">
        <f t="shared" ref="I610" si="6612">IF(F611&lt;&gt;"",IF(TRIM(VLOOKUP(F611,$AI$2:$AR$5000,9,FALSE))="1","X",""),"")</f>
        <v/>
      </c>
      <c r="J610" s="15" t="str">
        <f t="shared" ref="J610" si="6613">IF(TRIM(""&amp;G612)&lt;&gt;"","X","")</f>
        <v/>
      </c>
      <c r="K610" s="15" t="str">
        <f t="shared" ref="K610" si="6614">IF(TRIM(""&amp;G611)&lt;&gt;"","X","")</f>
        <v/>
      </c>
      <c r="L610" s="31" t="str">
        <f>IF(G610&lt;&gt;Labels!$C$92,"X","")</f>
        <v/>
      </c>
      <c r="M610" s="16"/>
      <c r="N610" s="17">
        <v>1354111</v>
      </c>
      <c r="O610" s="17">
        <v>13125</v>
      </c>
      <c r="P610" s="17"/>
      <c r="Q610" s="22" t="str">
        <f>IF(F611="",Labels!$C$93,R610)</f>
        <v>Input Accepted</v>
      </c>
      <c r="R610" s="9" t="str">
        <f t="shared" ref="R610" si="6615">IF(OR(O611&amp;""&lt;&gt;D610&amp;"",O612&amp;""&lt;&gt;D610&amp;""),"You are not allowed to copy cells in the answer column. Press Ctrl-z immediately to attempt to fix this error.",S610)</f>
        <v>Input Accepted</v>
      </c>
      <c r="S610" s="9" t="str">
        <f>IF(AND(OR(H610="X",S611=6,C610=Labels!$C$49,C610=Labels!$C$46,AX610="Y"),Q611=""),Labels!$C$95,T610)</f>
        <v>Input Accepted</v>
      </c>
      <c r="T610" s="346" t="str">
        <f>IF(OR(S612=6,AND(S612&gt;0,S611=6)),Labels!$C$96,IF(S612=1,Labels!$C$143,U610))</f>
        <v>Input Accepted</v>
      </c>
      <c r="U610" s="9" t="str">
        <f>IF(AND(S612&gt;0,U612&lt;=U611),Labels!C$97,V610)</f>
        <v>Input Accepted</v>
      </c>
      <c r="V610" s="9" t="str">
        <f>IF(AND(S612&gt;0,Q612=""),Labels!$C$98,W610)</f>
        <v>Input Accepted</v>
      </c>
      <c r="W610" s="9" t="str">
        <f>IF(AND(S612=0,Q612&lt;&gt;""),Labels!$C$99,Labels!$C$92)</f>
        <v>Input Accepted</v>
      </c>
      <c r="Y610" s="9">
        <f t="shared" ref="Y610" si="6616">IF(H610="X",1,0)</f>
        <v>0</v>
      </c>
      <c r="Z610" s="9">
        <f>SUM(Y$7:Y610)</f>
        <v>0</v>
      </c>
      <c r="AA610" s="9" t="str">
        <f t="shared" ref="AA610" si="6617">Q611</f>
        <v/>
      </c>
      <c r="AB610" s="9">
        <f t="shared" ref="AB610" si="6618">VLOOKUP(P611,$AI$2:$AN$5000,6,FALSE)</f>
        <v>21</v>
      </c>
      <c r="AC610" s="9" t="str">
        <f t="shared" ref="AC610" si="6619">Q612</f>
        <v/>
      </c>
      <c r="AD610" s="9">
        <f t="shared" ref="AD610" si="6620">IF(TRIM(F611)="",1,0)</f>
        <v>0</v>
      </c>
      <c r="AF610" s="347">
        <f t="shared" ref="AF610" si="6621">SUM($AD$7:$AD$5000)</f>
        <v>0</v>
      </c>
      <c r="AG610" s="9">
        <f>IF(AND(H610="X",C610=Labels!C652),1,0)</f>
        <v>0</v>
      </c>
      <c r="AX610" s="9" t="s">
        <v>663</v>
      </c>
    </row>
    <row r="611" spans="1:50" ht="25.5">
      <c r="A611" s="212">
        <f t="shared" si="6346"/>
        <v>0</v>
      </c>
      <c r="B611" s="18" t="s">
        <v>1157</v>
      </c>
      <c r="C611" s="219" t="str">
        <f t="shared" ref="C611" si="6622">C610</f>
        <v>Minor Must</v>
      </c>
      <c r="D611" s="44" t="str">
        <f t="shared" ref="D611" si="6623">D610</f>
        <v>FV. 5.4.10</v>
      </c>
      <c r="E611" s="19" t="str">
        <f>Labels!$C$103</f>
        <v>Answer 1 / Comment</v>
      </c>
      <c r="F611" s="62" t="str">
        <f>$AI$551</f>
        <v>FV. 5.4.10 -Yes</v>
      </c>
      <c r="G611" s="46"/>
      <c r="H611" s="20" t="str">
        <f t="shared" ref="H611:H612" si="6624">H610</f>
        <v/>
      </c>
      <c r="I611" s="20" t="str">
        <f t="shared" ref="I611:I612" si="6625">I610</f>
        <v/>
      </c>
      <c r="J611" s="20" t="str">
        <f t="shared" ref="J611:J612" si="6626">J610</f>
        <v/>
      </c>
      <c r="K611" s="20" t="str">
        <f t="shared" ref="K611:K612" si="6627">K610</f>
        <v/>
      </c>
      <c r="L611" s="28" t="str">
        <f t="shared" ref="L611" si="6628">L610</f>
        <v/>
      </c>
      <c r="M611" s="21"/>
      <c r="N611" s="22" t="str">
        <f t="shared" ref="N611:N612" si="6629">LEFT(F611,FIND(" -",F611)-1)</f>
        <v>FV. 5.4.10</v>
      </c>
      <c r="O611" s="22" t="str">
        <f t="shared" ref="O611" si="6630">IF(ISERR(N611),D610,N611)</f>
        <v>FV. 5.4.10</v>
      </c>
      <c r="P611" s="22" t="str">
        <f t="shared" ref="P611:P612" si="6631">TRIM(F611&amp;"")</f>
        <v>FV. 5.4.10 -Yes</v>
      </c>
      <c r="Q611" s="22" t="str">
        <f t="shared" ref="Q611:Q612" si="6632">TRIM(G611&amp;"")</f>
        <v/>
      </c>
      <c r="R611" s="9">
        <f t="shared" ref="R611:R612" si="6633">VLOOKUP(F611,$AI$2:$AM$5000,5,FALSE)</f>
        <v>2</v>
      </c>
      <c r="S611" s="9">
        <f t="shared" ref="S611:S612" si="6634">IF(ISNA(R611),0,R611)</f>
        <v>2</v>
      </c>
      <c r="T611" s="9">
        <f t="shared" ref="T611:T612" si="6635">VLOOKUP(F611,$AI$2:$AL$5000,4,FALSE)</f>
        <v>2</v>
      </c>
      <c r="U611" s="9">
        <f t="shared" ref="U611:U612" si="6636">IF(ISNA(T611),0,T611)</f>
        <v>2</v>
      </c>
      <c r="X611" s="9">
        <f t="shared" ref="X611:X612" si="6637">VLOOKUP(F611,$AI$2:$AL$5000,3,FALSE)</f>
        <v>4148379</v>
      </c>
      <c r="Y611" s="349"/>
      <c r="Z611" s="9">
        <f>SUM(Y$7:Y611)</f>
        <v>0</v>
      </c>
      <c r="AC611" s="350">
        <f t="shared" ref="AC611" si="6638">IF(ISNA(VLOOKUP(F611,$AI$2:$AS$5000,11,FALSE)),"", VLOOKUP(F611,$AI$2:$AS$5000,11,FALSE))</f>
        <v>0</v>
      </c>
    </row>
    <row r="612" spans="1:50" ht="26.25" thickBot="1">
      <c r="A612" s="212">
        <f t="shared" si="6346"/>
        <v>0</v>
      </c>
      <c r="B612" s="23" t="str">
        <f t="shared" ref="B612:D612" si="6639">B610</f>
        <v>GGFV51FA</v>
      </c>
      <c r="C612" s="220" t="str">
        <f t="shared" si="6639"/>
        <v>Minor Must</v>
      </c>
      <c r="D612" s="45" t="str">
        <f t="shared" si="6639"/>
        <v>FV. 5.4.10</v>
      </c>
      <c r="E612" s="24" t="str">
        <f>Labels!$C$104</f>
        <v>Answer 2 / Evidence</v>
      </c>
      <c r="F612" s="222"/>
      <c r="G612" s="223"/>
      <c r="H612" s="25" t="str">
        <f t="shared" si="6624"/>
        <v/>
      </c>
      <c r="I612" s="25" t="str">
        <f t="shared" si="6625"/>
        <v/>
      </c>
      <c r="J612" s="25" t="str">
        <f t="shared" si="6626"/>
        <v/>
      </c>
      <c r="K612" s="25" t="str">
        <f t="shared" si="6627"/>
        <v/>
      </c>
      <c r="L612" s="27" t="str">
        <f t="shared" ref="L612" si="6640">L610</f>
        <v/>
      </c>
      <c r="M612" s="21"/>
      <c r="N612" s="22" t="e">
        <f t="shared" si="6629"/>
        <v>#VALUE!</v>
      </c>
      <c r="O612" s="22" t="str">
        <f t="shared" ref="O612" si="6641">IF(ISERR(N612),D610,N612)</f>
        <v>FV. 5.4.10</v>
      </c>
      <c r="P612" s="22" t="str">
        <f t="shared" si="6631"/>
        <v/>
      </c>
      <c r="Q612" s="22" t="str">
        <f t="shared" si="6632"/>
        <v/>
      </c>
      <c r="R612" s="9" t="e">
        <f t="shared" si="6633"/>
        <v>#N/A</v>
      </c>
      <c r="S612" s="9">
        <f t="shared" si="6634"/>
        <v>0</v>
      </c>
      <c r="T612" s="9" t="e">
        <f t="shared" si="6635"/>
        <v>#N/A</v>
      </c>
      <c r="U612" s="9">
        <f t="shared" si="6636"/>
        <v>0</v>
      </c>
      <c r="V612" s="9">
        <f t="shared" ref="V612" si="6642">IF(U612=0,U611,U612)</f>
        <v>2</v>
      </c>
      <c r="W612" s="347">
        <v>2</v>
      </c>
      <c r="X612" s="9" t="e">
        <f t="shared" si="6637"/>
        <v>#N/A</v>
      </c>
      <c r="Y612" s="349"/>
      <c r="Z612" s="9">
        <f>SUM(Y$7:Y612)</f>
        <v>0</v>
      </c>
      <c r="AE612" s="9">
        <f t="shared" ref="AE612" si="6643">MIN(AH612,V612)</f>
        <v>2</v>
      </c>
      <c r="AH612" s="9">
        <v>2</v>
      </c>
      <c r="AU612" s="9">
        <v>0</v>
      </c>
      <c r="AV612" s="9">
        <f>U611</f>
        <v>2</v>
      </c>
    </row>
    <row r="613" spans="1:50" ht="25.5">
      <c r="A613" s="212">
        <f t="shared" si="6346"/>
        <v>0</v>
      </c>
      <c r="B613" s="67" t="s">
        <v>1157</v>
      </c>
      <c r="C613" s="143" t="s">
        <v>1097</v>
      </c>
      <c r="D613" s="43" t="s">
        <v>2748</v>
      </c>
      <c r="E613" s="218" t="str">
        <f>Labels!$C$54</f>
        <v>Control Point</v>
      </c>
      <c r="F613" s="26" t="s">
        <v>2749</v>
      </c>
      <c r="G613" s="30" t="str">
        <f>IF(OR(ISERR(P614),ISERR(P615),ISERR(Q614),ISERR(Q615)),Labels!$C$94,Q613)</f>
        <v>Input Accepted</v>
      </c>
      <c r="H613" s="15" t="str">
        <f t="shared" ref="H613" si="6644">IF(F614&lt;&gt;"",IF(TRIM(VLOOKUP(F614,$AI$2:$AR$5000,8,FALSE))="1","X",""),"")</f>
        <v/>
      </c>
      <c r="I613" s="15" t="str">
        <f t="shared" ref="I613" si="6645">IF(F614&lt;&gt;"",IF(TRIM(VLOOKUP(F614,$AI$2:$AR$5000,9,FALSE))="1","X",""),"")</f>
        <v/>
      </c>
      <c r="J613" s="15" t="str">
        <f t="shared" ref="J613" si="6646">IF(TRIM(""&amp;G615)&lt;&gt;"","X","")</f>
        <v/>
      </c>
      <c r="K613" s="15" t="str">
        <f t="shared" ref="K613" si="6647">IF(TRIM(""&amp;G614)&lt;&gt;"","X","")</f>
        <v/>
      </c>
      <c r="L613" s="31" t="str">
        <f>IF(G613&lt;&gt;Labels!$C$92,"X","")</f>
        <v/>
      </c>
      <c r="M613" s="16"/>
      <c r="N613" s="17">
        <v>1354112</v>
      </c>
      <c r="O613" s="17">
        <v>13125</v>
      </c>
      <c r="P613" s="17"/>
      <c r="Q613" s="22" t="str">
        <f>IF(F614="",Labels!$C$93,R613)</f>
        <v>Input Accepted</v>
      </c>
      <c r="R613" s="9" t="str">
        <f t="shared" ref="R613" si="6648">IF(OR(O614&amp;""&lt;&gt;D613&amp;"",O615&amp;""&lt;&gt;D613&amp;""),"You are not allowed to copy cells in the answer column. Press Ctrl-z immediately to attempt to fix this error.",S613)</f>
        <v>Input Accepted</v>
      </c>
      <c r="S613" s="9" t="str">
        <f>IF(AND(OR(H613="X",S614=6,C613=Labels!$C$49,C613=Labels!$C$46,AX613="Y"),Q614=""),Labels!$C$95,T613)</f>
        <v>Input Accepted</v>
      </c>
      <c r="T613" s="346" t="str">
        <f>IF(OR(S615=6,AND(S615&gt;0,S614=6)),Labels!$C$96,IF(S615=1,Labels!$C$143,U613))</f>
        <v>Input Accepted</v>
      </c>
      <c r="U613" s="9" t="str">
        <f>IF(AND(S615&gt;0,U615&lt;=U614),Labels!C$97,V613)</f>
        <v>Input Accepted</v>
      </c>
      <c r="V613" s="9" t="str">
        <f>IF(AND(S615&gt;0,Q615=""),Labels!$C$98,W613)</f>
        <v>Input Accepted</v>
      </c>
      <c r="W613" s="9" t="str">
        <f>IF(AND(S615=0,Q615&lt;&gt;""),Labels!$C$99,Labels!$C$92)</f>
        <v>Input Accepted</v>
      </c>
      <c r="Y613" s="9">
        <f t="shared" ref="Y613" si="6649">IF(H613="X",1,0)</f>
        <v>0</v>
      </c>
      <c r="Z613" s="9">
        <f>SUM(Y$7:Y613)</f>
        <v>0</v>
      </c>
      <c r="AA613" s="9" t="str">
        <f t="shared" ref="AA613" si="6650">Q614</f>
        <v/>
      </c>
      <c r="AB613" s="9">
        <f t="shared" ref="AB613" si="6651">VLOOKUP(P614,$AI$2:$AN$5000,6,FALSE)</f>
        <v>21</v>
      </c>
      <c r="AC613" s="9" t="str">
        <f t="shared" ref="AC613" si="6652">Q615</f>
        <v/>
      </c>
      <c r="AD613" s="9">
        <f t="shared" ref="AD613" si="6653">IF(TRIM(F614)="",1,0)</f>
        <v>0</v>
      </c>
      <c r="AF613" s="347">
        <f t="shared" ref="AF613" si="6654">SUM($AD$7:$AD$5000)</f>
        <v>0</v>
      </c>
      <c r="AG613" s="9">
        <f>IF(AND(H613="X",C613=Labels!C655),1,0)</f>
        <v>0</v>
      </c>
      <c r="AX613" s="9" t="s">
        <v>663</v>
      </c>
    </row>
    <row r="614" spans="1:50" ht="25.5">
      <c r="A614" s="212">
        <f t="shared" si="6346"/>
        <v>0</v>
      </c>
      <c r="B614" s="18" t="s">
        <v>1157</v>
      </c>
      <c r="C614" s="219" t="str">
        <f t="shared" ref="C614" si="6655">C613</f>
        <v>Minor Must</v>
      </c>
      <c r="D614" s="44" t="str">
        <f t="shared" ref="D614" si="6656">D613</f>
        <v>FV. 5.5.1</v>
      </c>
      <c r="E614" s="19" t="str">
        <f>Labels!$C$103</f>
        <v>Answer 1 / Comment</v>
      </c>
      <c r="F614" s="62" t="str">
        <f>$AI$554</f>
        <v>FV. 5.5.1 -Yes</v>
      </c>
      <c r="G614" s="46"/>
      <c r="H614" s="20" t="str">
        <f t="shared" ref="H614:H615" si="6657">H613</f>
        <v/>
      </c>
      <c r="I614" s="20" t="str">
        <f t="shared" ref="I614:I615" si="6658">I613</f>
        <v/>
      </c>
      <c r="J614" s="20" t="str">
        <f t="shared" ref="J614:J615" si="6659">J613</f>
        <v/>
      </c>
      <c r="K614" s="20" t="str">
        <f t="shared" ref="K614:K615" si="6660">K613</f>
        <v/>
      </c>
      <c r="L614" s="28" t="str">
        <f t="shared" ref="L614" si="6661">L613</f>
        <v/>
      </c>
      <c r="M614" s="21"/>
      <c r="N614" s="22" t="str">
        <f t="shared" ref="N614:N615" si="6662">LEFT(F614,FIND(" -",F614)-1)</f>
        <v>FV. 5.5.1</v>
      </c>
      <c r="O614" s="22" t="str">
        <f t="shared" ref="O614" si="6663">IF(ISERR(N614),D613,N614)</f>
        <v>FV. 5.5.1</v>
      </c>
      <c r="P614" s="22" t="str">
        <f t="shared" ref="P614:P615" si="6664">TRIM(F614&amp;"")</f>
        <v>FV. 5.5.1 -Yes</v>
      </c>
      <c r="Q614" s="22" t="str">
        <f t="shared" ref="Q614:Q615" si="6665">TRIM(G614&amp;"")</f>
        <v/>
      </c>
      <c r="R614" s="9">
        <f t="shared" ref="R614:R615" si="6666">VLOOKUP(F614,$AI$2:$AM$5000,5,FALSE)</f>
        <v>2</v>
      </c>
      <c r="S614" s="9">
        <f t="shared" ref="S614:S615" si="6667">IF(ISNA(R614),0,R614)</f>
        <v>2</v>
      </c>
      <c r="T614" s="9">
        <f t="shared" ref="T614:T615" si="6668">VLOOKUP(F614,$AI$2:$AL$5000,4,FALSE)</f>
        <v>2</v>
      </c>
      <c r="U614" s="9">
        <f t="shared" ref="U614:U615" si="6669">IF(ISNA(T614),0,T614)</f>
        <v>2</v>
      </c>
      <c r="X614" s="9">
        <f t="shared" ref="X614:X615" si="6670">VLOOKUP(F614,$AI$2:$AL$5000,3,FALSE)</f>
        <v>4148382</v>
      </c>
      <c r="Y614" s="349"/>
      <c r="Z614" s="9">
        <f>SUM(Y$7:Y614)</f>
        <v>0</v>
      </c>
      <c r="AC614" s="350">
        <f t="shared" ref="AC614" si="6671">IF(ISNA(VLOOKUP(F614,$AI$2:$AS$5000,11,FALSE)),"", VLOOKUP(F614,$AI$2:$AS$5000,11,FALSE))</f>
        <v>0</v>
      </c>
    </row>
    <row r="615" spans="1:50" ht="26.25" thickBot="1">
      <c r="A615" s="212">
        <f t="shared" si="6346"/>
        <v>0</v>
      </c>
      <c r="B615" s="23" t="str">
        <f t="shared" ref="B615:D615" si="6672">B613</f>
        <v>GGFV51FA</v>
      </c>
      <c r="C615" s="220" t="str">
        <f t="shared" si="6672"/>
        <v>Minor Must</v>
      </c>
      <c r="D615" s="45" t="str">
        <f t="shared" si="6672"/>
        <v>FV. 5.5.1</v>
      </c>
      <c r="E615" s="24" t="str">
        <f>Labels!$C$104</f>
        <v>Answer 2 / Evidence</v>
      </c>
      <c r="F615" s="222"/>
      <c r="G615" s="223"/>
      <c r="H615" s="25" t="str">
        <f t="shared" si="6657"/>
        <v/>
      </c>
      <c r="I615" s="25" t="str">
        <f t="shared" si="6658"/>
        <v/>
      </c>
      <c r="J615" s="25" t="str">
        <f t="shared" si="6659"/>
        <v/>
      </c>
      <c r="K615" s="25" t="str">
        <f t="shared" si="6660"/>
        <v/>
      </c>
      <c r="L615" s="27" t="str">
        <f t="shared" ref="L615" si="6673">L613</f>
        <v/>
      </c>
      <c r="M615" s="21"/>
      <c r="N615" s="22" t="e">
        <f t="shared" si="6662"/>
        <v>#VALUE!</v>
      </c>
      <c r="O615" s="22" t="str">
        <f t="shared" ref="O615" si="6674">IF(ISERR(N615),D613,N615)</f>
        <v>FV. 5.5.1</v>
      </c>
      <c r="P615" s="22" t="str">
        <f t="shared" si="6664"/>
        <v/>
      </c>
      <c r="Q615" s="22" t="str">
        <f t="shared" si="6665"/>
        <v/>
      </c>
      <c r="R615" s="9" t="e">
        <f t="shared" si="6666"/>
        <v>#N/A</v>
      </c>
      <c r="S615" s="9">
        <f t="shared" si="6667"/>
        <v>0</v>
      </c>
      <c r="T615" s="9" t="e">
        <f t="shared" si="6668"/>
        <v>#N/A</v>
      </c>
      <c r="U615" s="9">
        <f t="shared" si="6669"/>
        <v>0</v>
      </c>
      <c r="V615" s="9">
        <f t="shared" ref="V615" si="6675">IF(U615=0,U614,U615)</f>
        <v>2</v>
      </c>
      <c r="W615" s="347">
        <v>2</v>
      </c>
      <c r="X615" s="9" t="e">
        <f t="shared" si="6670"/>
        <v>#N/A</v>
      </c>
      <c r="Y615" s="349"/>
      <c r="Z615" s="9">
        <f>SUM(Y$7:Y615)</f>
        <v>0</v>
      </c>
      <c r="AE615" s="9">
        <f t="shared" ref="AE615" si="6676">MIN(AH615,V615)</f>
        <v>2</v>
      </c>
      <c r="AH615" s="9">
        <v>2</v>
      </c>
      <c r="AU615" s="9">
        <v>0</v>
      </c>
      <c r="AV615" s="9">
        <f>U614</f>
        <v>2</v>
      </c>
    </row>
    <row r="616" spans="1:50" ht="25.5">
      <c r="A616" s="212">
        <f t="shared" si="6346"/>
        <v>0</v>
      </c>
      <c r="B616" s="67" t="s">
        <v>1157</v>
      </c>
      <c r="C616" s="143" t="s">
        <v>1096</v>
      </c>
      <c r="D616" s="43" t="s">
        <v>2750</v>
      </c>
      <c r="E616" s="218" t="str">
        <f>Labels!$C$54</f>
        <v>Control Point</v>
      </c>
      <c r="F616" s="26" t="s">
        <v>2751</v>
      </c>
      <c r="G616" s="30" t="str">
        <f>IF(OR(ISERR(P617),ISERR(P618),ISERR(Q617),ISERR(Q618)),Labels!$C$94,Q616)</f>
        <v>Input Accepted</v>
      </c>
      <c r="H616" s="15" t="str">
        <f t="shared" ref="H616" si="6677">IF(F617&lt;&gt;"",IF(TRIM(VLOOKUP(F617,$AI$2:$AR$5000,8,FALSE))="1","X",""),"")</f>
        <v/>
      </c>
      <c r="I616" s="15" t="str">
        <f t="shared" ref="I616" si="6678">IF(F617&lt;&gt;"",IF(TRIM(VLOOKUP(F617,$AI$2:$AR$5000,9,FALSE))="1","X",""),"")</f>
        <v/>
      </c>
      <c r="J616" s="15" t="str">
        <f t="shared" ref="J616" si="6679">IF(TRIM(""&amp;G618)&lt;&gt;"","X","")</f>
        <v/>
      </c>
      <c r="K616" s="15" t="str">
        <f t="shared" ref="K616" si="6680">IF(TRIM(""&amp;G617)&lt;&gt;"","X","")</f>
        <v>X</v>
      </c>
      <c r="L616" s="31" t="str">
        <f>IF(G616&lt;&gt;Labels!$C$92,"X","")</f>
        <v/>
      </c>
      <c r="M616" s="16"/>
      <c r="N616" s="17">
        <v>1354113</v>
      </c>
      <c r="O616" s="17">
        <v>13125</v>
      </c>
      <c r="P616" s="17"/>
      <c r="Q616" s="22" t="str">
        <f>IF(F617="",Labels!$C$93,R616)</f>
        <v>Input Accepted</v>
      </c>
      <c r="R616" s="9" t="str">
        <f t="shared" ref="R616" si="6681">IF(OR(O617&amp;""&lt;&gt;D616&amp;"",O618&amp;""&lt;&gt;D616&amp;""),"You are not allowed to copy cells in the answer column. Press Ctrl-z immediately to attempt to fix this error.",S616)</f>
        <v>Input Accepted</v>
      </c>
      <c r="S616" s="9" t="str">
        <f>IF(AND(OR(H616="X",S617=6,C616=Labels!$C$49,C616=Labels!$C$46,AX616="Y"),Q617=""),Labels!$C$95,T616)</f>
        <v>Input Accepted</v>
      </c>
      <c r="T616" s="346" t="str">
        <f>IF(OR(S618=6,AND(S618&gt;0,S617=6)),Labels!$C$96,IF(S618=1,Labels!$C$143,U616))</f>
        <v>Input Accepted</v>
      </c>
      <c r="U616" s="9" t="str">
        <f>IF(AND(S618&gt;0,U618&lt;=U617),Labels!C$97,V616)</f>
        <v>Input Accepted</v>
      </c>
      <c r="V616" s="9" t="str">
        <f>IF(AND(S618&gt;0,Q618=""),Labels!$C$98,W616)</f>
        <v>Input Accepted</v>
      </c>
      <c r="W616" s="9" t="str">
        <f>IF(AND(S618=0,Q618&lt;&gt;""),Labels!$C$99,Labels!$C$92)</f>
        <v>Input Accepted</v>
      </c>
      <c r="Y616" s="9">
        <f t="shared" ref="Y616" si="6682">IF(H616="X",1,0)</f>
        <v>0</v>
      </c>
      <c r="Z616" s="9">
        <f>SUM(Y$7:Y616)</f>
        <v>0</v>
      </c>
      <c r="AA616" s="9" t="str">
        <f t="shared" ref="AA616" si="6683">Q617</f>
        <v>Yes</v>
      </c>
      <c r="AB616" s="9">
        <f t="shared" ref="AB616" si="6684">VLOOKUP(P617,$AI$2:$AN$5000,6,FALSE)</f>
        <v>21</v>
      </c>
      <c r="AC616" s="9" t="str">
        <f t="shared" ref="AC616" si="6685">Q618</f>
        <v/>
      </c>
      <c r="AD616" s="9">
        <f t="shared" ref="AD616" si="6686">IF(TRIM(F617)="",1,0)</f>
        <v>0</v>
      </c>
      <c r="AF616" s="347">
        <f t="shared" ref="AF616" si="6687">SUM($AD$7:$AD$5000)</f>
        <v>0</v>
      </c>
      <c r="AG616" s="9">
        <f>IF(AND(H616="X",C616=Labels!C658),1,0)</f>
        <v>0</v>
      </c>
      <c r="AX616" s="9" t="s">
        <v>663</v>
      </c>
    </row>
    <row r="617" spans="1:50" ht="25.5">
      <c r="A617" s="212">
        <f t="shared" si="6346"/>
        <v>0</v>
      </c>
      <c r="B617" s="18" t="s">
        <v>1157</v>
      </c>
      <c r="C617" s="219" t="str">
        <f t="shared" ref="C617" si="6688">C616</f>
        <v>Major Must</v>
      </c>
      <c r="D617" s="44" t="str">
        <f t="shared" ref="D617" si="6689">D616</f>
        <v>FV. 5.6.1</v>
      </c>
      <c r="E617" s="19" t="str">
        <f>Labels!$C$103</f>
        <v>Answer 1 / Comment</v>
      </c>
      <c r="F617" s="62" t="str">
        <f>$AI$556</f>
        <v>FV. 5.6.1 -Yes</v>
      </c>
      <c r="G617" s="46" t="s">
        <v>440</v>
      </c>
      <c r="H617" s="20" t="str">
        <f t="shared" ref="H617:H618" si="6690">H616</f>
        <v/>
      </c>
      <c r="I617" s="20" t="str">
        <f t="shared" ref="I617:I618" si="6691">I616</f>
        <v/>
      </c>
      <c r="J617" s="20" t="str">
        <f t="shared" ref="J617:J618" si="6692">J616</f>
        <v/>
      </c>
      <c r="K617" s="20" t="str">
        <f t="shared" ref="K617:K618" si="6693">K616</f>
        <v>X</v>
      </c>
      <c r="L617" s="28" t="str">
        <f t="shared" ref="L617" si="6694">L616</f>
        <v/>
      </c>
      <c r="M617" s="21"/>
      <c r="N617" s="22" t="str">
        <f t="shared" ref="N617:N618" si="6695">LEFT(F617,FIND(" -",F617)-1)</f>
        <v>FV. 5.6.1</v>
      </c>
      <c r="O617" s="22" t="str">
        <f t="shared" ref="O617" si="6696">IF(ISERR(N617),D616,N617)</f>
        <v>FV. 5.6.1</v>
      </c>
      <c r="P617" s="22" t="str">
        <f t="shared" ref="P617:P618" si="6697">TRIM(F617&amp;"")</f>
        <v>FV. 5.6.1 -Yes</v>
      </c>
      <c r="Q617" s="22" t="str">
        <f t="shared" ref="Q617:Q618" si="6698">TRIM(G617&amp;"")</f>
        <v>Yes</v>
      </c>
      <c r="R617" s="9">
        <f t="shared" ref="R617:R618" si="6699">VLOOKUP(F617,$AI$2:$AM$5000,5,FALSE)</f>
        <v>2</v>
      </c>
      <c r="S617" s="9">
        <f t="shared" ref="S617:S618" si="6700">IF(ISNA(R617),0,R617)</f>
        <v>2</v>
      </c>
      <c r="T617" s="9">
        <f t="shared" ref="T617:T618" si="6701">VLOOKUP(F617,$AI$2:$AL$5000,4,FALSE)</f>
        <v>2</v>
      </c>
      <c r="U617" s="9">
        <f t="shared" ref="U617:U618" si="6702">IF(ISNA(T617),0,T617)</f>
        <v>2</v>
      </c>
      <c r="X617" s="9">
        <f t="shared" ref="X617:X618" si="6703">VLOOKUP(F617,$AI$2:$AL$5000,3,FALSE)</f>
        <v>4148385</v>
      </c>
      <c r="Y617" s="349"/>
      <c r="Z617" s="9">
        <f>SUM(Y$7:Y617)</f>
        <v>0</v>
      </c>
      <c r="AC617" s="350">
        <f t="shared" ref="AC617" si="6704">IF(ISNA(VLOOKUP(F617,$AI$2:$AS$5000,11,FALSE)),"", VLOOKUP(F617,$AI$2:$AS$5000,11,FALSE))</f>
        <v>0</v>
      </c>
    </row>
    <row r="618" spans="1:50" ht="26.25" thickBot="1">
      <c r="A618" s="212">
        <f t="shared" si="6346"/>
        <v>0</v>
      </c>
      <c r="B618" s="23" t="str">
        <f t="shared" ref="B618:D618" si="6705">B616</f>
        <v>GGFV51FA</v>
      </c>
      <c r="C618" s="220" t="str">
        <f t="shared" si="6705"/>
        <v>Major Must</v>
      </c>
      <c r="D618" s="45" t="str">
        <f t="shared" si="6705"/>
        <v>FV. 5.6.1</v>
      </c>
      <c r="E618" s="24" t="str">
        <f>Labels!$C$104</f>
        <v>Answer 2 / Evidence</v>
      </c>
      <c r="F618" s="222"/>
      <c r="G618" s="223"/>
      <c r="H618" s="25" t="str">
        <f t="shared" si="6690"/>
        <v/>
      </c>
      <c r="I618" s="25" t="str">
        <f t="shared" si="6691"/>
        <v/>
      </c>
      <c r="J618" s="25" t="str">
        <f t="shared" si="6692"/>
        <v/>
      </c>
      <c r="K618" s="25" t="str">
        <f t="shared" si="6693"/>
        <v>X</v>
      </c>
      <c r="L618" s="27" t="str">
        <f t="shared" ref="L618" si="6706">L616</f>
        <v/>
      </c>
      <c r="M618" s="21"/>
      <c r="N618" s="22" t="e">
        <f t="shared" si="6695"/>
        <v>#VALUE!</v>
      </c>
      <c r="O618" s="22" t="str">
        <f t="shared" ref="O618" si="6707">IF(ISERR(N618),D616,N618)</f>
        <v>FV. 5.6.1</v>
      </c>
      <c r="P618" s="22" t="str">
        <f t="shared" si="6697"/>
        <v/>
      </c>
      <c r="Q618" s="22" t="str">
        <f t="shared" si="6698"/>
        <v/>
      </c>
      <c r="R618" s="9" t="e">
        <f t="shared" si="6699"/>
        <v>#N/A</v>
      </c>
      <c r="S618" s="9">
        <f t="shared" si="6700"/>
        <v>0</v>
      </c>
      <c r="T618" s="9" t="e">
        <f t="shared" si="6701"/>
        <v>#N/A</v>
      </c>
      <c r="U618" s="9">
        <f t="shared" si="6702"/>
        <v>0</v>
      </c>
      <c r="V618" s="9">
        <f t="shared" ref="V618" si="6708">IF(U618=0,U617,U618)</f>
        <v>2</v>
      </c>
      <c r="W618" s="347">
        <v>2</v>
      </c>
      <c r="X618" s="9" t="e">
        <f t="shared" si="6703"/>
        <v>#N/A</v>
      </c>
      <c r="Y618" s="349"/>
      <c r="Z618" s="9">
        <f>SUM(Y$7:Y618)</f>
        <v>0</v>
      </c>
      <c r="AE618" s="9">
        <f t="shared" ref="AE618" si="6709">MIN(AH618,V618)</f>
        <v>2</v>
      </c>
      <c r="AH618" s="9">
        <v>2</v>
      </c>
      <c r="AU618" s="9">
        <v>0</v>
      </c>
      <c r="AV618" s="9">
        <f>U617</f>
        <v>2</v>
      </c>
    </row>
    <row r="619" spans="1:50" ht="25.5">
      <c r="A619" s="212">
        <f t="shared" si="6346"/>
        <v>0</v>
      </c>
      <c r="B619" s="67" t="s">
        <v>1157</v>
      </c>
      <c r="C619" s="143" t="s">
        <v>1096</v>
      </c>
      <c r="D619" s="43" t="s">
        <v>2752</v>
      </c>
      <c r="E619" s="218" t="str">
        <f>Labels!$C$54</f>
        <v>Control Point</v>
      </c>
      <c r="F619" s="26" t="s">
        <v>2753</v>
      </c>
      <c r="G619" s="30" t="str">
        <f>IF(OR(ISERR(P620),ISERR(P621),ISERR(Q620),ISERR(Q621)),Labels!$C$94,Q619)</f>
        <v>Input Accepted</v>
      </c>
      <c r="H619" s="15" t="str">
        <f t="shared" ref="H619" si="6710">IF(F620&lt;&gt;"",IF(TRIM(VLOOKUP(F620,$AI$2:$AR$5000,8,FALSE))="1","X",""),"")</f>
        <v/>
      </c>
      <c r="I619" s="15" t="str">
        <f t="shared" ref="I619" si="6711">IF(F620&lt;&gt;"",IF(TRIM(VLOOKUP(F620,$AI$2:$AR$5000,9,FALSE))="1","X",""),"")</f>
        <v/>
      </c>
      <c r="J619" s="15" t="str">
        <f t="shared" ref="J619" si="6712">IF(TRIM(""&amp;G621)&lt;&gt;"","X","")</f>
        <v/>
      </c>
      <c r="K619" s="15" t="str">
        <f t="shared" ref="K619" si="6713">IF(TRIM(""&amp;G620)&lt;&gt;"","X","")</f>
        <v>X</v>
      </c>
      <c r="L619" s="31" t="str">
        <f>IF(G619&lt;&gt;Labels!$C$92,"X","")</f>
        <v/>
      </c>
      <c r="M619" s="16"/>
      <c r="N619" s="17">
        <v>1354114</v>
      </c>
      <c r="O619" s="17">
        <v>13125</v>
      </c>
      <c r="P619" s="17"/>
      <c r="Q619" s="22" t="str">
        <f>IF(F620="",Labels!$C$93,R619)</f>
        <v>Input Accepted</v>
      </c>
      <c r="R619" s="9" t="str">
        <f t="shared" ref="R619" si="6714">IF(OR(O620&amp;""&lt;&gt;D619&amp;"",O621&amp;""&lt;&gt;D619&amp;""),"You are not allowed to copy cells in the answer column. Press Ctrl-z immediately to attempt to fix this error.",S619)</f>
        <v>Input Accepted</v>
      </c>
      <c r="S619" s="9" t="str">
        <f>IF(AND(OR(H619="X",S620=6,C619=Labels!$C$49,C619=Labels!$C$46,AX619="Y"),Q620=""),Labels!$C$95,T619)</f>
        <v>Input Accepted</v>
      </c>
      <c r="T619" s="346" t="str">
        <f>IF(OR(S621=6,AND(S621&gt;0,S620=6)),Labels!$C$96,IF(S621=1,Labels!$C$143,U619))</f>
        <v>Input Accepted</v>
      </c>
      <c r="U619" s="9" t="str">
        <f>IF(AND(S621&gt;0,U621&lt;=U620),Labels!C$97,V619)</f>
        <v>Input Accepted</v>
      </c>
      <c r="V619" s="9" t="str">
        <f>IF(AND(S621&gt;0,Q621=""),Labels!$C$98,W619)</f>
        <v>Input Accepted</v>
      </c>
      <c r="W619" s="9" t="str">
        <f>IF(AND(S621=0,Q621&lt;&gt;""),Labels!$C$99,Labels!$C$92)</f>
        <v>Input Accepted</v>
      </c>
      <c r="Y619" s="9">
        <f t="shared" ref="Y619" si="6715">IF(H619="X",1,0)</f>
        <v>0</v>
      </c>
      <c r="Z619" s="9">
        <f>SUM(Y$7:Y619)</f>
        <v>0</v>
      </c>
      <c r="AA619" s="9" t="str">
        <f t="shared" ref="AA619" si="6716">Q620</f>
        <v>Yes</v>
      </c>
      <c r="AB619" s="9">
        <f t="shared" ref="AB619" si="6717">VLOOKUP(P620,$AI$2:$AN$5000,6,FALSE)</f>
        <v>21</v>
      </c>
      <c r="AC619" s="9" t="str">
        <f t="shared" ref="AC619" si="6718">Q621</f>
        <v/>
      </c>
      <c r="AD619" s="9">
        <f t="shared" ref="AD619" si="6719">IF(TRIM(F620)="",1,0)</f>
        <v>0</v>
      </c>
      <c r="AF619" s="347">
        <f t="shared" ref="AF619" si="6720">SUM($AD$7:$AD$5000)</f>
        <v>0</v>
      </c>
      <c r="AG619" s="9">
        <f>IF(AND(H619="X",C619=Labels!C661),1,0)</f>
        <v>0</v>
      </c>
      <c r="AX619" s="9" t="s">
        <v>663</v>
      </c>
    </row>
    <row r="620" spans="1:50" ht="25.5">
      <c r="A620" s="212">
        <f t="shared" si="6346"/>
        <v>0</v>
      </c>
      <c r="B620" s="18" t="s">
        <v>1157</v>
      </c>
      <c r="C620" s="219" t="str">
        <f t="shared" ref="C620" si="6721">C619</f>
        <v>Major Must</v>
      </c>
      <c r="D620" s="44" t="str">
        <f t="shared" ref="D620" si="6722">D619</f>
        <v>FV. 5.6.2</v>
      </c>
      <c r="E620" s="19" t="str">
        <f>Labels!$C$103</f>
        <v>Answer 1 / Comment</v>
      </c>
      <c r="F620" s="62" t="str">
        <f>$AI$558</f>
        <v>FV. 5.6.2 -Yes</v>
      </c>
      <c r="G620" s="46" t="s">
        <v>440</v>
      </c>
      <c r="H620" s="20" t="str">
        <f t="shared" ref="H620:H621" si="6723">H619</f>
        <v/>
      </c>
      <c r="I620" s="20" t="str">
        <f t="shared" ref="I620:I621" si="6724">I619</f>
        <v/>
      </c>
      <c r="J620" s="20" t="str">
        <f t="shared" ref="J620:J621" si="6725">J619</f>
        <v/>
      </c>
      <c r="K620" s="20" t="str">
        <f t="shared" ref="K620:K621" si="6726">K619</f>
        <v>X</v>
      </c>
      <c r="L620" s="28" t="str">
        <f t="shared" ref="L620" si="6727">L619</f>
        <v/>
      </c>
      <c r="M620" s="21"/>
      <c r="N620" s="22" t="str">
        <f t="shared" ref="N620:N621" si="6728">LEFT(F620,FIND(" -",F620)-1)</f>
        <v>FV. 5.6.2</v>
      </c>
      <c r="O620" s="22" t="str">
        <f t="shared" ref="O620" si="6729">IF(ISERR(N620),D619,N620)</f>
        <v>FV. 5.6.2</v>
      </c>
      <c r="P620" s="22" t="str">
        <f t="shared" ref="P620:P621" si="6730">TRIM(F620&amp;"")</f>
        <v>FV. 5.6.2 -Yes</v>
      </c>
      <c r="Q620" s="22" t="str">
        <f t="shared" ref="Q620:Q621" si="6731">TRIM(G620&amp;"")</f>
        <v>Yes</v>
      </c>
      <c r="R620" s="9">
        <f t="shared" ref="R620:R621" si="6732">VLOOKUP(F620,$AI$2:$AM$5000,5,FALSE)</f>
        <v>2</v>
      </c>
      <c r="S620" s="9">
        <f t="shared" ref="S620:S621" si="6733">IF(ISNA(R620),0,R620)</f>
        <v>2</v>
      </c>
      <c r="T620" s="9">
        <f t="shared" ref="T620:T621" si="6734">VLOOKUP(F620,$AI$2:$AL$5000,4,FALSE)</f>
        <v>2</v>
      </c>
      <c r="U620" s="9">
        <f t="shared" ref="U620:U621" si="6735">IF(ISNA(T620),0,T620)</f>
        <v>2</v>
      </c>
      <c r="X620" s="9">
        <f t="shared" ref="X620:X621" si="6736">VLOOKUP(F620,$AI$2:$AL$5000,3,FALSE)</f>
        <v>4148387</v>
      </c>
      <c r="Y620" s="349"/>
      <c r="Z620" s="9">
        <f>SUM(Y$7:Y620)</f>
        <v>0</v>
      </c>
      <c r="AC620" s="350">
        <f t="shared" ref="AC620" si="6737">IF(ISNA(VLOOKUP(F620,$AI$2:$AS$5000,11,FALSE)),"", VLOOKUP(F620,$AI$2:$AS$5000,11,FALSE))</f>
        <v>0</v>
      </c>
    </row>
    <row r="621" spans="1:50" ht="26.25" thickBot="1">
      <c r="A621" s="212">
        <f t="shared" si="6346"/>
        <v>0</v>
      </c>
      <c r="B621" s="23" t="str">
        <f t="shared" ref="B621:D621" si="6738">B619</f>
        <v>GGFV51FA</v>
      </c>
      <c r="C621" s="220" t="str">
        <f t="shared" si="6738"/>
        <v>Major Must</v>
      </c>
      <c r="D621" s="45" t="str">
        <f t="shared" si="6738"/>
        <v>FV. 5.6.2</v>
      </c>
      <c r="E621" s="24" t="str">
        <f>Labels!$C$104</f>
        <v>Answer 2 / Evidence</v>
      </c>
      <c r="F621" s="222"/>
      <c r="G621" s="223"/>
      <c r="H621" s="25" t="str">
        <f t="shared" si="6723"/>
        <v/>
      </c>
      <c r="I621" s="25" t="str">
        <f t="shared" si="6724"/>
        <v/>
      </c>
      <c r="J621" s="25" t="str">
        <f t="shared" si="6725"/>
        <v/>
      </c>
      <c r="K621" s="25" t="str">
        <f t="shared" si="6726"/>
        <v>X</v>
      </c>
      <c r="L621" s="27" t="str">
        <f t="shared" ref="L621" si="6739">L619</f>
        <v/>
      </c>
      <c r="M621" s="21"/>
      <c r="N621" s="22" t="e">
        <f t="shared" si="6728"/>
        <v>#VALUE!</v>
      </c>
      <c r="O621" s="22" t="str">
        <f t="shared" ref="O621" si="6740">IF(ISERR(N621),D619,N621)</f>
        <v>FV. 5.6.2</v>
      </c>
      <c r="P621" s="22" t="str">
        <f t="shared" si="6730"/>
        <v/>
      </c>
      <c r="Q621" s="22" t="str">
        <f t="shared" si="6731"/>
        <v/>
      </c>
      <c r="R621" s="9" t="e">
        <f t="shared" si="6732"/>
        <v>#N/A</v>
      </c>
      <c r="S621" s="9">
        <f t="shared" si="6733"/>
        <v>0</v>
      </c>
      <c r="T621" s="9" t="e">
        <f t="shared" si="6734"/>
        <v>#N/A</v>
      </c>
      <c r="U621" s="9">
        <f t="shared" si="6735"/>
        <v>0</v>
      </c>
      <c r="V621" s="9">
        <f t="shared" ref="V621" si="6741">IF(U621=0,U620,U621)</f>
        <v>2</v>
      </c>
      <c r="W621" s="347">
        <v>2</v>
      </c>
      <c r="X621" s="9" t="e">
        <f t="shared" si="6736"/>
        <v>#N/A</v>
      </c>
      <c r="Y621" s="349"/>
      <c r="Z621" s="9">
        <f>SUM(Y$7:Y621)</f>
        <v>0</v>
      </c>
      <c r="AE621" s="9">
        <f t="shared" ref="AE621" si="6742">MIN(AH621,V621)</f>
        <v>2</v>
      </c>
      <c r="AH621" s="9">
        <v>2</v>
      </c>
      <c r="AU621" s="9">
        <v>0</v>
      </c>
      <c r="AV621" s="9">
        <f>U620</f>
        <v>2</v>
      </c>
    </row>
    <row r="622" spans="1:50" ht="25.5">
      <c r="A622" s="212">
        <f t="shared" si="6346"/>
        <v>0</v>
      </c>
      <c r="B622" s="67" t="s">
        <v>1157</v>
      </c>
      <c r="C622" s="143" t="s">
        <v>1097</v>
      </c>
      <c r="D622" s="43" t="s">
        <v>2754</v>
      </c>
      <c r="E622" s="218" t="str">
        <f>Labels!$C$54</f>
        <v>Control Point</v>
      </c>
      <c r="F622" s="26" t="s">
        <v>2755</v>
      </c>
      <c r="G622" s="30" t="str">
        <f>IF(OR(ISERR(P623),ISERR(P624),ISERR(Q623),ISERR(Q624)),Labels!$C$94,Q622)</f>
        <v>Input Accepted</v>
      </c>
      <c r="H622" s="15" t="str">
        <f t="shared" ref="H622" si="6743">IF(F623&lt;&gt;"",IF(TRIM(VLOOKUP(F623,$AI$2:$AR$5000,8,FALSE))="1","X",""),"")</f>
        <v/>
      </c>
      <c r="I622" s="15" t="str">
        <f t="shared" ref="I622" si="6744">IF(F623&lt;&gt;"",IF(TRIM(VLOOKUP(F623,$AI$2:$AR$5000,9,FALSE))="1","X",""),"")</f>
        <v/>
      </c>
      <c r="J622" s="15" t="str">
        <f t="shared" ref="J622" si="6745">IF(TRIM(""&amp;G624)&lt;&gt;"","X","")</f>
        <v/>
      </c>
      <c r="K622" s="15" t="str">
        <f t="shared" ref="K622" si="6746">IF(TRIM(""&amp;G623)&lt;&gt;"","X","")</f>
        <v/>
      </c>
      <c r="L622" s="31" t="str">
        <f>IF(G622&lt;&gt;Labels!$C$92,"X","")</f>
        <v/>
      </c>
      <c r="M622" s="16"/>
      <c r="N622" s="17">
        <v>1354115</v>
      </c>
      <c r="O622" s="17">
        <v>13125</v>
      </c>
      <c r="P622" s="17"/>
      <c r="Q622" s="22" t="str">
        <f>IF(F623="",Labels!$C$93,R622)</f>
        <v>Input Accepted</v>
      </c>
      <c r="R622" s="9" t="str">
        <f t="shared" ref="R622" si="6747">IF(OR(O623&amp;""&lt;&gt;D622&amp;"",O624&amp;""&lt;&gt;D622&amp;""),"You are not allowed to copy cells in the answer column. Press Ctrl-z immediately to attempt to fix this error.",S622)</f>
        <v>Input Accepted</v>
      </c>
      <c r="S622" s="9" t="str">
        <f>IF(AND(OR(H622="X",S623=6,C622=Labels!$C$49,C622=Labels!$C$46,AX622="Y"),Q623=""),Labels!$C$95,T622)</f>
        <v>Input Accepted</v>
      </c>
      <c r="T622" s="346" t="str">
        <f>IF(OR(S624=6,AND(S624&gt;0,S623=6)),Labels!$C$96,IF(S624=1,Labels!$C$143,U622))</f>
        <v>Input Accepted</v>
      </c>
      <c r="U622" s="9" t="str">
        <f>IF(AND(S624&gt;0,U624&lt;=U623),Labels!C$97,V622)</f>
        <v>Input Accepted</v>
      </c>
      <c r="V622" s="9" t="str">
        <f>IF(AND(S624&gt;0,Q624=""),Labels!$C$98,W622)</f>
        <v>Input Accepted</v>
      </c>
      <c r="W622" s="9" t="str">
        <f>IF(AND(S624=0,Q624&lt;&gt;""),Labels!$C$99,Labels!$C$92)</f>
        <v>Input Accepted</v>
      </c>
      <c r="Y622" s="9">
        <f t="shared" ref="Y622" si="6748">IF(H622="X",1,0)</f>
        <v>0</v>
      </c>
      <c r="Z622" s="9">
        <f>SUM(Y$7:Y622)</f>
        <v>0</v>
      </c>
      <c r="AA622" s="9" t="str">
        <f t="shared" ref="AA622" si="6749">Q623</f>
        <v/>
      </c>
      <c r="AB622" s="9">
        <f t="shared" ref="AB622" si="6750">VLOOKUP(P623,$AI$2:$AN$5000,6,FALSE)</f>
        <v>21</v>
      </c>
      <c r="AC622" s="9" t="str">
        <f t="shared" ref="AC622" si="6751">Q624</f>
        <v/>
      </c>
      <c r="AD622" s="9">
        <f t="shared" ref="AD622" si="6752">IF(TRIM(F623)="",1,0)</f>
        <v>0</v>
      </c>
      <c r="AF622" s="347">
        <f t="shared" ref="AF622" si="6753">SUM($AD$7:$AD$5000)</f>
        <v>0</v>
      </c>
      <c r="AG622" s="9">
        <f>IF(AND(H622="X",C622=Labels!C664),1,0)</f>
        <v>0</v>
      </c>
      <c r="AX622" s="9" t="s">
        <v>663</v>
      </c>
    </row>
    <row r="623" spans="1:50" ht="25.5">
      <c r="A623" s="212">
        <f t="shared" si="6346"/>
        <v>0</v>
      </c>
      <c r="B623" s="18" t="s">
        <v>1157</v>
      </c>
      <c r="C623" s="219" t="str">
        <f t="shared" ref="C623" si="6754">C622</f>
        <v>Minor Must</v>
      </c>
      <c r="D623" s="44" t="str">
        <f t="shared" ref="D623" si="6755">D622</f>
        <v>FV. 5.6.3</v>
      </c>
      <c r="E623" s="19" t="str">
        <f>Labels!$C$103</f>
        <v>Answer 1 / Comment</v>
      </c>
      <c r="F623" s="62" t="str">
        <f>$AI$561</f>
        <v>FV. 5.6.3 -Yes</v>
      </c>
      <c r="G623" s="46"/>
      <c r="H623" s="20" t="str">
        <f t="shared" ref="H623:H624" si="6756">H622</f>
        <v/>
      </c>
      <c r="I623" s="20" t="str">
        <f t="shared" ref="I623:I624" si="6757">I622</f>
        <v/>
      </c>
      <c r="J623" s="20" t="str">
        <f t="shared" ref="J623:J624" si="6758">J622</f>
        <v/>
      </c>
      <c r="K623" s="20" t="str">
        <f t="shared" ref="K623:K624" si="6759">K622</f>
        <v/>
      </c>
      <c r="L623" s="28" t="str">
        <f t="shared" ref="L623" si="6760">L622</f>
        <v/>
      </c>
      <c r="M623" s="21"/>
      <c r="N623" s="22" t="str">
        <f t="shared" ref="N623:N624" si="6761">LEFT(F623,FIND(" -",F623)-1)</f>
        <v>FV. 5.6.3</v>
      </c>
      <c r="O623" s="22" t="str">
        <f t="shared" ref="O623" si="6762">IF(ISERR(N623),D622,N623)</f>
        <v>FV. 5.6.3</v>
      </c>
      <c r="P623" s="22" t="str">
        <f t="shared" ref="P623:P624" si="6763">TRIM(F623&amp;"")</f>
        <v>FV. 5.6.3 -Yes</v>
      </c>
      <c r="Q623" s="22" t="str">
        <f t="shared" ref="Q623:Q624" si="6764">TRIM(G623&amp;"")</f>
        <v/>
      </c>
      <c r="R623" s="9">
        <f t="shared" ref="R623:R624" si="6765">VLOOKUP(F623,$AI$2:$AM$5000,5,FALSE)</f>
        <v>2</v>
      </c>
      <c r="S623" s="9">
        <f t="shared" ref="S623:S624" si="6766">IF(ISNA(R623),0,R623)</f>
        <v>2</v>
      </c>
      <c r="T623" s="9">
        <f t="shared" ref="T623:T624" si="6767">VLOOKUP(F623,$AI$2:$AL$5000,4,FALSE)</f>
        <v>2</v>
      </c>
      <c r="U623" s="9">
        <f t="shared" ref="U623:U624" si="6768">IF(ISNA(T623),0,T623)</f>
        <v>2</v>
      </c>
      <c r="X623" s="9">
        <f t="shared" ref="X623:X624" si="6769">VLOOKUP(F623,$AI$2:$AL$5000,3,FALSE)</f>
        <v>4148389</v>
      </c>
      <c r="Y623" s="349"/>
      <c r="Z623" s="9">
        <f>SUM(Y$7:Y623)</f>
        <v>0</v>
      </c>
      <c r="AC623" s="350">
        <f t="shared" ref="AC623" si="6770">IF(ISNA(VLOOKUP(F623,$AI$2:$AS$5000,11,FALSE)),"", VLOOKUP(F623,$AI$2:$AS$5000,11,FALSE))</f>
        <v>0</v>
      </c>
    </row>
    <row r="624" spans="1:50" ht="26.25" thickBot="1">
      <c r="A624" s="212">
        <f t="shared" si="6346"/>
        <v>0</v>
      </c>
      <c r="B624" s="23" t="str">
        <f t="shared" ref="B624:D624" si="6771">B622</f>
        <v>GGFV51FA</v>
      </c>
      <c r="C624" s="220" t="str">
        <f t="shared" si="6771"/>
        <v>Minor Must</v>
      </c>
      <c r="D624" s="45" t="str">
        <f t="shared" si="6771"/>
        <v>FV. 5.6.3</v>
      </c>
      <c r="E624" s="24" t="str">
        <f>Labels!$C$104</f>
        <v>Answer 2 / Evidence</v>
      </c>
      <c r="F624" s="222"/>
      <c r="G624" s="223"/>
      <c r="H624" s="25" t="str">
        <f t="shared" si="6756"/>
        <v/>
      </c>
      <c r="I624" s="25" t="str">
        <f t="shared" si="6757"/>
        <v/>
      </c>
      <c r="J624" s="25" t="str">
        <f t="shared" si="6758"/>
        <v/>
      </c>
      <c r="K624" s="25" t="str">
        <f t="shared" si="6759"/>
        <v/>
      </c>
      <c r="L624" s="27" t="str">
        <f t="shared" ref="L624" si="6772">L622</f>
        <v/>
      </c>
      <c r="M624" s="21"/>
      <c r="N624" s="22" t="e">
        <f t="shared" si="6761"/>
        <v>#VALUE!</v>
      </c>
      <c r="O624" s="22" t="str">
        <f t="shared" ref="O624" si="6773">IF(ISERR(N624),D622,N624)</f>
        <v>FV. 5.6.3</v>
      </c>
      <c r="P624" s="22" t="str">
        <f t="shared" si="6763"/>
        <v/>
      </c>
      <c r="Q624" s="22" t="str">
        <f t="shared" si="6764"/>
        <v/>
      </c>
      <c r="R624" s="9" t="e">
        <f t="shared" si="6765"/>
        <v>#N/A</v>
      </c>
      <c r="S624" s="9">
        <f t="shared" si="6766"/>
        <v>0</v>
      </c>
      <c r="T624" s="9" t="e">
        <f t="shared" si="6767"/>
        <v>#N/A</v>
      </c>
      <c r="U624" s="9">
        <f t="shared" si="6768"/>
        <v>0</v>
      </c>
      <c r="V624" s="9">
        <f t="shared" ref="V624" si="6774">IF(U624=0,U623,U624)</f>
        <v>2</v>
      </c>
      <c r="W624" s="347">
        <v>2</v>
      </c>
      <c r="X624" s="9" t="e">
        <f t="shared" si="6769"/>
        <v>#N/A</v>
      </c>
      <c r="Y624" s="349"/>
      <c r="Z624" s="9">
        <f>SUM(Y$7:Y624)</f>
        <v>0</v>
      </c>
      <c r="AE624" s="9">
        <f t="shared" ref="AE624" si="6775">MIN(AH624,V624)</f>
        <v>2</v>
      </c>
      <c r="AH624" s="9">
        <v>2</v>
      </c>
      <c r="AU624" s="9">
        <v>0</v>
      </c>
      <c r="AV624" s="9">
        <f>U623</f>
        <v>2</v>
      </c>
    </row>
    <row r="625" spans="1:50" ht="38.25">
      <c r="A625" s="212">
        <f t="shared" si="6346"/>
        <v>0</v>
      </c>
      <c r="B625" s="67" t="s">
        <v>1157</v>
      </c>
      <c r="C625" s="143" t="s">
        <v>1096</v>
      </c>
      <c r="D625" s="43" t="s">
        <v>2756</v>
      </c>
      <c r="E625" s="218" t="str">
        <f>Labels!$C$54</f>
        <v>Control Point</v>
      </c>
      <c r="F625" s="26" t="s">
        <v>2757</v>
      </c>
      <c r="G625" s="30" t="str">
        <f>IF(OR(ISERR(P626),ISERR(P627),ISERR(Q626),ISERR(Q627)),Labels!$C$94,Q625)</f>
        <v>Input Accepted</v>
      </c>
      <c r="H625" s="15" t="str">
        <f t="shared" ref="H625" si="6776">IF(F626&lt;&gt;"",IF(TRIM(VLOOKUP(F626,$AI$2:$AR$5000,8,FALSE))="1","X",""),"")</f>
        <v/>
      </c>
      <c r="I625" s="15" t="str">
        <f t="shared" ref="I625" si="6777">IF(F626&lt;&gt;"",IF(TRIM(VLOOKUP(F626,$AI$2:$AR$5000,9,FALSE))="1","X",""),"")</f>
        <v/>
      </c>
      <c r="J625" s="15" t="str">
        <f t="shared" ref="J625" si="6778">IF(TRIM(""&amp;G627)&lt;&gt;"","X","")</f>
        <v/>
      </c>
      <c r="K625" s="15" t="str">
        <f t="shared" ref="K625" si="6779">IF(TRIM(""&amp;G626)&lt;&gt;"","X","")</f>
        <v>X</v>
      </c>
      <c r="L625" s="31" t="str">
        <f>IF(G625&lt;&gt;Labels!$C$92,"X","")</f>
        <v/>
      </c>
      <c r="M625" s="16"/>
      <c r="N625" s="17">
        <v>1354116</v>
      </c>
      <c r="O625" s="17">
        <v>13125</v>
      </c>
      <c r="P625" s="17"/>
      <c r="Q625" s="22" t="str">
        <f>IF(F626="",Labels!$C$93,R625)</f>
        <v>Input Accepted</v>
      </c>
      <c r="R625" s="9" t="str">
        <f t="shared" ref="R625" si="6780">IF(OR(O626&amp;""&lt;&gt;D625&amp;"",O627&amp;""&lt;&gt;D625&amp;""),"You are not allowed to copy cells in the answer column. Press Ctrl-z immediately to attempt to fix this error.",S625)</f>
        <v>Input Accepted</v>
      </c>
      <c r="S625" s="9" t="str">
        <f>IF(AND(OR(H625="X",S626=6,C625=Labels!$C$49,C625=Labels!$C$46,AX625="Y"),Q626=""),Labels!$C$95,T625)</f>
        <v>Input Accepted</v>
      </c>
      <c r="T625" s="346" t="str">
        <f>IF(OR(S627=6,AND(S627&gt;0,S626=6)),Labels!$C$96,IF(S627=1,Labels!$C$143,U625))</f>
        <v>Input Accepted</v>
      </c>
      <c r="U625" s="9" t="str">
        <f>IF(AND(S627&gt;0,U627&lt;=U626),Labels!C$97,V625)</f>
        <v>Input Accepted</v>
      </c>
      <c r="V625" s="9" t="str">
        <f>IF(AND(S627&gt;0,Q627=""),Labels!$C$98,W625)</f>
        <v>Input Accepted</v>
      </c>
      <c r="W625" s="9" t="str">
        <f>IF(AND(S627=0,Q627&lt;&gt;""),Labels!$C$99,Labels!$C$92)</f>
        <v>Input Accepted</v>
      </c>
      <c r="Y625" s="9">
        <f t="shared" ref="Y625" si="6781">IF(H625="X",1,0)</f>
        <v>0</v>
      </c>
      <c r="Z625" s="9">
        <f>SUM(Y$7:Y625)</f>
        <v>0</v>
      </c>
      <c r="AA625" s="9" t="str">
        <f t="shared" ref="AA625" si="6782">Q626</f>
        <v>Yes</v>
      </c>
      <c r="AB625" s="9">
        <f t="shared" ref="AB625" si="6783">VLOOKUP(P626,$AI$2:$AN$5000,6,FALSE)</f>
        <v>21</v>
      </c>
      <c r="AC625" s="9" t="str">
        <f t="shared" ref="AC625" si="6784">Q627</f>
        <v/>
      </c>
      <c r="AD625" s="9">
        <f t="shared" ref="AD625" si="6785">IF(TRIM(F626)="",1,0)</f>
        <v>0</v>
      </c>
      <c r="AF625" s="347">
        <f t="shared" ref="AF625" si="6786">SUM($AD$7:$AD$5000)</f>
        <v>0</v>
      </c>
      <c r="AG625" s="9">
        <f>IF(AND(H625="X",C625=Labels!C667),1,0)</f>
        <v>0</v>
      </c>
      <c r="AX625" s="9" t="s">
        <v>663</v>
      </c>
    </row>
    <row r="626" spans="1:50" ht="25.5">
      <c r="A626" s="212">
        <f t="shared" si="6346"/>
        <v>0</v>
      </c>
      <c r="B626" s="18" t="s">
        <v>1157</v>
      </c>
      <c r="C626" s="219" t="str">
        <f t="shared" ref="C626" si="6787">C625</f>
        <v>Major Must</v>
      </c>
      <c r="D626" s="44" t="str">
        <f t="shared" ref="D626" si="6788">D625</f>
        <v>FV. 5.7.1</v>
      </c>
      <c r="E626" s="19" t="str">
        <f>Labels!$C$103</f>
        <v>Answer 1 / Comment</v>
      </c>
      <c r="F626" s="62" t="str">
        <f>$AI$564</f>
        <v>FV. 5.7.1 -Yes</v>
      </c>
      <c r="G626" s="46" t="s">
        <v>440</v>
      </c>
      <c r="H626" s="20" t="str">
        <f t="shared" ref="H626:H627" si="6789">H625</f>
        <v/>
      </c>
      <c r="I626" s="20" t="str">
        <f t="shared" ref="I626:I627" si="6790">I625</f>
        <v/>
      </c>
      <c r="J626" s="20" t="str">
        <f t="shared" ref="J626:J627" si="6791">J625</f>
        <v/>
      </c>
      <c r="K626" s="20" t="str">
        <f t="shared" ref="K626:K627" si="6792">K625</f>
        <v>X</v>
      </c>
      <c r="L626" s="28" t="str">
        <f t="shared" ref="L626" si="6793">L625</f>
        <v/>
      </c>
      <c r="M626" s="21"/>
      <c r="N626" s="22" t="str">
        <f t="shared" ref="N626:N627" si="6794">LEFT(F626,FIND(" -",F626)-1)</f>
        <v>FV. 5.7.1</v>
      </c>
      <c r="O626" s="22" t="str">
        <f t="shared" ref="O626" si="6795">IF(ISERR(N626),D625,N626)</f>
        <v>FV. 5.7.1</v>
      </c>
      <c r="P626" s="22" t="str">
        <f t="shared" ref="P626:P627" si="6796">TRIM(F626&amp;"")</f>
        <v>FV. 5.7.1 -Yes</v>
      </c>
      <c r="Q626" s="22" t="str">
        <f t="shared" ref="Q626:Q627" si="6797">TRIM(G626&amp;"")</f>
        <v>Yes</v>
      </c>
      <c r="R626" s="9">
        <f t="shared" ref="R626:R627" si="6798">VLOOKUP(F626,$AI$2:$AM$5000,5,FALSE)</f>
        <v>2</v>
      </c>
      <c r="S626" s="9">
        <f t="shared" ref="S626:S627" si="6799">IF(ISNA(R626),0,R626)</f>
        <v>2</v>
      </c>
      <c r="T626" s="9">
        <f t="shared" ref="T626:T627" si="6800">VLOOKUP(F626,$AI$2:$AL$5000,4,FALSE)</f>
        <v>2</v>
      </c>
      <c r="U626" s="9">
        <f t="shared" ref="U626:U627" si="6801">IF(ISNA(T626),0,T626)</f>
        <v>2</v>
      </c>
      <c r="X626" s="9">
        <f t="shared" ref="X626:X627" si="6802">VLOOKUP(F626,$AI$2:$AL$5000,3,FALSE)</f>
        <v>4148392</v>
      </c>
      <c r="Y626" s="349"/>
      <c r="Z626" s="9">
        <f>SUM(Y$7:Y626)</f>
        <v>0</v>
      </c>
      <c r="AC626" s="350">
        <f t="shared" ref="AC626" si="6803">IF(ISNA(VLOOKUP(F626,$AI$2:$AS$5000,11,FALSE)),"", VLOOKUP(F626,$AI$2:$AS$5000,11,FALSE))</f>
        <v>0</v>
      </c>
    </row>
    <row r="627" spans="1:50" ht="26.25" thickBot="1">
      <c r="A627" s="212">
        <f t="shared" si="6346"/>
        <v>0</v>
      </c>
      <c r="B627" s="23" t="str">
        <f t="shared" ref="B627:D627" si="6804">B625</f>
        <v>GGFV51FA</v>
      </c>
      <c r="C627" s="220" t="str">
        <f t="shared" si="6804"/>
        <v>Major Must</v>
      </c>
      <c r="D627" s="45" t="str">
        <f t="shared" si="6804"/>
        <v>FV. 5.7.1</v>
      </c>
      <c r="E627" s="24" t="str">
        <f>Labels!$C$104</f>
        <v>Answer 2 / Evidence</v>
      </c>
      <c r="F627" s="222"/>
      <c r="G627" s="223"/>
      <c r="H627" s="25" t="str">
        <f t="shared" si="6789"/>
        <v/>
      </c>
      <c r="I627" s="25" t="str">
        <f t="shared" si="6790"/>
        <v/>
      </c>
      <c r="J627" s="25" t="str">
        <f t="shared" si="6791"/>
        <v/>
      </c>
      <c r="K627" s="25" t="str">
        <f t="shared" si="6792"/>
        <v>X</v>
      </c>
      <c r="L627" s="27" t="str">
        <f t="shared" ref="L627" si="6805">L625</f>
        <v/>
      </c>
      <c r="M627" s="21"/>
      <c r="N627" s="22" t="e">
        <f t="shared" si="6794"/>
        <v>#VALUE!</v>
      </c>
      <c r="O627" s="22" t="str">
        <f t="shared" ref="O627" si="6806">IF(ISERR(N627),D625,N627)</f>
        <v>FV. 5.7.1</v>
      </c>
      <c r="P627" s="22" t="str">
        <f t="shared" si="6796"/>
        <v/>
      </c>
      <c r="Q627" s="22" t="str">
        <f t="shared" si="6797"/>
        <v/>
      </c>
      <c r="R627" s="9" t="e">
        <f t="shared" si="6798"/>
        <v>#N/A</v>
      </c>
      <c r="S627" s="9">
        <f t="shared" si="6799"/>
        <v>0</v>
      </c>
      <c r="T627" s="9" t="e">
        <f t="shared" si="6800"/>
        <v>#N/A</v>
      </c>
      <c r="U627" s="9">
        <f t="shared" si="6801"/>
        <v>0</v>
      </c>
      <c r="V627" s="9">
        <f t="shared" ref="V627" si="6807">IF(U627=0,U626,U627)</f>
        <v>2</v>
      </c>
      <c r="W627" s="347">
        <v>2</v>
      </c>
      <c r="X627" s="9" t="e">
        <f t="shared" si="6802"/>
        <v>#N/A</v>
      </c>
      <c r="Y627" s="349"/>
      <c r="Z627" s="9">
        <f>SUM(Y$7:Y627)</f>
        <v>0</v>
      </c>
      <c r="AE627" s="9">
        <f t="shared" ref="AE627" si="6808">MIN(AH627,V627)</f>
        <v>2</v>
      </c>
      <c r="AH627" s="9">
        <v>2</v>
      </c>
      <c r="AU627" s="9">
        <v>0</v>
      </c>
      <c r="AV627" s="9">
        <f>U626</f>
        <v>2</v>
      </c>
    </row>
    <row r="628" spans="1:50" ht="51">
      <c r="A628" s="212">
        <f t="shared" si="6346"/>
        <v>0</v>
      </c>
      <c r="B628" s="67" t="s">
        <v>1157</v>
      </c>
      <c r="C628" s="143" t="s">
        <v>1096</v>
      </c>
      <c r="D628" s="43" t="s">
        <v>2758</v>
      </c>
      <c r="E628" s="218" t="str">
        <f>Labels!$C$54</f>
        <v>Control Point</v>
      </c>
      <c r="F628" s="26" t="s">
        <v>2759</v>
      </c>
      <c r="G628" s="30" t="str">
        <f>IF(OR(ISERR(P629),ISERR(P630),ISERR(Q629),ISERR(Q630)),Labels!$C$94,Q628)</f>
        <v>Input Accepted</v>
      </c>
      <c r="H628" s="15" t="str">
        <f t="shared" ref="H628" si="6809">IF(F629&lt;&gt;"",IF(TRIM(VLOOKUP(F629,$AI$2:$AR$5000,8,FALSE))="1","X",""),"")</f>
        <v/>
      </c>
      <c r="I628" s="15" t="str">
        <f t="shared" ref="I628" si="6810">IF(F629&lt;&gt;"",IF(TRIM(VLOOKUP(F629,$AI$2:$AR$5000,9,FALSE))="1","X",""),"")</f>
        <v/>
      </c>
      <c r="J628" s="15" t="str">
        <f t="shared" ref="J628" si="6811">IF(TRIM(""&amp;G630)&lt;&gt;"","X","")</f>
        <v/>
      </c>
      <c r="K628" s="15" t="str">
        <f t="shared" ref="K628" si="6812">IF(TRIM(""&amp;G629)&lt;&gt;"","X","")</f>
        <v>X</v>
      </c>
      <c r="L628" s="31" t="str">
        <f>IF(G628&lt;&gt;Labels!$C$92,"X","")</f>
        <v/>
      </c>
      <c r="M628" s="16"/>
      <c r="N628" s="17">
        <v>1354117</v>
      </c>
      <c r="O628" s="17">
        <v>13125</v>
      </c>
      <c r="P628" s="17"/>
      <c r="Q628" s="22" t="str">
        <f>IF(F629="",Labels!$C$93,R628)</f>
        <v>Input Accepted</v>
      </c>
      <c r="R628" s="9" t="str">
        <f t="shared" ref="R628" si="6813">IF(OR(O629&amp;""&lt;&gt;D628&amp;"",O630&amp;""&lt;&gt;D628&amp;""),"You are not allowed to copy cells in the answer column. Press Ctrl-z immediately to attempt to fix this error.",S628)</f>
        <v>Input Accepted</v>
      </c>
      <c r="S628" s="9" t="str">
        <f>IF(AND(OR(H628="X",S629=6,C628=Labels!$C$49,C628=Labels!$C$46,AX628="Y"),Q629=""),Labels!$C$95,T628)</f>
        <v>Input Accepted</v>
      </c>
      <c r="T628" s="346" t="str">
        <f>IF(OR(S630=6,AND(S630&gt;0,S629=6)),Labels!$C$96,IF(S630=1,Labels!$C$143,U628))</f>
        <v>Input Accepted</v>
      </c>
      <c r="U628" s="9" t="str">
        <f>IF(AND(S630&gt;0,U630&lt;=U629),Labels!C$97,V628)</f>
        <v>Input Accepted</v>
      </c>
      <c r="V628" s="9" t="str">
        <f>IF(AND(S630&gt;0,Q630=""),Labels!$C$98,W628)</f>
        <v>Input Accepted</v>
      </c>
      <c r="W628" s="9" t="str">
        <f>IF(AND(S630=0,Q630&lt;&gt;""),Labels!$C$99,Labels!$C$92)</f>
        <v>Input Accepted</v>
      </c>
      <c r="Y628" s="9">
        <f t="shared" ref="Y628" si="6814">IF(H628="X",1,0)</f>
        <v>0</v>
      </c>
      <c r="Z628" s="9">
        <f>SUM(Y$7:Y628)</f>
        <v>0</v>
      </c>
      <c r="AA628" s="9" t="str">
        <f t="shared" ref="AA628" si="6815">Q629</f>
        <v>Yes</v>
      </c>
      <c r="AB628" s="9">
        <f t="shared" ref="AB628" si="6816">VLOOKUP(P629,$AI$2:$AN$5000,6,FALSE)</f>
        <v>21</v>
      </c>
      <c r="AC628" s="9" t="str">
        <f t="shared" ref="AC628" si="6817">Q630</f>
        <v/>
      </c>
      <c r="AD628" s="9">
        <f t="shared" ref="AD628" si="6818">IF(TRIM(F629)="",1,0)</f>
        <v>0</v>
      </c>
      <c r="AF628" s="347">
        <f t="shared" ref="AF628" si="6819">SUM($AD$7:$AD$5000)</f>
        <v>0</v>
      </c>
      <c r="AG628" s="9">
        <f>IF(AND(H628="X",C628=Labels!C670),1,0)</f>
        <v>0</v>
      </c>
      <c r="AX628" s="9" t="s">
        <v>663</v>
      </c>
    </row>
    <row r="629" spans="1:50" ht="25.5">
      <c r="A629" s="212">
        <f t="shared" si="6346"/>
        <v>0</v>
      </c>
      <c r="B629" s="18" t="s">
        <v>1157</v>
      </c>
      <c r="C629" s="219" t="str">
        <f t="shared" ref="C629" si="6820">C628</f>
        <v>Major Must</v>
      </c>
      <c r="D629" s="44" t="str">
        <f t="shared" ref="D629" si="6821">D628</f>
        <v>FV. 5.7.2</v>
      </c>
      <c r="E629" s="19" t="str">
        <f>Labels!$C$103</f>
        <v>Answer 1 / Comment</v>
      </c>
      <c r="F629" s="62" t="str">
        <f>$AI$567</f>
        <v>FV. 5.7.2 -Yes</v>
      </c>
      <c r="G629" s="46" t="s">
        <v>440</v>
      </c>
      <c r="H629" s="20" t="str">
        <f t="shared" ref="H629:H630" si="6822">H628</f>
        <v/>
      </c>
      <c r="I629" s="20" t="str">
        <f t="shared" ref="I629:I630" si="6823">I628</f>
        <v/>
      </c>
      <c r="J629" s="20" t="str">
        <f t="shared" ref="J629:J630" si="6824">J628</f>
        <v/>
      </c>
      <c r="K629" s="20" t="str">
        <f t="shared" ref="K629:K630" si="6825">K628</f>
        <v>X</v>
      </c>
      <c r="L629" s="28" t="str">
        <f t="shared" ref="L629" si="6826">L628</f>
        <v/>
      </c>
      <c r="M629" s="21"/>
      <c r="N629" s="22" t="str">
        <f t="shared" ref="N629:N630" si="6827">LEFT(F629,FIND(" -",F629)-1)</f>
        <v>FV. 5.7.2</v>
      </c>
      <c r="O629" s="22" t="str">
        <f t="shared" ref="O629" si="6828">IF(ISERR(N629),D628,N629)</f>
        <v>FV. 5.7.2</v>
      </c>
      <c r="P629" s="22" t="str">
        <f t="shared" ref="P629:P630" si="6829">TRIM(F629&amp;"")</f>
        <v>FV. 5.7.2 -Yes</v>
      </c>
      <c r="Q629" s="22" t="str">
        <f t="shared" ref="Q629:Q630" si="6830">TRIM(G629&amp;"")</f>
        <v>Yes</v>
      </c>
      <c r="R629" s="9">
        <f t="shared" ref="R629:R630" si="6831">VLOOKUP(F629,$AI$2:$AM$5000,5,FALSE)</f>
        <v>2</v>
      </c>
      <c r="S629" s="9">
        <f t="shared" ref="S629:S630" si="6832">IF(ISNA(R629),0,R629)</f>
        <v>2</v>
      </c>
      <c r="T629" s="9">
        <f t="shared" ref="T629:T630" si="6833">VLOOKUP(F629,$AI$2:$AL$5000,4,FALSE)</f>
        <v>2</v>
      </c>
      <c r="U629" s="9">
        <f t="shared" ref="U629:U630" si="6834">IF(ISNA(T629),0,T629)</f>
        <v>2</v>
      </c>
      <c r="X629" s="9">
        <f t="shared" ref="X629:X630" si="6835">VLOOKUP(F629,$AI$2:$AL$5000,3,FALSE)</f>
        <v>4148395</v>
      </c>
      <c r="Y629" s="349"/>
      <c r="Z629" s="9">
        <f>SUM(Y$7:Y629)</f>
        <v>0</v>
      </c>
      <c r="AC629" s="350">
        <f t="shared" ref="AC629" si="6836">IF(ISNA(VLOOKUP(F629,$AI$2:$AS$5000,11,FALSE)),"", VLOOKUP(F629,$AI$2:$AS$5000,11,FALSE))</f>
        <v>0</v>
      </c>
    </row>
    <row r="630" spans="1:50" ht="26.25" thickBot="1">
      <c r="A630" s="212">
        <f t="shared" si="6346"/>
        <v>0</v>
      </c>
      <c r="B630" s="23" t="str">
        <f t="shared" ref="B630:D630" si="6837">B628</f>
        <v>GGFV51FA</v>
      </c>
      <c r="C630" s="220" t="str">
        <f t="shared" si="6837"/>
        <v>Major Must</v>
      </c>
      <c r="D630" s="45" t="str">
        <f t="shared" si="6837"/>
        <v>FV. 5.7.2</v>
      </c>
      <c r="E630" s="24" t="str">
        <f>Labels!$C$104</f>
        <v>Answer 2 / Evidence</v>
      </c>
      <c r="F630" s="222"/>
      <c r="G630" s="223"/>
      <c r="H630" s="25" t="str">
        <f t="shared" si="6822"/>
        <v/>
      </c>
      <c r="I630" s="25" t="str">
        <f t="shared" si="6823"/>
        <v/>
      </c>
      <c r="J630" s="25" t="str">
        <f t="shared" si="6824"/>
        <v/>
      </c>
      <c r="K630" s="25" t="str">
        <f t="shared" si="6825"/>
        <v>X</v>
      </c>
      <c r="L630" s="27" t="str">
        <f t="shared" ref="L630" si="6838">L628</f>
        <v/>
      </c>
      <c r="M630" s="21"/>
      <c r="N630" s="22" t="e">
        <f t="shared" si="6827"/>
        <v>#VALUE!</v>
      </c>
      <c r="O630" s="22" t="str">
        <f t="shared" ref="O630" si="6839">IF(ISERR(N630),D628,N630)</f>
        <v>FV. 5.7.2</v>
      </c>
      <c r="P630" s="22" t="str">
        <f t="shared" si="6829"/>
        <v/>
      </c>
      <c r="Q630" s="22" t="str">
        <f t="shared" si="6830"/>
        <v/>
      </c>
      <c r="R630" s="9" t="e">
        <f t="shared" si="6831"/>
        <v>#N/A</v>
      </c>
      <c r="S630" s="9">
        <f t="shared" si="6832"/>
        <v>0</v>
      </c>
      <c r="T630" s="9" t="e">
        <f t="shared" si="6833"/>
        <v>#N/A</v>
      </c>
      <c r="U630" s="9">
        <f t="shared" si="6834"/>
        <v>0</v>
      </c>
      <c r="V630" s="9">
        <f t="shared" ref="V630" si="6840">IF(U630=0,U629,U630)</f>
        <v>2</v>
      </c>
      <c r="W630" s="347">
        <v>2</v>
      </c>
      <c r="X630" s="9" t="e">
        <f t="shared" si="6835"/>
        <v>#N/A</v>
      </c>
      <c r="Y630" s="349"/>
      <c r="Z630" s="9">
        <f>SUM(Y$7:Y630)</f>
        <v>0</v>
      </c>
      <c r="AE630" s="9">
        <f t="shared" ref="AE630" si="6841">MIN(AH630,V630)</f>
        <v>2</v>
      </c>
      <c r="AH630" s="9">
        <v>2</v>
      </c>
      <c r="AU630" s="9">
        <v>0</v>
      </c>
      <c r="AV630" s="9">
        <f>U629</f>
        <v>2</v>
      </c>
    </row>
    <row r="631" spans="1:50" ht="25.5">
      <c r="A631" s="212">
        <f t="shared" si="6346"/>
        <v>0</v>
      </c>
      <c r="B631" s="67" t="s">
        <v>1157</v>
      </c>
      <c r="C631" s="143" t="s">
        <v>1097</v>
      </c>
      <c r="D631" s="43" t="s">
        <v>2760</v>
      </c>
      <c r="E631" s="218" t="str">
        <f>Labels!$C$54</f>
        <v>Control Point</v>
      </c>
      <c r="F631" s="26" t="s">
        <v>2761</v>
      </c>
      <c r="G631" s="30" t="str">
        <f>IF(OR(ISERR(P632),ISERR(P633),ISERR(Q632),ISERR(Q633)),Labels!$C$94,Q631)</f>
        <v>Input Accepted</v>
      </c>
      <c r="H631" s="15" t="str">
        <f t="shared" ref="H631" si="6842">IF(F632&lt;&gt;"",IF(TRIM(VLOOKUP(F632,$AI$2:$AR$5000,8,FALSE))="1","X",""),"")</f>
        <v/>
      </c>
      <c r="I631" s="15" t="str">
        <f t="shared" ref="I631" si="6843">IF(F632&lt;&gt;"",IF(TRIM(VLOOKUP(F632,$AI$2:$AR$5000,9,FALSE))="1","X",""),"")</f>
        <v/>
      </c>
      <c r="J631" s="15" t="str">
        <f t="shared" ref="J631" si="6844">IF(TRIM(""&amp;G633)&lt;&gt;"","X","")</f>
        <v/>
      </c>
      <c r="K631" s="15" t="str">
        <f t="shared" ref="K631" si="6845">IF(TRIM(""&amp;G632)&lt;&gt;"","X","")</f>
        <v>X</v>
      </c>
      <c r="L631" s="31" t="str">
        <f>IF(G631&lt;&gt;Labels!$C$92,"X","")</f>
        <v/>
      </c>
      <c r="M631" s="16"/>
      <c r="N631" s="17">
        <v>1354118</v>
      </c>
      <c r="O631" s="17">
        <v>13125</v>
      </c>
      <c r="P631" s="17"/>
      <c r="Q631" s="22" t="str">
        <f>IF(F632="",Labels!$C$93,R631)</f>
        <v>Input Accepted</v>
      </c>
      <c r="R631" s="9" t="str">
        <f t="shared" ref="R631" si="6846">IF(OR(O632&amp;""&lt;&gt;D631&amp;"",O633&amp;""&lt;&gt;D631&amp;""),"You are not allowed to copy cells in the answer column. Press Ctrl-z immediately to attempt to fix this error.",S631)</f>
        <v>Input Accepted</v>
      </c>
      <c r="S631" s="9" t="str">
        <f>IF(AND(OR(H631="X",S632=6,C631=Labels!$C$49,C631=Labels!$C$46,AX631="Y"),Q632=""),Labels!$C$95,T631)</f>
        <v>Input Accepted</v>
      </c>
      <c r="T631" s="346" t="str">
        <f>IF(OR(S633=6,AND(S633&gt;0,S632=6)),Labels!$C$96,IF(S633=1,Labels!$C$143,U631))</f>
        <v>Input Accepted</v>
      </c>
      <c r="U631" s="9" t="str">
        <f>IF(AND(S633&gt;0,U633&lt;=U632),Labels!C$97,V631)</f>
        <v>Input Accepted</v>
      </c>
      <c r="V631" s="9" t="str">
        <f>IF(AND(S633&gt;0,Q633=""),Labels!$C$98,W631)</f>
        <v>Input Accepted</v>
      </c>
      <c r="W631" s="9" t="str">
        <f>IF(AND(S633=0,Q633&lt;&gt;""),Labels!$C$99,Labels!$C$92)</f>
        <v>Input Accepted</v>
      </c>
      <c r="Y631" s="9">
        <f t="shared" ref="Y631" si="6847">IF(H631="X",1,0)</f>
        <v>0</v>
      </c>
      <c r="Z631" s="9">
        <f>SUM(Y$7:Y631)</f>
        <v>0</v>
      </c>
      <c r="AA631" s="9" t="str">
        <f t="shared" ref="AA631" si="6848">Q632</f>
        <v>Yes</v>
      </c>
      <c r="AB631" s="9">
        <f t="shared" ref="AB631" si="6849">VLOOKUP(P632,$AI$2:$AN$5000,6,FALSE)</f>
        <v>21</v>
      </c>
      <c r="AC631" s="9" t="str">
        <f t="shared" ref="AC631" si="6850">Q633</f>
        <v/>
      </c>
      <c r="AD631" s="9">
        <f t="shared" ref="AD631" si="6851">IF(TRIM(F632)="",1,0)</f>
        <v>0</v>
      </c>
      <c r="AF631" s="347">
        <f t="shared" ref="AF631" si="6852">SUM($AD$7:$AD$5000)</f>
        <v>0</v>
      </c>
      <c r="AG631" s="9">
        <f>IF(AND(H631="X",C631=Labels!C673),1,0)</f>
        <v>0</v>
      </c>
      <c r="AX631" s="9" t="s">
        <v>663</v>
      </c>
    </row>
    <row r="632" spans="1:50" ht="25.5">
      <c r="A632" s="212">
        <f t="shared" si="6346"/>
        <v>0</v>
      </c>
      <c r="B632" s="18" t="s">
        <v>1157</v>
      </c>
      <c r="C632" s="219" t="str">
        <f t="shared" ref="C632" si="6853">C631</f>
        <v>Minor Must</v>
      </c>
      <c r="D632" s="44" t="str">
        <f t="shared" ref="D632" si="6854">D631</f>
        <v>FV. 5.7.3</v>
      </c>
      <c r="E632" s="19" t="str">
        <f>Labels!$C$103</f>
        <v>Answer 1 / Comment</v>
      </c>
      <c r="F632" s="62" t="str">
        <f>$AI$570</f>
        <v>FV. 5.7.3 -Yes</v>
      </c>
      <c r="G632" s="46" t="s">
        <v>440</v>
      </c>
      <c r="H632" s="20" t="str">
        <f t="shared" ref="H632:H633" si="6855">H631</f>
        <v/>
      </c>
      <c r="I632" s="20" t="str">
        <f t="shared" ref="I632:I633" si="6856">I631</f>
        <v/>
      </c>
      <c r="J632" s="20" t="str">
        <f t="shared" ref="J632:J633" si="6857">J631</f>
        <v/>
      </c>
      <c r="K632" s="20" t="str">
        <f t="shared" ref="K632:K633" si="6858">K631</f>
        <v>X</v>
      </c>
      <c r="L632" s="28" t="str">
        <f t="shared" ref="L632" si="6859">L631</f>
        <v/>
      </c>
      <c r="M632" s="21"/>
      <c r="N632" s="22" t="str">
        <f t="shared" ref="N632:N633" si="6860">LEFT(F632,FIND(" -",F632)-1)</f>
        <v>FV. 5.7.3</v>
      </c>
      <c r="O632" s="22" t="str">
        <f t="shared" ref="O632" si="6861">IF(ISERR(N632),D631,N632)</f>
        <v>FV. 5.7.3</v>
      </c>
      <c r="P632" s="22" t="str">
        <f t="shared" ref="P632:P633" si="6862">TRIM(F632&amp;"")</f>
        <v>FV. 5.7.3 -Yes</v>
      </c>
      <c r="Q632" s="22" t="str">
        <f t="shared" ref="Q632:Q633" si="6863">TRIM(G632&amp;"")</f>
        <v>Yes</v>
      </c>
      <c r="R632" s="9">
        <f t="shared" ref="R632:R633" si="6864">VLOOKUP(F632,$AI$2:$AM$5000,5,FALSE)</f>
        <v>2</v>
      </c>
      <c r="S632" s="9">
        <f t="shared" ref="S632:S633" si="6865">IF(ISNA(R632),0,R632)</f>
        <v>2</v>
      </c>
      <c r="T632" s="9">
        <f t="shared" ref="T632:T633" si="6866">VLOOKUP(F632,$AI$2:$AL$5000,4,FALSE)</f>
        <v>2</v>
      </c>
      <c r="U632" s="9">
        <f t="shared" ref="U632:U633" si="6867">IF(ISNA(T632),0,T632)</f>
        <v>2</v>
      </c>
      <c r="X632" s="9">
        <f t="shared" ref="X632:X633" si="6868">VLOOKUP(F632,$AI$2:$AL$5000,3,FALSE)</f>
        <v>4148398</v>
      </c>
      <c r="Y632" s="349"/>
      <c r="Z632" s="9">
        <f>SUM(Y$7:Y632)</f>
        <v>0</v>
      </c>
      <c r="AC632" s="350">
        <f t="shared" ref="AC632" si="6869">IF(ISNA(VLOOKUP(F632,$AI$2:$AS$5000,11,FALSE)),"", VLOOKUP(F632,$AI$2:$AS$5000,11,FALSE))</f>
        <v>0</v>
      </c>
    </row>
    <row r="633" spans="1:50" ht="26.25" thickBot="1">
      <c r="A633" s="212">
        <f t="shared" si="6346"/>
        <v>0</v>
      </c>
      <c r="B633" s="23" t="str">
        <f t="shared" ref="B633:D633" si="6870">B631</f>
        <v>GGFV51FA</v>
      </c>
      <c r="C633" s="220" t="str">
        <f t="shared" si="6870"/>
        <v>Minor Must</v>
      </c>
      <c r="D633" s="45" t="str">
        <f t="shared" si="6870"/>
        <v>FV. 5.7.3</v>
      </c>
      <c r="E633" s="24" t="str">
        <f>Labels!$C$104</f>
        <v>Answer 2 / Evidence</v>
      </c>
      <c r="F633" s="222"/>
      <c r="G633" s="223"/>
      <c r="H633" s="25" t="str">
        <f t="shared" si="6855"/>
        <v/>
      </c>
      <c r="I633" s="25" t="str">
        <f t="shared" si="6856"/>
        <v/>
      </c>
      <c r="J633" s="25" t="str">
        <f t="shared" si="6857"/>
        <v/>
      </c>
      <c r="K633" s="25" t="str">
        <f t="shared" si="6858"/>
        <v>X</v>
      </c>
      <c r="L633" s="27" t="str">
        <f t="shared" ref="L633" si="6871">L631</f>
        <v/>
      </c>
      <c r="M633" s="21"/>
      <c r="N633" s="22" t="e">
        <f t="shared" si="6860"/>
        <v>#VALUE!</v>
      </c>
      <c r="O633" s="22" t="str">
        <f t="shared" ref="O633" si="6872">IF(ISERR(N633),D631,N633)</f>
        <v>FV. 5.7.3</v>
      </c>
      <c r="P633" s="22" t="str">
        <f t="shared" si="6862"/>
        <v/>
      </c>
      <c r="Q633" s="22" t="str">
        <f t="shared" si="6863"/>
        <v/>
      </c>
      <c r="R633" s="9" t="e">
        <f t="shared" si="6864"/>
        <v>#N/A</v>
      </c>
      <c r="S633" s="9">
        <f t="shared" si="6865"/>
        <v>0</v>
      </c>
      <c r="T633" s="9" t="e">
        <f t="shared" si="6866"/>
        <v>#N/A</v>
      </c>
      <c r="U633" s="9">
        <f t="shared" si="6867"/>
        <v>0</v>
      </c>
      <c r="V633" s="9">
        <f t="shared" ref="V633" si="6873">IF(U633=0,U632,U633)</f>
        <v>2</v>
      </c>
      <c r="W633" s="347">
        <v>2</v>
      </c>
      <c r="X633" s="9" t="e">
        <f t="shared" si="6868"/>
        <v>#N/A</v>
      </c>
      <c r="Y633" s="349"/>
      <c r="Z633" s="9">
        <f>SUM(Y$7:Y633)</f>
        <v>0</v>
      </c>
      <c r="AE633" s="9">
        <f t="shared" ref="AE633" si="6874">MIN(AH633,V633)</f>
        <v>2</v>
      </c>
      <c r="AH633" s="9">
        <v>2</v>
      </c>
      <c r="AU633" s="9">
        <v>0</v>
      </c>
      <c r="AV633" s="9">
        <f>U632</f>
        <v>2</v>
      </c>
    </row>
    <row r="634" spans="1:50">
      <c r="A634" s="212">
        <f t="shared" si="6346"/>
        <v>0</v>
      </c>
      <c r="B634" s="67" t="s">
        <v>1157</v>
      </c>
      <c r="C634" s="143" t="s">
        <v>1096</v>
      </c>
      <c r="D634" s="43" t="s">
        <v>2762</v>
      </c>
      <c r="E634" s="218" t="str">
        <f>Labels!$C$54</f>
        <v>Control Point</v>
      </c>
      <c r="F634" s="26" t="s">
        <v>2763</v>
      </c>
      <c r="G634" s="30" t="str">
        <f>IF(OR(ISERR(P635),ISERR(P636),ISERR(Q635),ISERR(Q636)),Labels!$C$94,Q634)</f>
        <v>Input Accepted</v>
      </c>
      <c r="H634" s="15" t="str">
        <f t="shared" ref="H634" si="6875">IF(F635&lt;&gt;"",IF(TRIM(VLOOKUP(F635,$AI$2:$AR$5000,8,FALSE))="1","X",""),"")</f>
        <v/>
      </c>
      <c r="I634" s="15" t="str">
        <f t="shared" ref="I634" si="6876">IF(F635&lt;&gt;"",IF(TRIM(VLOOKUP(F635,$AI$2:$AR$5000,9,FALSE))="1","X",""),"")</f>
        <v/>
      </c>
      <c r="J634" s="15" t="str">
        <f t="shared" ref="J634" si="6877">IF(TRIM(""&amp;G636)&lt;&gt;"","X","")</f>
        <v/>
      </c>
      <c r="K634" s="15" t="str">
        <f t="shared" ref="K634" si="6878">IF(TRIM(""&amp;G635)&lt;&gt;"","X","")</f>
        <v>X</v>
      </c>
      <c r="L634" s="31" t="str">
        <f>IF(G634&lt;&gt;Labels!$C$92,"X","")</f>
        <v/>
      </c>
      <c r="M634" s="16"/>
      <c r="N634" s="17">
        <v>1354119</v>
      </c>
      <c r="O634" s="17">
        <v>13125</v>
      </c>
      <c r="P634" s="17"/>
      <c r="Q634" s="22" t="str">
        <f>IF(F635="",Labels!$C$93,R634)</f>
        <v>Input Accepted</v>
      </c>
      <c r="R634" s="9" t="str">
        <f t="shared" ref="R634" si="6879">IF(OR(O635&amp;""&lt;&gt;D634&amp;"",O636&amp;""&lt;&gt;D634&amp;""),"You are not allowed to copy cells in the answer column. Press Ctrl-z immediately to attempt to fix this error.",S634)</f>
        <v>Input Accepted</v>
      </c>
      <c r="S634" s="9" t="str">
        <f>IF(AND(OR(H634="X",S635=6,C634=Labels!$C$49,C634=Labels!$C$46,AX634="Y"),Q635=""),Labels!$C$95,T634)</f>
        <v>Input Accepted</v>
      </c>
      <c r="T634" s="346" t="str">
        <f>IF(OR(S636=6,AND(S636&gt;0,S635=6)),Labels!$C$96,IF(S636=1,Labels!$C$143,U634))</f>
        <v>Input Accepted</v>
      </c>
      <c r="U634" s="9" t="str">
        <f>IF(AND(S636&gt;0,U636&lt;=U635),Labels!C$97,V634)</f>
        <v>Input Accepted</v>
      </c>
      <c r="V634" s="9" t="str">
        <f>IF(AND(S636&gt;0,Q636=""),Labels!$C$98,W634)</f>
        <v>Input Accepted</v>
      </c>
      <c r="W634" s="9" t="str">
        <f>IF(AND(S636=0,Q636&lt;&gt;""),Labels!$C$99,Labels!$C$92)</f>
        <v>Input Accepted</v>
      </c>
      <c r="Y634" s="9">
        <f t="shared" ref="Y634" si="6880">IF(H634="X",1,0)</f>
        <v>0</v>
      </c>
      <c r="Z634" s="9">
        <f>SUM(Y$7:Y634)</f>
        <v>0</v>
      </c>
      <c r="AA634" s="9" t="str">
        <f t="shared" ref="AA634" si="6881">Q635</f>
        <v>Yes</v>
      </c>
      <c r="AB634" s="9">
        <f t="shared" ref="AB634" si="6882">VLOOKUP(P635,$AI$2:$AN$5000,6,FALSE)</f>
        <v>21</v>
      </c>
      <c r="AC634" s="9" t="str">
        <f t="shared" ref="AC634" si="6883">Q636</f>
        <v/>
      </c>
      <c r="AD634" s="9">
        <f t="shared" ref="AD634" si="6884">IF(TRIM(F635)="",1,0)</f>
        <v>0</v>
      </c>
      <c r="AF634" s="347">
        <f t="shared" ref="AF634" si="6885">SUM($AD$7:$AD$5000)</f>
        <v>0</v>
      </c>
      <c r="AG634" s="9">
        <f>IF(AND(H634="X",C634=Labels!C676),1,0)</f>
        <v>0</v>
      </c>
      <c r="AX634" s="9" t="s">
        <v>663</v>
      </c>
    </row>
    <row r="635" spans="1:50" ht="25.5">
      <c r="A635" s="212">
        <f t="shared" si="6346"/>
        <v>0</v>
      </c>
      <c r="B635" s="18" t="s">
        <v>1157</v>
      </c>
      <c r="C635" s="219" t="str">
        <f t="shared" ref="C635" si="6886">C634</f>
        <v>Major Must</v>
      </c>
      <c r="D635" s="44" t="str">
        <f t="shared" ref="D635" si="6887">D634</f>
        <v>FV. 5.8.1</v>
      </c>
      <c r="E635" s="19" t="str">
        <f>Labels!$C$103</f>
        <v>Answer 1 / Comment</v>
      </c>
      <c r="F635" s="62" t="str">
        <f>$AI$573</f>
        <v>FV. 5.8.1 -Yes</v>
      </c>
      <c r="G635" s="46" t="s">
        <v>440</v>
      </c>
      <c r="H635" s="20" t="str">
        <f t="shared" ref="H635:H636" si="6888">H634</f>
        <v/>
      </c>
      <c r="I635" s="20" t="str">
        <f t="shared" ref="I635:I636" si="6889">I634</f>
        <v/>
      </c>
      <c r="J635" s="20" t="str">
        <f t="shared" ref="J635:J636" si="6890">J634</f>
        <v/>
      </c>
      <c r="K635" s="20" t="str">
        <f t="shared" ref="K635:K636" si="6891">K634</f>
        <v>X</v>
      </c>
      <c r="L635" s="28" t="str">
        <f t="shared" ref="L635" si="6892">L634</f>
        <v/>
      </c>
      <c r="M635" s="21"/>
      <c r="N635" s="22" t="str">
        <f t="shared" ref="N635:N636" si="6893">LEFT(F635,FIND(" -",F635)-1)</f>
        <v>FV. 5.8.1</v>
      </c>
      <c r="O635" s="22" t="str">
        <f t="shared" ref="O635" si="6894">IF(ISERR(N635),D634,N635)</f>
        <v>FV. 5.8.1</v>
      </c>
      <c r="P635" s="22" t="str">
        <f t="shared" ref="P635:P636" si="6895">TRIM(F635&amp;"")</f>
        <v>FV. 5.8.1 -Yes</v>
      </c>
      <c r="Q635" s="22" t="str">
        <f t="shared" ref="Q635:Q636" si="6896">TRIM(G635&amp;"")</f>
        <v>Yes</v>
      </c>
      <c r="R635" s="9">
        <f t="shared" ref="R635:R636" si="6897">VLOOKUP(F635,$AI$2:$AM$5000,5,FALSE)</f>
        <v>2</v>
      </c>
      <c r="S635" s="9">
        <f t="shared" ref="S635:S636" si="6898">IF(ISNA(R635),0,R635)</f>
        <v>2</v>
      </c>
      <c r="T635" s="9">
        <f t="shared" ref="T635:T636" si="6899">VLOOKUP(F635,$AI$2:$AL$5000,4,FALSE)</f>
        <v>2</v>
      </c>
      <c r="U635" s="9">
        <f t="shared" ref="U635:U636" si="6900">IF(ISNA(T635),0,T635)</f>
        <v>2</v>
      </c>
      <c r="X635" s="9">
        <f t="shared" ref="X635:X636" si="6901">VLOOKUP(F635,$AI$2:$AL$5000,3,FALSE)</f>
        <v>4148403</v>
      </c>
      <c r="Y635" s="349"/>
      <c r="Z635" s="9">
        <f>SUM(Y$7:Y635)</f>
        <v>0</v>
      </c>
      <c r="AC635" s="350">
        <f t="shared" ref="AC635" si="6902">IF(ISNA(VLOOKUP(F635,$AI$2:$AS$5000,11,FALSE)),"", VLOOKUP(F635,$AI$2:$AS$5000,11,FALSE))</f>
        <v>0</v>
      </c>
    </row>
    <row r="636" spans="1:50" ht="26.25" thickBot="1">
      <c r="A636" s="212">
        <f t="shared" si="6346"/>
        <v>0</v>
      </c>
      <c r="B636" s="23" t="str">
        <f t="shared" ref="B636:D636" si="6903">B634</f>
        <v>GGFV51FA</v>
      </c>
      <c r="C636" s="220" t="str">
        <f t="shared" si="6903"/>
        <v>Major Must</v>
      </c>
      <c r="D636" s="45" t="str">
        <f t="shared" si="6903"/>
        <v>FV. 5.8.1</v>
      </c>
      <c r="E636" s="24" t="str">
        <f>Labels!$C$104</f>
        <v>Answer 2 / Evidence</v>
      </c>
      <c r="F636" s="222"/>
      <c r="G636" s="223"/>
      <c r="H636" s="25" t="str">
        <f t="shared" si="6888"/>
        <v/>
      </c>
      <c r="I636" s="25" t="str">
        <f t="shared" si="6889"/>
        <v/>
      </c>
      <c r="J636" s="25" t="str">
        <f t="shared" si="6890"/>
        <v/>
      </c>
      <c r="K636" s="25" t="str">
        <f t="shared" si="6891"/>
        <v>X</v>
      </c>
      <c r="L636" s="27" t="str">
        <f t="shared" ref="L636" si="6904">L634</f>
        <v/>
      </c>
      <c r="M636" s="21"/>
      <c r="N636" s="22" t="e">
        <f t="shared" si="6893"/>
        <v>#VALUE!</v>
      </c>
      <c r="O636" s="22" t="str">
        <f t="shared" ref="O636" si="6905">IF(ISERR(N636),D634,N636)</f>
        <v>FV. 5.8.1</v>
      </c>
      <c r="P636" s="22" t="str">
        <f t="shared" si="6895"/>
        <v/>
      </c>
      <c r="Q636" s="22" t="str">
        <f t="shared" si="6896"/>
        <v/>
      </c>
      <c r="R636" s="9" t="e">
        <f t="shared" si="6897"/>
        <v>#N/A</v>
      </c>
      <c r="S636" s="9">
        <f t="shared" si="6898"/>
        <v>0</v>
      </c>
      <c r="T636" s="9" t="e">
        <f t="shared" si="6899"/>
        <v>#N/A</v>
      </c>
      <c r="U636" s="9">
        <f t="shared" si="6900"/>
        <v>0</v>
      </c>
      <c r="V636" s="9">
        <f t="shared" ref="V636" si="6906">IF(U636=0,U635,U636)</f>
        <v>2</v>
      </c>
      <c r="W636" s="347">
        <v>2</v>
      </c>
      <c r="X636" s="9" t="e">
        <f t="shared" si="6901"/>
        <v>#N/A</v>
      </c>
      <c r="Y636" s="349"/>
      <c r="Z636" s="9">
        <f>SUM(Y$7:Y636)</f>
        <v>0</v>
      </c>
      <c r="AE636" s="9">
        <f t="shared" ref="AE636" si="6907">MIN(AH636,V636)</f>
        <v>2</v>
      </c>
      <c r="AH636" s="9">
        <v>2</v>
      </c>
      <c r="AU636" s="9">
        <v>0</v>
      </c>
      <c r="AV636" s="9">
        <f>U635</f>
        <v>2</v>
      </c>
    </row>
    <row r="637" spans="1:50" ht="51">
      <c r="A637" s="212">
        <f t="shared" si="6346"/>
        <v>0</v>
      </c>
      <c r="B637" s="67" t="s">
        <v>1157</v>
      </c>
      <c r="C637" s="143" t="s">
        <v>1096</v>
      </c>
      <c r="D637" s="43" t="s">
        <v>2764</v>
      </c>
      <c r="E637" s="218" t="str">
        <f>Labels!$C$54</f>
        <v>Control Point</v>
      </c>
      <c r="F637" s="26" t="s">
        <v>2765</v>
      </c>
      <c r="G637" s="30" t="str">
        <f>IF(OR(ISERR(P638),ISERR(P639),ISERR(Q638),ISERR(Q639)),Labels!$C$94,Q637)</f>
        <v>Input Accepted</v>
      </c>
      <c r="H637" s="15" t="str">
        <f t="shared" ref="H637" si="6908">IF(F638&lt;&gt;"",IF(TRIM(VLOOKUP(F638,$AI$2:$AR$5000,8,FALSE))="1","X",""),"")</f>
        <v/>
      </c>
      <c r="I637" s="15" t="str">
        <f t="shared" ref="I637" si="6909">IF(F638&lt;&gt;"",IF(TRIM(VLOOKUP(F638,$AI$2:$AR$5000,9,FALSE))="1","X",""),"")</f>
        <v/>
      </c>
      <c r="J637" s="15" t="str">
        <f t="shared" ref="J637" si="6910">IF(TRIM(""&amp;G639)&lt;&gt;"","X","")</f>
        <v/>
      </c>
      <c r="K637" s="15" t="str">
        <f t="shared" ref="K637" si="6911">IF(TRIM(""&amp;G638)&lt;&gt;"","X","")</f>
        <v>X</v>
      </c>
      <c r="L637" s="31" t="str">
        <f>IF(G637&lt;&gt;Labels!$C$92,"X","")</f>
        <v/>
      </c>
      <c r="M637" s="16"/>
      <c r="N637" s="17">
        <v>1354120</v>
      </c>
      <c r="O637" s="17">
        <v>13125</v>
      </c>
      <c r="P637" s="17"/>
      <c r="Q637" s="22" t="str">
        <f>IF(F638="",Labels!$C$93,R637)</f>
        <v>Input Accepted</v>
      </c>
      <c r="R637" s="9" t="str">
        <f t="shared" ref="R637" si="6912">IF(OR(O638&amp;""&lt;&gt;D637&amp;"",O639&amp;""&lt;&gt;D637&amp;""),"You are not allowed to copy cells in the answer column. Press Ctrl-z immediately to attempt to fix this error.",S637)</f>
        <v>Input Accepted</v>
      </c>
      <c r="S637" s="9" t="str">
        <f>IF(AND(OR(H637="X",S638=6,C637=Labels!$C$49,C637=Labels!$C$46,AX637="Y"),Q638=""),Labels!$C$95,T637)</f>
        <v>Input Accepted</v>
      </c>
      <c r="T637" s="346" t="str">
        <f>IF(OR(S639=6,AND(S639&gt;0,S638=6)),Labels!$C$96,IF(S639=1,Labels!$C$143,U637))</f>
        <v>Input Accepted</v>
      </c>
      <c r="U637" s="9" t="str">
        <f>IF(AND(S639&gt;0,U639&lt;=U638),Labels!C$97,V637)</f>
        <v>Input Accepted</v>
      </c>
      <c r="V637" s="9" t="str">
        <f>IF(AND(S639&gt;0,Q639=""),Labels!$C$98,W637)</f>
        <v>Input Accepted</v>
      </c>
      <c r="W637" s="9" t="str">
        <f>IF(AND(S639=0,Q639&lt;&gt;""),Labels!$C$99,Labels!$C$92)</f>
        <v>Input Accepted</v>
      </c>
      <c r="Y637" s="9">
        <f t="shared" ref="Y637" si="6913">IF(H637="X",1,0)</f>
        <v>0</v>
      </c>
      <c r="Z637" s="9">
        <f>SUM(Y$7:Y637)</f>
        <v>0</v>
      </c>
      <c r="AA637" s="9" t="str">
        <f t="shared" ref="AA637" si="6914">Q638</f>
        <v>Yes</v>
      </c>
      <c r="AB637" s="9">
        <f t="shared" ref="AB637" si="6915">VLOOKUP(P638,$AI$2:$AN$5000,6,FALSE)</f>
        <v>21</v>
      </c>
      <c r="AC637" s="9" t="str">
        <f t="shared" ref="AC637" si="6916">Q639</f>
        <v/>
      </c>
      <c r="AD637" s="9">
        <f t="shared" ref="AD637" si="6917">IF(TRIM(F638)="",1,0)</f>
        <v>0</v>
      </c>
      <c r="AF637" s="347">
        <f t="shared" ref="AF637" si="6918">SUM($AD$7:$AD$5000)</f>
        <v>0</v>
      </c>
      <c r="AG637" s="9">
        <f>IF(AND(H637="X",C637=Labels!C679),1,0)</f>
        <v>0</v>
      </c>
      <c r="AX637" s="9" t="s">
        <v>663</v>
      </c>
    </row>
    <row r="638" spans="1:50" ht="25.5">
      <c r="A638" s="212">
        <f t="shared" si="6346"/>
        <v>0</v>
      </c>
      <c r="B638" s="18" t="s">
        <v>1157</v>
      </c>
      <c r="C638" s="219" t="str">
        <f t="shared" ref="C638" si="6919">C637</f>
        <v>Major Must</v>
      </c>
      <c r="D638" s="44" t="str">
        <f t="shared" ref="D638" si="6920">D637</f>
        <v>FV. 5.8.2</v>
      </c>
      <c r="E638" s="19" t="str">
        <f>Labels!$C$103</f>
        <v>Answer 1 / Comment</v>
      </c>
      <c r="F638" s="62" t="str">
        <f>$AI$576</f>
        <v>FV. 5.8.2 -Yes</v>
      </c>
      <c r="G638" s="46" t="s">
        <v>440</v>
      </c>
      <c r="H638" s="20" t="str">
        <f t="shared" ref="H638:H639" si="6921">H637</f>
        <v/>
      </c>
      <c r="I638" s="20" t="str">
        <f t="shared" ref="I638:I639" si="6922">I637</f>
        <v/>
      </c>
      <c r="J638" s="20" t="str">
        <f t="shared" ref="J638:J639" si="6923">J637</f>
        <v/>
      </c>
      <c r="K638" s="20" t="str">
        <f t="shared" ref="K638:K639" si="6924">K637</f>
        <v>X</v>
      </c>
      <c r="L638" s="28" t="str">
        <f t="shared" ref="L638" si="6925">L637</f>
        <v/>
      </c>
      <c r="M638" s="21"/>
      <c r="N638" s="22" t="str">
        <f t="shared" ref="N638:N639" si="6926">LEFT(F638,FIND(" -",F638)-1)</f>
        <v>FV. 5.8.2</v>
      </c>
      <c r="O638" s="22" t="str">
        <f t="shared" ref="O638" si="6927">IF(ISERR(N638),D637,N638)</f>
        <v>FV. 5.8.2</v>
      </c>
      <c r="P638" s="22" t="str">
        <f t="shared" ref="P638:P639" si="6928">TRIM(F638&amp;"")</f>
        <v>FV. 5.8.2 -Yes</v>
      </c>
      <c r="Q638" s="22" t="str">
        <f t="shared" ref="Q638:Q639" si="6929">TRIM(G638&amp;"")</f>
        <v>Yes</v>
      </c>
      <c r="R638" s="9">
        <f t="shared" ref="R638:R639" si="6930">VLOOKUP(F638,$AI$2:$AM$5000,5,FALSE)</f>
        <v>2</v>
      </c>
      <c r="S638" s="9">
        <f t="shared" ref="S638:S639" si="6931">IF(ISNA(R638),0,R638)</f>
        <v>2</v>
      </c>
      <c r="T638" s="9">
        <f t="shared" ref="T638:T639" si="6932">VLOOKUP(F638,$AI$2:$AL$5000,4,FALSE)</f>
        <v>2</v>
      </c>
      <c r="U638" s="9">
        <f t="shared" ref="U638:U639" si="6933">IF(ISNA(T638),0,T638)</f>
        <v>2</v>
      </c>
      <c r="X638" s="9">
        <f t="shared" ref="X638:X639" si="6934">VLOOKUP(F638,$AI$2:$AL$5000,3,FALSE)</f>
        <v>4148404</v>
      </c>
      <c r="Y638" s="349"/>
      <c r="Z638" s="9">
        <f>SUM(Y$7:Y638)</f>
        <v>0</v>
      </c>
      <c r="AC638" s="350">
        <f t="shared" ref="AC638" si="6935">IF(ISNA(VLOOKUP(F638,$AI$2:$AS$5000,11,FALSE)),"", VLOOKUP(F638,$AI$2:$AS$5000,11,FALSE))</f>
        <v>0</v>
      </c>
    </row>
    <row r="639" spans="1:50" ht="26.25" thickBot="1">
      <c r="A639" s="212">
        <f t="shared" si="6346"/>
        <v>0</v>
      </c>
      <c r="B639" s="23" t="str">
        <f t="shared" ref="B639:D639" si="6936">B637</f>
        <v>GGFV51FA</v>
      </c>
      <c r="C639" s="220" t="str">
        <f t="shared" si="6936"/>
        <v>Major Must</v>
      </c>
      <c r="D639" s="45" t="str">
        <f t="shared" si="6936"/>
        <v>FV. 5.8.2</v>
      </c>
      <c r="E639" s="24" t="str">
        <f>Labels!$C$104</f>
        <v>Answer 2 / Evidence</v>
      </c>
      <c r="F639" s="222"/>
      <c r="G639" s="223"/>
      <c r="H639" s="25" t="str">
        <f t="shared" si="6921"/>
        <v/>
      </c>
      <c r="I639" s="25" t="str">
        <f t="shared" si="6922"/>
        <v/>
      </c>
      <c r="J639" s="25" t="str">
        <f t="shared" si="6923"/>
        <v/>
      </c>
      <c r="K639" s="25" t="str">
        <f t="shared" si="6924"/>
        <v>X</v>
      </c>
      <c r="L639" s="27" t="str">
        <f t="shared" ref="L639" si="6937">L637</f>
        <v/>
      </c>
      <c r="M639" s="21"/>
      <c r="N639" s="22" t="e">
        <f t="shared" si="6926"/>
        <v>#VALUE!</v>
      </c>
      <c r="O639" s="22" t="str">
        <f t="shared" ref="O639" si="6938">IF(ISERR(N639),D637,N639)</f>
        <v>FV. 5.8.2</v>
      </c>
      <c r="P639" s="22" t="str">
        <f t="shared" si="6928"/>
        <v/>
      </c>
      <c r="Q639" s="22" t="str">
        <f t="shared" si="6929"/>
        <v/>
      </c>
      <c r="R639" s="9" t="e">
        <f t="shared" si="6930"/>
        <v>#N/A</v>
      </c>
      <c r="S639" s="9">
        <f t="shared" si="6931"/>
        <v>0</v>
      </c>
      <c r="T639" s="9" t="e">
        <f t="shared" si="6932"/>
        <v>#N/A</v>
      </c>
      <c r="U639" s="9">
        <f t="shared" si="6933"/>
        <v>0</v>
      </c>
      <c r="V639" s="9">
        <f t="shared" ref="V639" si="6939">IF(U639=0,U638,U639)</f>
        <v>2</v>
      </c>
      <c r="W639" s="347">
        <v>2</v>
      </c>
      <c r="X639" s="9" t="e">
        <f t="shared" si="6934"/>
        <v>#N/A</v>
      </c>
      <c r="Y639" s="349"/>
      <c r="Z639" s="9">
        <f>SUM(Y$7:Y639)</f>
        <v>0</v>
      </c>
      <c r="AE639" s="9">
        <f t="shared" ref="AE639" si="6940">MIN(AH639,V639)</f>
        <v>2</v>
      </c>
      <c r="AH639" s="9">
        <v>2</v>
      </c>
      <c r="AU639" s="9">
        <v>0</v>
      </c>
      <c r="AV639" s="9">
        <f>U638</f>
        <v>2</v>
      </c>
    </row>
    <row r="640" spans="1:50" ht="38.25">
      <c r="A640" s="212">
        <f t="shared" si="6346"/>
        <v>0</v>
      </c>
      <c r="B640" s="67" t="s">
        <v>1157</v>
      </c>
      <c r="C640" s="143" t="s">
        <v>1097</v>
      </c>
      <c r="D640" s="43" t="s">
        <v>2766</v>
      </c>
      <c r="E640" s="218" t="str">
        <f>Labels!$C$54</f>
        <v>Control Point</v>
      </c>
      <c r="F640" s="26" t="s">
        <v>2767</v>
      </c>
      <c r="G640" s="30" t="str">
        <f>IF(OR(ISERR(P641),ISERR(P642),ISERR(Q641),ISERR(Q642)),Labels!$C$94,Q640)</f>
        <v>Input Accepted</v>
      </c>
      <c r="H640" s="15" t="str">
        <f t="shared" ref="H640" si="6941">IF(F641&lt;&gt;"",IF(TRIM(VLOOKUP(F641,$AI$2:$AR$5000,8,FALSE))="1","X",""),"")</f>
        <v/>
      </c>
      <c r="I640" s="15" t="str">
        <f t="shared" ref="I640" si="6942">IF(F641&lt;&gt;"",IF(TRIM(VLOOKUP(F641,$AI$2:$AR$5000,9,FALSE))="1","X",""),"")</f>
        <v/>
      </c>
      <c r="J640" s="15" t="str">
        <f t="shared" ref="J640" si="6943">IF(TRIM(""&amp;G642)&lt;&gt;"","X","")</f>
        <v/>
      </c>
      <c r="K640" s="15" t="str">
        <f t="shared" ref="K640" si="6944">IF(TRIM(""&amp;G641)&lt;&gt;"","X","")</f>
        <v>X</v>
      </c>
      <c r="L640" s="31" t="str">
        <f>IF(G640&lt;&gt;Labels!$C$92,"X","")</f>
        <v/>
      </c>
      <c r="M640" s="16"/>
      <c r="N640" s="17">
        <v>1354121</v>
      </c>
      <c r="O640" s="17">
        <v>13125</v>
      </c>
      <c r="P640" s="17"/>
      <c r="Q640" s="22" t="str">
        <f>IF(F641="",Labels!$C$93,R640)</f>
        <v>Input Accepted</v>
      </c>
      <c r="R640" s="9" t="str">
        <f t="shared" ref="R640" si="6945">IF(OR(O641&amp;""&lt;&gt;D640&amp;"",O642&amp;""&lt;&gt;D640&amp;""),"You are not allowed to copy cells in the answer column. Press Ctrl-z immediately to attempt to fix this error.",S640)</f>
        <v>Input Accepted</v>
      </c>
      <c r="S640" s="9" t="str">
        <f>IF(AND(OR(H640="X",S641=6,C640=Labels!$C$49,C640=Labels!$C$46,AX640="Y"),Q641=""),Labels!$C$95,T640)</f>
        <v>Input Accepted</v>
      </c>
      <c r="T640" s="346" t="str">
        <f>IF(OR(S642=6,AND(S642&gt;0,S641=6)),Labels!$C$96,IF(S642=1,Labels!$C$143,U640))</f>
        <v>Input Accepted</v>
      </c>
      <c r="U640" s="9" t="str">
        <f>IF(AND(S642&gt;0,U642&lt;=U641),Labels!C$97,V640)</f>
        <v>Input Accepted</v>
      </c>
      <c r="V640" s="9" t="str">
        <f>IF(AND(S642&gt;0,Q642=""),Labels!$C$98,W640)</f>
        <v>Input Accepted</v>
      </c>
      <c r="W640" s="9" t="str">
        <f>IF(AND(S642=0,Q642&lt;&gt;""),Labels!$C$99,Labels!$C$92)</f>
        <v>Input Accepted</v>
      </c>
      <c r="Y640" s="9">
        <f t="shared" ref="Y640" si="6946">IF(H640="X",1,0)</f>
        <v>0</v>
      </c>
      <c r="Z640" s="9">
        <f>SUM(Y$7:Y640)</f>
        <v>0</v>
      </c>
      <c r="AA640" s="9" t="str">
        <f t="shared" ref="AA640" si="6947">Q641</f>
        <v>Yes</v>
      </c>
      <c r="AB640" s="9">
        <f t="shared" ref="AB640" si="6948">VLOOKUP(P641,$AI$2:$AN$5000,6,FALSE)</f>
        <v>21</v>
      </c>
      <c r="AC640" s="9" t="str">
        <f t="shared" ref="AC640" si="6949">Q642</f>
        <v/>
      </c>
      <c r="AD640" s="9">
        <f t="shared" ref="AD640" si="6950">IF(TRIM(F641)="",1,0)</f>
        <v>0</v>
      </c>
      <c r="AF640" s="347">
        <f t="shared" ref="AF640" si="6951">SUM($AD$7:$AD$5000)</f>
        <v>0</v>
      </c>
      <c r="AG640" s="9">
        <f>IF(AND(H640="X",C640=Labels!C682),1,0)</f>
        <v>0</v>
      </c>
      <c r="AX640" s="9" t="s">
        <v>664</v>
      </c>
    </row>
    <row r="641" spans="1:50" ht="25.5">
      <c r="A641" s="212">
        <f t="shared" si="6346"/>
        <v>0</v>
      </c>
      <c r="B641" s="18" t="s">
        <v>1157</v>
      </c>
      <c r="C641" s="219" t="str">
        <f t="shared" ref="C641" si="6952">C640</f>
        <v>Minor Must</v>
      </c>
      <c r="D641" s="44" t="str">
        <f t="shared" ref="D641" si="6953">D640</f>
        <v>FV. 5.8.3</v>
      </c>
      <c r="E641" s="19" t="str">
        <f>Labels!$C$103</f>
        <v>Answer 1 / Comment</v>
      </c>
      <c r="F641" s="62" t="str">
        <f>$AI$578</f>
        <v>FV. 5.8.3 -Yes</v>
      </c>
      <c r="G641" s="46" t="s">
        <v>440</v>
      </c>
      <c r="H641" s="20" t="str">
        <f t="shared" ref="H641:H642" si="6954">H640</f>
        <v/>
      </c>
      <c r="I641" s="20" t="str">
        <f t="shared" ref="I641:I642" si="6955">I640</f>
        <v/>
      </c>
      <c r="J641" s="20" t="str">
        <f t="shared" ref="J641:J642" si="6956">J640</f>
        <v/>
      </c>
      <c r="K641" s="20" t="str">
        <f t="shared" ref="K641:K642" si="6957">K640</f>
        <v>X</v>
      </c>
      <c r="L641" s="28" t="str">
        <f t="shared" ref="L641" si="6958">L640</f>
        <v/>
      </c>
      <c r="M641" s="21"/>
      <c r="N641" s="22" t="str">
        <f t="shared" ref="N641:N642" si="6959">LEFT(F641,FIND(" -",F641)-1)</f>
        <v>FV. 5.8.3</v>
      </c>
      <c r="O641" s="22" t="str">
        <f t="shared" ref="O641" si="6960">IF(ISERR(N641),D640,N641)</f>
        <v>FV. 5.8.3</v>
      </c>
      <c r="P641" s="22" t="str">
        <f t="shared" ref="P641:P642" si="6961">TRIM(F641&amp;"")</f>
        <v>FV. 5.8.3 -Yes</v>
      </c>
      <c r="Q641" s="22" t="str">
        <f t="shared" ref="Q641:Q642" si="6962">TRIM(G641&amp;"")</f>
        <v>Yes</v>
      </c>
      <c r="R641" s="9">
        <f t="shared" ref="R641:R642" si="6963">VLOOKUP(F641,$AI$2:$AM$5000,5,FALSE)</f>
        <v>2</v>
      </c>
      <c r="S641" s="9">
        <f t="shared" ref="S641:S642" si="6964">IF(ISNA(R641),0,R641)</f>
        <v>2</v>
      </c>
      <c r="T641" s="9">
        <f t="shared" ref="T641:T642" si="6965">VLOOKUP(F641,$AI$2:$AL$5000,4,FALSE)</f>
        <v>2</v>
      </c>
      <c r="U641" s="9">
        <f t="shared" ref="U641:U642" si="6966">IF(ISNA(T641),0,T641)</f>
        <v>2</v>
      </c>
      <c r="X641" s="9">
        <f t="shared" ref="X641:X642" si="6967">VLOOKUP(F641,$AI$2:$AL$5000,3,FALSE)</f>
        <v>4148407</v>
      </c>
      <c r="Y641" s="349"/>
      <c r="Z641" s="9">
        <f>SUM(Y$7:Y641)</f>
        <v>0</v>
      </c>
      <c r="AC641" s="350">
        <f t="shared" ref="AC641" si="6968">IF(ISNA(VLOOKUP(F641,$AI$2:$AS$5000,11,FALSE)),"", VLOOKUP(F641,$AI$2:$AS$5000,11,FALSE))</f>
        <v>0</v>
      </c>
    </row>
    <row r="642" spans="1:50" ht="26.25" thickBot="1">
      <c r="A642" s="212">
        <f t="shared" si="6346"/>
        <v>0</v>
      </c>
      <c r="B642" s="23" t="str">
        <f t="shared" ref="B642:D642" si="6969">B640</f>
        <v>GGFV51FA</v>
      </c>
      <c r="C642" s="220" t="str">
        <f t="shared" si="6969"/>
        <v>Minor Must</v>
      </c>
      <c r="D642" s="45" t="str">
        <f t="shared" si="6969"/>
        <v>FV. 5.8.3</v>
      </c>
      <c r="E642" s="24" t="str">
        <f>Labels!$C$104</f>
        <v>Answer 2 / Evidence</v>
      </c>
      <c r="F642" s="222"/>
      <c r="G642" s="223"/>
      <c r="H642" s="25" t="str">
        <f t="shared" si="6954"/>
        <v/>
      </c>
      <c r="I642" s="25" t="str">
        <f t="shared" si="6955"/>
        <v/>
      </c>
      <c r="J642" s="25" t="str">
        <f t="shared" si="6956"/>
        <v/>
      </c>
      <c r="K642" s="25" t="str">
        <f t="shared" si="6957"/>
        <v>X</v>
      </c>
      <c r="L642" s="27" t="str">
        <f t="shared" ref="L642" si="6970">L640</f>
        <v/>
      </c>
      <c r="M642" s="21"/>
      <c r="N642" s="22" t="e">
        <f t="shared" si="6959"/>
        <v>#VALUE!</v>
      </c>
      <c r="O642" s="22" t="str">
        <f t="shared" ref="O642" si="6971">IF(ISERR(N642),D640,N642)</f>
        <v>FV. 5.8.3</v>
      </c>
      <c r="P642" s="22" t="str">
        <f t="shared" si="6961"/>
        <v/>
      </c>
      <c r="Q642" s="22" t="str">
        <f t="shared" si="6962"/>
        <v/>
      </c>
      <c r="R642" s="9" t="e">
        <f t="shared" si="6963"/>
        <v>#N/A</v>
      </c>
      <c r="S642" s="9">
        <f t="shared" si="6964"/>
        <v>0</v>
      </c>
      <c r="T642" s="9" t="e">
        <f t="shared" si="6965"/>
        <v>#N/A</v>
      </c>
      <c r="U642" s="9">
        <f t="shared" si="6966"/>
        <v>0</v>
      </c>
      <c r="V642" s="9">
        <f t="shared" ref="V642" si="6972">IF(U642=0,U641,U642)</f>
        <v>2</v>
      </c>
      <c r="W642" s="347">
        <v>2</v>
      </c>
      <c r="X642" s="9" t="e">
        <f t="shared" si="6967"/>
        <v>#N/A</v>
      </c>
      <c r="Y642" s="349"/>
      <c r="Z642" s="9">
        <f>SUM(Y$7:Y642)</f>
        <v>0</v>
      </c>
      <c r="AE642" s="9">
        <f t="shared" ref="AE642" si="6973">MIN(AH642,V642)</f>
        <v>2</v>
      </c>
      <c r="AH642" s="9">
        <v>2</v>
      </c>
      <c r="AU642" s="9">
        <v>0</v>
      </c>
      <c r="AV642" s="9">
        <f>U641</f>
        <v>2</v>
      </c>
    </row>
    <row r="643" spans="1:50" ht="63.75">
      <c r="A643" s="212">
        <f t="shared" si="6346"/>
        <v>0</v>
      </c>
      <c r="B643" s="67" t="s">
        <v>1157</v>
      </c>
      <c r="C643" s="143" t="s">
        <v>1096</v>
      </c>
      <c r="D643" s="43" t="s">
        <v>2768</v>
      </c>
      <c r="E643" s="218" t="str">
        <f>Labels!$C$54</f>
        <v>Control Point</v>
      </c>
      <c r="F643" s="26" t="s">
        <v>2769</v>
      </c>
      <c r="G643" s="30" t="str">
        <f>IF(OR(ISERR(P644),ISERR(P645),ISERR(Q644),ISERR(Q645)),Labels!$C$94,Q643)</f>
        <v>Input Accepted</v>
      </c>
      <c r="H643" s="15" t="str">
        <f t="shared" ref="H643" si="6974">IF(F644&lt;&gt;"",IF(TRIM(VLOOKUP(F644,$AI$2:$AR$5000,8,FALSE))="1","X",""),"")</f>
        <v/>
      </c>
      <c r="I643" s="15" t="str">
        <f t="shared" ref="I643" si="6975">IF(F644&lt;&gt;"",IF(TRIM(VLOOKUP(F644,$AI$2:$AR$5000,9,FALSE))="1","X",""),"")</f>
        <v/>
      </c>
      <c r="J643" s="15" t="str">
        <f t="shared" ref="J643" si="6976">IF(TRIM(""&amp;G645)&lt;&gt;"","X","")</f>
        <v/>
      </c>
      <c r="K643" s="15" t="str">
        <f t="shared" ref="K643" si="6977">IF(TRIM(""&amp;G644)&lt;&gt;"","X","")</f>
        <v>X</v>
      </c>
      <c r="L643" s="31" t="str">
        <f>IF(G643&lt;&gt;Labels!$C$92,"X","")</f>
        <v/>
      </c>
      <c r="M643" s="16"/>
      <c r="N643" s="17">
        <v>1354122</v>
      </c>
      <c r="O643" s="17">
        <v>13125</v>
      </c>
      <c r="P643" s="17"/>
      <c r="Q643" s="22" t="str">
        <f>IF(F644="",Labels!$C$93,R643)</f>
        <v>Input Accepted</v>
      </c>
      <c r="R643" s="9" t="str">
        <f t="shared" ref="R643" si="6978">IF(OR(O644&amp;""&lt;&gt;D643&amp;"",O645&amp;""&lt;&gt;D643&amp;""),"You are not allowed to copy cells in the answer column. Press Ctrl-z immediately to attempt to fix this error.",S643)</f>
        <v>Input Accepted</v>
      </c>
      <c r="S643" s="9" t="str">
        <f>IF(AND(OR(H643="X",S644=6,C643=Labels!$C$49,C643=Labels!$C$46,AX643="Y"),Q644=""),Labels!$C$95,T643)</f>
        <v>Input Accepted</v>
      </c>
      <c r="T643" s="346" t="str">
        <f>IF(OR(S645=6,AND(S645&gt;0,S644=6)),Labels!$C$96,IF(S645=1,Labels!$C$143,U643))</f>
        <v>Input Accepted</v>
      </c>
      <c r="U643" s="9" t="str">
        <f>IF(AND(S645&gt;0,U645&lt;=U644),Labels!C$97,V643)</f>
        <v>Input Accepted</v>
      </c>
      <c r="V643" s="9" t="str">
        <f>IF(AND(S645&gt;0,Q645=""),Labels!$C$98,W643)</f>
        <v>Input Accepted</v>
      </c>
      <c r="W643" s="9" t="str">
        <f>IF(AND(S645=0,Q645&lt;&gt;""),Labels!$C$99,Labels!$C$92)</f>
        <v>Input Accepted</v>
      </c>
      <c r="Y643" s="9">
        <f t="shared" ref="Y643" si="6979">IF(H643="X",1,0)</f>
        <v>0</v>
      </c>
      <c r="Z643" s="9">
        <f>SUM(Y$7:Y643)</f>
        <v>0</v>
      </c>
      <c r="AA643" s="9" t="str">
        <f t="shared" ref="AA643" si="6980">Q644</f>
        <v>Yes</v>
      </c>
      <c r="AB643" s="9">
        <f t="shared" ref="AB643" si="6981">VLOOKUP(P644,$AI$2:$AN$5000,6,FALSE)</f>
        <v>21</v>
      </c>
      <c r="AC643" s="9" t="str">
        <f t="shared" ref="AC643" si="6982">Q645</f>
        <v/>
      </c>
      <c r="AD643" s="9">
        <f t="shared" ref="AD643" si="6983">IF(TRIM(F644)="",1,0)</f>
        <v>0</v>
      </c>
      <c r="AF643" s="347">
        <f t="shared" ref="AF643" si="6984">SUM($AD$7:$AD$5000)</f>
        <v>0</v>
      </c>
      <c r="AG643" s="9">
        <f>IF(AND(H643="X",C643=Labels!C685),1,0)</f>
        <v>0</v>
      </c>
      <c r="AX643" s="9" t="s">
        <v>663</v>
      </c>
    </row>
    <row r="644" spans="1:50" ht="25.5">
      <c r="A644" s="212">
        <f t="shared" si="6346"/>
        <v>0</v>
      </c>
      <c r="B644" s="18" t="s">
        <v>1157</v>
      </c>
      <c r="C644" s="219" t="str">
        <f t="shared" ref="C644" si="6985">C643</f>
        <v>Major Must</v>
      </c>
      <c r="D644" s="44" t="str">
        <f t="shared" ref="D644" si="6986">D643</f>
        <v>FV. 5.8.4</v>
      </c>
      <c r="E644" s="19" t="str">
        <f>Labels!$C$103</f>
        <v>Answer 1 / Comment</v>
      </c>
      <c r="F644" s="62" t="str">
        <f>$AI$581</f>
        <v>FV. 5.8.4 -Yes</v>
      </c>
      <c r="G644" s="46" t="s">
        <v>440</v>
      </c>
      <c r="H644" s="20" t="str">
        <f t="shared" ref="H644:H645" si="6987">H643</f>
        <v/>
      </c>
      <c r="I644" s="20" t="str">
        <f t="shared" ref="I644:I645" si="6988">I643</f>
        <v/>
      </c>
      <c r="J644" s="20" t="str">
        <f t="shared" ref="J644:J645" si="6989">J643</f>
        <v/>
      </c>
      <c r="K644" s="20" t="str">
        <f t="shared" ref="K644:K645" si="6990">K643</f>
        <v>X</v>
      </c>
      <c r="L644" s="28" t="str">
        <f t="shared" ref="L644" si="6991">L643</f>
        <v/>
      </c>
      <c r="M644" s="21"/>
      <c r="N644" s="22" t="str">
        <f t="shared" ref="N644:N645" si="6992">LEFT(F644,FIND(" -",F644)-1)</f>
        <v>FV. 5.8.4</v>
      </c>
      <c r="O644" s="22" t="str">
        <f t="shared" ref="O644" si="6993">IF(ISERR(N644),D643,N644)</f>
        <v>FV. 5.8.4</v>
      </c>
      <c r="P644" s="22" t="str">
        <f t="shared" ref="P644:P645" si="6994">TRIM(F644&amp;"")</f>
        <v>FV. 5.8.4 -Yes</v>
      </c>
      <c r="Q644" s="22" t="str">
        <f t="shared" ref="Q644:Q645" si="6995">TRIM(G644&amp;"")</f>
        <v>Yes</v>
      </c>
      <c r="R644" s="9">
        <f t="shared" ref="R644:R645" si="6996">VLOOKUP(F644,$AI$2:$AM$5000,5,FALSE)</f>
        <v>2</v>
      </c>
      <c r="S644" s="9">
        <f t="shared" ref="S644:S645" si="6997">IF(ISNA(R644),0,R644)</f>
        <v>2</v>
      </c>
      <c r="T644" s="9">
        <f t="shared" ref="T644:T645" si="6998">VLOOKUP(F644,$AI$2:$AL$5000,4,FALSE)</f>
        <v>2</v>
      </c>
      <c r="U644" s="9">
        <f t="shared" ref="U644:U645" si="6999">IF(ISNA(T644),0,T644)</f>
        <v>2</v>
      </c>
      <c r="X644" s="9">
        <f t="shared" ref="X644:X645" si="7000">VLOOKUP(F644,$AI$2:$AL$5000,3,FALSE)</f>
        <v>4148409</v>
      </c>
      <c r="Y644" s="349"/>
      <c r="Z644" s="9">
        <f>SUM(Y$7:Y644)</f>
        <v>0</v>
      </c>
      <c r="AC644" s="350">
        <f t="shared" ref="AC644" si="7001">IF(ISNA(VLOOKUP(F644,$AI$2:$AS$5000,11,FALSE)),"", VLOOKUP(F644,$AI$2:$AS$5000,11,FALSE))</f>
        <v>0</v>
      </c>
    </row>
    <row r="645" spans="1:50" ht="26.25" thickBot="1">
      <c r="A645" s="212">
        <f t="shared" si="6346"/>
        <v>0</v>
      </c>
      <c r="B645" s="23" t="str">
        <f t="shared" ref="B645:D645" si="7002">B643</f>
        <v>GGFV51FA</v>
      </c>
      <c r="C645" s="220" t="str">
        <f t="shared" si="7002"/>
        <v>Major Must</v>
      </c>
      <c r="D645" s="45" t="str">
        <f t="shared" si="7002"/>
        <v>FV. 5.8.4</v>
      </c>
      <c r="E645" s="24" t="str">
        <f>Labels!$C$104</f>
        <v>Answer 2 / Evidence</v>
      </c>
      <c r="F645" s="222"/>
      <c r="G645" s="223"/>
      <c r="H645" s="25" t="str">
        <f t="shared" si="6987"/>
        <v/>
      </c>
      <c r="I645" s="25" t="str">
        <f t="shared" si="6988"/>
        <v/>
      </c>
      <c r="J645" s="25" t="str">
        <f t="shared" si="6989"/>
        <v/>
      </c>
      <c r="K645" s="25" t="str">
        <f t="shared" si="6990"/>
        <v>X</v>
      </c>
      <c r="L645" s="27" t="str">
        <f t="shared" ref="L645" si="7003">L643</f>
        <v/>
      </c>
      <c r="M645" s="21"/>
      <c r="N645" s="22" t="e">
        <f t="shared" si="6992"/>
        <v>#VALUE!</v>
      </c>
      <c r="O645" s="22" t="str">
        <f t="shared" ref="O645" si="7004">IF(ISERR(N645),D643,N645)</f>
        <v>FV. 5.8.4</v>
      </c>
      <c r="P645" s="22" t="str">
        <f t="shared" si="6994"/>
        <v/>
      </c>
      <c r="Q645" s="22" t="str">
        <f t="shared" si="6995"/>
        <v/>
      </c>
      <c r="R645" s="9" t="e">
        <f t="shared" si="6996"/>
        <v>#N/A</v>
      </c>
      <c r="S645" s="9">
        <f t="shared" si="6997"/>
        <v>0</v>
      </c>
      <c r="T645" s="9" t="e">
        <f t="shared" si="6998"/>
        <v>#N/A</v>
      </c>
      <c r="U645" s="9">
        <f t="shared" si="6999"/>
        <v>0</v>
      </c>
      <c r="V645" s="9">
        <f t="shared" ref="V645" si="7005">IF(U645=0,U644,U645)</f>
        <v>2</v>
      </c>
      <c r="W645" s="347">
        <v>2</v>
      </c>
      <c r="X645" s="9" t="e">
        <f t="shared" si="7000"/>
        <v>#N/A</v>
      </c>
      <c r="Y645" s="349"/>
      <c r="Z645" s="9">
        <f>SUM(Y$7:Y645)</f>
        <v>0</v>
      </c>
      <c r="AE645" s="9">
        <f t="shared" ref="AE645" si="7006">MIN(AH645,V645)</f>
        <v>2</v>
      </c>
      <c r="AH645" s="9">
        <v>2</v>
      </c>
      <c r="AU645" s="9">
        <v>0</v>
      </c>
      <c r="AV645" s="9">
        <f>U644</f>
        <v>2</v>
      </c>
    </row>
    <row r="646" spans="1:50" ht="38.25">
      <c r="A646" s="212">
        <f t="shared" si="6346"/>
        <v>0</v>
      </c>
      <c r="B646" s="67" t="s">
        <v>1157</v>
      </c>
      <c r="C646" s="143" t="s">
        <v>1096</v>
      </c>
      <c r="D646" s="43" t="s">
        <v>2770</v>
      </c>
      <c r="E646" s="218" t="str">
        <f>Labels!$C$54</f>
        <v>Control Point</v>
      </c>
      <c r="F646" s="26" t="s">
        <v>2771</v>
      </c>
      <c r="G646" s="30" t="str">
        <f>IF(OR(ISERR(P647),ISERR(P648),ISERR(Q647),ISERR(Q648)),Labels!$C$94,Q646)</f>
        <v>Input Accepted</v>
      </c>
      <c r="H646" s="15" t="str">
        <f t="shared" ref="H646" si="7007">IF(F647&lt;&gt;"",IF(TRIM(VLOOKUP(F647,$AI$2:$AR$5000,8,FALSE))="1","X",""),"")</f>
        <v/>
      </c>
      <c r="I646" s="15" t="str">
        <f t="shared" ref="I646" si="7008">IF(F647&lt;&gt;"",IF(TRIM(VLOOKUP(F647,$AI$2:$AR$5000,9,FALSE))="1","X",""),"")</f>
        <v/>
      </c>
      <c r="J646" s="15" t="str">
        <f t="shared" ref="J646" si="7009">IF(TRIM(""&amp;G648)&lt;&gt;"","X","")</f>
        <v/>
      </c>
      <c r="K646" s="15" t="str">
        <f t="shared" ref="K646" si="7010">IF(TRIM(""&amp;G647)&lt;&gt;"","X","")</f>
        <v>X</v>
      </c>
      <c r="L646" s="31" t="str">
        <f>IF(G646&lt;&gt;Labels!$C$92,"X","")</f>
        <v/>
      </c>
      <c r="M646" s="16"/>
      <c r="N646" s="17">
        <v>1354123</v>
      </c>
      <c r="O646" s="17">
        <v>13125</v>
      </c>
      <c r="P646" s="17"/>
      <c r="Q646" s="22" t="str">
        <f>IF(F647="",Labels!$C$93,R646)</f>
        <v>Input Accepted</v>
      </c>
      <c r="R646" s="9" t="str">
        <f t="shared" ref="R646" si="7011">IF(OR(O647&amp;""&lt;&gt;D646&amp;"",O648&amp;""&lt;&gt;D646&amp;""),"You are not allowed to copy cells in the answer column. Press Ctrl-z immediately to attempt to fix this error.",S646)</f>
        <v>Input Accepted</v>
      </c>
      <c r="S646" s="9" t="str">
        <f>IF(AND(OR(H646="X",S647=6,C646=Labels!$C$49,C646=Labels!$C$46,AX646="Y"),Q647=""),Labels!$C$95,T646)</f>
        <v>Input Accepted</v>
      </c>
      <c r="T646" s="346" t="str">
        <f>IF(OR(S648=6,AND(S648&gt;0,S647=6)),Labels!$C$96,IF(S648=1,Labels!$C$143,U646))</f>
        <v>Input Accepted</v>
      </c>
      <c r="U646" s="9" t="str">
        <f>IF(AND(S648&gt;0,U648&lt;=U647),Labels!C$97,V646)</f>
        <v>Input Accepted</v>
      </c>
      <c r="V646" s="9" t="str">
        <f>IF(AND(S648&gt;0,Q648=""),Labels!$C$98,W646)</f>
        <v>Input Accepted</v>
      </c>
      <c r="W646" s="9" t="str">
        <f>IF(AND(S648=0,Q648&lt;&gt;""),Labels!$C$99,Labels!$C$92)</f>
        <v>Input Accepted</v>
      </c>
      <c r="Y646" s="9">
        <f t="shared" ref="Y646" si="7012">IF(H646="X",1,0)</f>
        <v>0</v>
      </c>
      <c r="Z646" s="9">
        <f>SUM(Y$7:Y646)</f>
        <v>0</v>
      </c>
      <c r="AA646" s="9" t="str">
        <f t="shared" ref="AA646" si="7013">Q647</f>
        <v>Yes</v>
      </c>
      <c r="AB646" s="9">
        <f t="shared" ref="AB646" si="7014">VLOOKUP(P647,$AI$2:$AN$5000,6,FALSE)</f>
        <v>21</v>
      </c>
      <c r="AC646" s="9" t="str">
        <f t="shared" ref="AC646" si="7015">Q648</f>
        <v/>
      </c>
      <c r="AD646" s="9">
        <f t="shared" ref="AD646" si="7016">IF(TRIM(F647)="",1,0)</f>
        <v>0</v>
      </c>
      <c r="AF646" s="347">
        <f t="shared" ref="AF646" si="7017">SUM($AD$7:$AD$5000)</f>
        <v>0</v>
      </c>
      <c r="AG646" s="9">
        <f>IF(AND(H646="X",C646=Labels!C688),1,0)</f>
        <v>0</v>
      </c>
      <c r="AX646" s="9" t="s">
        <v>663</v>
      </c>
    </row>
    <row r="647" spans="1:50" ht="25.5">
      <c r="A647" s="212">
        <f t="shared" si="6346"/>
        <v>0</v>
      </c>
      <c r="B647" s="18" t="s">
        <v>1157</v>
      </c>
      <c r="C647" s="219" t="str">
        <f t="shared" ref="C647" si="7018">C646</f>
        <v>Major Must</v>
      </c>
      <c r="D647" s="44" t="str">
        <f t="shared" ref="D647" si="7019">D646</f>
        <v>FV. 5.8.5</v>
      </c>
      <c r="E647" s="19" t="str">
        <f>Labels!$C$103</f>
        <v>Answer 1 / Comment</v>
      </c>
      <c r="F647" s="62" t="str">
        <f>$AI$584</f>
        <v>FV. 5.8.5 -Yes</v>
      </c>
      <c r="G647" s="46" t="s">
        <v>440</v>
      </c>
      <c r="H647" s="20" t="str">
        <f t="shared" ref="H647:H648" si="7020">H646</f>
        <v/>
      </c>
      <c r="I647" s="20" t="str">
        <f t="shared" ref="I647:I648" si="7021">I646</f>
        <v/>
      </c>
      <c r="J647" s="20" t="str">
        <f t="shared" ref="J647:J648" si="7022">J646</f>
        <v/>
      </c>
      <c r="K647" s="20" t="str">
        <f t="shared" ref="K647:K648" si="7023">K646</f>
        <v>X</v>
      </c>
      <c r="L647" s="28" t="str">
        <f t="shared" ref="L647" si="7024">L646</f>
        <v/>
      </c>
      <c r="M647" s="21"/>
      <c r="N647" s="22" t="str">
        <f t="shared" ref="N647:N648" si="7025">LEFT(F647,FIND(" -",F647)-1)</f>
        <v>FV. 5.8.5</v>
      </c>
      <c r="O647" s="22" t="str">
        <f t="shared" ref="O647" si="7026">IF(ISERR(N647),D646,N647)</f>
        <v>FV. 5.8.5</v>
      </c>
      <c r="P647" s="22" t="str">
        <f t="shared" ref="P647:P648" si="7027">TRIM(F647&amp;"")</f>
        <v>FV. 5.8.5 -Yes</v>
      </c>
      <c r="Q647" s="22" t="str">
        <f t="shared" ref="Q647:Q648" si="7028">TRIM(G647&amp;"")</f>
        <v>Yes</v>
      </c>
      <c r="R647" s="9">
        <f t="shared" ref="R647:R648" si="7029">VLOOKUP(F647,$AI$2:$AM$5000,5,FALSE)</f>
        <v>2</v>
      </c>
      <c r="S647" s="9">
        <f t="shared" ref="S647:S648" si="7030">IF(ISNA(R647),0,R647)</f>
        <v>2</v>
      </c>
      <c r="T647" s="9">
        <f t="shared" ref="T647:T648" si="7031">VLOOKUP(F647,$AI$2:$AL$5000,4,FALSE)</f>
        <v>2</v>
      </c>
      <c r="U647" s="9">
        <f t="shared" ref="U647:U648" si="7032">IF(ISNA(T647),0,T647)</f>
        <v>2</v>
      </c>
      <c r="X647" s="9">
        <f t="shared" ref="X647:X648" si="7033">VLOOKUP(F647,$AI$2:$AL$5000,3,FALSE)</f>
        <v>4148412</v>
      </c>
      <c r="Y647" s="349"/>
      <c r="Z647" s="9">
        <f>SUM(Y$7:Y647)</f>
        <v>0</v>
      </c>
      <c r="AC647" s="350">
        <f t="shared" ref="AC647" si="7034">IF(ISNA(VLOOKUP(F647,$AI$2:$AS$5000,11,FALSE)),"", VLOOKUP(F647,$AI$2:$AS$5000,11,FALSE))</f>
        <v>0</v>
      </c>
    </row>
    <row r="648" spans="1:50" ht="26.25" thickBot="1">
      <c r="A648" s="212">
        <f t="shared" si="6346"/>
        <v>0</v>
      </c>
      <c r="B648" s="23" t="str">
        <f t="shared" ref="B648:D648" si="7035">B646</f>
        <v>GGFV51FA</v>
      </c>
      <c r="C648" s="220" t="str">
        <f t="shared" si="7035"/>
        <v>Major Must</v>
      </c>
      <c r="D648" s="45" t="str">
        <f t="shared" si="7035"/>
        <v>FV. 5.8.5</v>
      </c>
      <c r="E648" s="24" t="str">
        <f>Labels!$C$104</f>
        <v>Answer 2 / Evidence</v>
      </c>
      <c r="F648" s="222"/>
      <c r="G648" s="223"/>
      <c r="H648" s="25" t="str">
        <f t="shared" si="7020"/>
        <v/>
      </c>
      <c r="I648" s="25" t="str">
        <f t="shared" si="7021"/>
        <v/>
      </c>
      <c r="J648" s="25" t="str">
        <f t="shared" si="7022"/>
        <v/>
      </c>
      <c r="K648" s="25" t="str">
        <f t="shared" si="7023"/>
        <v>X</v>
      </c>
      <c r="L648" s="27" t="str">
        <f t="shared" ref="L648" si="7036">L646</f>
        <v/>
      </c>
      <c r="M648" s="21"/>
      <c r="N648" s="22" t="e">
        <f t="shared" si="7025"/>
        <v>#VALUE!</v>
      </c>
      <c r="O648" s="22" t="str">
        <f t="shared" ref="O648" si="7037">IF(ISERR(N648),D646,N648)</f>
        <v>FV. 5.8.5</v>
      </c>
      <c r="P648" s="22" t="str">
        <f t="shared" si="7027"/>
        <v/>
      </c>
      <c r="Q648" s="22" t="str">
        <f t="shared" si="7028"/>
        <v/>
      </c>
      <c r="R648" s="9" t="e">
        <f t="shared" si="7029"/>
        <v>#N/A</v>
      </c>
      <c r="S648" s="9">
        <f t="shared" si="7030"/>
        <v>0</v>
      </c>
      <c r="T648" s="9" t="e">
        <f t="shared" si="7031"/>
        <v>#N/A</v>
      </c>
      <c r="U648" s="9">
        <f t="shared" si="7032"/>
        <v>0</v>
      </c>
      <c r="V648" s="9">
        <f t="shared" ref="V648" si="7038">IF(U648=0,U647,U648)</f>
        <v>2</v>
      </c>
      <c r="W648" s="347">
        <v>2</v>
      </c>
      <c r="X648" s="9" t="e">
        <f t="shared" si="7033"/>
        <v>#N/A</v>
      </c>
      <c r="Y648" s="349"/>
      <c r="Z648" s="9">
        <f>SUM(Y$7:Y648)</f>
        <v>0</v>
      </c>
      <c r="AE648" s="9">
        <f t="shared" ref="AE648" si="7039">MIN(AH648,V648)</f>
        <v>2</v>
      </c>
      <c r="AH648" s="9">
        <v>2</v>
      </c>
      <c r="AU648" s="9">
        <v>0</v>
      </c>
      <c r="AV648" s="9">
        <f>U647</f>
        <v>2</v>
      </c>
    </row>
    <row r="649" spans="1:50" ht="38.25">
      <c r="A649" s="212">
        <f t="shared" si="6346"/>
        <v>0</v>
      </c>
      <c r="B649" s="67" t="s">
        <v>1157</v>
      </c>
      <c r="C649" s="143" t="s">
        <v>1096</v>
      </c>
      <c r="D649" s="43" t="s">
        <v>2772</v>
      </c>
      <c r="E649" s="218" t="str">
        <f>Labels!$C$54</f>
        <v>Control Point</v>
      </c>
      <c r="F649" s="26" t="s">
        <v>2773</v>
      </c>
      <c r="G649" s="30" t="str">
        <f>IF(OR(ISERR(P650),ISERR(P651),ISERR(Q650),ISERR(Q651)),Labels!$C$94,Q649)</f>
        <v>Input Accepted</v>
      </c>
      <c r="H649" s="15" t="str">
        <f t="shared" ref="H649" si="7040">IF(F650&lt;&gt;"",IF(TRIM(VLOOKUP(F650,$AI$2:$AR$5000,8,FALSE))="1","X",""),"")</f>
        <v/>
      </c>
      <c r="I649" s="15" t="str">
        <f t="shared" ref="I649" si="7041">IF(F650&lt;&gt;"",IF(TRIM(VLOOKUP(F650,$AI$2:$AR$5000,9,FALSE))="1","X",""),"")</f>
        <v/>
      </c>
      <c r="J649" s="15" t="str">
        <f t="shared" ref="J649" si="7042">IF(TRIM(""&amp;G651)&lt;&gt;"","X","")</f>
        <v/>
      </c>
      <c r="K649" s="15" t="str">
        <f t="shared" ref="K649" si="7043">IF(TRIM(""&amp;G650)&lt;&gt;"","X","")</f>
        <v>X</v>
      </c>
      <c r="L649" s="31" t="str">
        <f>IF(G649&lt;&gt;Labels!$C$92,"X","")</f>
        <v/>
      </c>
      <c r="M649" s="16"/>
      <c r="N649" s="17">
        <v>1354124</v>
      </c>
      <c r="O649" s="17">
        <v>13125</v>
      </c>
      <c r="P649" s="17"/>
      <c r="Q649" s="22" t="str">
        <f>IF(F650="",Labels!$C$93,R649)</f>
        <v>Input Accepted</v>
      </c>
      <c r="R649" s="9" t="str">
        <f t="shared" ref="R649" si="7044">IF(OR(O650&amp;""&lt;&gt;D649&amp;"",O651&amp;""&lt;&gt;D649&amp;""),"You are not allowed to copy cells in the answer column. Press Ctrl-z immediately to attempt to fix this error.",S649)</f>
        <v>Input Accepted</v>
      </c>
      <c r="S649" s="9" t="str">
        <f>IF(AND(OR(H649="X",S650=6,C649=Labels!$C$49,C649=Labels!$C$46,AX649="Y"),Q650=""),Labels!$C$95,T649)</f>
        <v>Input Accepted</v>
      </c>
      <c r="T649" s="346" t="str">
        <f>IF(OR(S651=6,AND(S651&gt;0,S650=6)),Labels!$C$96,IF(S651=1,Labels!$C$143,U649))</f>
        <v>Input Accepted</v>
      </c>
      <c r="U649" s="9" t="str">
        <f>IF(AND(S651&gt;0,U651&lt;=U650),Labels!C$97,V649)</f>
        <v>Input Accepted</v>
      </c>
      <c r="V649" s="9" t="str">
        <f>IF(AND(S651&gt;0,Q651=""),Labels!$C$98,W649)</f>
        <v>Input Accepted</v>
      </c>
      <c r="W649" s="9" t="str">
        <f>IF(AND(S651=0,Q651&lt;&gt;""),Labels!$C$99,Labels!$C$92)</f>
        <v>Input Accepted</v>
      </c>
      <c r="Y649" s="9">
        <f t="shared" ref="Y649" si="7045">IF(H649="X",1,0)</f>
        <v>0</v>
      </c>
      <c r="Z649" s="9">
        <f>SUM(Y$7:Y649)</f>
        <v>0</v>
      </c>
      <c r="AA649" s="9" t="str">
        <f t="shared" ref="AA649" si="7046">Q650</f>
        <v>Yes</v>
      </c>
      <c r="AB649" s="9">
        <f t="shared" ref="AB649" si="7047">VLOOKUP(P650,$AI$2:$AN$5000,6,FALSE)</f>
        <v>21</v>
      </c>
      <c r="AC649" s="9" t="str">
        <f t="shared" ref="AC649" si="7048">Q651</f>
        <v/>
      </c>
      <c r="AD649" s="9">
        <f t="shared" ref="AD649" si="7049">IF(TRIM(F650)="",1,0)</f>
        <v>0</v>
      </c>
      <c r="AF649" s="347">
        <f t="shared" ref="AF649" si="7050">SUM($AD$7:$AD$5000)</f>
        <v>0</v>
      </c>
      <c r="AG649" s="9">
        <f>IF(AND(H649="X",C649=Labels!C691),1,0)</f>
        <v>0</v>
      </c>
      <c r="AX649" s="9" t="s">
        <v>663</v>
      </c>
    </row>
    <row r="650" spans="1:50" ht="25.5">
      <c r="A650" s="212">
        <f t="shared" ref="A650:A663" si="7051">Z650</f>
        <v>0</v>
      </c>
      <c r="B650" s="18" t="s">
        <v>1157</v>
      </c>
      <c r="C650" s="219" t="str">
        <f t="shared" ref="C650" si="7052">C649</f>
        <v>Major Must</v>
      </c>
      <c r="D650" s="44" t="str">
        <f t="shared" ref="D650" si="7053">D649</f>
        <v>FV. 5.8.6</v>
      </c>
      <c r="E650" s="19" t="str">
        <f>Labels!$C$103</f>
        <v>Answer 1 / Comment</v>
      </c>
      <c r="F650" s="62" t="str">
        <f>$AI$587</f>
        <v>FV. 5.8.6 -Yes</v>
      </c>
      <c r="G650" s="46" t="s">
        <v>440</v>
      </c>
      <c r="H650" s="20" t="str">
        <f t="shared" ref="H650:H651" si="7054">H649</f>
        <v/>
      </c>
      <c r="I650" s="20" t="str">
        <f t="shared" ref="I650:I651" si="7055">I649</f>
        <v/>
      </c>
      <c r="J650" s="20" t="str">
        <f t="shared" ref="J650:J651" si="7056">J649</f>
        <v/>
      </c>
      <c r="K650" s="20" t="str">
        <f t="shared" ref="K650:K651" si="7057">K649</f>
        <v>X</v>
      </c>
      <c r="L650" s="28" t="str">
        <f t="shared" ref="L650" si="7058">L649</f>
        <v/>
      </c>
      <c r="M650" s="21"/>
      <c r="N650" s="22" t="str">
        <f t="shared" ref="N650:N651" si="7059">LEFT(F650,FIND(" -",F650)-1)</f>
        <v>FV. 5.8.6</v>
      </c>
      <c r="O650" s="22" t="str">
        <f t="shared" ref="O650" si="7060">IF(ISERR(N650),D649,N650)</f>
        <v>FV. 5.8.6</v>
      </c>
      <c r="P650" s="22" t="str">
        <f t="shared" ref="P650:P651" si="7061">TRIM(F650&amp;"")</f>
        <v>FV. 5.8.6 -Yes</v>
      </c>
      <c r="Q650" s="22" t="str">
        <f t="shared" ref="Q650:Q651" si="7062">TRIM(G650&amp;"")</f>
        <v>Yes</v>
      </c>
      <c r="R650" s="9">
        <f t="shared" ref="R650:R651" si="7063">VLOOKUP(F650,$AI$2:$AM$5000,5,FALSE)</f>
        <v>2</v>
      </c>
      <c r="S650" s="9">
        <f t="shared" ref="S650:S651" si="7064">IF(ISNA(R650),0,R650)</f>
        <v>2</v>
      </c>
      <c r="T650" s="9">
        <f t="shared" ref="T650:T651" si="7065">VLOOKUP(F650,$AI$2:$AL$5000,4,FALSE)</f>
        <v>2</v>
      </c>
      <c r="U650" s="9">
        <f t="shared" ref="U650:U651" si="7066">IF(ISNA(T650),0,T650)</f>
        <v>2</v>
      </c>
      <c r="X650" s="9">
        <f t="shared" ref="X650:X651" si="7067">VLOOKUP(F650,$AI$2:$AL$5000,3,FALSE)</f>
        <v>4148415</v>
      </c>
      <c r="Y650" s="349"/>
      <c r="Z650" s="9">
        <f>SUM(Y$7:Y650)</f>
        <v>0</v>
      </c>
      <c r="AC650" s="350">
        <f t="shared" ref="AC650" si="7068">IF(ISNA(VLOOKUP(F650,$AI$2:$AS$5000,11,FALSE)),"", VLOOKUP(F650,$AI$2:$AS$5000,11,FALSE))</f>
        <v>0</v>
      </c>
    </row>
    <row r="651" spans="1:50" ht="26.25" thickBot="1">
      <c r="A651" s="212">
        <f t="shared" si="7051"/>
        <v>0</v>
      </c>
      <c r="B651" s="23" t="str">
        <f t="shared" ref="B651:D651" si="7069">B649</f>
        <v>GGFV51FA</v>
      </c>
      <c r="C651" s="220" t="str">
        <f t="shared" si="7069"/>
        <v>Major Must</v>
      </c>
      <c r="D651" s="45" t="str">
        <f t="shared" si="7069"/>
        <v>FV. 5.8.6</v>
      </c>
      <c r="E651" s="24" t="str">
        <f>Labels!$C$104</f>
        <v>Answer 2 / Evidence</v>
      </c>
      <c r="F651" s="222"/>
      <c r="G651" s="223"/>
      <c r="H651" s="25" t="str">
        <f t="shared" si="7054"/>
        <v/>
      </c>
      <c r="I651" s="25" t="str">
        <f t="shared" si="7055"/>
        <v/>
      </c>
      <c r="J651" s="25" t="str">
        <f t="shared" si="7056"/>
        <v/>
      </c>
      <c r="K651" s="25" t="str">
        <f t="shared" si="7057"/>
        <v>X</v>
      </c>
      <c r="L651" s="27" t="str">
        <f t="shared" ref="L651" si="7070">L649</f>
        <v/>
      </c>
      <c r="M651" s="21"/>
      <c r="N651" s="22" t="e">
        <f t="shared" si="7059"/>
        <v>#VALUE!</v>
      </c>
      <c r="O651" s="22" t="str">
        <f t="shared" ref="O651" si="7071">IF(ISERR(N651),D649,N651)</f>
        <v>FV. 5.8.6</v>
      </c>
      <c r="P651" s="22" t="str">
        <f t="shared" si="7061"/>
        <v/>
      </c>
      <c r="Q651" s="22" t="str">
        <f t="shared" si="7062"/>
        <v/>
      </c>
      <c r="R651" s="9" t="e">
        <f t="shared" si="7063"/>
        <v>#N/A</v>
      </c>
      <c r="S651" s="9">
        <f t="shared" si="7064"/>
        <v>0</v>
      </c>
      <c r="T651" s="9" t="e">
        <f t="shared" si="7065"/>
        <v>#N/A</v>
      </c>
      <c r="U651" s="9">
        <f t="shared" si="7066"/>
        <v>0</v>
      </c>
      <c r="V651" s="9">
        <f t="shared" ref="V651" si="7072">IF(U651=0,U650,U651)</f>
        <v>2</v>
      </c>
      <c r="W651" s="347">
        <v>2</v>
      </c>
      <c r="X651" s="9" t="e">
        <f t="shared" si="7067"/>
        <v>#N/A</v>
      </c>
      <c r="Y651" s="349"/>
      <c r="Z651" s="9">
        <f>SUM(Y$7:Y651)</f>
        <v>0</v>
      </c>
      <c r="AE651" s="9">
        <f t="shared" ref="AE651" si="7073">MIN(AH651,V651)</f>
        <v>2</v>
      </c>
      <c r="AH651" s="9">
        <v>2</v>
      </c>
      <c r="AU651" s="9">
        <v>0</v>
      </c>
      <c r="AV651" s="9">
        <f>U650</f>
        <v>2</v>
      </c>
    </row>
    <row r="652" spans="1:50" ht="140.25">
      <c r="A652" s="212">
        <f t="shared" si="7051"/>
        <v>0</v>
      </c>
      <c r="B652" s="67" t="s">
        <v>1157</v>
      </c>
      <c r="C652" s="143" t="s">
        <v>1096</v>
      </c>
      <c r="D652" s="43" t="s">
        <v>2774</v>
      </c>
      <c r="E652" s="218" t="str">
        <f>Labels!$C$54</f>
        <v>Control Point</v>
      </c>
      <c r="F652" s="26" t="s">
        <v>2775</v>
      </c>
      <c r="G652" s="30" t="str">
        <f>IF(OR(ISERR(P653),ISERR(P654),ISERR(Q653),ISERR(Q654)),Labels!$C$94,Q652)</f>
        <v>Input Accepted</v>
      </c>
      <c r="H652" s="15" t="str">
        <f t="shared" ref="H652" si="7074">IF(F653&lt;&gt;"",IF(TRIM(VLOOKUP(F653,$AI$2:$AR$5000,8,FALSE))="1","X",""),"")</f>
        <v/>
      </c>
      <c r="I652" s="15" t="str">
        <f t="shared" ref="I652" si="7075">IF(F653&lt;&gt;"",IF(TRIM(VLOOKUP(F653,$AI$2:$AR$5000,9,FALSE))="1","X",""),"")</f>
        <v/>
      </c>
      <c r="J652" s="15" t="str">
        <f t="shared" ref="J652" si="7076">IF(TRIM(""&amp;G654)&lt;&gt;"","X","")</f>
        <v/>
      </c>
      <c r="K652" s="15" t="str">
        <f t="shared" ref="K652" si="7077">IF(TRIM(""&amp;G653)&lt;&gt;"","X","")</f>
        <v>X</v>
      </c>
      <c r="L652" s="31" t="str">
        <f>IF(G652&lt;&gt;Labels!$C$92,"X","")</f>
        <v/>
      </c>
      <c r="M652" s="16"/>
      <c r="N652" s="17">
        <v>1354125</v>
      </c>
      <c r="O652" s="17">
        <v>13125</v>
      </c>
      <c r="P652" s="17"/>
      <c r="Q652" s="22" t="str">
        <f>IF(F653="",Labels!$C$93,R652)</f>
        <v>Input Accepted</v>
      </c>
      <c r="R652" s="9" t="str">
        <f t="shared" ref="R652" si="7078">IF(OR(O653&amp;""&lt;&gt;D652&amp;"",O654&amp;""&lt;&gt;D652&amp;""),"You are not allowed to copy cells in the answer column. Press Ctrl-z immediately to attempt to fix this error.",S652)</f>
        <v>Input Accepted</v>
      </c>
      <c r="S652" s="9" t="str">
        <f>IF(AND(OR(H652="X",S653=6,C652=Labels!$C$49,C652=Labels!$C$46,AX652="Y"),Q653=""),Labels!$C$95,T652)</f>
        <v>Input Accepted</v>
      </c>
      <c r="T652" s="346" t="str">
        <f>IF(OR(S654=6,AND(S654&gt;0,S653=6)),Labels!$C$96,IF(S654=1,Labels!$C$143,U652))</f>
        <v>Input Accepted</v>
      </c>
      <c r="U652" s="9" t="str">
        <f>IF(AND(S654&gt;0,U654&lt;=U653),Labels!C$97,V652)</f>
        <v>Input Accepted</v>
      </c>
      <c r="V652" s="9" t="str">
        <f>IF(AND(S654&gt;0,Q654=""),Labels!$C$98,W652)</f>
        <v>Input Accepted</v>
      </c>
      <c r="W652" s="9" t="str">
        <f>IF(AND(S654=0,Q654&lt;&gt;""),Labels!$C$99,Labels!$C$92)</f>
        <v>Input Accepted</v>
      </c>
      <c r="Y652" s="9">
        <f t="shared" ref="Y652" si="7079">IF(H652="X",1,0)</f>
        <v>0</v>
      </c>
      <c r="Z652" s="9">
        <f>SUM(Y$7:Y652)</f>
        <v>0</v>
      </c>
      <c r="AA652" s="9" t="str">
        <f t="shared" ref="AA652" si="7080">Q653</f>
        <v>Yes</v>
      </c>
      <c r="AB652" s="9">
        <f t="shared" ref="AB652" si="7081">VLOOKUP(P653,$AI$2:$AN$5000,6,FALSE)</f>
        <v>21</v>
      </c>
      <c r="AC652" s="9" t="str">
        <f t="shared" ref="AC652" si="7082">Q654</f>
        <v/>
      </c>
      <c r="AD652" s="9">
        <f t="shared" ref="AD652" si="7083">IF(TRIM(F653)="",1,0)</f>
        <v>0</v>
      </c>
      <c r="AF652" s="347">
        <f t="shared" ref="AF652" si="7084">SUM($AD$7:$AD$5000)</f>
        <v>0</v>
      </c>
      <c r="AG652" s="9">
        <f>IF(AND(H652="X",C652=Labels!C694),1,0)</f>
        <v>0</v>
      </c>
      <c r="AX652" s="9" t="s">
        <v>663</v>
      </c>
    </row>
    <row r="653" spans="1:50" ht="25.5">
      <c r="A653" s="212">
        <f t="shared" si="7051"/>
        <v>0</v>
      </c>
      <c r="B653" s="18" t="s">
        <v>1157</v>
      </c>
      <c r="C653" s="219" t="str">
        <f t="shared" ref="C653" si="7085">C652</f>
        <v>Major Must</v>
      </c>
      <c r="D653" s="44" t="str">
        <f t="shared" ref="D653" si="7086">D652</f>
        <v>FV. 5.8.7</v>
      </c>
      <c r="E653" s="19" t="str">
        <f>Labels!$C$103</f>
        <v>Answer 1 / Comment</v>
      </c>
      <c r="F653" s="62" t="str">
        <f>$AI$589</f>
        <v>FV. 5.8.7 -Yes</v>
      </c>
      <c r="G653" s="46" t="s">
        <v>440</v>
      </c>
      <c r="H653" s="20" t="str">
        <f t="shared" ref="H653:H654" si="7087">H652</f>
        <v/>
      </c>
      <c r="I653" s="20" t="str">
        <f t="shared" ref="I653:I654" si="7088">I652</f>
        <v/>
      </c>
      <c r="J653" s="20" t="str">
        <f t="shared" ref="J653:J654" si="7089">J652</f>
        <v/>
      </c>
      <c r="K653" s="20" t="str">
        <f t="shared" ref="K653:K654" si="7090">K652</f>
        <v>X</v>
      </c>
      <c r="L653" s="28" t="str">
        <f t="shared" ref="L653" si="7091">L652</f>
        <v/>
      </c>
      <c r="M653" s="21"/>
      <c r="N653" s="22" t="str">
        <f t="shared" ref="N653:N654" si="7092">LEFT(F653,FIND(" -",F653)-1)</f>
        <v>FV. 5.8.7</v>
      </c>
      <c r="O653" s="22" t="str">
        <f t="shared" ref="O653" si="7093">IF(ISERR(N653),D652,N653)</f>
        <v>FV. 5.8.7</v>
      </c>
      <c r="P653" s="22" t="str">
        <f t="shared" ref="P653:P654" si="7094">TRIM(F653&amp;"")</f>
        <v>FV. 5.8.7 -Yes</v>
      </c>
      <c r="Q653" s="22" t="str">
        <f t="shared" ref="Q653:Q654" si="7095">TRIM(G653&amp;"")</f>
        <v>Yes</v>
      </c>
      <c r="R653" s="9">
        <f t="shared" ref="R653:R654" si="7096">VLOOKUP(F653,$AI$2:$AM$5000,5,FALSE)</f>
        <v>2</v>
      </c>
      <c r="S653" s="9">
        <f t="shared" ref="S653:S654" si="7097">IF(ISNA(R653),0,R653)</f>
        <v>2</v>
      </c>
      <c r="T653" s="9">
        <f t="shared" ref="T653:T654" si="7098">VLOOKUP(F653,$AI$2:$AL$5000,4,FALSE)</f>
        <v>2</v>
      </c>
      <c r="U653" s="9">
        <f t="shared" ref="U653:U654" si="7099">IF(ISNA(T653),0,T653)</f>
        <v>2</v>
      </c>
      <c r="X653" s="9">
        <f t="shared" ref="X653:X654" si="7100">VLOOKUP(F653,$AI$2:$AL$5000,3,FALSE)</f>
        <v>4148418</v>
      </c>
      <c r="Y653" s="349"/>
      <c r="Z653" s="9">
        <f>SUM(Y$7:Y653)</f>
        <v>0</v>
      </c>
      <c r="AC653" s="350">
        <f t="shared" ref="AC653" si="7101">IF(ISNA(VLOOKUP(F653,$AI$2:$AS$5000,11,FALSE)),"", VLOOKUP(F653,$AI$2:$AS$5000,11,FALSE))</f>
        <v>0</v>
      </c>
    </row>
    <row r="654" spans="1:50" ht="26.25" thickBot="1">
      <c r="A654" s="212">
        <f t="shared" si="7051"/>
        <v>0</v>
      </c>
      <c r="B654" s="23" t="str">
        <f t="shared" ref="B654:D654" si="7102">B652</f>
        <v>GGFV51FA</v>
      </c>
      <c r="C654" s="220" t="str">
        <f t="shared" si="7102"/>
        <v>Major Must</v>
      </c>
      <c r="D654" s="45" t="str">
        <f t="shared" si="7102"/>
        <v>FV. 5.8.7</v>
      </c>
      <c r="E654" s="24" t="str">
        <f>Labels!$C$104</f>
        <v>Answer 2 / Evidence</v>
      </c>
      <c r="F654" s="222"/>
      <c r="G654" s="223"/>
      <c r="H654" s="25" t="str">
        <f t="shared" si="7087"/>
        <v/>
      </c>
      <c r="I654" s="25" t="str">
        <f t="shared" si="7088"/>
        <v/>
      </c>
      <c r="J654" s="25" t="str">
        <f t="shared" si="7089"/>
        <v/>
      </c>
      <c r="K654" s="25" t="str">
        <f t="shared" si="7090"/>
        <v>X</v>
      </c>
      <c r="L654" s="27" t="str">
        <f t="shared" ref="L654" si="7103">L652</f>
        <v/>
      </c>
      <c r="M654" s="21"/>
      <c r="N654" s="22" t="e">
        <f t="shared" si="7092"/>
        <v>#VALUE!</v>
      </c>
      <c r="O654" s="22" t="str">
        <f t="shared" ref="O654" si="7104">IF(ISERR(N654),D652,N654)</f>
        <v>FV. 5.8.7</v>
      </c>
      <c r="P654" s="22" t="str">
        <f t="shared" si="7094"/>
        <v/>
      </c>
      <c r="Q654" s="22" t="str">
        <f t="shared" si="7095"/>
        <v/>
      </c>
      <c r="R654" s="9" t="e">
        <f t="shared" si="7096"/>
        <v>#N/A</v>
      </c>
      <c r="S654" s="9">
        <f t="shared" si="7097"/>
        <v>0</v>
      </c>
      <c r="T654" s="9" t="e">
        <f t="shared" si="7098"/>
        <v>#N/A</v>
      </c>
      <c r="U654" s="9">
        <f t="shared" si="7099"/>
        <v>0</v>
      </c>
      <c r="V654" s="9">
        <f t="shared" ref="V654" si="7105">IF(U654=0,U653,U654)</f>
        <v>2</v>
      </c>
      <c r="W654" s="347">
        <v>2</v>
      </c>
      <c r="X654" s="9" t="e">
        <f t="shared" si="7100"/>
        <v>#N/A</v>
      </c>
      <c r="Y654" s="349"/>
      <c r="Z654" s="9">
        <f>SUM(Y$7:Y654)</f>
        <v>0</v>
      </c>
      <c r="AE654" s="9">
        <f t="shared" ref="AE654" si="7106">MIN(AH654,V654)</f>
        <v>2</v>
      </c>
      <c r="AH654" s="9">
        <v>2</v>
      </c>
      <c r="AU654" s="9">
        <v>0</v>
      </c>
      <c r="AV654" s="9">
        <f>U653</f>
        <v>2</v>
      </c>
    </row>
    <row r="655" spans="1:50" ht="38.25">
      <c r="A655" s="212">
        <f t="shared" si="7051"/>
        <v>0</v>
      </c>
      <c r="B655" s="67" t="s">
        <v>1157</v>
      </c>
      <c r="C655" s="143" t="s">
        <v>1097</v>
      </c>
      <c r="D655" s="43" t="s">
        <v>2776</v>
      </c>
      <c r="E655" s="218" t="str">
        <f>Labels!$C$54</f>
        <v>Control Point</v>
      </c>
      <c r="F655" s="26" t="s">
        <v>2777</v>
      </c>
      <c r="G655" s="30" t="str">
        <f>IF(OR(ISERR(P656),ISERR(P657),ISERR(Q656),ISERR(Q657)),Labels!$C$94,Q655)</f>
        <v>Input Accepted</v>
      </c>
      <c r="H655" s="15" t="str">
        <f t="shared" ref="H655" si="7107">IF(F656&lt;&gt;"",IF(TRIM(VLOOKUP(F656,$AI$2:$AR$5000,8,FALSE))="1","X",""),"")</f>
        <v/>
      </c>
      <c r="I655" s="15" t="str">
        <f t="shared" ref="I655" si="7108">IF(F656&lt;&gt;"",IF(TRIM(VLOOKUP(F656,$AI$2:$AR$5000,9,FALSE))="1","X",""),"")</f>
        <v/>
      </c>
      <c r="J655" s="15" t="str">
        <f t="shared" ref="J655" si="7109">IF(TRIM(""&amp;G657)&lt;&gt;"","X","")</f>
        <v/>
      </c>
      <c r="K655" s="15" t="str">
        <f t="shared" ref="K655" si="7110">IF(TRIM(""&amp;G656)&lt;&gt;"","X","")</f>
        <v>X</v>
      </c>
      <c r="L655" s="31" t="str">
        <f>IF(G655&lt;&gt;Labels!$C$92,"X","")</f>
        <v/>
      </c>
      <c r="M655" s="16"/>
      <c r="N655" s="17">
        <v>1354126</v>
      </c>
      <c r="O655" s="17">
        <v>13125</v>
      </c>
      <c r="P655" s="17"/>
      <c r="Q655" s="22" t="str">
        <f>IF(F656="",Labels!$C$93,R655)</f>
        <v>Input Accepted</v>
      </c>
      <c r="R655" s="9" t="str">
        <f t="shared" ref="R655" si="7111">IF(OR(O656&amp;""&lt;&gt;D655&amp;"",O657&amp;""&lt;&gt;D655&amp;""),"You are not allowed to copy cells in the answer column. Press Ctrl-z immediately to attempt to fix this error.",S655)</f>
        <v>Input Accepted</v>
      </c>
      <c r="S655" s="9" t="str">
        <f>IF(AND(OR(H655="X",S656=6,C655=Labels!$C$49,C655=Labels!$C$46,AX655="Y"),Q656=""),Labels!$C$95,T655)</f>
        <v>Input Accepted</v>
      </c>
      <c r="T655" s="346" t="str">
        <f>IF(OR(S657=6,AND(S657&gt;0,S656=6)),Labels!$C$96,IF(S657=1,Labels!$C$143,U655))</f>
        <v>Input Accepted</v>
      </c>
      <c r="U655" s="9" t="str">
        <f>IF(AND(S657&gt;0,U657&lt;=U656),Labels!C$97,V655)</f>
        <v>Input Accepted</v>
      </c>
      <c r="V655" s="9" t="str">
        <f>IF(AND(S657&gt;0,Q657=""),Labels!$C$98,W655)</f>
        <v>Input Accepted</v>
      </c>
      <c r="W655" s="9" t="str">
        <f>IF(AND(S657=0,Q657&lt;&gt;""),Labels!$C$99,Labels!$C$92)</f>
        <v>Input Accepted</v>
      </c>
      <c r="Y655" s="9">
        <f t="shared" ref="Y655" si="7112">IF(H655="X",1,0)</f>
        <v>0</v>
      </c>
      <c r="Z655" s="9">
        <f>SUM(Y$7:Y655)</f>
        <v>0</v>
      </c>
      <c r="AA655" s="9" t="str">
        <f t="shared" ref="AA655" si="7113">Q656</f>
        <v>Yes</v>
      </c>
      <c r="AB655" s="9">
        <f t="shared" ref="AB655" si="7114">VLOOKUP(P656,$AI$2:$AN$5000,6,FALSE)</f>
        <v>21</v>
      </c>
      <c r="AC655" s="9" t="str">
        <f t="shared" ref="AC655" si="7115">Q657</f>
        <v/>
      </c>
      <c r="AD655" s="9">
        <f t="shared" ref="AD655" si="7116">IF(TRIM(F656)="",1,0)</f>
        <v>0</v>
      </c>
      <c r="AF655" s="347">
        <f t="shared" ref="AF655" si="7117">SUM($AD$7:$AD$5000)</f>
        <v>0</v>
      </c>
      <c r="AG655" s="9">
        <f>IF(AND(H655="X",C655=Labels!C697),1,0)</f>
        <v>0</v>
      </c>
      <c r="AX655" s="9" t="s">
        <v>663</v>
      </c>
    </row>
    <row r="656" spans="1:50" ht="25.5">
      <c r="A656" s="212">
        <f t="shared" si="7051"/>
        <v>0</v>
      </c>
      <c r="B656" s="18" t="s">
        <v>1157</v>
      </c>
      <c r="C656" s="219" t="str">
        <f t="shared" ref="C656" si="7118">C655</f>
        <v>Minor Must</v>
      </c>
      <c r="D656" s="44" t="str">
        <f t="shared" ref="D656" si="7119">D655</f>
        <v>FV. 5.8.8</v>
      </c>
      <c r="E656" s="19" t="str">
        <f>Labels!$C$103</f>
        <v>Answer 1 / Comment</v>
      </c>
      <c r="F656" s="62" t="str">
        <f>$AI$592</f>
        <v>FV. 5.8.8 -Yes</v>
      </c>
      <c r="G656" s="46" t="s">
        <v>440</v>
      </c>
      <c r="H656" s="20" t="str">
        <f t="shared" ref="H656:H657" si="7120">H655</f>
        <v/>
      </c>
      <c r="I656" s="20" t="str">
        <f t="shared" ref="I656:I657" si="7121">I655</f>
        <v/>
      </c>
      <c r="J656" s="20" t="str">
        <f t="shared" ref="J656:J657" si="7122">J655</f>
        <v/>
      </c>
      <c r="K656" s="20" t="str">
        <f t="shared" ref="K656:K657" si="7123">K655</f>
        <v>X</v>
      </c>
      <c r="L656" s="28" t="str">
        <f t="shared" ref="L656" si="7124">L655</f>
        <v/>
      </c>
      <c r="M656" s="21"/>
      <c r="N656" s="22" t="str">
        <f t="shared" ref="N656:N657" si="7125">LEFT(F656,FIND(" -",F656)-1)</f>
        <v>FV. 5.8.8</v>
      </c>
      <c r="O656" s="22" t="str">
        <f t="shared" ref="O656" si="7126">IF(ISERR(N656),D655,N656)</f>
        <v>FV. 5.8.8</v>
      </c>
      <c r="P656" s="22" t="str">
        <f t="shared" ref="P656:P657" si="7127">TRIM(F656&amp;"")</f>
        <v>FV. 5.8.8 -Yes</v>
      </c>
      <c r="Q656" s="22" t="str">
        <f t="shared" ref="Q656:Q657" si="7128">TRIM(G656&amp;"")</f>
        <v>Yes</v>
      </c>
      <c r="R656" s="9">
        <f t="shared" ref="R656:R657" si="7129">VLOOKUP(F656,$AI$2:$AM$5000,5,FALSE)</f>
        <v>2</v>
      </c>
      <c r="S656" s="9">
        <f t="shared" ref="S656:S657" si="7130">IF(ISNA(R656),0,R656)</f>
        <v>2</v>
      </c>
      <c r="T656" s="9">
        <f t="shared" ref="T656:T657" si="7131">VLOOKUP(F656,$AI$2:$AL$5000,4,FALSE)</f>
        <v>2</v>
      </c>
      <c r="U656" s="9">
        <f t="shared" ref="U656:U657" si="7132">IF(ISNA(T656),0,T656)</f>
        <v>2</v>
      </c>
      <c r="X656" s="9">
        <f t="shared" ref="X656:X657" si="7133">VLOOKUP(F656,$AI$2:$AL$5000,3,FALSE)</f>
        <v>4148420</v>
      </c>
      <c r="Y656" s="349"/>
      <c r="Z656" s="9">
        <f>SUM(Y$7:Y656)</f>
        <v>0</v>
      </c>
      <c r="AC656" s="350">
        <f t="shared" ref="AC656" si="7134">IF(ISNA(VLOOKUP(F656,$AI$2:$AS$5000,11,FALSE)),"", VLOOKUP(F656,$AI$2:$AS$5000,11,FALSE))</f>
        <v>0</v>
      </c>
    </row>
    <row r="657" spans="1:50" ht="26.25" thickBot="1">
      <c r="A657" s="212">
        <f t="shared" si="7051"/>
        <v>0</v>
      </c>
      <c r="B657" s="23" t="str">
        <f t="shared" ref="B657:D657" si="7135">B655</f>
        <v>GGFV51FA</v>
      </c>
      <c r="C657" s="220" t="str">
        <f t="shared" si="7135"/>
        <v>Minor Must</v>
      </c>
      <c r="D657" s="45" t="str">
        <f t="shared" si="7135"/>
        <v>FV. 5.8.8</v>
      </c>
      <c r="E657" s="24" t="str">
        <f>Labels!$C$104</f>
        <v>Answer 2 / Evidence</v>
      </c>
      <c r="F657" s="222"/>
      <c r="G657" s="223"/>
      <c r="H657" s="25" t="str">
        <f t="shared" si="7120"/>
        <v/>
      </c>
      <c r="I657" s="25" t="str">
        <f t="shared" si="7121"/>
        <v/>
      </c>
      <c r="J657" s="25" t="str">
        <f t="shared" si="7122"/>
        <v/>
      </c>
      <c r="K657" s="25" t="str">
        <f t="shared" si="7123"/>
        <v>X</v>
      </c>
      <c r="L657" s="27" t="str">
        <f t="shared" ref="L657" si="7136">L655</f>
        <v/>
      </c>
      <c r="M657" s="21"/>
      <c r="N657" s="22" t="e">
        <f t="shared" si="7125"/>
        <v>#VALUE!</v>
      </c>
      <c r="O657" s="22" t="str">
        <f t="shared" ref="O657" si="7137">IF(ISERR(N657),D655,N657)</f>
        <v>FV. 5.8.8</v>
      </c>
      <c r="P657" s="22" t="str">
        <f t="shared" si="7127"/>
        <v/>
      </c>
      <c r="Q657" s="22" t="str">
        <f t="shared" si="7128"/>
        <v/>
      </c>
      <c r="R657" s="9" t="e">
        <f t="shared" si="7129"/>
        <v>#N/A</v>
      </c>
      <c r="S657" s="9">
        <f t="shared" si="7130"/>
        <v>0</v>
      </c>
      <c r="T657" s="9" t="e">
        <f t="shared" si="7131"/>
        <v>#N/A</v>
      </c>
      <c r="U657" s="9">
        <f t="shared" si="7132"/>
        <v>0</v>
      </c>
      <c r="V657" s="9">
        <f t="shared" ref="V657" si="7138">IF(U657=0,U656,U657)</f>
        <v>2</v>
      </c>
      <c r="W657" s="347">
        <v>2</v>
      </c>
      <c r="X657" s="9" t="e">
        <f t="shared" si="7133"/>
        <v>#N/A</v>
      </c>
      <c r="Y657" s="349"/>
      <c r="Z657" s="9">
        <f>SUM(Y$7:Y657)</f>
        <v>0</v>
      </c>
      <c r="AE657" s="9">
        <f t="shared" ref="AE657" si="7139">MIN(AH657,V657)</f>
        <v>2</v>
      </c>
      <c r="AH657" s="9">
        <v>2</v>
      </c>
      <c r="AU657" s="9">
        <v>0</v>
      </c>
      <c r="AV657" s="9">
        <f>U656</f>
        <v>2</v>
      </c>
    </row>
    <row r="658" spans="1:50" ht="38.25">
      <c r="A658" s="212">
        <f t="shared" si="7051"/>
        <v>0</v>
      </c>
      <c r="B658" s="67" t="s">
        <v>1157</v>
      </c>
      <c r="C658" s="143" t="s">
        <v>1097</v>
      </c>
      <c r="D658" s="43" t="s">
        <v>2778</v>
      </c>
      <c r="E658" s="218" t="str">
        <f>Labels!$C$54</f>
        <v>Control Point</v>
      </c>
      <c r="F658" s="26" t="s">
        <v>2779</v>
      </c>
      <c r="G658" s="30" t="str">
        <f>IF(OR(ISERR(P659),ISERR(P660),ISERR(Q659),ISERR(Q660)),Labels!$C$94,Q658)</f>
        <v>Input Accepted</v>
      </c>
      <c r="H658" s="15" t="str">
        <f t="shared" ref="H658" si="7140">IF(F659&lt;&gt;"",IF(TRIM(VLOOKUP(F659,$AI$2:$AR$5000,8,FALSE))="1","X",""),"")</f>
        <v/>
      </c>
      <c r="I658" s="15" t="str">
        <f t="shared" ref="I658" si="7141">IF(F659&lt;&gt;"",IF(TRIM(VLOOKUP(F659,$AI$2:$AR$5000,9,FALSE))="1","X",""),"")</f>
        <v/>
      </c>
      <c r="J658" s="15" t="str">
        <f t="shared" ref="J658" si="7142">IF(TRIM(""&amp;G660)&lt;&gt;"","X","")</f>
        <v/>
      </c>
      <c r="K658" s="15" t="str">
        <f t="shared" ref="K658" si="7143">IF(TRIM(""&amp;G659)&lt;&gt;"","X","")</f>
        <v>X</v>
      </c>
      <c r="L658" s="31" t="str">
        <f>IF(G658&lt;&gt;Labels!$C$92,"X","")</f>
        <v/>
      </c>
      <c r="M658" s="16"/>
      <c r="N658" s="17">
        <v>1354127</v>
      </c>
      <c r="O658" s="17">
        <v>13125</v>
      </c>
      <c r="P658" s="17"/>
      <c r="Q658" s="22" t="str">
        <f>IF(F659="",Labels!$C$93,R658)</f>
        <v>Input Accepted</v>
      </c>
      <c r="R658" s="9" t="str">
        <f t="shared" ref="R658" si="7144">IF(OR(O659&amp;""&lt;&gt;D658&amp;"",O660&amp;""&lt;&gt;D658&amp;""),"You are not allowed to copy cells in the answer column. Press Ctrl-z immediately to attempt to fix this error.",S658)</f>
        <v>Input Accepted</v>
      </c>
      <c r="S658" s="9" t="str">
        <f>IF(AND(OR(H658="X",S659=6,C658=Labels!$C$49,C658=Labels!$C$46,AX658="Y"),Q659=""),Labels!$C$95,T658)</f>
        <v>Input Accepted</v>
      </c>
      <c r="T658" s="346" t="str">
        <f>IF(OR(S660=6,AND(S660&gt;0,S659=6)),Labels!$C$96,IF(S660=1,Labels!$C$143,U658))</f>
        <v>Input Accepted</v>
      </c>
      <c r="U658" s="9" t="str">
        <f>IF(AND(S660&gt;0,U660&lt;=U659),Labels!C$97,V658)</f>
        <v>Input Accepted</v>
      </c>
      <c r="V658" s="9" t="str">
        <f>IF(AND(S660&gt;0,Q660=""),Labels!$C$98,W658)</f>
        <v>Input Accepted</v>
      </c>
      <c r="W658" s="9" t="str">
        <f>IF(AND(S660=0,Q660&lt;&gt;""),Labels!$C$99,Labels!$C$92)</f>
        <v>Input Accepted</v>
      </c>
      <c r="Y658" s="9">
        <f t="shared" ref="Y658" si="7145">IF(H658="X",1,0)</f>
        <v>0</v>
      </c>
      <c r="Z658" s="9">
        <f>SUM(Y$7:Y658)</f>
        <v>0</v>
      </c>
      <c r="AA658" s="9" t="str">
        <f t="shared" ref="AA658" si="7146">Q659</f>
        <v>Yes</v>
      </c>
      <c r="AB658" s="9">
        <f t="shared" ref="AB658" si="7147">VLOOKUP(P659,$AI$2:$AN$5000,6,FALSE)</f>
        <v>21</v>
      </c>
      <c r="AC658" s="9" t="str">
        <f t="shared" ref="AC658" si="7148">Q660</f>
        <v/>
      </c>
      <c r="AD658" s="9">
        <f t="shared" ref="AD658" si="7149">IF(TRIM(F659)="",1,0)</f>
        <v>0</v>
      </c>
      <c r="AF658" s="347">
        <f t="shared" ref="AF658" si="7150">SUM($AD$7:$AD$5000)</f>
        <v>0</v>
      </c>
      <c r="AG658" s="9">
        <f>IF(AND(H658="X",C658=Labels!C700),1,0)</f>
        <v>0</v>
      </c>
      <c r="AX658" s="9" t="s">
        <v>663</v>
      </c>
    </row>
    <row r="659" spans="1:50" ht="25.5">
      <c r="A659" s="212">
        <f t="shared" si="7051"/>
        <v>0</v>
      </c>
      <c r="B659" s="18" t="s">
        <v>1157</v>
      </c>
      <c r="C659" s="219" t="str">
        <f t="shared" ref="C659" si="7151">C658</f>
        <v>Minor Must</v>
      </c>
      <c r="D659" s="44" t="str">
        <f t="shared" ref="D659" si="7152">D658</f>
        <v>FV. 5.8.9</v>
      </c>
      <c r="E659" s="19" t="str">
        <f>Labels!$C$103</f>
        <v>Answer 1 / Comment</v>
      </c>
      <c r="F659" s="62" t="str">
        <f>$AI$595</f>
        <v>FV. 5.8.9 -Yes</v>
      </c>
      <c r="G659" s="46" t="s">
        <v>440</v>
      </c>
      <c r="H659" s="20" t="str">
        <f t="shared" ref="H659:H660" si="7153">H658</f>
        <v/>
      </c>
      <c r="I659" s="20" t="str">
        <f t="shared" ref="I659:I660" si="7154">I658</f>
        <v/>
      </c>
      <c r="J659" s="20" t="str">
        <f t="shared" ref="J659:J660" si="7155">J658</f>
        <v/>
      </c>
      <c r="K659" s="20" t="str">
        <f t="shared" ref="K659:K660" si="7156">K658</f>
        <v>X</v>
      </c>
      <c r="L659" s="28" t="str">
        <f t="shared" ref="L659" si="7157">L658</f>
        <v/>
      </c>
      <c r="M659" s="21"/>
      <c r="N659" s="22" t="str">
        <f t="shared" ref="N659:N660" si="7158">LEFT(F659,FIND(" -",F659)-1)</f>
        <v>FV. 5.8.9</v>
      </c>
      <c r="O659" s="22" t="str">
        <f t="shared" ref="O659" si="7159">IF(ISERR(N659),D658,N659)</f>
        <v>FV. 5.8.9</v>
      </c>
      <c r="P659" s="22" t="str">
        <f t="shared" ref="P659:P660" si="7160">TRIM(F659&amp;"")</f>
        <v>FV. 5.8.9 -Yes</v>
      </c>
      <c r="Q659" s="22" t="str">
        <f t="shared" ref="Q659:Q660" si="7161">TRIM(G659&amp;"")</f>
        <v>Yes</v>
      </c>
      <c r="R659" s="9">
        <f t="shared" ref="R659:R660" si="7162">VLOOKUP(F659,$AI$2:$AM$5000,5,FALSE)</f>
        <v>2</v>
      </c>
      <c r="S659" s="9">
        <f t="shared" ref="S659:S660" si="7163">IF(ISNA(R659),0,R659)</f>
        <v>2</v>
      </c>
      <c r="T659" s="9">
        <f t="shared" ref="T659:T660" si="7164">VLOOKUP(F659,$AI$2:$AL$5000,4,FALSE)</f>
        <v>2</v>
      </c>
      <c r="U659" s="9">
        <f t="shared" ref="U659:U660" si="7165">IF(ISNA(T659),0,T659)</f>
        <v>2</v>
      </c>
      <c r="X659" s="9">
        <f t="shared" ref="X659:X660" si="7166">VLOOKUP(F659,$AI$2:$AL$5000,3,FALSE)</f>
        <v>4148423</v>
      </c>
      <c r="Y659" s="349"/>
      <c r="Z659" s="9">
        <f>SUM(Y$7:Y659)</f>
        <v>0</v>
      </c>
      <c r="AC659" s="350">
        <f t="shared" ref="AC659" si="7167">IF(ISNA(VLOOKUP(F659,$AI$2:$AS$5000,11,FALSE)),"", VLOOKUP(F659,$AI$2:$AS$5000,11,FALSE))</f>
        <v>0</v>
      </c>
    </row>
    <row r="660" spans="1:50" ht="26.25" thickBot="1">
      <c r="A660" s="212">
        <f t="shared" si="7051"/>
        <v>0</v>
      </c>
      <c r="B660" s="23" t="str">
        <f t="shared" ref="B660:D660" si="7168">B658</f>
        <v>GGFV51FA</v>
      </c>
      <c r="C660" s="220" t="str">
        <f t="shared" si="7168"/>
        <v>Minor Must</v>
      </c>
      <c r="D660" s="45" t="str">
        <f t="shared" si="7168"/>
        <v>FV. 5.8.9</v>
      </c>
      <c r="E660" s="24" t="str">
        <f>Labels!$C$104</f>
        <v>Answer 2 / Evidence</v>
      </c>
      <c r="F660" s="222"/>
      <c r="G660" s="223"/>
      <c r="H660" s="25" t="str">
        <f t="shared" si="7153"/>
        <v/>
      </c>
      <c r="I660" s="25" t="str">
        <f t="shared" si="7154"/>
        <v/>
      </c>
      <c r="J660" s="25" t="str">
        <f t="shared" si="7155"/>
        <v/>
      </c>
      <c r="K660" s="25" t="str">
        <f t="shared" si="7156"/>
        <v>X</v>
      </c>
      <c r="L660" s="27" t="str">
        <f t="shared" ref="L660" si="7169">L658</f>
        <v/>
      </c>
      <c r="M660" s="21"/>
      <c r="N660" s="22" t="e">
        <f t="shared" si="7158"/>
        <v>#VALUE!</v>
      </c>
      <c r="O660" s="22" t="str">
        <f t="shared" ref="O660" si="7170">IF(ISERR(N660),D658,N660)</f>
        <v>FV. 5.8.9</v>
      </c>
      <c r="P660" s="22" t="str">
        <f t="shared" si="7160"/>
        <v/>
      </c>
      <c r="Q660" s="22" t="str">
        <f t="shared" si="7161"/>
        <v/>
      </c>
      <c r="R660" s="9" t="e">
        <f t="shared" si="7162"/>
        <v>#N/A</v>
      </c>
      <c r="S660" s="9">
        <f t="shared" si="7163"/>
        <v>0</v>
      </c>
      <c r="T660" s="9" t="e">
        <f t="shared" si="7164"/>
        <v>#N/A</v>
      </c>
      <c r="U660" s="9">
        <f t="shared" si="7165"/>
        <v>0</v>
      </c>
      <c r="V660" s="9">
        <f t="shared" ref="V660" si="7171">IF(U660=0,U659,U660)</f>
        <v>2</v>
      </c>
      <c r="W660" s="347">
        <v>2</v>
      </c>
      <c r="X660" s="9" t="e">
        <f t="shared" si="7166"/>
        <v>#N/A</v>
      </c>
      <c r="Y660" s="349"/>
      <c r="Z660" s="9">
        <f>SUM(Y$7:Y660)</f>
        <v>0</v>
      </c>
      <c r="AE660" s="9">
        <f t="shared" ref="AE660" si="7172">MIN(AH660,V660)</f>
        <v>2</v>
      </c>
      <c r="AH660" s="9">
        <v>2</v>
      </c>
      <c r="AU660" s="9">
        <v>0</v>
      </c>
      <c r="AV660" s="9">
        <f>U659</f>
        <v>2</v>
      </c>
    </row>
    <row r="661" spans="1:50" ht="38.25">
      <c r="A661" s="212">
        <f t="shared" si="7051"/>
        <v>0</v>
      </c>
      <c r="B661" s="67" t="s">
        <v>1157</v>
      </c>
      <c r="C661" s="143" t="s">
        <v>1096</v>
      </c>
      <c r="D661" s="43" t="s">
        <v>2780</v>
      </c>
      <c r="E661" s="218" t="str">
        <f>Labels!$C$54</f>
        <v>Control Point</v>
      </c>
      <c r="F661" s="26" t="s">
        <v>2781</v>
      </c>
      <c r="G661" s="30" t="str">
        <f>IF(OR(ISERR(P662),ISERR(P663),ISERR(Q662),ISERR(Q663)),Labels!$C$94,Q661)</f>
        <v>Input Accepted</v>
      </c>
      <c r="H661" s="15" t="str">
        <f t="shared" ref="H661" si="7173">IF(F662&lt;&gt;"",IF(TRIM(VLOOKUP(F662,$AI$2:$AR$5000,8,FALSE))="1","X",""),"")</f>
        <v/>
      </c>
      <c r="I661" s="15" t="str">
        <f t="shared" ref="I661" si="7174">IF(F662&lt;&gt;"",IF(TRIM(VLOOKUP(F662,$AI$2:$AR$5000,9,FALSE))="1","X",""),"")</f>
        <v/>
      </c>
      <c r="J661" s="15" t="str">
        <f t="shared" ref="J661" si="7175">IF(TRIM(""&amp;G663)&lt;&gt;"","X","")</f>
        <v/>
      </c>
      <c r="K661" s="15" t="str">
        <f t="shared" ref="K661" si="7176">IF(TRIM(""&amp;G662)&lt;&gt;"","X","")</f>
        <v>X</v>
      </c>
      <c r="L661" s="31" t="str">
        <f>IF(G661&lt;&gt;Labels!$C$92,"X","")</f>
        <v/>
      </c>
      <c r="M661" s="16"/>
      <c r="N661" s="17">
        <v>1354128</v>
      </c>
      <c r="O661" s="17">
        <v>13125</v>
      </c>
      <c r="P661" s="17"/>
      <c r="Q661" s="22" t="str">
        <f>IF(F662="",Labels!$C$93,R661)</f>
        <v>Input Accepted</v>
      </c>
      <c r="R661" s="9" t="str">
        <f t="shared" ref="R661" si="7177">IF(OR(O662&amp;""&lt;&gt;D661&amp;"",O663&amp;""&lt;&gt;D661&amp;""),"You are not allowed to copy cells in the answer column. Press Ctrl-z immediately to attempt to fix this error.",S661)</f>
        <v>Input Accepted</v>
      </c>
      <c r="S661" s="9" t="str">
        <f>IF(AND(OR(H661="X",S662=6,C661=Labels!$C$49,C661=Labels!$C$46,AX661="Y"),Q662=""),Labels!$C$95,T661)</f>
        <v>Input Accepted</v>
      </c>
      <c r="T661" s="346" t="str">
        <f>IF(OR(S663=6,AND(S663&gt;0,S662=6)),Labels!$C$96,IF(S663=1,Labels!$C$143,U661))</f>
        <v>Input Accepted</v>
      </c>
      <c r="U661" s="9" t="str">
        <f>IF(AND(S663&gt;0,U663&lt;=U662),Labels!C$97,V661)</f>
        <v>Input Accepted</v>
      </c>
      <c r="V661" s="9" t="str">
        <f>IF(AND(S663&gt;0,Q663=""),Labels!$C$98,W661)</f>
        <v>Input Accepted</v>
      </c>
      <c r="W661" s="9" t="str">
        <f>IF(AND(S663=0,Q663&lt;&gt;""),Labels!$C$99,Labels!$C$92)</f>
        <v>Input Accepted</v>
      </c>
      <c r="Y661" s="9">
        <f t="shared" ref="Y661" si="7178">IF(H661="X",1,0)</f>
        <v>0</v>
      </c>
      <c r="Z661" s="9">
        <f>SUM(Y$7:Y661)</f>
        <v>0</v>
      </c>
      <c r="AA661" s="9" t="str">
        <f t="shared" ref="AA661" si="7179">Q662</f>
        <v>Yes</v>
      </c>
      <c r="AB661" s="9">
        <f t="shared" ref="AB661" si="7180">VLOOKUP(P662,$AI$2:$AN$5000,6,FALSE)</f>
        <v>21</v>
      </c>
      <c r="AC661" s="9" t="str">
        <f t="shared" ref="AC661" si="7181">Q663</f>
        <v/>
      </c>
      <c r="AD661" s="9">
        <f t="shared" ref="AD661" si="7182">IF(TRIM(F662)="",1,0)</f>
        <v>0</v>
      </c>
      <c r="AF661" s="347">
        <f t="shared" ref="AF661" si="7183">SUM($AD$7:$AD$5000)</f>
        <v>0</v>
      </c>
      <c r="AG661" s="9">
        <f>IF(AND(H661="X",C661=Labels!C703),1,0)</f>
        <v>0</v>
      </c>
      <c r="AX661" s="9" t="s">
        <v>663</v>
      </c>
    </row>
    <row r="662" spans="1:50" ht="25.5">
      <c r="A662" s="212">
        <f t="shared" si="7051"/>
        <v>0</v>
      </c>
      <c r="B662" s="18" t="s">
        <v>1157</v>
      </c>
      <c r="C662" s="219" t="str">
        <f t="shared" ref="C662" si="7184">C661</f>
        <v>Major Must</v>
      </c>
      <c r="D662" s="44" t="str">
        <f t="shared" ref="D662" si="7185">D661</f>
        <v>FV. 5.8.10</v>
      </c>
      <c r="E662" s="19" t="str">
        <f>Labels!$C$103</f>
        <v>Answer 1 / Comment</v>
      </c>
      <c r="F662" s="62" t="str">
        <f>$AI$598</f>
        <v>FV. 5.8.10 -Yes</v>
      </c>
      <c r="G662" s="46" t="s">
        <v>440</v>
      </c>
      <c r="H662" s="20" t="str">
        <f t="shared" ref="H662:H663" si="7186">H661</f>
        <v/>
      </c>
      <c r="I662" s="20" t="str">
        <f t="shared" ref="I662:I663" si="7187">I661</f>
        <v/>
      </c>
      <c r="J662" s="20" t="str">
        <f t="shared" ref="J662:J663" si="7188">J661</f>
        <v/>
      </c>
      <c r="K662" s="20" t="str">
        <f t="shared" ref="K662:K663" si="7189">K661</f>
        <v>X</v>
      </c>
      <c r="L662" s="28" t="str">
        <f t="shared" ref="L662" si="7190">L661</f>
        <v/>
      </c>
      <c r="M662" s="21"/>
      <c r="N662" s="22" t="str">
        <f t="shared" ref="N662:N663" si="7191">LEFT(F662,FIND(" -",F662)-1)</f>
        <v>FV. 5.8.10</v>
      </c>
      <c r="O662" s="22" t="str">
        <f t="shared" ref="O662" si="7192">IF(ISERR(N662),D661,N662)</f>
        <v>FV. 5.8.10</v>
      </c>
      <c r="P662" s="22" t="str">
        <f t="shared" ref="P662:P663" si="7193">TRIM(F662&amp;"")</f>
        <v>FV. 5.8.10 -Yes</v>
      </c>
      <c r="Q662" s="22" t="str">
        <f t="shared" ref="Q662:Q663" si="7194">TRIM(G662&amp;"")</f>
        <v>Yes</v>
      </c>
      <c r="R662" s="9">
        <f t="shared" ref="R662:R663" si="7195">VLOOKUP(F662,$AI$2:$AM$5000,5,FALSE)</f>
        <v>2</v>
      </c>
      <c r="S662" s="9">
        <f t="shared" ref="S662:S663" si="7196">IF(ISNA(R662),0,R662)</f>
        <v>2</v>
      </c>
      <c r="T662" s="9">
        <f t="shared" ref="T662:T663" si="7197">VLOOKUP(F662,$AI$2:$AL$5000,4,FALSE)</f>
        <v>2</v>
      </c>
      <c r="U662" s="9">
        <f t="shared" ref="U662:U663" si="7198">IF(ISNA(T662),0,T662)</f>
        <v>2</v>
      </c>
      <c r="X662" s="9">
        <f t="shared" ref="X662:X663" si="7199">VLOOKUP(F662,$AI$2:$AL$5000,3,FALSE)</f>
        <v>4148426</v>
      </c>
      <c r="Y662" s="349"/>
      <c r="Z662" s="9">
        <f>SUM(Y$7:Y662)</f>
        <v>0</v>
      </c>
      <c r="AC662" s="350">
        <f t="shared" ref="AC662" si="7200">IF(ISNA(VLOOKUP(F662,$AI$2:$AS$5000,11,FALSE)),"", VLOOKUP(F662,$AI$2:$AS$5000,11,FALSE))</f>
        <v>0</v>
      </c>
    </row>
    <row r="663" spans="1:50" ht="26.25" thickBot="1">
      <c r="A663" s="212">
        <f t="shared" si="7051"/>
        <v>0</v>
      </c>
      <c r="B663" s="23" t="str">
        <f t="shared" ref="B663:D663" si="7201">B661</f>
        <v>GGFV51FA</v>
      </c>
      <c r="C663" s="220" t="str">
        <f t="shared" si="7201"/>
        <v>Major Must</v>
      </c>
      <c r="D663" s="45" t="str">
        <f t="shared" si="7201"/>
        <v>FV. 5.8.10</v>
      </c>
      <c r="E663" s="24" t="str">
        <f>Labels!$C$104</f>
        <v>Answer 2 / Evidence</v>
      </c>
      <c r="F663" s="222"/>
      <c r="G663" s="223"/>
      <c r="H663" s="25" t="str">
        <f t="shared" si="7186"/>
        <v/>
      </c>
      <c r="I663" s="25" t="str">
        <f t="shared" si="7187"/>
        <v/>
      </c>
      <c r="J663" s="25" t="str">
        <f t="shared" si="7188"/>
        <v/>
      </c>
      <c r="K663" s="25" t="str">
        <f t="shared" si="7189"/>
        <v>X</v>
      </c>
      <c r="L663" s="27" t="str">
        <f t="shared" ref="L663" si="7202">L661</f>
        <v/>
      </c>
      <c r="M663" s="21"/>
      <c r="N663" s="22" t="e">
        <f t="shared" si="7191"/>
        <v>#VALUE!</v>
      </c>
      <c r="O663" s="22" t="str">
        <f t="shared" ref="O663" si="7203">IF(ISERR(N663),D661,N663)</f>
        <v>FV. 5.8.10</v>
      </c>
      <c r="P663" s="22" t="str">
        <f t="shared" si="7193"/>
        <v/>
      </c>
      <c r="Q663" s="22" t="str">
        <f t="shared" si="7194"/>
        <v/>
      </c>
      <c r="R663" s="9" t="e">
        <f t="shared" si="7195"/>
        <v>#N/A</v>
      </c>
      <c r="S663" s="9">
        <f t="shared" si="7196"/>
        <v>0</v>
      </c>
      <c r="T663" s="9" t="e">
        <f t="shared" si="7197"/>
        <v>#N/A</v>
      </c>
      <c r="U663" s="9">
        <f t="shared" si="7198"/>
        <v>0</v>
      </c>
      <c r="V663" s="9">
        <f t="shared" ref="V663" si="7204">IF(U663=0,U662,U663)</f>
        <v>2</v>
      </c>
      <c r="W663" s="347">
        <v>2</v>
      </c>
      <c r="X663" s="9" t="e">
        <f t="shared" si="7199"/>
        <v>#N/A</v>
      </c>
      <c r="Y663" s="349"/>
      <c r="Z663" s="9">
        <f>SUM(Y$7:Y663)</f>
        <v>0</v>
      </c>
      <c r="AE663" s="9">
        <f t="shared" ref="AE663" si="7205">MIN(AH663,V663)</f>
        <v>2</v>
      </c>
      <c r="AH663" s="9">
        <v>2</v>
      </c>
      <c r="AU663" s="9">
        <v>0</v>
      </c>
      <c r="AV663" s="9">
        <f>U662</f>
        <v>2</v>
      </c>
    </row>
    <row r="667" spans="1:50" hidden="1"/>
    <row r="668" spans="1:50" hidden="1"/>
    <row r="669" spans="1:50" hidden="1"/>
    <row r="670" spans="1:50" hidden="1"/>
    <row r="671" spans="1:50" hidden="1"/>
    <row r="672" spans="1:50"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A757" sheet="1" objects="1" scenarios="1" selectLockedCells="1" autoFilter="0"/>
  <autoFilter ref="B6:L9" xr:uid="{00000000-0009-0000-0000-000005000000}">
    <filterColumn colId="3" showButton="0"/>
    <filterColumn colId="4" showButton="0"/>
  </autoFilter>
  <customSheetViews>
    <customSheetView guid="{7DA07996-06D1-47BC-BC6A-CCE2EA0F4462}" showGridLines="0" fitToPage="1" showAutoFilter="1">
      <pane xSplit="1" ySplit="6" topLeftCell="B7" activePane="bottomRight" state="frozen"/>
      <selection pane="bottomRight" activeCell="F8" sqref="F8"/>
      <pageMargins left="0.75" right="0.75" top="1" bottom="1" header="0.5" footer="0.5"/>
      <pageSetup paperSize="9" scale="32" fitToHeight="0" orientation="landscape" r:id="rId1"/>
      <headerFooter alignWithMargins="0"/>
      <autoFilter ref="B1:L1" xr:uid="{00000000-0000-0000-0000-000000000000}"/>
    </customSheetView>
  </customSheetViews>
  <mergeCells count="1">
    <mergeCell ref="E6:G6"/>
  </mergeCells>
  <phoneticPr fontId="3" type="noConversion"/>
  <conditionalFormatting sqref="M7:P7">
    <cfRule type="cellIs" dxfId="3" priority="3" stopIfTrue="1" operator="equal">
      <formula>"OK"</formula>
    </cfRule>
  </conditionalFormatting>
  <conditionalFormatting sqref="G7">
    <cfRule type="cellIs" dxfId="2" priority="4" stopIfTrue="1" operator="equal">
      <formula>$AF$1</formula>
    </cfRule>
  </conditionalFormatting>
  <conditionalFormatting sqref="M10:P10 M13:P13 M16:P16 M19:P19 M22:P22 M25:P25 M28:P28 M31:P31 M34:P34 M37:P37 M40:P40 M43:P43 M46:P46 M49:P49 M52:P52 M55:P55 M58:P58 M61:P61 M64:P64 M67:P67 M70:P70 M73:P73 M76:P76 M79:P79 M82:P82 M85:P85 M88:P88 M91:P91 M94:P94 M97:P97 M100:P100 M103:P103 M106:P106 M109:P109 M112:P112 M115:P115 M118:P118 M121:P121 M124:P124 M127:P127 M130:P130 M133:P133 M136:P136 M139:P139 M142:P142 M145:P145 M148:P148 M151:P151 M154:P154 M157:P157 M160:P160 M163:P163 M166:P166 M169:P169 M172:P172 M175:P175 M178:P178 M181:P181 M184:P184 M187:P187 M190:P190 M193:P193 M196:P196 M199:P199 M202:P202 M205:P205 M208:P208 M211:P211 M214:P214 M217:P217 M220:P220 M223:P223 M226:P226 M229:P229 M232:P232 M235:P235 M238:P238 M241:P241 M244:P244 M247:P247 M250:P250 M253:P253 M256:P256 M259:P259 M262:P262 M265:P265 M268:P268 M271:P271 M274:P274 M277:P277 M280:P280 M283:P283 M286:P286 M289:P289 M292:P292 M295:P295 M298:P298 M301:P301 M304:P304 M307:P307 M310:P310 M313:P313 M316:P316 M319:P319 M322:P322 M325:P325 M328:P328 M331:P331 M334:P334 M337:P337 M340:P340 M343:P343 M346:P346 M349:P349 M352:P352 M355:P355 M358:P358 M361:P361 M364:P364 M367:P367 M370:P370 M373:P373 M376:P376 M379:P379 M382:P382 M385:P385 M388:P388 M391:P391 M394:P394 M397:P397 M400:P400 M403:P403 M406:P406 M409:P409 M412:P412 M415:P415 M418:P418 M421:P421 M424:P424 M427:P427 M430:P430 M433:P433 M436:P436 M439:P439 M442:P442 M445:P445 M448:P448 M451:P451 M454:P454 M457:P457 M460:P460 M463:P463 M466:P466 M469:P469 M472:P472 M475:P475 M478:P478 M481:P481 M484:P484 M487:P487 M490:P490 M493:P493 M496:P496 M499:P499 M502:P502 M505:P505 M508:P508 M511:P511 M514:P514 M517:P517 M520:P520 M523:P523 M526:P526 M529:P529 M532:P532 M535:P535 M538:P538 M541:P541 M544:P544 M547:P547 M550:P550 M553:P553 M556:P556 M559:P559 M562:P562 M565:P565 M568:P568 M571:P571 M574:P574 M577:P577 M580:P580 M583:P583 M586:P586 M589:P589 M592:P592 M595:P595 M598:P598 M601:P601 M604:P604 M607:P607 M610:P610 M613:P613 M616:P616 M619:P619 M622:P622 M625:P625 M628:P628 M631:P631 M634:P634 M637:P637 M640:P640 M643:P643 M646:P646 M649:P649 M652:P652 M655:P655 M658:P658 M661:P661">
    <cfRule type="cellIs" dxfId="1" priority="1" stopIfTrue="1" operator="equal">
      <formula>"OK"</formula>
    </cfRule>
  </conditionalFormatting>
  <conditionalFormatting sqref="G10 G13 G16 G19 G22 G25 G28 G31 G34 G37 G40 G43 G46 G49 G52 G55 G58 G61 G64 G67 G70 G73 G76 G79 G82 G85 G88 G91 G94 G97 G100 G103 G106 G109 G112 G115 G118 G121 G124 G127 G130 G133 G136 G139 G142 G145 G148 G151 G154 G157 G160 G163 G166 G169 G172 G175 G178 G181 G184 G187 G190 G193 G196 G199 G202 G205 G208 G211 G214 G217 G220 G223 G226 G229 G232 G235 G238 G241 G244 G247 G250 G253 G256 G259 G262 G265 G268 G271 G274 G277 G280 G283 G286 G289 G292 G295 G298 G301 G304 G307 G310 G313 G316 G319 G322 G325 G328 G331 G334 G337 G340 G343 G346 G349 G352 G355 G358 G361 G364 G367 G370 G373 G376 G379 G382 G385 G388 G391 G394 G397 G400 G403 G406 G409 G412 G415 G418 G421 G424 G427 G430 G433 G436 G439 G442 G445 G448 G451 G454 G457 G460 G463 G466 G469 G472 G475 G478 G481 G484 G487 G490 G493 G496 G499 G502 G505 G508 G511 G514 G517 G520 G523 G526 G529 G532 G535 G538 G541 G544 G547 G550 G553 G556 G559 G562 G565 G568 G571 G574 G577 G580 G583 G586 G589 G592 G595 G598 G601 G604 G607 G610 G613 G616 G619 G622 G625 G628 G631 G634 G637 G640 G643 G646 G649 G652 G655 G658 G661">
    <cfRule type="cellIs" dxfId="0" priority="2" stopIfTrue="1" operator="equal">
      <formula>$AF$1</formula>
    </cfRule>
  </conditionalFormatting>
  <dataValidations count="220">
    <dataValidation operator="lessThanOrEqual" allowBlank="1" showInputMessage="1" showErrorMessage="1" errorTitle="Invalid entry" error="Input cannot exceed 255 characters" sqref="G8:G9 G11:G12 G14:G15 G17:G18 G20:G21 G23:G24 G26:G27 G29:G30 G32:G33 G35:G36 G38:G39 G41:G42 G44:G45 G47:G48 G50:G51 G53:G54 G56:G57 G59:G60 G62:G63 G65:G66 G68:G69 G71:G72 G74:G75 G77:G78 G80:G81 G83:G84 G86:G87 G89:G90 G92:G93 G95:G96 G98:G99 G101:G102 G104:G105 G107:G108 G110:G111 G113:G114 G116:G117 G119:G120 G122:G123 G125:G126 G128:G129 G131:G132 G134:G135 G137:G138 G140:G141 G143:G144 G146:G147 G149:G150 G152:G153 G155:G156 G158:G159 G161:G162 G164:G165 G167:G168 G170:G171 G173:G174 G176:G177 G179:G180 G182:G183 G185:G186 G188:G189 G191:G192 G194:G195 G197:G198 G200:G201 G203:G204 G206:G207 G209:G210 G212:G213 G215:G216 G218:G219 G221:G222 G224:G225 G227:G228 G230:G231 G233:G234 G236:G237 G239:G240 G242:G243 G245:G246 G248:G249 G251:G252 G254:G255 G257:G258 G260:G261 G263:G264 G266:G267 G269:G270 G272:G273 G275:G276 G278:G279 G281:G282 G284:G285 G287:G288 G290:G291 G293:G294 G296:G297 G299:G300 G302:G303 G305:G306 G308:G309 G311:G312 G314:G315 G317:G318 G320:G321 G323:G324 G326:G327 G329:G330 G332:G333 G335:G336 G338:G339 G341:G342 G344:G345 G347:G348 G350:G351 G353:G354 G356:G357 G359:G360 G362:G363 G365:G366 G368:G369 G371:G372 G374:G375 G377:G378 G380:G381 G383:G384 G386:G387 G389:G390 G392:G393 G395:G396 G398:G399 G401:G402 G404:G405 G407:G408 G410:G411 G413:G414 G416:G417 G419:G420 G422:G423 G425:G426 G428:G429 G431:G432 G434:G435 G437:G438 G440:G441 G443:G444 G446:G447 G449:G450 G452:G453 G455:G456 G458:G459 G461:G462 G464:G465 G467:G468 G470:G471 G473:G474 G476:G477 G479:G480 G482:G483 G485:G486 G488:G489 G491:G492 G494:G495 G497:G498 G500:G501 G503:G504 G506:G507 G509:G510 G512:G513 G515:G516 G518:G519 G521:G522 G524:G525 G527:G528 G530:G531 G533:G534 G536:G537 G539:G540 G542:G543 G545:G546 G548:G549 G551:G552 G554:G555 G557:G558 G560:G561 G563:G564 G566:G567 G569:G570 G572:G573 G575:G576 G578:G579 G581:G582 G584:G585 G587:G588 G590:G591 G593:G594 G596:G597 G599:G600 G602:G603 G605:G606 G608:G609 G611:G612 G614:G615 G617:G618 G620:G621 G623:G624 G626:G627 G629:G630 G632:G633 G635:G636 G638:G639 G641:G642 G644:G645 G647:G648 G650:G651 G653:G654 G656:G657 G659:G660 G662:G663" xr:uid="{00000000-0002-0000-0500-000000000000}"/>
    <dataValidation type="list" allowBlank="1" showInputMessage="1" showErrorMessage="1" sqref="F8 F9" xr:uid="{00000000-0002-0000-0500-000001000000}">
      <formula1>$AI$2:$AI$3</formula1>
    </dataValidation>
    <dataValidation type="list" allowBlank="1" showInputMessage="1" showErrorMessage="1" sqref="F11 F12" xr:uid="{00000000-0002-0000-0500-000002000000}">
      <formula1>$AI$4:$AI$5</formula1>
    </dataValidation>
    <dataValidation type="list" allowBlank="1" showInputMessage="1" showErrorMessage="1" sqref="F14 F15" xr:uid="{00000000-0002-0000-0500-000003000000}">
      <formula1>$AI$6:$AI$8</formula1>
    </dataValidation>
    <dataValidation type="list" allowBlank="1" showInputMessage="1" showErrorMessage="1" sqref="F17 F18" xr:uid="{00000000-0002-0000-0500-000004000000}">
      <formula1>$AI$9:$AI$11</formula1>
    </dataValidation>
    <dataValidation type="list" allowBlank="1" showInputMessage="1" showErrorMessage="1" sqref="F20 F21" xr:uid="{00000000-0002-0000-0500-000005000000}">
      <formula1>$AI$12:$AI$13</formula1>
    </dataValidation>
    <dataValidation type="list" allowBlank="1" showInputMessage="1" showErrorMessage="1" sqref="F23 F24" xr:uid="{00000000-0002-0000-0500-000006000000}">
      <formula1>$AI$14:$AI$16</formula1>
    </dataValidation>
    <dataValidation type="list" allowBlank="1" showInputMessage="1" showErrorMessage="1" sqref="F26 F27" xr:uid="{00000000-0002-0000-0500-000007000000}">
      <formula1>$AI$17:$AI$19</formula1>
    </dataValidation>
    <dataValidation type="list" allowBlank="1" showInputMessage="1" showErrorMessage="1" sqref="F29 F30" xr:uid="{00000000-0002-0000-0500-000008000000}">
      <formula1>$AI$20:$AI$21</formula1>
    </dataValidation>
    <dataValidation type="list" allowBlank="1" showInputMessage="1" showErrorMessage="1" sqref="F32 F33" xr:uid="{00000000-0002-0000-0500-000009000000}">
      <formula1>$AI$22:$AI$24</formula1>
    </dataValidation>
    <dataValidation type="list" allowBlank="1" showInputMessage="1" showErrorMessage="1" sqref="F35 F36" xr:uid="{00000000-0002-0000-0500-00000A000000}">
      <formula1>$AI$25:$AI$27</formula1>
    </dataValidation>
    <dataValidation type="list" allowBlank="1" showInputMessage="1" showErrorMessage="1" sqref="F38 F39" xr:uid="{00000000-0002-0000-0500-00000B000000}">
      <formula1>$AI$28:$AI$29</formula1>
    </dataValidation>
    <dataValidation type="list" allowBlank="1" showInputMessage="1" showErrorMessage="1" sqref="F41 F42" xr:uid="{00000000-0002-0000-0500-00000C000000}">
      <formula1>$AI$30:$AI$31</formula1>
    </dataValidation>
    <dataValidation type="list" allowBlank="1" showInputMessage="1" showErrorMessage="1" sqref="F44 F45" xr:uid="{00000000-0002-0000-0500-00000D000000}">
      <formula1>$AI$32:$AI$34</formula1>
    </dataValidation>
    <dataValidation type="list" allowBlank="1" showInputMessage="1" showErrorMessage="1" sqref="F47 F48" xr:uid="{00000000-0002-0000-0500-00000E000000}">
      <formula1>$AI$35:$AI$37</formula1>
    </dataValidation>
    <dataValidation type="list" allowBlank="1" showInputMessage="1" showErrorMessage="1" sqref="F50 F51" xr:uid="{00000000-0002-0000-0500-00000F000000}">
      <formula1>$AI$38:$AI$40</formula1>
    </dataValidation>
    <dataValidation type="list" allowBlank="1" showInputMessage="1" showErrorMessage="1" sqref="F53 F54" xr:uid="{00000000-0002-0000-0500-000010000000}">
      <formula1>$AI$41:$AI$42</formula1>
    </dataValidation>
    <dataValidation type="list" allowBlank="1" showInputMessage="1" showErrorMessage="1" sqref="F56 F57" xr:uid="{00000000-0002-0000-0500-000011000000}">
      <formula1>$AI$43:$AI$45</formula1>
    </dataValidation>
    <dataValidation type="list" allowBlank="1" showInputMessage="1" showErrorMessage="1" sqref="F59 F60" xr:uid="{00000000-0002-0000-0500-000012000000}">
      <formula1>$AI$46:$AI$47</formula1>
    </dataValidation>
    <dataValidation type="list" allowBlank="1" showInputMessage="1" showErrorMessage="1" sqref="F62 F63" xr:uid="{00000000-0002-0000-0500-000013000000}">
      <formula1>$AI$48:$AI$50</formula1>
    </dataValidation>
    <dataValidation type="list" allowBlank="1" showInputMessage="1" showErrorMessage="1" sqref="F65 F66" xr:uid="{00000000-0002-0000-0500-000014000000}">
      <formula1>$AI$51:$AI$53</formula1>
    </dataValidation>
    <dataValidation type="list" allowBlank="1" showInputMessage="1" showErrorMessage="1" sqref="F68 F69" xr:uid="{00000000-0002-0000-0500-000015000000}">
      <formula1>$AI$54:$AI$56</formula1>
    </dataValidation>
    <dataValidation type="list" allowBlank="1" showInputMessage="1" showErrorMessage="1" sqref="F71 F72" xr:uid="{00000000-0002-0000-0500-000016000000}">
      <formula1>$AI$57:$AI$59</formula1>
    </dataValidation>
    <dataValidation type="list" allowBlank="1" showInputMessage="1" showErrorMessage="1" sqref="F74 F75" xr:uid="{00000000-0002-0000-0500-000017000000}">
      <formula1>$AI$60:$AI$61</formula1>
    </dataValidation>
    <dataValidation type="list" allowBlank="1" showInputMessage="1" showErrorMessage="1" sqref="F77 F78" xr:uid="{00000000-0002-0000-0500-000018000000}">
      <formula1>$AI$62:$AI$64</formula1>
    </dataValidation>
    <dataValidation type="list" allowBlank="1" showInputMessage="1" showErrorMessage="1" sqref="F80 F81" xr:uid="{00000000-0002-0000-0500-000019000000}">
      <formula1>$AI$65:$AI$67</formula1>
    </dataValidation>
    <dataValidation type="list" allowBlank="1" showInputMessage="1" showErrorMessage="1" sqref="F83 F84" xr:uid="{00000000-0002-0000-0500-00001A000000}">
      <formula1>$AI$68:$AI$70</formula1>
    </dataValidation>
    <dataValidation type="list" allowBlank="1" showInputMessage="1" showErrorMessage="1" sqref="F86 F87" xr:uid="{00000000-0002-0000-0500-00001B000000}">
      <formula1>$AI$71:$AI$73</formula1>
    </dataValidation>
    <dataValidation type="list" allowBlank="1" showInputMessage="1" showErrorMessage="1" sqref="F89 F90" xr:uid="{00000000-0002-0000-0500-00001C000000}">
      <formula1>$AI$74:$AI$76</formula1>
    </dataValidation>
    <dataValidation type="list" allowBlank="1" showInputMessage="1" showErrorMessage="1" sqref="F92 F93" xr:uid="{00000000-0002-0000-0500-00001D000000}">
      <formula1>$AI$77:$AI$79</formula1>
    </dataValidation>
    <dataValidation type="list" allowBlank="1" showInputMessage="1" showErrorMessage="1" sqref="F95 F96" xr:uid="{00000000-0002-0000-0500-00001E000000}">
      <formula1>$AI$80:$AI$82</formula1>
    </dataValidation>
    <dataValidation type="list" allowBlank="1" showInputMessage="1" showErrorMessage="1" sqref="F98 F99" xr:uid="{00000000-0002-0000-0500-00001F000000}">
      <formula1>$AI$83:$AI$85</formula1>
    </dataValidation>
    <dataValidation type="list" allowBlank="1" showInputMessage="1" showErrorMessage="1" sqref="F101 F102" xr:uid="{00000000-0002-0000-0500-000020000000}">
      <formula1>$AI$86:$AI$88</formula1>
    </dataValidation>
    <dataValidation type="list" allowBlank="1" showInputMessage="1" showErrorMessage="1" sqref="F104 F105" xr:uid="{00000000-0002-0000-0500-000021000000}">
      <formula1>$AI$89:$AI$91</formula1>
    </dataValidation>
    <dataValidation type="list" allowBlank="1" showInputMessage="1" showErrorMessage="1" sqref="F107 F108" xr:uid="{00000000-0002-0000-0500-000022000000}">
      <formula1>$AI$92:$AI$94</formula1>
    </dataValidation>
    <dataValidation type="list" allowBlank="1" showInputMessage="1" showErrorMessage="1" sqref="F110 F111" xr:uid="{00000000-0002-0000-0500-000023000000}">
      <formula1>$AI$95:$AI$97</formula1>
    </dataValidation>
    <dataValidation type="list" allowBlank="1" showInputMessage="1" showErrorMessage="1" sqref="F113 F114" xr:uid="{00000000-0002-0000-0500-000024000000}">
      <formula1>$AI$98:$AI$100</formula1>
    </dataValidation>
    <dataValidation type="list" allowBlank="1" showInputMessage="1" showErrorMessage="1" sqref="F116 F117" xr:uid="{00000000-0002-0000-0500-000025000000}">
      <formula1>$AI$101:$AI$103</formula1>
    </dataValidation>
    <dataValidation type="list" allowBlank="1" showInputMessage="1" showErrorMessage="1" sqref="F119 F120" xr:uid="{00000000-0002-0000-0500-000026000000}">
      <formula1>$AI$104:$AI$106</formula1>
    </dataValidation>
    <dataValidation type="list" allowBlank="1" showInputMessage="1" showErrorMessage="1" sqref="F122 F123" xr:uid="{00000000-0002-0000-0500-000027000000}">
      <formula1>$AI$107:$AI$109</formula1>
    </dataValidation>
    <dataValidation type="list" allowBlank="1" showInputMessage="1" showErrorMessage="1" sqref="F125 F126" xr:uid="{00000000-0002-0000-0500-000028000000}">
      <formula1>$AI$110:$AI$112</formula1>
    </dataValidation>
    <dataValidation type="list" allowBlank="1" showInputMessage="1" showErrorMessage="1" sqref="F128 F129" xr:uid="{00000000-0002-0000-0500-000029000000}">
      <formula1>$AI$113:$AI$115</formula1>
    </dataValidation>
    <dataValidation type="list" allowBlank="1" showInputMessage="1" showErrorMessage="1" sqref="F131 F132" xr:uid="{00000000-0002-0000-0500-00002A000000}">
      <formula1>$AI$116:$AI$118</formula1>
    </dataValidation>
    <dataValidation type="list" allowBlank="1" showInputMessage="1" showErrorMessage="1" sqref="F134 F135" xr:uid="{00000000-0002-0000-0500-00002B000000}">
      <formula1>$AI$119:$AI$120</formula1>
    </dataValidation>
    <dataValidation type="list" allowBlank="1" showInputMessage="1" showErrorMessage="1" sqref="F137 F138" xr:uid="{00000000-0002-0000-0500-00002C000000}">
      <formula1>$AI$121:$AI$122</formula1>
    </dataValidation>
    <dataValidation type="list" allowBlank="1" showInputMessage="1" showErrorMessage="1" sqref="F140 F141" xr:uid="{00000000-0002-0000-0500-00002D000000}">
      <formula1>$AI$123:$AI$125</formula1>
    </dataValidation>
    <dataValidation type="list" allowBlank="1" showInputMessage="1" showErrorMessage="1" sqref="F143 F144" xr:uid="{00000000-0002-0000-0500-00002E000000}">
      <formula1>$AI$126:$AI$128</formula1>
    </dataValidation>
    <dataValidation type="list" allowBlank="1" showInputMessage="1" showErrorMessage="1" sqref="F146 F147" xr:uid="{00000000-0002-0000-0500-00002F000000}">
      <formula1>$AI$129:$AI$131</formula1>
    </dataValidation>
    <dataValidation type="list" allowBlank="1" showInputMessage="1" showErrorMessage="1" sqref="F149 F150" xr:uid="{00000000-0002-0000-0500-000030000000}">
      <formula1>$AI$132:$AI$134</formula1>
    </dataValidation>
    <dataValidation type="list" allowBlank="1" showInputMessage="1" showErrorMessage="1" sqref="F152 F153" xr:uid="{00000000-0002-0000-0500-000031000000}">
      <formula1>$AI$135:$AI$137</formula1>
    </dataValidation>
    <dataValidation type="list" allowBlank="1" showInputMessage="1" showErrorMessage="1" sqref="F155 F156" xr:uid="{00000000-0002-0000-0500-000032000000}">
      <formula1>$AI$138:$AI$140</formula1>
    </dataValidation>
    <dataValidation type="list" allowBlank="1" showInputMessage="1" showErrorMessage="1" sqref="F158 F159" xr:uid="{00000000-0002-0000-0500-000033000000}">
      <formula1>$AI$141:$AI$143</formula1>
    </dataValidation>
    <dataValidation type="list" allowBlank="1" showInputMessage="1" showErrorMessage="1" sqref="F161 F162" xr:uid="{00000000-0002-0000-0500-000034000000}">
      <formula1>$AI$144:$AI$145</formula1>
    </dataValidation>
    <dataValidation type="list" allowBlank="1" showInputMessage="1" showErrorMessage="1" sqref="F164 F165" xr:uid="{00000000-0002-0000-0500-000035000000}">
      <formula1>$AI$146:$AI$147</formula1>
    </dataValidation>
    <dataValidation type="list" allowBlank="1" showInputMessage="1" showErrorMessage="1" sqref="F167 F168" xr:uid="{00000000-0002-0000-0500-000036000000}">
      <formula1>$AI$148:$AI$149</formula1>
    </dataValidation>
    <dataValidation type="list" allowBlank="1" showInputMessage="1" showErrorMessage="1" sqref="F170 F171" xr:uid="{00000000-0002-0000-0500-000037000000}">
      <formula1>$AI$150:$AI$151</formula1>
    </dataValidation>
    <dataValidation type="list" allowBlank="1" showInputMessage="1" showErrorMessage="1" sqref="F173 F174" xr:uid="{00000000-0002-0000-0500-000038000000}">
      <formula1>$AI$152:$AI$154</formula1>
    </dataValidation>
    <dataValidation type="list" allowBlank="1" showInputMessage="1" showErrorMessage="1" sqref="F176 F177" xr:uid="{00000000-0002-0000-0500-000039000000}">
      <formula1>$AI$155:$AI$157</formula1>
    </dataValidation>
    <dataValidation type="list" allowBlank="1" showInputMessage="1" showErrorMessage="1" sqref="F179 F180" xr:uid="{00000000-0002-0000-0500-00003A000000}">
      <formula1>$AI$158:$AI$159</formula1>
    </dataValidation>
    <dataValidation type="list" allowBlank="1" showInputMessage="1" showErrorMessage="1" sqref="F182 F183" xr:uid="{00000000-0002-0000-0500-00003B000000}">
      <formula1>$AI$160:$AI$162</formula1>
    </dataValidation>
    <dataValidation type="list" allowBlank="1" showInputMessage="1" showErrorMessage="1" sqref="F185 F186" xr:uid="{00000000-0002-0000-0500-00003C000000}">
      <formula1>$AI$163:$AI$164</formula1>
    </dataValidation>
    <dataValidation type="list" allowBlank="1" showInputMessage="1" showErrorMessage="1" sqref="F188 F189" xr:uid="{00000000-0002-0000-0500-00003D000000}">
      <formula1>$AI$165:$AI$167</formula1>
    </dataValidation>
    <dataValidation type="list" allowBlank="1" showInputMessage="1" showErrorMessage="1" sqref="F191 F192" xr:uid="{00000000-0002-0000-0500-00003E000000}">
      <formula1>$AI$168:$AI$170</formula1>
    </dataValidation>
    <dataValidation type="list" allowBlank="1" showInputMessage="1" showErrorMessage="1" sqref="F194 F195" xr:uid="{00000000-0002-0000-0500-00003F000000}">
      <formula1>$AI$171:$AI$173</formula1>
    </dataValidation>
    <dataValidation type="list" allowBlank="1" showInputMessage="1" showErrorMessage="1" sqref="F197 F198" xr:uid="{00000000-0002-0000-0500-000040000000}">
      <formula1>$AI$174:$AI$176</formula1>
    </dataValidation>
    <dataValidation type="list" allowBlank="1" showInputMessage="1" showErrorMessage="1" sqref="F200 F201" xr:uid="{00000000-0002-0000-0500-000041000000}">
      <formula1>$AI$177:$AI$179</formula1>
    </dataValidation>
    <dataValidation type="list" allowBlank="1" showInputMessage="1" showErrorMessage="1" sqref="F203 F204" xr:uid="{00000000-0002-0000-0500-000042000000}">
      <formula1>$AI$180:$AI$182</formula1>
    </dataValidation>
    <dataValidation type="list" allowBlank="1" showInputMessage="1" showErrorMessage="1" sqref="F206 F207" xr:uid="{00000000-0002-0000-0500-000043000000}">
      <formula1>$AI$183:$AI$185</formula1>
    </dataValidation>
    <dataValidation type="list" allowBlank="1" showInputMessage="1" showErrorMessage="1" sqref="F209 F210" xr:uid="{00000000-0002-0000-0500-000044000000}">
      <formula1>$AI$186:$AI$188</formula1>
    </dataValidation>
    <dataValidation type="list" allowBlank="1" showInputMessage="1" showErrorMessage="1" sqref="F212 F213" xr:uid="{00000000-0002-0000-0500-000045000000}">
      <formula1>$AI$189:$AI$190</formula1>
    </dataValidation>
    <dataValidation type="list" allowBlank="1" showInputMessage="1" showErrorMessage="1" sqref="F215 F216" xr:uid="{00000000-0002-0000-0500-000046000000}">
      <formula1>$AI$191:$AI$193</formula1>
    </dataValidation>
    <dataValidation type="list" allowBlank="1" showInputMessage="1" showErrorMessage="1" sqref="F218 F219" xr:uid="{00000000-0002-0000-0500-000047000000}">
      <formula1>$AI$194:$AI$196</formula1>
    </dataValidation>
    <dataValidation type="list" allowBlank="1" showInputMessage="1" showErrorMessage="1" sqref="F221 F222" xr:uid="{00000000-0002-0000-0500-000048000000}">
      <formula1>$AI$197:$AI$199</formula1>
    </dataValidation>
    <dataValidation type="list" allowBlank="1" showInputMessage="1" showErrorMessage="1" sqref="F224 F225" xr:uid="{00000000-0002-0000-0500-000049000000}">
      <formula1>$AI$200:$AI$202</formula1>
    </dataValidation>
    <dataValidation type="list" allowBlank="1" showInputMessage="1" showErrorMessage="1" sqref="F227 F228" xr:uid="{00000000-0002-0000-0500-00004A000000}">
      <formula1>$AI$203:$AI$205</formula1>
    </dataValidation>
    <dataValidation type="list" allowBlank="1" showInputMessage="1" showErrorMessage="1" sqref="F230 F231" xr:uid="{00000000-0002-0000-0500-00004B000000}">
      <formula1>$AI$206:$AI$208</formula1>
    </dataValidation>
    <dataValidation type="list" allowBlank="1" showInputMessage="1" showErrorMessage="1" sqref="F233 F234" xr:uid="{00000000-0002-0000-0500-00004C000000}">
      <formula1>$AI$209:$AI$211</formula1>
    </dataValidation>
    <dataValidation type="list" allowBlank="1" showInputMessage="1" showErrorMessage="1" sqref="F236 F237" xr:uid="{00000000-0002-0000-0500-00004D000000}">
      <formula1>$AI$212:$AI$213</formula1>
    </dataValidation>
    <dataValidation type="list" allowBlank="1" showInputMessage="1" showErrorMessage="1" sqref="F239 F240" xr:uid="{00000000-0002-0000-0500-00004E000000}">
      <formula1>$AI$214:$AI$215</formula1>
    </dataValidation>
    <dataValidation type="list" allowBlank="1" showInputMessage="1" showErrorMessage="1" sqref="F242 F243" xr:uid="{00000000-0002-0000-0500-00004F000000}">
      <formula1>$AI$216:$AI$217</formula1>
    </dataValidation>
    <dataValidation type="list" allowBlank="1" showInputMessage="1" showErrorMessage="1" sqref="F245 F246" xr:uid="{00000000-0002-0000-0500-000050000000}">
      <formula1>$AI$218:$AI$219</formula1>
    </dataValidation>
    <dataValidation type="list" allowBlank="1" showInputMessage="1" showErrorMessage="1" sqref="F248 F249" xr:uid="{00000000-0002-0000-0500-000051000000}">
      <formula1>$AI$220:$AI$221</formula1>
    </dataValidation>
    <dataValidation type="list" allowBlank="1" showInputMessage="1" showErrorMessage="1" sqref="F251 F252" xr:uid="{00000000-0002-0000-0500-000052000000}">
      <formula1>$AI$222:$AI$223</formula1>
    </dataValidation>
    <dataValidation type="list" allowBlank="1" showInputMessage="1" showErrorMessage="1" sqref="F254 F255" xr:uid="{00000000-0002-0000-0500-000053000000}">
      <formula1>$AI$224:$AI$226</formula1>
    </dataValidation>
    <dataValidation type="list" allowBlank="1" showInputMessage="1" showErrorMessage="1" sqref="F257 F258" xr:uid="{00000000-0002-0000-0500-000054000000}">
      <formula1>$AI$227:$AI$229</formula1>
    </dataValidation>
    <dataValidation type="list" allowBlank="1" showInputMessage="1" showErrorMessage="1" sqref="F260 F261" xr:uid="{00000000-0002-0000-0500-000055000000}">
      <formula1>$AI$230:$AI$232</formula1>
    </dataValidation>
    <dataValidation type="list" allowBlank="1" showInputMessage="1" showErrorMessage="1" sqref="F263 F264" xr:uid="{00000000-0002-0000-0500-000056000000}">
      <formula1>$AI$233:$AI$235</formula1>
    </dataValidation>
    <dataValidation type="list" allowBlank="1" showInputMessage="1" showErrorMessage="1" sqref="F266 F267" xr:uid="{00000000-0002-0000-0500-000057000000}">
      <formula1>$AI$236:$AI$238</formula1>
    </dataValidation>
    <dataValidation type="list" allowBlank="1" showInputMessage="1" showErrorMessage="1" sqref="F269 F270" xr:uid="{00000000-0002-0000-0500-000058000000}">
      <formula1>$AI$239:$AI$241</formula1>
    </dataValidation>
    <dataValidation type="list" allowBlank="1" showInputMessage="1" showErrorMessage="1" sqref="F272 F273" xr:uid="{00000000-0002-0000-0500-000059000000}">
      <formula1>$AI$242:$AI$244</formula1>
    </dataValidation>
    <dataValidation type="list" allowBlank="1" showInputMessage="1" showErrorMessage="1" sqref="F275 F276" xr:uid="{00000000-0002-0000-0500-00005A000000}">
      <formula1>$AI$245:$AI$246</formula1>
    </dataValidation>
    <dataValidation type="list" allowBlank="1" showInputMessage="1" showErrorMessage="1" sqref="F278 F279" xr:uid="{00000000-0002-0000-0500-00005B000000}">
      <formula1>$AI$247:$AI$249</formula1>
    </dataValidation>
    <dataValidation type="list" allowBlank="1" showInputMessage="1" showErrorMessage="1" sqref="F281 F282" xr:uid="{00000000-0002-0000-0500-00005C000000}">
      <formula1>$AI$250:$AI$252</formula1>
    </dataValidation>
    <dataValidation type="list" allowBlank="1" showInputMessage="1" showErrorMessage="1" sqref="F284 F285" xr:uid="{00000000-0002-0000-0500-00005D000000}">
      <formula1>$AI$253:$AI$255</formula1>
    </dataValidation>
    <dataValidation type="list" allowBlank="1" showInputMessage="1" showErrorMessage="1" sqref="F287 F288" xr:uid="{00000000-0002-0000-0500-00005E000000}">
      <formula1>$AI$256:$AI$258</formula1>
    </dataValidation>
    <dataValidation type="list" allowBlank="1" showInputMessage="1" showErrorMessage="1" sqref="F290 F291" xr:uid="{00000000-0002-0000-0500-00005F000000}">
      <formula1>$AI$259:$AI$261</formula1>
    </dataValidation>
    <dataValidation type="list" allowBlank="1" showInputMessage="1" showErrorMessage="1" sqref="F293 F294" xr:uid="{00000000-0002-0000-0500-000060000000}">
      <formula1>$AI$262:$AI$263</formula1>
    </dataValidation>
    <dataValidation type="list" allowBlank="1" showInputMessage="1" showErrorMessage="1" sqref="F296 F297" xr:uid="{00000000-0002-0000-0500-000061000000}">
      <formula1>$AI$264:$AI$266</formula1>
    </dataValidation>
    <dataValidation type="list" allowBlank="1" showInputMessage="1" showErrorMessage="1" sqref="F299 F300" xr:uid="{00000000-0002-0000-0500-000062000000}">
      <formula1>$AI$267:$AI$269</formula1>
    </dataValidation>
    <dataValidation type="list" allowBlank="1" showInputMessage="1" showErrorMessage="1" sqref="F302 F303" xr:uid="{00000000-0002-0000-0500-000063000000}">
      <formula1>$AI$270:$AI$272</formula1>
    </dataValidation>
    <dataValidation type="list" allowBlank="1" showInputMessage="1" showErrorMessage="1" sqref="F305 F306" xr:uid="{00000000-0002-0000-0500-000064000000}">
      <formula1>$AI$273:$AI$275</formula1>
    </dataValidation>
    <dataValidation type="list" allowBlank="1" showInputMessage="1" showErrorMessage="1" sqref="F308 F309" xr:uid="{00000000-0002-0000-0500-000065000000}">
      <formula1>$AI$276:$AI$278</formula1>
    </dataValidation>
    <dataValidation type="list" allowBlank="1" showInputMessage="1" showErrorMessage="1" sqref="F311 F312" xr:uid="{00000000-0002-0000-0500-000066000000}">
      <formula1>$AI$279:$AI$281</formula1>
    </dataValidation>
    <dataValidation type="list" allowBlank="1" showInputMessage="1" showErrorMessage="1" sqref="F314 F315" xr:uid="{00000000-0002-0000-0500-000067000000}">
      <formula1>$AI$282:$AI$284</formula1>
    </dataValidation>
    <dataValidation type="list" allowBlank="1" showInputMessage="1" showErrorMessage="1" sqref="F317 F318" xr:uid="{00000000-0002-0000-0500-000068000000}">
      <formula1>$AI$285:$AI$287</formula1>
    </dataValidation>
    <dataValidation type="list" allowBlank="1" showInputMessage="1" showErrorMessage="1" sqref="F320 F321" xr:uid="{00000000-0002-0000-0500-000069000000}">
      <formula1>$AI$288:$AI$290</formula1>
    </dataValidation>
    <dataValidation type="list" allowBlank="1" showInputMessage="1" showErrorMessage="1" sqref="F323 F324" xr:uid="{00000000-0002-0000-0500-00006A000000}">
      <formula1>$AI$291:$AI$293</formula1>
    </dataValidation>
    <dataValidation type="list" allowBlank="1" showInputMessage="1" showErrorMessage="1" sqref="F326 F327" xr:uid="{00000000-0002-0000-0500-00006B000000}">
      <formula1>$AI$294:$AI$296</formula1>
    </dataValidation>
    <dataValidation type="list" allowBlank="1" showInputMessage="1" showErrorMessage="1" sqref="F329 F330" xr:uid="{00000000-0002-0000-0500-00006C000000}">
      <formula1>$AI$297:$AI$299</formula1>
    </dataValidation>
    <dataValidation type="list" allowBlank="1" showInputMessage="1" showErrorMessage="1" sqref="F332 F333" xr:uid="{00000000-0002-0000-0500-00006D000000}">
      <formula1>$AI$300:$AI$302</formula1>
    </dataValidation>
    <dataValidation type="list" allowBlank="1" showInputMessage="1" showErrorMessage="1" sqref="F335 F336" xr:uid="{00000000-0002-0000-0500-00006E000000}">
      <formula1>$AI$303:$AI$305</formula1>
    </dataValidation>
    <dataValidation type="list" allowBlank="1" showInputMessage="1" showErrorMessage="1" sqref="F338 F339" xr:uid="{00000000-0002-0000-0500-00006F000000}">
      <formula1>$AI$306:$AI$308</formula1>
    </dataValidation>
    <dataValidation type="list" allowBlank="1" showInputMessage="1" showErrorMessage="1" sqref="F341 F342" xr:uid="{00000000-0002-0000-0500-000070000000}">
      <formula1>$AI$309:$AI$311</formula1>
    </dataValidation>
    <dataValidation type="list" allowBlank="1" showInputMessage="1" showErrorMessage="1" sqref="F344 F345" xr:uid="{00000000-0002-0000-0500-000071000000}">
      <formula1>$AI$312:$AI$313</formula1>
    </dataValidation>
    <dataValidation type="list" allowBlank="1" showInputMessage="1" showErrorMessage="1" sqref="F347 F348" xr:uid="{00000000-0002-0000-0500-000072000000}">
      <formula1>$AI$314:$AI$315</formula1>
    </dataValidation>
    <dataValidation type="list" allowBlank="1" showInputMessage="1" showErrorMessage="1" sqref="F350 F351" xr:uid="{00000000-0002-0000-0500-000073000000}">
      <formula1>$AI$316:$AI$317</formula1>
    </dataValidation>
    <dataValidation type="list" allowBlank="1" showInputMessage="1" showErrorMessage="1" sqref="F353 F354" xr:uid="{00000000-0002-0000-0500-000074000000}">
      <formula1>$AI$318:$AI$320</formula1>
    </dataValidation>
    <dataValidation type="list" allowBlank="1" showInputMessage="1" showErrorMessage="1" sqref="F356 F357" xr:uid="{00000000-0002-0000-0500-000075000000}">
      <formula1>$AI$321:$AI$322</formula1>
    </dataValidation>
    <dataValidation type="list" allowBlank="1" showInputMessage="1" showErrorMessage="1" sqref="F359 F360" xr:uid="{00000000-0002-0000-0500-000076000000}">
      <formula1>$AI$323:$AI$324</formula1>
    </dataValidation>
    <dataValidation type="list" allowBlank="1" showInputMessage="1" showErrorMessage="1" sqref="F362 F363" xr:uid="{00000000-0002-0000-0500-000077000000}">
      <formula1>$AI$325:$AI$326</formula1>
    </dataValidation>
    <dataValidation type="list" allowBlank="1" showInputMessage="1" showErrorMessage="1" sqref="F365 F366" xr:uid="{00000000-0002-0000-0500-000078000000}">
      <formula1>$AI$327:$AI$328</formula1>
    </dataValidation>
    <dataValidation type="list" allowBlank="1" showInputMessage="1" showErrorMessage="1" sqref="F368 F369" xr:uid="{00000000-0002-0000-0500-000079000000}">
      <formula1>$AI$329:$AI$330</formula1>
    </dataValidation>
    <dataValidation type="list" allowBlank="1" showInputMessage="1" showErrorMessage="1" sqref="F371 F372" xr:uid="{00000000-0002-0000-0500-00007A000000}">
      <formula1>$AI$331:$AI$332</formula1>
    </dataValidation>
    <dataValidation type="list" allowBlank="1" showInputMessage="1" showErrorMessage="1" sqref="F374 F375" xr:uid="{00000000-0002-0000-0500-00007B000000}">
      <formula1>$AI$333:$AI$335</formula1>
    </dataValidation>
    <dataValidation type="list" allowBlank="1" showInputMessage="1" showErrorMessage="1" sqref="F377 F378" xr:uid="{00000000-0002-0000-0500-00007C000000}">
      <formula1>$AI$336:$AI$338</formula1>
    </dataValidation>
    <dataValidation type="list" allowBlank="1" showInputMessage="1" showErrorMessage="1" sqref="F380 F381" xr:uid="{00000000-0002-0000-0500-00007D000000}">
      <formula1>$AI$339:$AI$341</formula1>
    </dataValidation>
    <dataValidation type="list" allowBlank="1" showInputMessage="1" showErrorMessage="1" sqref="F383 F384" xr:uid="{00000000-0002-0000-0500-00007E000000}">
      <formula1>$AI$342:$AI$344</formula1>
    </dataValidation>
    <dataValidation type="list" allowBlank="1" showInputMessage="1" showErrorMessage="1" sqref="F386 F387" xr:uid="{00000000-0002-0000-0500-00007F000000}">
      <formula1>$AI$345:$AI$346</formula1>
    </dataValidation>
    <dataValidation type="list" allowBlank="1" showInputMessage="1" showErrorMessage="1" sqref="F389 F390" xr:uid="{00000000-0002-0000-0500-000080000000}">
      <formula1>$AI$347:$AI$349</formula1>
    </dataValidation>
    <dataValidation type="list" allowBlank="1" showInputMessage="1" showErrorMessage="1" sqref="F392 F393" xr:uid="{00000000-0002-0000-0500-000081000000}">
      <formula1>$AI$350:$AI$352</formula1>
    </dataValidation>
    <dataValidation type="list" allowBlank="1" showInputMessage="1" showErrorMessage="1" sqref="F395 F396" xr:uid="{00000000-0002-0000-0500-000082000000}">
      <formula1>$AI$353:$AI$355</formula1>
    </dataValidation>
    <dataValidation type="list" allowBlank="1" showInputMessage="1" showErrorMessage="1" sqref="F398 F399" xr:uid="{00000000-0002-0000-0500-000083000000}">
      <formula1>$AI$356:$AI$358</formula1>
    </dataValidation>
    <dataValidation type="list" allowBlank="1" showInputMessage="1" showErrorMessage="1" sqref="F401 F402" xr:uid="{00000000-0002-0000-0500-000084000000}">
      <formula1>$AI$359:$AI$361</formula1>
    </dataValidation>
    <dataValidation type="list" allowBlank="1" showInputMessage="1" showErrorMessage="1" sqref="F404 F405" xr:uid="{00000000-0002-0000-0500-000085000000}">
      <formula1>$AI$362:$AI$364</formula1>
    </dataValidation>
    <dataValidation type="list" allowBlank="1" showInputMessage="1" showErrorMessage="1" sqref="F407 F408" xr:uid="{00000000-0002-0000-0500-000086000000}">
      <formula1>$AI$365:$AI$367</formula1>
    </dataValidation>
    <dataValidation type="list" allowBlank="1" showInputMessage="1" showErrorMessage="1" sqref="F410 F411" xr:uid="{00000000-0002-0000-0500-000087000000}">
      <formula1>$AI$368:$AI$369</formula1>
    </dataValidation>
    <dataValidation type="list" allowBlank="1" showInputMessage="1" showErrorMessage="1" sqref="F413 F414" xr:uid="{00000000-0002-0000-0500-000088000000}">
      <formula1>$AI$370:$AI$371</formula1>
    </dataValidation>
    <dataValidation type="list" allowBlank="1" showInputMessage="1" showErrorMessage="1" sqref="F416 F417" xr:uid="{00000000-0002-0000-0500-000089000000}">
      <formula1>$AI$372:$AI$373</formula1>
    </dataValidation>
    <dataValidation type="list" allowBlank="1" showInputMessage="1" showErrorMessage="1" sqref="F419 F420" xr:uid="{00000000-0002-0000-0500-00008A000000}">
      <formula1>$AI$374:$AI$375</formula1>
    </dataValidation>
    <dataValidation type="list" allowBlank="1" showInputMessage="1" showErrorMessage="1" sqref="F422 F423" xr:uid="{00000000-0002-0000-0500-00008B000000}">
      <formula1>$AI$376:$AI$377</formula1>
    </dataValidation>
    <dataValidation type="list" allowBlank="1" showInputMessage="1" showErrorMessage="1" sqref="F425 F426" xr:uid="{00000000-0002-0000-0500-00008C000000}">
      <formula1>$AI$378:$AI$379</formula1>
    </dataValidation>
    <dataValidation type="list" allowBlank="1" showInputMessage="1" showErrorMessage="1" sqref="F428 F429" xr:uid="{00000000-0002-0000-0500-00008D000000}">
      <formula1>$AI$380:$AI$382</formula1>
    </dataValidation>
    <dataValidation type="list" allowBlank="1" showInputMessage="1" showErrorMessage="1" sqref="F431 F432" xr:uid="{00000000-0002-0000-0500-00008E000000}">
      <formula1>$AI$383:$AI$384</formula1>
    </dataValidation>
    <dataValidation type="list" allowBlank="1" showInputMessage="1" showErrorMessage="1" sqref="F434 F435" xr:uid="{00000000-0002-0000-0500-00008F000000}">
      <formula1>$AI$385:$AI$386</formula1>
    </dataValidation>
    <dataValidation type="list" allowBlank="1" showInputMessage="1" showErrorMessage="1" sqref="F437 F438" xr:uid="{00000000-0002-0000-0500-000090000000}">
      <formula1>$AI$387:$AI$388</formula1>
    </dataValidation>
    <dataValidation type="list" allowBlank="1" showInputMessage="1" showErrorMessage="1" sqref="F440 F441" xr:uid="{00000000-0002-0000-0500-000091000000}">
      <formula1>$AI$389:$AI$391</formula1>
    </dataValidation>
    <dataValidation type="list" allowBlank="1" showInputMessage="1" showErrorMessage="1" sqref="F443 F444" xr:uid="{00000000-0002-0000-0500-000092000000}">
      <formula1>$AI$392:$AI$393</formula1>
    </dataValidation>
    <dataValidation type="list" allowBlank="1" showInputMessage="1" showErrorMessage="1" sqref="F446 F447" xr:uid="{00000000-0002-0000-0500-000093000000}">
      <formula1>$AI$394:$AI$396</formula1>
    </dataValidation>
    <dataValidation type="list" allowBlank="1" showInputMessage="1" showErrorMessage="1" sqref="F449 F450" xr:uid="{00000000-0002-0000-0500-000094000000}">
      <formula1>$AI$397:$AI$398</formula1>
    </dataValidation>
    <dataValidation type="list" allowBlank="1" showInputMessage="1" showErrorMessage="1" sqref="F452 F453" xr:uid="{00000000-0002-0000-0500-000095000000}">
      <formula1>$AI$399:$AI$400</formula1>
    </dataValidation>
    <dataValidation type="list" allowBlank="1" showInputMessage="1" showErrorMessage="1" sqref="F455 F456" xr:uid="{00000000-0002-0000-0500-000096000000}">
      <formula1>$AI$401:$AI$403</formula1>
    </dataValidation>
    <dataValidation type="list" allowBlank="1" showInputMessage="1" showErrorMessage="1" sqref="F458 F459" xr:uid="{00000000-0002-0000-0500-000097000000}">
      <formula1>$AI$404:$AI$406</formula1>
    </dataValidation>
    <dataValidation type="list" allowBlank="1" showInputMessage="1" showErrorMessage="1" sqref="F461 F462" xr:uid="{00000000-0002-0000-0500-000098000000}">
      <formula1>$AI$407:$AI$409</formula1>
    </dataValidation>
    <dataValidation type="list" allowBlank="1" showInputMessage="1" showErrorMessage="1" sqref="F464 F465" xr:uid="{00000000-0002-0000-0500-000099000000}">
      <formula1>$AI$410:$AI$411</formula1>
    </dataValidation>
    <dataValidation type="list" allowBlank="1" showInputMessage="1" showErrorMessage="1" sqref="F467 F468" xr:uid="{00000000-0002-0000-0500-00009A000000}">
      <formula1>$AI$412:$AI$413</formula1>
    </dataValidation>
    <dataValidation type="list" allowBlank="1" showInputMessage="1" showErrorMessage="1" sqref="F470 F471" xr:uid="{00000000-0002-0000-0500-00009B000000}">
      <formula1>$AI$414:$AI$415</formula1>
    </dataValidation>
    <dataValidation type="list" allowBlank="1" showInputMessage="1" showErrorMessage="1" sqref="F473 F474" xr:uid="{00000000-0002-0000-0500-00009C000000}">
      <formula1>$AI$416:$AI$418</formula1>
    </dataValidation>
    <dataValidation type="list" allowBlank="1" showInputMessage="1" showErrorMessage="1" sqref="F476 F477" xr:uid="{00000000-0002-0000-0500-00009D000000}">
      <formula1>$AI$419:$AI$420</formula1>
    </dataValidation>
    <dataValidation type="list" allowBlank="1" showInputMessage="1" showErrorMessage="1" sqref="F479 F480" xr:uid="{00000000-0002-0000-0500-00009E000000}">
      <formula1>$AI$421:$AI$423</formula1>
    </dataValidation>
    <dataValidation type="list" allowBlank="1" showInputMessage="1" showErrorMessage="1" sqref="F482 F483" xr:uid="{00000000-0002-0000-0500-00009F000000}">
      <formula1>$AI$424:$AI$426</formula1>
    </dataValidation>
    <dataValidation type="list" allowBlank="1" showInputMessage="1" showErrorMessage="1" sqref="F485 F486" xr:uid="{00000000-0002-0000-0500-0000A0000000}">
      <formula1>$AI$427:$AI$429</formula1>
    </dataValidation>
    <dataValidation type="list" allowBlank="1" showInputMessage="1" showErrorMessage="1" sqref="F488 F489" xr:uid="{00000000-0002-0000-0500-0000A1000000}">
      <formula1>$AI$430:$AI$432</formula1>
    </dataValidation>
    <dataValidation type="list" allowBlank="1" showInputMessage="1" showErrorMessage="1" sqref="F491 F492" xr:uid="{00000000-0002-0000-0500-0000A2000000}">
      <formula1>$AI$433:$AI$435</formula1>
    </dataValidation>
    <dataValidation type="list" allowBlank="1" showInputMessage="1" showErrorMessage="1" sqref="F494 F495" xr:uid="{00000000-0002-0000-0500-0000A3000000}">
      <formula1>$AI$436:$AI$438</formula1>
    </dataValidation>
    <dataValidation type="list" allowBlank="1" showInputMessage="1" showErrorMessage="1" sqref="F497 F498" xr:uid="{00000000-0002-0000-0500-0000A4000000}">
      <formula1>$AI$439:$AI$441</formula1>
    </dataValidation>
    <dataValidation type="list" allowBlank="1" showInputMessage="1" showErrorMessage="1" sqref="F500 F501" xr:uid="{00000000-0002-0000-0500-0000A5000000}">
      <formula1>$AI$442:$AI$444</formula1>
    </dataValidation>
    <dataValidation type="list" allowBlank="1" showInputMessage="1" showErrorMessage="1" sqref="F503 F504" xr:uid="{00000000-0002-0000-0500-0000A6000000}">
      <formula1>$AI$445:$AI$447</formula1>
    </dataValidation>
    <dataValidation type="list" allowBlank="1" showInputMessage="1" showErrorMessage="1" sqref="F506 F507" xr:uid="{00000000-0002-0000-0500-0000A7000000}">
      <formula1>$AI$448:$AI$450</formula1>
    </dataValidation>
    <dataValidation type="list" allowBlank="1" showInputMessage="1" showErrorMessage="1" sqref="F509 F510" xr:uid="{00000000-0002-0000-0500-0000A8000000}">
      <formula1>$AI$451:$AI$453</formula1>
    </dataValidation>
    <dataValidation type="list" allowBlank="1" showInputMessage="1" showErrorMessage="1" sqref="F512 F513" xr:uid="{00000000-0002-0000-0500-0000A9000000}">
      <formula1>$AI$454:$AI$456</formula1>
    </dataValidation>
    <dataValidation type="list" allowBlank="1" showInputMessage="1" showErrorMessage="1" sqref="F515 F516" xr:uid="{00000000-0002-0000-0500-0000AA000000}">
      <formula1>$AI$457:$AI$459</formula1>
    </dataValidation>
    <dataValidation type="list" allowBlank="1" showInputMessage="1" showErrorMessage="1" sqref="F518 F519" xr:uid="{00000000-0002-0000-0500-0000AB000000}">
      <formula1>$AI$460:$AI$462</formula1>
    </dataValidation>
    <dataValidation type="list" allowBlank="1" showInputMessage="1" showErrorMessage="1" sqref="F521 F522" xr:uid="{00000000-0002-0000-0500-0000AC000000}">
      <formula1>$AI$463:$AI$465</formula1>
    </dataValidation>
    <dataValidation type="list" allowBlank="1" showInputMessage="1" showErrorMessage="1" sqref="F524 F525" xr:uid="{00000000-0002-0000-0500-0000AD000000}">
      <formula1>$AI$466:$AI$468</formula1>
    </dataValidation>
    <dataValidation type="list" allowBlank="1" showInputMessage="1" showErrorMessage="1" sqref="F527 F528" xr:uid="{00000000-0002-0000-0500-0000AE000000}">
      <formula1>$AI$469:$AI$471</formula1>
    </dataValidation>
    <dataValidation type="list" allowBlank="1" showInputMessage="1" showErrorMessage="1" sqref="F530 F531" xr:uid="{00000000-0002-0000-0500-0000AF000000}">
      <formula1>$AI$472:$AI$474</formula1>
    </dataValidation>
    <dataValidation type="list" allowBlank="1" showInputMessage="1" showErrorMessage="1" sqref="F533 F534" xr:uid="{00000000-0002-0000-0500-0000B0000000}">
      <formula1>$AI$475:$AI$477</formula1>
    </dataValidation>
    <dataValidation type="list" allowBlank="1" showInputMessage="1" showErrorMessage="1" sqref="F536 F537" xr:uid="{00000000-0002-0000-0500-0000B1000000}">
      <formula1>$AI$478:$AI$479</formula1>
    </dataValidation>
    <dataValidation type="list" allowBlank="1" showInputMessage="1" showErrorMessage="1" sqref="F539 F540" xr:uid="{00000000-0002-0000-0500-0000B2000000}">
      <formula1>$AI$480:$AI$482</formula1>
    </dataValidation>
    <dataValidation type="list" allowBlank="1" showInputMessage="1" showErrorMessage="1" sqref="F542 F543" xr:uid="{00000000-0002-0000-0500-0000B3000000}">
      <formula1>$AI$483:$AI$485</formula1>
    </dataValidation>
    <dataValidation type="list" allowBlank="1" showInputMessage="1" showErrorMessage="1" sqref="F545 F546" xr:uid="{00000000-0002-0000-0500-0000B4000000}">
      <formula1>$AI$486:$AI$487</formula1>
    </dataValidation>
    <dataValidation type="list" allowBlank="1" showInputMessage="1" showErrorMessage="1" sqref="F548 F549" xr:uid="{00000000-0002-0000-0500-0000B5000000}">
      <formula1>$AI$488:$AI$490</formula1>
    </dataValidation>
    <dataValidation type="list" allowBlank="1" showInputMessage="1" showErrorMessage="1" sqref="F551 F552" xr:uid="{00000000-0002-0000-0500-0000B6000000}">
      <formula1>$AI$491:$AI$492</formula1>
    </dataValidation>
    <dataValidation type="list" allowBlank="1" showInputMessage="1" showErrorMessage="1" sqref="F554 F555" xr:uid="{00000000-0002-0000-0500-0000B7000000}">
      <formula1>$AI$493:$AI$495</formula1>
    </dataValidation>
    <dataValidation type="list" allowBlank="1" showInputMessage="1" showErrorMessage="1" sqref="F557 F558" xr:uid="{00000000-0002-0000-0500-0000B8000000}">
      <formula1>$AI$496:$AI$498</formula1>
    </dataValidation>
    <dataValidation type="list" allowBlank="1" showInputMessage="1" showErrorMessage="1" sqref="F560 F561" xr:uid="{00000000-0002-0000-0500-0000B9000000}">
      <formula1>$AI$499:$AI$501</formula1>
    </dataValidation>
    <dataValidation type="list" allowBlank="1" showInputMessage="1" showErrorMessage="1" sqref="F563 F564" xr:uid="{00000000-0002-0000-0500-0000BA000000}">
      <formula1>$AI$502:$AI$503</formula1>
    </dataValidation>
    <dataValidation type="list" allowBlank="1" showInputMessage="1" showErrorMessage="1" sqref="F566 F567" xr:uid="{00000000-0002-0000-0500-0000BB000000}">
      <formula1>$AI$504:$AI$506</formula1>
    </dataValidation>
    <dataValidation type="list" allowBlank="1" showInputMessage="1" showErrorMessage="1" sqref="F569 F570" xr:uid="{00000000-0002-0000-0500-0000BC000000}">
      <formula1>$AI$507:$AI$509</formula1>
    </dataValidation>
    <dataValidation type="list" allowBlank="1" showInputMessage="1" showErrorMessage="1" sqref="F572 F573" xr:uid="{00000000-0002-0000-0500-0000BD000000}">
      <formula1>$AI$510:$AI$512</formula1>
    </dataValidation>
    <dataValidation type="list" allowBlank="1" showInputMessage="1" showErrorMessage="1" sqref="F575 F576" xr:uid="{00000000-0002-0000-0500-0000BE000000}">
      <formula1>$AI$513:$AI$515</formula1>
    </dataValidation>
    <dataValidation type="list" allowBlank="1" showInputMessage="1" showErrorMessage="1" sqref="F578 F579" xr:uid="{00000000-0002-0000-0500-0000BF000000}">
      <formula1>$AI$516:$AI$518</formula1>
    </dataValidation>
    <dataValidation type="list" allowBlank="1" showInputMessage="1" showErrorMessage="1" sqref="F581 F582" xr:uid="{00000000-0002-0000-0500-0000C0000000}">
      <formula1>$AI$519:$AI$521</formula1>
    </dataValidation>
    <dataValidation type="list" allowBlank="1" showInputMessage="1" showErrorMessage="1" sqref="F584 F585" xr:uid="{00000000-0002-0000-0500-0000C1000000}">
      <formula1>$AI$522:$AI$524</formula1>
    </dataValidation>
    <dataValidation type="list" allowBlank="1" showInputMessage="1" showErrorMessage="1" sqref="F587 F588" xr:uid="{00000000-0002-0000-0500-0000C2000000}">
      <formula1>$AI$525:$AI$527</formula1>
    </dataValidation>
    <dataValidation type="list" allowBlank="1" showInputMessage="1" showErrorMessage="1" sqref="F590 F591" xr:uid="{00000000-0002-0000-0500-0000C3000000}">
      <formula1>$AI$528:$AI$530</formula1>
    </dataValidation>
    <dataValidation type="list" allowBlank="1" showInputMessage="1" showErrorMessage="1" sqref="F593 F594" xr:uid="{00000000-0002-0000-0500-0000C4000000}">
      <formula1>$AI$531:$AI$533</formula1>
    </dataValidation>
    <dataValidation type="list" allowBlank="1" showInputMessage="1" showErrorMessage="1" sqref="F596 F597" xr:uid="{00000000-0002-0000-0500-0000C5000000}">
      <formula1>$AI$534:$AI$536</formula1>
    </dataValidation>
    <dataValidation type="list" allowBlank="1" showInputMessage="1" showErrorMessage="1" sqref="F599 F600" xr:uid="{00000000-0002-0000-0500-0000C6000000}">
      <formula1>$AI$537:$AI$539</formula1>
    </dataValidation>
    <dataValidation type="list" allowBlank="1" showInputMessage="1" showErrorMessage="1" sqref="F602 F603" xr:uid="{00000000-0002-0000-0500-0000C7000000}">
      <formula1>$AI$540:$AI$542</formula1>
    </dataValidation>
    <dataValidation type="list" allowBlank="1" showInputMessage="1" showErrorMessage="1" sqref="F605 F606" xr:uid="{00000000-0002-0000-0500-0000C8000000}">
      <formula1>$AI$543:$AI$545</formula1>
    </dataValidation>
    <dataValidation type="list" allowBlank="1" showInputMessage="1" showErrorMessage="1" sqref="F608 F609" xr:uid="{00000000-0002-0000-0500-0000C9000000}">
      <formula1>$AI$546:$AI$548</formula1>
    </dataValidation>
    <dataValidation type="list" allowBlank="1" showInputMessage="1" showErrorMessage="1" sqref="F611 F612" xr:uid="{00000000-0002-0000-0500-0000CA000000}">
      <formula1>$AI$549:$AI$551</formula1>
    </dataValidation>
    <dataValidation type="list" allowBlank="1" showInputMessage="1" showErrorMessage="1" sqref="F614 F615" xr:uid="{00000000-0002-0000-0500-0000CB000000}">
      <formula1>$AI$552:$AI$554</formula1>
    </dataValidation>
    <dataValidation type="list" allowBlank="1" showInputMessage="1" showErrorMessage="1" sqref="F617 F618" xr:uid="{00000000-0002-0000-0500-0000CC000000}">
      <formula1>$AI$555:$AI$556</formula1>
    </dataValidation>
    <dataValidation type="list" allowBlank="1" showInputMessage="1" showErrorMessage="1" sqref="F620 F621" xr:uid="{00000000-0002-0000-0500-0000CD000000}">
      <formula1>$AI$557:$AI$558</formula1>
    </dataValidation>
    <dataValidation type="list" allowBlank="1" showInputMessage="1" showErrorMessage="1" sqref="F623 F624" xr:uid="{00000000-0002-0000-0500-0000CE000000}">
      <formula1>$AI$559:$AI$561</formula1>
    </dataValidation>
    <dataValidation type="list" allowBlank="1" showInputMessage="1" showErrorMessage="1" sqref="F626 F627" xr:uid="{00000000-0002-0000-0500-0000CF000000}">
      <formula1>$AI$562:$AI$564</formula1>
    </dataValidation>
    <dataValidation type="list" allowBlank="1" showInputMessage="1" showErrorMessage="1" sqref="F629 F630" xr:uid="{00000000-0002-0000-0500-0000D0000000}">
      <formula1>$AI$565:$AI$567</formula1>
    </dataValidation>
    <dataValidation type="list" allowBlank="1" showInputMessage="1" showErrorMessage="1" sqref="F632 F633" xr:uid="{00000000-0002-0000-0500-0000D1000000}">
      <formula1>$AI$568:$AI$570</formula1>
    </dataValidation>
    <dataValidation type="list" allowBlank="1" showInputMessage="1" showErrorMessage="1" sqref="F635 F636" xr:uid="{00000000-0002-0000-0500-0000D2000000}">
      <formula1>$AI$571:$AI$573</formula1>
    </dataValidation>
    <dataValidation type="list" allowBlank="1" showInputMessage="1" showErrorMessage="1" sqref="F638 F639" xr:uid="{00000000-0002-0000-0500-0000D3000000}">
      <formula1>$AI$574:$AI$576</formula1>
    </dataValidation>
    <dataValidation type="list" allowBlank="1" showInputMessage="1" showErrorMessage="1" sqref="F641 F642" xr:uid="{00000000-0002-0000-0500-0000D4000000}">
      <formula1>$AI$577:$AI$578</formula1>
    </dataValidation>
    <dataValidation type="list" allowBlank="1" showInputMessage="1" showErrorMessage="1" sqref="F644 F645" xr:uid="{00000000-0002-0000-0500-0000D5000000}">
      <formula1>$AI$579:$AI$581</formula1>
    </dataValidation>
    <dataValidation type="list" allowBlank="1" showInputMessage="1" showErrorMessage="1" sqref="F647 F648" xr:uid="{00000000-0002-0000-0500-0000D6000000}">
      <formula1>$AI$582:$AI$584</formula1>
    </dataValidation>
    <dataValidation type="list" allowBlank="1" showInputMessage="1" showErrorMessage="1" sqref="F650 F651" xr:uid="{00000000-0002-0000-0500-0000D7000000}">
      <formula1>$AI$585:$AI$587</formula1>
    </dataValidation>
    <dataValidation type="list" allowBlank="1" showInputMessage="1" showErrorMessage="1" sqref="F653 F654" xr:uid="{00000000-0002-0000-0500-0000D8000000}">
      <formula1>$AI$588:$AI$589</formula1>
    </dataValidation>
    <dataValidation type="list" allowBlank="1" showInputMessage="1" showErrorMessage="1" sqref="F656 F657" xr:uid="{00000000-0002-0000-0500-0000D9000000}">
      <formula1>$AI$590:$AI$592</formula1>
    </dataValidation>
    <dataValidation type="list" allowBlank="1" showInputMessage="1" showErrorMessage="1" sqref="F659 F660" xr:uid="{00000000-0002-0000-0500-0000DA000000}">
      <formula1>$AI$593:$AI$595</formula1>
    </dataValidation>
    <dataValidation type="list" allowBlank="1" showInputMessage="1" showErrorMessage="1" sqref="F662 F663" xr:uid="{00000000-0002-0000-0500-0000DB000000}">
      <formula1>$AI$596:$AI$598</formula1>
    </dataValidation>
  </dataValidations>
  <pageMargins left="0.75" right="0.75" top="1" bottom="1" header="0.5" footer="0.5"/>
  <pageSetup paperSize="9" scale="20" fitToHeight="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7172" r:id="rId5" name="Button 4">
              <controlPr defaultSize="0" print="0" autoFill="0" autoPict="0" macro="[0]!CopyComments" altText="Copy Comments">
                <anchor moveWithCells="1">
                  <from>
                    <xdr:col>6</xdr:col>
                    <xdr:colOff>1304925</xdr:colOff>
                    <xdr:row>5</xdr:row>
                    <xdr:rowOff>428625</xdr:rowOff>
                  </from>
                  <to>
                    <xdr:col>6</xdr:col>
                    <xdr:colOff>1800225</xdr:colOff>
                    <xdr:row>5</xdr:row>
                    <xdr:rowOff>628650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pageSetUpPr fitToPage="1"/>
  </sheetPr>
  <dimension ref="B1:T270"/>
  <sheetViews>
    <sheetView showGridLines="0" showZeros="0" zoomScaleNormal="100" workbookViewId="0">
      <selection activeCell="J16" sqref="J16:M16"/>
    </sheetView>
  </sheetViews>
  <sheetFormatPr defaultColWidth="9.140625" defaultRowHeight="19.5"/>
  <cols>
    <col min="1" max="1" width="1.7109375" style="191" customWidth="1"/>
    <col min="2" max="2" width="12.7109375" style="191" customWidth="1"/>
    <col min="3" max="3" width="16.7109375" style="191" customWidth="1"/>
    <col min="4" max="4" width="8.7109375" style="191" customWidth="1"/>
    <col min="5" max="5" width="11.28515625" style="191" customWidth="1"/>
    <col min="6" max="6" width="8.7109375" style="267" customWidth="1"/>
    <col min="7" max="7" width="15.42578125" style="267" customWidth="1"/>
    <col min="8" max="8" width="12" style="267" customWidth="1"/>
    <col min="9" max="9" width="13.85546875" style="267" customWidth="1"/>
    <col min="10" max="10" width="12.42578125" style="268" customWidth="1"/>
    <col min="11" max="11" width="8.7109375" style="268" customWidth="1"/>
    <col min="12" max="12" width="13.28515625" style="268" customWidth="1"/>
    <col min="13" max="13" width="14.28515625" style="268" customWidth="1"/>
    <col min="14" max="14" width="1.7109375" style="191" customWidth="1"/>
    <col min="15" max="20" width="0" style="191" hidden="1" customWidth="1"/>
    <col min="21" max="16384" width="9.140625" style="191"/>
  </cols>
  <sheetData>
    <row r="1" spans="2:17" s="251" customFormat="1" ht="35.1" customHeight="1">
      <c r="B1" s="686" t="str">
        <f>Labels!C58</f>
        <v>Corrective Evidence Summary Form - To be sent back to the NSF Certification Office</v>
      </c>
      <c r="C1" s="686"/>
      <c r="D1" s="686"/>
      <c r="E1" s="686"/>
      <c r="F1" s="686"/>
      <c r="G1" s="686"/>
      <c r="H1" s="686"/>
      <c r="I1" s="686"/>
      <c r="J1" s="686"/>
      <c r="K1" s="686"/>
      <c r="L1" s="686"/>
      <c r="M1" s="686"/>
    </row>
    <row r="2" spans="2:17" ht="20.100000000000001" customHeight="1" thickBot="1">
      <c r="B2" s="687" t="str">
        <f>Labels!C59</f>
        <v>All sections must be completed</v>
      </c>
      <c r="C2" s="687"/>
      <c r="D2" s="687"/>
      <c r="E2" s="687"/>
      <c r="F2" s="687"/>
      <c r="G2" s="687"/>
      <c r="H2" s="687"/>
      <c r="I2" s="687"/>
      <c r="J2" s="687"/>
      <c r="K2" s="687"/>
      <c r="L2" s="687"/>
      <c r="M2" s="687"/>
    </row>
    <row r="3" spans="2:17" ht="20.100000000000001" customHeight="1">
      <c r="B3" s="688" t="str">
        <f>Labels!C63 &amp; "/" &amp; Labels!C257</f>
        <v>Producer Name/Site</v>
      </c>
      <c r="C3" s="689"/>
      <c r="D3" s="690" t="str">
        <f>IF(Client!D30&lt;&gt;"",Client!D30&amp;"/","")&amp;Client!D18</f>
        <v>PPU Test 1</v>
      </c>
      <c r="E3" s="691"/>
      <c r="F3" s="691"/>
      <c r="G3" s="692"/>
      <c r="H3" s="693" t="str">
        <f>Labels!C12</f>
        <v>Address</v>
      </c>
      <c r="I3" s="689"/>
      <c r="J3" s="694" t="str">
        <f>IF(Client!D31&lt;&gt;"",Client!D31,Client!D19)</f>
        <v>1,</v>
      </c>
      <c r="K3" s="695"/>
      <c r="L3" s="695"/>
      <c r="M3" s="696"/>
    </row>
    <row r="4" spans="2:17" ht="36" customHeight="1">
      <c r="B4" s="697" t="str">
        <f>Labels!C60</f>
        <v>Qualified Auditor Name</v>
      </c>
      <c r="C4" s="698"/>
      <c r="D4" s="699" t="str">
        <f>Client!D38</f>
        <v>Eva Cristina</v>
      </c>
      <c r="E4" s="700"/>
      <c r="F4" s="700"/>
      <c r="G4" s="701"/>
      <c r="H4" s="702" t="str">
        <f>Labels!C62</f>
        <v>NSF Auditor Number</v>
      </c>
      <c r="I4" s="703"/>
      <c r="J4" s="704">
        <f>Client!D39</f>
        <v>108935</v>
      </c>
      <c r="K4" s="705"/>
      <c r="L4" s="705"/>
      <c r="M4" s="706"/>
    </row>
    <row r="5" spans="2:17" ht="20.100000000000001" customHeight="1">
      <c r="B5" s="672" t="str">
        <f>Labels!C61</f>
        <v>Farm Scheme Registration Number(s)</v>
      </c>
      <c r="C5" s="673"/>
      <c r="D5" s="657">
        <f>Client!C10</f>
        <v>0</v>
      </c>
      <c r="E5" s="658"/>
      <c r="F5" s="657">
        <f>Client!C12</f>
        <v>0</v>
      </c>
      <c r="G5" s="658"/>
      <c r="H5" s="676"/>
      <c r="I5" s="677"/>
      <c r="J5" s="678"/>
      <c r="K5" s="678"/>
      <c r="L5" s="678"/>
      <c r="M5" s="679"/>
    </row>
    <row r="6" spans="2:17" ht="20.100000000000001" customHeight="1">
      <c r="B6" s="674"/>
      <c r="C6" s="675"/>
      <c r="D6" s="657">
        <f>Client!C13</f>
        <v>0</v>
      </c>
      <c r="E6" s="658"/>
      <c r="F6" s="657">
        <f>Client!C14</f>
        <v>0</v>
      </c>
      <c r="G6" s="658"/>
      <c r="H6" s="659"/>
      <c r="I6" s="660"/>
      <c r="J6" s="661"/>
      <c r="K6" s="661"/>
      <c r="L6" s="661"/>
      <c r="M6" s="662"/>
    </row>
    <row r="7" spans="2:17" ht="36" customHeight="1" thickBot="1">
      <c r="B7" s="663" t="s">
        <v>586</v>
      </c>
      <c r="C7" s="664"/>
      <c r="D7" s="665">
        <f>Client!C11</f>
        <v>0</v>
      </c>
      <c r="E7" s="666"/>
      <c r="F7" s="667"/>
      <c r="G7" s="668"/>
      <c r="H7" s="669" t="str">
        <f>Labels!C64</f>
        <v>Time Onto Farm</v>
      </c>
      <c r="I7" s="670"/>
      <c r="J7" s="252">
        <f>Client!H40</f>
        <v>0.33333333333333331</v>
      </c>
      <c r="K7" s="671" t="str">
        <f>Labels!C65</f>
        <v>Time Off Farm</v>
      </c>
      <c r="L7" s="671"/>
      <c r="M7" s="253">
        <f>Client!J40</f>
        <v>0.5</v>
      </c>
    </row>
    <row r="8" spans="2:17" ht="24" customHeight="1" thickBot="1">
      <c r="B8" s="680" t="str">
        <f>Labels!C22</f>
        <v>Audit Date</v>
      </c>
      <c r="C8" s="681"/>
      <c r="D8" s="682">
        <f>Client!D40</f>
        <v>0</v>
      </c>
      <c r="E8" s="683"/>
      <c r="F8" s="684"/>
      <c r="G8" s="684"/>
      <c r="H8" s="684"/>
      <c r="I8" s="254"/>
      <c r="J8" s="255"/>
      <c r="K8" s="685"/>
      <c r="L8" s="685"/>
      <c r="M8" s="255"/>
    </row>
    <row r="9" spans="2:17" ht="24" customHeight="1" thickBot="1">
      <c r="B9" s="650" t="str">
        <f>Labels!C82</f>
        <v>Is the audit process closed?</v>
      </c>
      <c r="C9" s="651"/>
      <c r="D9" s="651"/>
      <c r="E9" s="652"/>
      <c r="F9" s="256"/>
      <c r="G9" s="256"/>
      <c r="H9" s="256"/>
      <c r="I9" s="257"/>
      <c r="J9" s="258"/>
      <c r="K9" s="259"/>
      <c r="L9" s="259"/>
      <c r="M9" s="258"/>
    </row>
    <row r="10" spans="2:17" ht="24" customHeight="1" thickBot="1">
      <c r="B10" s="653" t="str">
        <f>Scores!$G$3</f>
        <v>GGFV51FA</v>
      </c>
      <c r="C10" s="654"/>
      <c r="D10" s="655">
        <v>1</v>
      </c>
      <c r="E10" s="656"/>
      <c r="F10" s="256"/>
      <c r="G10" s="256"/>
      <c r="H10" s="256"/>
      <c r="I10" s="257"/>
      <c r="J10" s="258"/>
      <c r="K10" s="259"/>
      <c r="L10" s="259"/>
      <c r="M10" s="258"/>
    </row>
    <row r="11" spans="2:17" ht="20.100000000000001" hidden="1" customHeight="1" thickBot="1">
      <c r="B11" s="631"/>
      <c r="C11" s="631"/>
      <c r="D11" s="631"/>
      <c r="E11" s="631"/>
      <c r="F11" s="631"/>
      <c r="G11" s="631"/>
      <c r="H11" s="631"/>
      <c r="I11" s="631"/>
      <c r="J11" s="631"/>
      <c r="K11" s="631"/>
      <c r="L11" s="631"/>
      <c r="M11" s="631"/>
    </row>
    <row r="12" spans="2:17" ht="28.9" hidden="1" customHeight="1" thickBot="1">
      <c r="B12" s="632" t="str">
        <f>Labels!C165</f>
        <v>Are there annexes to this report (e.g. non-conformity forms)?</v>
      </c>
      <c r="C12" s="633"/>
      <c r="D12" s="633"/>
      <c r="E12" s="634"/>
      <c r="F12" s="635" t="str">
        <f>Labels!G2</f>
        <v>Yes</v>
      </c>
      <c r="G12" s="636"/>
      <c r="H12" s="637" t="str">
        <f>Labels!C166</f>
        <v>Please list them here:</v>
      </c>
      <c r="I12" s="638"/>
      <c r="J12" s="635" t="str">
        <f>Labels!C228</f>
        <v>Producer Record Sampling Form</v>
      </c>
      <c r="K12" s="639"/>
      <c r="L12" s="639"/>
      <c r="M12" s="640"/>
      <c r="O12" s="191" t="str">
        <f>VLOOKUP(F12,P12:Q13,2,FALSE)</f>
        <v>Yes</v>
      </c>
      <c r="P12" s="225" t="str">
        <f>Labels!G2</f>
        <v>Yes</v>
      </c>
      <c r="Q12" s="225" t="str">
        <f>Labels!F2</f>
        <v>Yes</v>
      </c>
    </row>
    <row r="13" spans="2:17" s="260" customFormat="1" ht="28.9" hidden="1" customHeight="1" thickBot="1">
      <c r="B13" s="641" t="str">
        <f>Labels!C167</f>
        <v>Is this the final inspection report?</v>
      </c>
      <c r="C13" s="642"/>
      <c r="D13" s="642"/>
      <c r="E13" s="643"/>
      <c r="F13" s="644"/>
      <c r="G13" s="645"/>
      <c r="H13" s="646" t="str">
        <f>Labels!C168</f>
        <v>If not, please explain:</v>
      </c>
      <c r="I13" s="647"/>
      <c r="J13" s="644"/>
      <c r="K13" s="648"/>
      <c r="L13" s="648"/>
      <c r="M13" s="649"/>
      <c r="O13" s="191" t="e">
        <f>VLOOKUP(F13,P12:Q13,2,FALSE)</f>
        <v>#N/A</v>
      </c>
      <c r="P13" s="225" t="str">
        <f>Labels!G3</f>
        <v>No</v>
      </c>
      <c r="Q13" s="225" t="str">
        <f>Labels!F3</f>
        <v>No</v>
      </c>
    </row>
    <row r="14" spans="2:17" s="159" customFormat="1" ht="79.900000000000006" customHeight="1" thickBot="1">
      <c r="B14" s="618" t="str">
        <f>IF(Scores!T9&gt;"",Scores!T9 &amp; " " &amp;TRIM(Labels!C249) &amp; " " &amp; TRIM(Labels!C250) &amp; " " &amp; TRIM(Labels!C251),"")</f>
        <v/>
      </c>
      <c r="C14" s="619"/>
      <c r="D14" s="619"/>
      <c r="E14" s="619"/>
      <c r="F14" s="619"/>
      <c r="G14" s="619"/>
      <c r="H14" s="619"/>
      <c r="I14" s="619"/>
      <c r="J14" s="619"/>
      <c r="K14" s="619"/>
      <c r="L14" s="619"/>
      <c r="M14" s="620"/>
    </row>
    <row r="15" spans="2:17" ht="39" customHeight="1">
      <c r="B15" s="621" t="str">
        <f>Labels!$C$114</f>
        <v>I confirm the non conformances raised during the audit are as shown below, and that this represents an accurate record of the findings of the site assessed on the above date.</v>
      </c>
      <c r="C15" s="622"/>
      <c r="D15" s="622"/>
      <c r="E15" s="622"/>
      <c r="F15" s="622"/>
      <c r="G15" s="622"/>
      <c r="H15" s="622"/>
      <c r="I15" s="622"/>
      <c r="J15" s="622"/>
      <c r="K15" s="622"/>
      <c r="L15" s="622"/>
      <c r="M15" s="623"/>
    </row>
    <row r="16" spans="2:17" ht="39" customHeight="1" thickBot="1">
      <c r="B16" s="624" t="str">
        <f>Labels!$C$116</f>
        <v>Auditor Signature</v>
      </c>
      <c r="C16" s="625"/>
      <c r="D16" s="626" t="s">
        <v>2784</v>
      </c>
      <c r="E16" s="627"/>
      <c r="F16" s="627"/>
      <c r="G16" s="628"/>
      <c r="H16" s="629" t="str">
        <f>Labels!$C$115</f>
        <v>Producer Signature</v>
      </c>
      <c r="I16" s="625"/>
      <c r="J16" s="626" t="s">
        <v>2795</v>
      </c>
      <c r="K16" s="627"/>
      <c r="L16" s="627"/>
      <c r="M16" s="630"/>
    </row>
    <row r="17" spans="2:20" ht="20.100000000000001" customHeight="1" thickBot="1">
      <c r="B17" s="600"/>
      <c r="C17" s="600"/>
      <c r="D17" s="600"/>
      <c r="E17" s="600"/>
      <c r="F17" s="600"/>
      <c r="G17" s="600"/>
      <c r="H17" s="600"/>
      <c r="I17" s="600"/>
      <c r="J17" s="600"/>
      <c r="K17" s="600"/>
      <c r="L17" s="600"/>
      <c r="M17" s="600"/>
    </row>
    <row r="18" spans="2:20" ht="20.100000000000001" customHeight="1">
      <c r="B18" s="601" t="str">
        <f>UPPER(Labels!C57)</f>
        <v>AUDITOR COMMENTS</v>
      </c>
      <c r="C18" s="602"/>
      <c r="D18" s="605" t="s">
        <v>2785</v>
      </c>
      <c r="E18" s="606"/>
      <c r="F18" s="606"/>
      <c r="G18" s="606"/>
      <c r="H18" s="606"/>
      <c r="I18" s="606"/>
      <c r="J18" s="606"/>
      <c r="K18" s="606"/>
      <c r="L18" s="606"/>
      <c r="M18" s="607"/>
    </row>
    <row r="19" spans="2:20" ht="20.100000000000001" customHeight="1" thickBot="1">
      <c r="B19" s="603"/>
      <c r="C19" s="604"/>
      <c r="D19" s="608"/>
      <c r="E19" s="609"/>
      <c r="F19" s="609"/>
      <c r="G19" s="609"/>
      <c r="H19" s="609"/>
      <c r="I19" s="609"/>
      <c r="J19" s="609"/>
      <c r="K19" s="609"/>
      <c r="L19" s="609"/>
      <c r="M19" s="610"/>
    </row>
    <row r="20" spans="2:20" ht="20.100000000000001" customHeight="1" thickBot="1">
      <c r="B20" s="611"/>
      <c r="C20" s="611"/>
      <c r="D20" s="611"/>
      <c r="E20" s="611"/>
      <c r="F20" s="611"/>
      <c r="G20" s="611"/>
      <c r="H20" s="611"/>
      <c r="I20" s="611"/>
      <c r="J20" s="611"/>
      <c r="K20" s="611"/>
      <c r="L20" s="611"/>
      <c r="M20" s="611"/>
    </row>
    <row r="21" spans="2:20" s="263" customFormat="1" ht="39" customHeight="1">
      <c r="B21" s="261" t="str">
        <f>Labels!C66</f>
        <v>Scheme Question Ref.</v>
      </c>
      <c r="C21" s="262" t="str">
        <f>Labels!C44</f>
        <v>Classification</v>
      </c>
      <c r="D21" s="612" t="str">
        <f>Labels!$C$117</f>
        <v>Details of Non Conformance</v>
      </c>
      <c r="E21" s="613"/>
      <c r="F21" s="613"/>
      <c r="G21" s="613"/>
      <c r="H21" s="614"/>
      <c r="I21" s="262" t="str">
        <f>Labels!C69</f>
        <v>Timescale for Rectification</v>
      </c>
      <c r="J21" s="615" t="str">
        <f>Labels!$C$118</f>
        <v>Producer to complete when returning - Objective evidence supplied</v>
      </c>
      <c r="K21" s="616"/>
      <c r="L21" s="617"/>
      <c r="M21" s="272" t="str">
        <f>Labels!$C$309</f>
        <v>Date NC Closed</v>
      </c>
    </row>
    <row r="22" spans="2:20" ht="25.5" customHeight="1">
      <c r="B22" s="264" t="str">
        <f t="shared" ref="B22:D53" si="0">IF(ISNA(P22),"",P22)</f>
        <v/>
      </c>
      <c r="C22" s="265" t="str">
        <f t="shared" si="0"/>
        <v/>
      </c>
      <c r="D22" s="594" t="str">
        <f>IF(ISNA(R22),"",R22)</f>
        <v/>
      </c>
      <c r="E22" s="595"/>
      <c r="F22" s="595"/>
      <c r="G22" s="595"/>
      <c r="H22" s="596"/>
      <c r="I22" s="266" t="str">
        <f>IF(ISNA(S22),"",S22)</f>
        <v/>
      </c>
      <c r="J22" s="597" t="str">
        <f>IF(ISNA(T22),"",T22)</f>
        <v/>
      </c>
      <c r="K22" s="598"/>
      <c r="L22" s="599"/>
      <c r="M22" s="331"/>
      <c r="N22" s="225"/>
      <c r="O22" s="225">
        <v>1</v>
      </c>
      <c r="P22" s="225" t="e">
        <f>VLOOKUP($O22,ControlPoints!$A$6:$B$4228,2,FALSE) &amp; " - " &amp; VLOOKUP($O22,ControlPoints!$A$6:$D$4228,4,FALSE)</f>
        <v>#N/A</v>
      </c>
      <c r="Q22" s="225" t="e">
        <f>VLOOKUP($O22,ControlPoints!$A$6:$D$4228,3,FALSE)</f>
        <v>#N/A</v>
      </c>
      <c r="R22" s="225" t="e">
        <f>VLOOKUP($O22,ControlPoints!$Z$7:$AA$4228,2,FALSE)</f>
        <v>#N/A</v>
      </c>
      <c r="S22" s="191" t="e">
        <f>VLOOKUP($O22,ControlPoints!$Z$7:$AB$4228,3,FALSE)</f>
        <v>#N/A</v>
      </c>
      <c r="T22" s="191" t="e">
        <f>VLOOKUP($O22,ControlPoints!$Z$7:$AC4228,4,FALSE)</f>
        <v>#N/A</v>
      </c>
    </row>
    <row r="23" spans="2:20" ht="25.5" customHeight="1">
      <c r="B23" s="264" t="str">
        <f t="shared" si="0"/>
        <v/>
      </c>
      <c r="C23" s="265" t="str">
        <f t="shared" si="0"/>
        <v/>
      </c>
      <c r="D23" s="594" t="str">
        <f t="shared" si="0"/>
        <v/>
      </c>
      <c r="E23" s="595"/>
      <c r="F23" s="595"/>
      <c r="G23" s="595"/>
      <c r="H23" s="596"/>
      <c r="I23" s="266" t="str">
        <f t="shared" ref="I23:I86" si="1">IF(ISNA(S23),"",S23)</f>
        <v/>
      </c>
      <c r="J23" s="597" t="str">
        <f t="shared" ref="J23:J26" si="2">IF(ISNA(T23),"",T23)</f>
        <v/>
      </c>
      <c r="K23" s="598"/>
      <c r="L23" s="599"/>
      <c r="M23" s="331"/>
      <c r="O23" s="225">
        <v>2</v>
      </c>
      <c r="P23" s="225" t="e">
        <f>VLOOKUP($O23,ControlPoints!$A$6:$B$4228,2,FALSE) &amp; " - " &amp; VLOOKUP($O23,ControlPoints!$A$6:$D$4228,4,FALSE)</f>
        <v>#N/A</v>
      </c>
      <c r="Q23" s="225" t="e">
        <f>VLOOKUP($O23,ControlPoints!$A$6:$D$4228,3,FALSE)</f>
        <v>#N/A</v>
      </c>
      <c r="R23" s="225" t="e">
        <f>VLOOKUP($O23,ControlPoints!$Z$7:$AA$4228,2,FALSE)</f>
        <v>#N/A</v>
      </c>
      <c r="S23" s="191" t="e">
        <f>VLOOKUP($O23,ControlPoints!$Z$7:$AB$4228,3,FALSE)</f>
        <v>#N/A</v>
      </c>
      <c r="T23" s="191" t="e">
        <f>VLOOKUP($O23,ControlPoints!$Z$7:$AC4229,4,FALSE)</f>
        <v>#N/A</v>
      </c>
    </row>
    <row r="24" spans="2:20" ht="25.5" customHeight="1">
      <c r="B24" s="264" t="str">
        <f t="shared" si="0"/>
        <v/>
      </c>
      <c r="C24" s="265" t="str">
        <f t="shared" si="0"/>
        <v/>
      </c>
      <c r="D24" s="594" t="str">
        <f t="shared" si="0"/>
        <v/>
      </c>
      <c r="E24" s="595"/>
      <c r="F24" s="595"/>
      <c r="G24" s="595"/>
      <c r="H24" s="596"/>
      <c r="I24" s="266" t="str">
        <f t="shared" si="1"/>
        <v/>
      </c>
      <c r="J24" s="597" t="str">
        <f t="shared" si="2"/>
        <v/>
      </c>
      <c r="K24" s="598"/>
      <c r="L24" s="599"/>
      <c r="M24" s="331"/>
      <c r="O24" s="225">
        <v>3</v>
      </c>
      <c r="P24" s="225" t="e">
        <f>VLOOKUP($O24,ControlPoints!$A$6:$B$4228,2,FALSE) &amp; " - " &amp; VLOOKUP($O24,ControlPoints!$A$6:$D$4228,4,FALSE)</f>
        <v>#N/A</v>
      </c>
      <c r="Q24" s="225" t="e">
        <f>VLOOKUP($O24,ControlPoints!$A$6:$D$4228,3,FALSE)</f>
        <v>#N/A</v>
      </c>
      <c r="R24" s="225" t="e">
        <f>VLOOKUP($O24,ControlPoints!$Z$7:$AA$4228,2,FALSE)</f>
        <v>#N/A</v>
      </c>
      <c r="S24" s="191" t="e">
        <f>VLOOKUP($O24,ControlPoints!$Z$7:$AB$4228,3,FALSE)</f>
        <v>#N/A</v>
      </c>
      <c r="T24" s="191" t="e">
        <f>VLOOKUP($O24,ControlPoints!$Z$7:$AC4230,4,FALSE)</f>
        <v>#N/A</v>
      </c>
    </row>
    <row r="25" spans="2:20" ht="25.5" customHeight="1">
      <c r="B25" s="264" t="str">
        <f t="shared" si="0"/>
        <v/>
      </c>
      <c r="C25" s="265" t="str">
        <f t="shared" si="0"/>
        <v/>
      </c>
      <c r="D25" s="594" t="str">
        <f t="shared" si="0"/>
        <v/>
      </c>
      <c r="E25" s="595"/>
      <c r="F25" s="595"/>
      <c r="G25" s="595"/>
      <c r="H25" s="596"/>
      <c r="I25" s="266" t="str">
        <f t="shared" si="1"/>
        <v/>
      </c>
      <c r="J25" s="597" t="str">
        <f t="shared" si="2"/>
        <v/>
      </c>
      <c r="K25" s="598"/>
      <c r="L25" s="599"/>
      <c r="M25" s="331"/>
      <c r="O25" s="225">
        <v>4</v>
      </c>
      <c r="P25" s="225" t="e">
        <f>VLOOKUP($O25,ControlPoints!$A$6:$B$4228,2,FALSE) &amp; " - " &amp; VLOOKUP($O25,ControlPoints!$A$6:$D$4228,4,FALSE)</f>
        <v>#N/A</v>
      </c>
      <c r="Q25" s="225" t="e">
        <f>VLOOKUP($O25,ControlPoints!$A$6:$D$4228,3,FALSE)</f>
        <v>#N/A</v>
      </c>
      <c r="R25" s="225" t="e">
        <f>VLOOKUP($O25,ControlPoints!$Z$7:$AA$4228,2,FALSE)</f>
        <v>#N/A</v>
      </c>
      <c r="S25" s="191" t="e">
        <f>VLOOKUP($O25,ControlPoints!$Z$7:$AB$4228,3,FALSE)</f>
        <v>#N/A</v>
      </c>
      <c r="T25" s="191" t="e">
        <f>VLOOKUP($O25,ControlPoints!$Z$7:$AC4231,4,FALSE)</f>
        <v>#N/A</v>
      </c>
    </row>
    <row r="26" spans="2:20" ht="25.5" customHeight="1">
      <c r="B26" s="264" t="str">
        <f t="shared" si="0"/>
        <v/>
      </c>
      <c r="C26" s="265" t="str">
        <f t="shared" si="0"/>
        <v/>
      </c>
      <c r="D26" s="594" t="str">
        <f t="shared" si="0"/>
        <v/>
      </c>
      <c r="E26" s="595"/>
      <c r="F26" s="595"/>
      <c r="G26" s="595"/>
      <c r="H26" s="596"/>
      <c r="I26" s="266" t="str">
        <f t="shared" si="1"/>
        <v/>
      </c>
      <c r="J26" s="597" t="str">
        <f t="shared" si="2"/>
        <v/>
      </c>
      <c r="K26" s="598"/>
      <c r="L26" s="599"/>
      <c r="M26" s="331"/>
      <c r="O26" s="225">
        <v>5</v>
      </c>
      <c r="P26" s="225" t="e">
        <f>VLOOKUP($O26,ControlPoints!$A$6:$B$4228,2,FALSE) &amp; " - " &amp; VLOOKUP($O26,ControlPoints!$A$6:$D$4228,4,FALSE)</f>
        <v>#N/A</v>
      </c>
      <c r="Q26" s="225" t="e">
        <f>VLOOKUP($O26,ControlPoints!$A$6:$D$4228,3,FALSE)</f>
        <v>#N/A</v>
      </c>
      <c r="R26" s="225" t="e">
        <f>VLOOKUP($O26,ControlPoints!$Z$7:$AA$4228,2,FALSE)</f>
        <v>#N/A</v>
      </c>
      <c r="S26" s="191" t="e">
        <f>VLOOKUP($O26,ControlPoints!$Z$7:$AB$4228,3,FALSE)</f>
        <v>#N/A</v>
      </c>
      <c r="T26" s="191" t="e">
        <f>VLOOKUP($O26,ControlPoints!$Z$7:$AC4232,4,FALSE)</f>
        <v>#N/A</v>
      </c>
    </row>
    <row r="27" spans="2:20" ht="25.5" customHeight="1">
      <c r="B27" s="264" t="str">
        <f t="shared" si="0"/>
        <v/>
      </c>
      <c r="C27" s="265" t="str">
        <f t="shared" si="0"/>
        <v/>
      </c>
      <c r="D27" s="594" t="str">
        <f t="shared" si="0"/>
        <v/>
      </c>
      <c r="E27" s="595"/>
      <c r="F27" s="595"/>
      <c r="G27" s="595"/>
      <c r="H27" s="596"/>
      <c r="I27" s="266" t="str">
        <f t="shared" si="1"/>
        <v/>
      </c>
      <c r="J27" s="597" t="str">
        <f t="shared" ref="J27:J28" si="3">IF(ISNA(T27),"",T27)</f>
        <v/>
      </c>
      <c r="K27" s="598"/>
      <c r="L27" s="599"/>
      <c r="M27" s="331"/>
      <c r="O27" s="225">
        <v>6</v>
      </c>
      <c r="P27" s="225" t="e">
        <f>VLOOKUP($O27,ControlPoints!$A$6:$B$4228,2,FALSE) &amp; " - " &amp; VLOOKUP($O27,ControlPoints!$A$6:$D$4228,4,FALSE)</f>
        <v>#N/A</v>
      </c>
      <c r="Q27" s="225" t="e">
        <f>VLOOKUP($O27,ControlPoints!$A$6:$D$4228,3,FALSE)</f>
        <v>#N/A</v>
      </c>
      <c r="R27" s="225" t="e">
        <f>VLOOKUP($O27,ControlPoints!$Z$7:$AA$4228,2,FALSE)</f>
        <v>#N/A</v>
      </c>
      <c r="S27" s="191" t="e">
        <f>VLOOKUP($O27,ControlPoints!$Z$7:$AB$4228,3,FALSE)</f>
        <v>#N/A</v>
      </c>
      <c r="T27" s="191" t="e">
        <f>VLOOKUP($O27,ControlPoints!$Z$7:$AC4233,4,FALSE)</f>
        <v>#N/A</v>
      </c>
    </row>
    <row r="28" spans="2:20" ht="25.5" customHeight="1">
      <c r="B28" s="264" t="str">
        <f t="shared" si="0"/>
        <v/>
      </c>
      <c r="C28" s="265" t="str">
        <f t="shared" si="0"/>
        <v/>
      </c>
      <c r="D28" s="594" t="str">
        <f t="shared" si="0"/>
        <v/>
      </c>
      <c r="E28" s="595"/>
      <c r="F28" s="595"/>
      <c r="G28" s="595"/>
      <c r="H28" s="596"/>
      <c r="I28" s="266" t="str">
        <f t="shared" si="1"/>
        <v/>
      </c>
      <c r="J28" s="597" t="str">
        <f t="shared" si="3"/>
        <v/>
      </c>
      <c r="K28" s="598"/>
      <c r="L28" s="599"/>
      <c r="M28" s="331"/>
      <c r="O28" s="225">
        <v>7</v>
      </c>
      <c r="P28" s="225" t="e">
        <f>VLOOKUP($O28,ControlPoints!$A$6:$B$4228,2,FALSE) &amp; " - " &amp; VLOOKUP($O28,ControlPoints!$A$6:$D$4228,4,FALSE)</f>
        <v>#N/A</v>
      </c>
      <c r="Q28" s="225" t="e">
        <f>VLOOKUP($O28,ControlPoints!$A$6:$D$4228,3,FALSE)</f>
        <v>#N/A</v>
      </c>
      <c r="R28" s="225" t="e">
        <f>VLOOKUP($O28,ControlPoints!$Z$7:$AA$4228,2,FALSE)</f>
        <v>#N/A</v>
      </c>
      <c r="S28" s="191" t="e">
        <f>VLOOKUP($O28,ControlPoints!$Z$7:$AB$4228,3,FALSE)</f>
        <v>#N/A</v>
      </c>
      <c r="T28" s="191" t="e">
        <f>VLOOKUP($O28,ControlPoints!$Z$7:$AC4234,4,FALSE)</f>
        <v>#N/A</v>
      </c>
    </row>
    <row r="29" spans="2:20" ht="25.5" customHeight="1">
      <c r="B29" s="264" t="str">
        <f t="shared" si="0"/>
        <v/>
      </c>
      <c r="C29" s="265" t="str">
        <f t="shared" si="0"/>
        <v/>
      </c>
      <c r="D29" s="594" t="str">
        <f t="shared" si="0"/>
        <v/>
      </c>
      <c r="E29" s="595"/>
      <c r="F29" s="595"/>
      <c r="G29" s="595"/>
      <c r="H29" s="596"/>
      <c r="I29" s="266" t="str">
        <f t="shared" si="1"/>
        <v/>
      </c>
      <c r="J29" s="597" t="str">
        <f t="shared" ref="J29:J31" si="4">IF(ISNA(T29),"",T29)</f>
        <v/>
      </c>
      <c r="K29" s="598"/>
      <c r="L29" s="599"/>
      <c r="M29" s="331"/>
      <c r="O29" s="225">
        <v>8</v>
      </c>
      <c r="P29" s="225" t="e">
        <f>VLOOKUP($O29,ControlPoints!$A$6:$B$4228,2,FALSE) &amp; " - " &amp; VLOOKUP($O29,ControlPoints!$A$6:$D$4228,4,FALSE)</f>
        <v>#N/A</v>
      </c>
      <c r="Q29" s="225" t="e">
        <f>VLOOKUP($O29,ControlPoints!$A$6:$D$4228,3,FALSE)</f>
        <v>#N/A</v>
      </c>
      <c r="R29" s="225" t="e">
        <f>VLOOKUP($O29,ControlPoints!$Z$7:$AA$4228,2,FALSE)</f>
        <v>#N/A</v>
      </c>
      <c r="S29" s="191" t="e">
        <f>VLOOKUP($O29,ControlPoints!$Z$7:$AB$4228,3,FALSE)</f>
        <v>#N/A</v>
      </c>
      <c r="T29" s="191" t="e">
        <f>VLOOKUP($O29,ControlPoints!$Z$7:$AC4235,4,FALSE)</f>
        <v>#N/A</v>
      </c>
    </row>
    <row r="30" spans="2:20" ht="25.5" customHeight="1">
      <c r="B30" s="264" t="str">
        <f t="shared" si="0"/>
        <v/>
      </c>
      <c r="C30" s="265" t="str">
        <f t="shared" si="0"/>
        <v/>
      </c>
      <c r="D30" s="594" t="str">
        <f t="shared" si="0"/>
        <v/>
      </c>
      <c r="E30" s="595"/>
      <c r="F30" s="595"/>
      <c r="G30" s="595"/>
      <c r="H30" s="596"/>
      <c r="I30" s="266" t="str">
        <f t="shared" si="1"/>
        <v/>
      </c>
      <c r="J30" s="597" t="str">
        <f t="shared" si="4"/>
        <v/>
      </c>
      <c r="K30" s="598"/>
      <c r="L30" s="599"/>
      <c r="M30" s="331"/>
      <c r="O30" s="225">
        <v>9</v>
      </c>
      <c r="P30" s="225" t="e">
        <f>VLOOKUP($O30,ControlPoints!$A$6:$B$4228,2,FALSE) &amp; " - " &amp; VLOOKUP($O30,ControlPoints!$A$6:$D$4228,4,FALSE)</f>
        <v>#N/A</v>
      </c>
      <c r="Q30" s="225" t="e">
        <f>VLOOKUP($O30,ControlPoints!$A$6:$D$4228,3,FALSE)</f>
        <v>#N/A</v>
      </c>
      <c r="R30" s="225" t="e">
        <f>VLOOKUP($O30,ControlPoints!$Z$7:$AA$4228,2,FALSE)</f>
        <v>#N/A</v>
      </c>
      <c r="S30" s="191" t="e">
        <f>VLOOKUP($O30,ControlPoints!$Z$7:$AB$4228,3,FALSE)</f>
        <v>#N/A</v>
      </c>
      <c r="T30" s="191" t="e">
        <f>VLOOKUP($O30,ControlPoints!$Z$7:$AC4236,4,FALSE)</f>
        <v>#N/A</v>
      </c>
    </row>
    <row r="31" spans="2:20" ht="25.5" customHeight="1">
      <c r="B31" s="264" t="str">
        <f t="shared" si="0"/>
        <v/>
      </c>
      <c r="C31" s="265" t="str">
        <f t="shared" si="0"/>
        <v/>
      </c>
      <c r="D31" s="594" t="str">
        <f t="shared" si="0"/>
        <v/>
      </c>
      <c r="E31" s="595"/>
      <c r="F31" s="595"/>
      <c r="G31" s="595"/>
      <c r="H31" s="596"/>
      <c r="I31" s="266" t="str">
        <f t="shared" si="1"/>
        <v/>
      </c>
      <c r="J31" s="597" t="str">
        <f t="shared" si="4"/>
        <v/>
      </c>
      <c r="K31" s="598"/>
      <c r="L31" s="599"/>
      <c r="M31" s="331"/>
      <c r="O31" s="225">
        <v>10</v>
      </c>
      <c r="P31" s="225" t="e">
        <f>VLOOKUP($O31,ControlPoints!$A$6:$B$4228,2,FALSE) &amp; " - " &amp; VLOOKUP($O31,ControlPoints!$A$6:$D$4228,4,FALSE)</f>
        <v>#N/A</v>
      </c>
      <c r="Q31" s="225" t="e">
        <f>VLOOKUP($O31,ControlPoints!$A$6:$D$4228,3,FALSE)</f>
        <v>#N/A</v>
      </c>
      <c r="R31" s="225" t="e">
        <f>VLOOKUP($O31,ControlPoints!$Z$7:$AA$4228,2,FALSE)</f>
        <v>#N/A</v>
      </c>
      <c r="S31" s="191" t="e">
        <f>VLOOKUP($O31,ControlPoints!$Z$7:$AB$4228,3,FALSE)</f>
        <v>#N/A</v>
      </c>
      <c r="T31" s="191" t="e">
        <f>VLOOKUP($O31,ControlPoints!$Z$7:$AC4237,4,FALSE)</f>
        <v>#N/A</v>
      </c>
    </row>
    <row r="32" spans="2:20" ht="25.5" customHeight="1">
      <c r="B32" s="264" t="str">
        <f t="shared" si="0"/>
        <v/>
      </c>
      <c r="C32" s="265" t="str">
        <f t="shared" si="0"/>
        <v/>
      </c>
      <c r="D32" s="594" t="str">
        <f t="shared" si="0"/>
        <v/>
      </c>
      <c r="E32" s="595"/>
      <c r="F32" s="595"/>
      <c r="G32" s="595"/>
      <c r="H32" s="596"/>
      <c r="I32" s="266" t="str">
        <f t="shared" si="1"/>
        <v/>
      </c>
      <c r="J32" s="597" t="str">
        <f t="shared" ref="J32:J34" si="5">IF(ISNA(T32),"",T32)</f>
        <v/>
      </c>
      <c r="K32" s="598"/>
      <c r="L32" s="599"/>
      <c r="M32" s="331"/>
      <c r="O32" s="225">
        <v>11</v>
      </c>
      <c r="P32" s="225" t="e">
        <f>VLOOKUP($O32,ControlPoints!$A$6:$B$4228,2,FALSE) &amp; " - " &amp; VLOOKUP($O32,ControlPoints!$A$6:$D$4228,4,FALSE)</f>
        <v>#N/A</v>
      </c>
      <c r="Q32" s="225" t="e">
        <f>VLOOKUP($O32,ControlPoints!$A$6:$D$4228,3,FALSE)</f>
        <v>#N/A</v>
      </c>
      <c r="R32" s="225" t="e">
        <f>VLOOKUP($O32,ControlPoints!$Z$7:$AA$4228,2,FALSE)</f>
        <v>#N/A</v>
      </c>
      <c r="S32" s="191" t="e">
        <f>VLOOKUP($O32,ControlPoints!$Z$7:$AB$4228,3,FALSE)</f>
        <v>#N/A</v>
      </c>
      <c r="T32" s="191" t="e">
        <f>VLOOKUP($O32,ControlPoints!$Z$7:$AC4238,4,FALSE)</f>
        <v>#N/A</v>
      </c>
    </row>
    <row r="33" spans="2:20" ht="25.5" customHeight="1">
      <c r="B33" s="264" t="str">
        <f t="shared" si="0"/>
        <v/>
      </c>
      <c r="C33" s="265" t="str">
        <f t="shared" si="0"/>
        <v/>
      </c>
      <c r="D33" s="594" t="str">
        <f t="shared" si="0"/>
        <v/>
      </c>
      <c r="E33" s="595"/>
      <c r="F33" s="595"/>
      <c r="G33" s="595"/>
      <c r="H33" s="596"/>
      <c r="I33" s="266" t="str">
        <f t="shared" si="1"/>
        <v/>
      </c>
      <c r="J33" s="597" t="str">
        <f t="shared" si="5"/>
        <v/>
      </c>
      <c r="K33" s="598"/>
      <c r="L33" s="599"/>
      <c r="M33" s="331"/>
      <c r="O33" s="225">
        <v>12</v>
      </c>
      <c r="P33" s="225" t="e">
        <f>VLOOKUP($O33,ControlPoints!$A$6:$B$4228,2,FALSE) &amp; " - " &amp; VLOOKUP($O33,ControlPoints!$A$6:$D$4228,4,FALSE)</f>
        <v>#N/A</v>
      </c>
      <c r="Q33" s="225" t="e">
        <f>VLOOKUP($O33,ControlPoints!$A$6:$D$4228,3,FALSE)</f>
        <v>#N/A</v>
      </c>
      <c r="R33" s="225" t="e">
        <f>VLOOKUP($O33,ControlPoints!$Z$7:$AA$4228,2,FALSE)</f>
        <v>#N/A</v>
      </c>
      <c r="S33" s="191" t="e">
        <f>VLOOKUP($O33,ControlPoints!$Z$7:$AB$4228,3,FALSE)</f>
        <v>#N/A</v>
      </c>
      <c r="T33" s="191" t="e">
        <f>VLOOKUP($O33,ControlPoints!$Z$7:$AC4239,4,FALSE)</f>
        <v>#N/A</v>
      </c>
    </row>
    <row r="34" spans="2:20" ht="25.5" customHeight="1">
      <c r="B34" s="264" t="str">
        <f t="shared" si="0"/>
        <v/>
      </c>
      <c r="C34" s="265" t="str">
        <f t="shared" si="0"/>
        <v/>
      </c>
      <c r="D34" s="594" t="str">
        <f t="shared" si="0"/>
        <v/>
      </c>
      <c r="E34" s="595"/>
      <c r="F34" s="595"/>
      <c r="G34" s="595"/>
      <c r="H34" s="596"/>
      <c r="I34" s="266" t="str">
        <f t="shared" si="1"/>
        <v/>
      </c>
      <c r="J34" s="597" t="str">
        <f t="shared" si="5"/>
        <v/>
      </c>
      <c r="K34" s="598"/>
      <c r="L34" s="599"/>
      <c r="M34" s="331"/>
      <c r="O34" s="225">
        <v>13</v>
      </c>
      <c r="P34" s="225" t="e">
        <f>VLOOKUP($O34,ControlPoints!$A$6:$B$4228,2,FALSE) &amp; " - " &amp; VLOOKUP($O34,ControlPoints!$A$6:$D$4228,4,FALSE)</f>
        <v>#N/A</v>
      </c>
      <c r="Q34" s="225" t="e">
        <f>VLOOKUP($O34,ControlPoints!$A$6:$D$4228,3,FALSE)</f>
        <v>#N/A</v>
      </c>
      <c r="R34" s="225" t="e">
        <f>VLOOKUP($O34,ControlPoints!$Z$7:$AA$4228,2,FALSE)</f>
        <v>#N/A</v>
      </c>
      <c r="S34" s="191" t="e">
        <f>VLOOKUP($O34,ControlPoints!$Z$7:$AB$4228,3,FALSE)</f>
        <v>#N/A</v>
      </c>
      <c r="T34" s="191" t="e">
        <f>VLOOKUP($O34,ControlPoints!$Z$7:$AC4240,4,FALSE)</f>
        <v>#N/A</v>
      </c>
    </row>
    <row r="35" spans="2:20" ht="25.5" customHeight="1">
      <c r="B35" s="264" t="str">
        <f t="shared" si="0"/>
        <v/>
      </c>
      <c r="C35" s="265" t="str">
        <f t="shared" si="0"/>
        <v/>
      </c>
      <c r="D35" s="594" t="str">
        <f t="shared" si="0"/>
        <v/>
      </c>
      <c r="E35" s="595"/>
      <c r="F35" s="595"/>
      <c r="G35" s="595"/>
      <c r="H35" s="596"/>
      <c r="I35" s="266" t="str">
        <f t="shared" si="1"/>
        <v/>
      </c>
      <c r="J35" s="597" t="str">
        <f t="shared" ref="J35:J36" si="6">IF(ISNA(T35),"",T35)</f>
        <v/>
      </c>
      <c r="K35" s="598"/>
      <c r="L35" s="599"/>
      <c r="M35" s="331"/>
      <c r="O35" s="225">
        <v>14</v>
      </c>
      <c r="P35" s="225" t="e">
        <f>VLOOKUP($O35,ControlPoints!$A$6:$B$4228,2,FALSE) &amp; " - " &amp; VLOOKUP($O35,ControlPoints!$A$6:$D$4228,4,FALSE)</f>
        <v>#N/A</v>
      </c>
      <c r="Q35" s="225" t="e">
        <f>VLOOKUP($O35,ControlPoints!$A$6:$D$4228,3,FALSE)</f>
        <v>#N/A</v>
      </c>
      <c r="R35" s="225" t="e">
        <f>VLOOKUP($O35,ControlPoints!$Z$7:$AA$4228,2,FALSE)</f>
        <v>#N/A</v>
      </c>
      <c r="S35" s="191" t="e">
        <f>VLOOKUP($O35,ControlPoints!$Z$7:$AB$4228,3,FALSE)</f>
        <v>#N/A</v>
      </c>
      <c r="T35" s="191" t="e">
        <f>VLOOKUP($O35,ControlPoints!$Z$7:$AC4241,4,FALSE)</f>
        <v>#N/A</v>
      </c>
    </row>
    <row r="36" spans="2:20" ht="25.5" customHeight="1">
      <c r="B36" s="264" t="str">
        <f t="shared" si="0"/>
        <v/>
      </c>
      <c r="C36" s="265" t="str">
        <f t="shared" si="0"/>
        <v/>
      </c>
      <c r="D36" s="594" t="str">
        <f t="shared" si="0"/>
        <v/>
      </c>
      <c r="E36" s="595"/>
      <c r="F36" s="595"/>
      <c r="G36" s="595"/>
      <c r="H36" s="596"/>
      <c r="I36" s="266" t="str">
        <f t="shared" si="1"/>
        <v/>
      </c>
      <c r="J36" s="597" t="str">
        <f t="shared" si="6"/>
        <v/>
      </c>
      <c r="K36" s="598"/>
      <c r="L36" s="599"/>
      <c r="M36" s="331"/>
      <c r="O36" s="225">
        <v>15</v>
      </c>
      <c r="P36" s="225" t="e">
        <f>VLOOKUP($O36,ControlPoints!$A$6:$B$4228,2,FALSE) &amp; " - " &amp; VLOOKUP($O36,ControlPoints!$A$6:$D$4228,4,FALSE)</f>
        <v>#N/A</v>
      </c>
      <c r="Q36" s="225" t="e">
        <f>VLOOKUP($O36,ControlPoints!$A$6:$D$4228,3,FALSE)</f>
        <v>#N/A</v>
      </c>
      <c r="R36" s="225" t="e">
        <f>VLOOKUP($O36,ControlPoints!$Z$7:$AA$4228,2,FALSE)</f>
        <v>#N/A</v>
      </c>
      <c r="S36" s="191" t="e">
        <f>VLOOKUP($O36,ControlPoints!$Z$7:$AB$4228,3,FALSE)</f>
        <v>#N/A</v>
      </c>
      <c r="T36" s="191" t="e">
        <f>VLOOKUP($O36,ControlPoints!$Z$7:$AC4242,4,FALSE)</f>
        <v>#N/A</v>
      </c>
    </row>
    <row r="37" spans="2:20" ht="25.5" customHeight="1">
      <c r="B37" s="264" t="str">
        <f t="shared" si="0"/>
        <v/>
      </c>
      <c r="C37" s="265" t="str">
        <f t="shared" si="0"/>
        <v/>
      </c>
      <c r="D37" s="594" t="str">
        <f t="shared" si="0"/>
        <v/>
      </c>
      <c r="E37" s="595"/>
      <c r="F37" s="595"/>
      <c r="G37" s="595"/>
      <c r="H37" s="596"/>
      <c r="I37" s="266" t="str">
        <f t="shared" si="1"/>
        <v/>
      </c>
      <c r="J37" s="597" t="str">
        <f t="shared" ref="J37:J39" si="7">IF(ISNA(T37),"",T37)</f>
        <v/>
      </c>
      <c r="K37" s="598"/>
      <c r="L37" s="599"/>
      <c r="M37" s="331"/>
      <c r="O37" s="225">
        <v>16</v>
      </c>
      <c r="P37" s="225" t="e">
        <f>VLOOKUP($O37,ControlPoints!$A$6:$B$4228,2,FALSE) &amp; " - " &amp; VLOOKUP($O37,ControlPoints!$A$6:$D$4228,4,FALSE)</f>
        <v>#N/A</v>
      </c>
      <c r="Q37" s="225" t="e">
        <f>VLOOKUP($O37,ControlPoints!$A$6:$D$4228,3,FALSE)</f>
        <v>#N/A</v>
      </c>
      <c r="R37" s="225" t="e">
        <f>VLOOKUP($O37,ControlPoints!$Z$7:$AA$4228,2,FALSE)</f>
        <v>#N/A</v>
      </c>
      <c r="S37" s="191" t="e">
        <f>VLOOKUP($O37,ControlPoints!$Z$7:$AB$4228,3,FALSE)</f>
        <v>#N/A</v>
      </c>
      <c r="T37" s="191" t="e">
        <f>VLOOKUP($O37,ControlPoints!$Z$7:$AC4243,4,FALSE)</f>
        <v>#N/A</v>
      </c>
    </row>
    <row r="38" spans="2:20" ht="25.5" customHeight="1">
      <c r="B38" s="264" t="str">
        <f t="shared" si="0"/>
        <v/>
      </c>
      <c r="C38" s="265" t="str">
        <f t="shared" si="0"/>
        <v/>
      </c>
      <c r="D38" s="594" t="str">
        <f t="shared" si="0"/>
        <v/>
      </c>
      <c r="E38" s="595"/>
      <c r="F38" s="595"/>
      <c r="G38" s="595"/>
      <c r="H38" s="596"/>
      <c r="I38" s="266" t="str">
        <f t="shared" si="1"/>
        <v/>
      </c>
      <c r="J38" s="597" t="str">
        <f t="shared" si="7"/>
        <v/>
      </c>
      <c r="K38" s="598"/>
      <c r="L38" s="599"/>
      <c r="M38" s="331"/>
      <c r="O38" s="225">
        <v>17</v>
      </c>
      <c r="P38" s="225" t="e">
        <f>VLOOKUP($O38,ControlPoints!$A$6:$B$4228,2,FALSE) &amp; " - " &amp; VLOOKUP($O38,ControlPoints!$A$6:$D$4228,4,FALSE)</f>
        <v>#N/A</v>
      </c>
      <c r="Q38" s="225" t="e">
        <f>VLOOKUP($O38,ControlPoints!$A$6:$D$4228,3,FALSE)</f>
        <v>#N/A</v>
      </c>
      <c r="R38" s="225" t="e">
        <f>VLOOKUP($O38,ControlPoints!$Z$7:$AA$4228,2,FALSE)</f>
        <v>#N/A</v>
      </c>
      <c r="S38" s="191" t="e">
        <f>VLOOKUP($O38,ControlPoints!$Z$7:$AB$4228,3,FALSE)</f>
        <v>#N/A</v>
      </c>
      <c r="T38" s="191" t="e">
        <f>VLOOKUP($O38,ControlPoints!$Z$7:$AC4244,4,FALSE)</f>
        <v>#N/A</v>
      </c>
    </row>
    <row r="39" spans="2:20" ht="25.5" customHeight="1">
      <c r="B39" s="264" t="str">
        <f t="shared" si="0"/>
        <v/>
      </c>
      <c r="C39" s="265" t="str">
        <f t="shared" si="0"/>
        <v/>
      </c>
      <c r="D39" s="594" t="str">
        <f t="shared" si="0"/>
        <v/>
      </c>
      <c r="E39" s="595"/>
      <c r="F39" s="595"/>
      <c r="G39" s="595"/>
      <c r="H39" s="596"/>
      <c r="I39" s="266" t="str">
        <f t="shared" si="1"/>
        <v/>
      </c>
      <c r="J39" s="597" t="str">
        <f t="shared" si="7"/>
        <v/>
      </c>
      <c r="K39" s="598"/>
      <c r="L39" s="599"/>
      <c r="M39" s="331"/>
      <c r="O39" s="225">
        <v>18</v>
      </c>
      <c r="P39" s="225" t="e">
        <f>VLOOKUP($O39,ControlPoints!$A$6:$B$4228,2,FALSE) &amp; " - " &amp; VLOOKUP($O39,ControlPoints!$A$6:$D$4228,4,FALSE)</f>
        <v>#N/A</v>
      </c>
      <c r="Q39" s="225" t="e">
        <f>VLOOKUP($O39,ControlPoints!$A$6:$D$4228,3,FALSE)</f>
        <v>#N/A</v>
      </c>
      <c r="R39" s="225" t="e">
        <f>VLOOKUP($O39,ControlPoints!$Z$7:$AA$4228,2,FALSE)</f>
        <v>#N/A</v>
      </c>
      <c r="S39" s="191" t="e">
        <f>VLOOKUP($O39,ControlPoints!$Z$7:$AB$4228,3,FALSE)</f>
        <v>#N/A</v>
      </c>
      <c r="T39" s="191" t="e">
        <f>VLOOKUP($O39,ControlPoints!$Z$7:$AC4245,4,FALSE)</f>
        <v>#N/A</v>
      </c>
    </row>
    <row r="40" spans="2:20" ht="25.5" customHeight="1">
      <c r="B40" s="264" t="str">
        <f t="shared" si="0"/>
        <v/>
      </c>
      <c r="C40" s="265" t="str">
        <f t="shared" si="0"/>
        <v/>
      </c>
      <c r="D40" s="594" t="str">
        <f t="shared" si="0"/>
        <v/>
      </c>
      <c r="E40" s="595"/>
      <c r="F40" s="595"/>
      <c r="G40" s="595"/>
      <c r="H40" s="596"/>
      <c r="I40" s="266" t="str">
        <f t="shared" si="1"/>
        <v/>
      </c>
      <c r="J40" s="597" t="str">
        <f t="shared" ref="J40:J43" si="8">IF(ISNA(T40),"",T40)</f>
        <v/>
      </c>
      <c r="K40" s="598"/>
      <c r="L40" s="599"/>
      <c r="M40" s="331"/>
      <c r="O40" s="225">
        <v>19</v>
      </c>
      <c r="P40" s="225" t="e">
        <f>VLOOKUP($O40,ControlPoints!$A$6:$B$4228,2,FALSE) &amp; " - " &amp; VLOOKUP($O40,ControlPoints!$A$6:$D$4228,4,FALSE)</f>
        <v>#N/A</v>
      </c>
      <c r="Q40" s="225" t="e">
        <f>VLOOKUP($O40,ControlPoints!$A$6:$D$4228,3,FALSE)</f>
        <v>#N/A</v>
      </c>
      <c r="R40" s="225" t="e">
        <f>VLOOKUP($O40,ControlPoints!$Z$7:$AA$4228,2,FALSE)</f>
        <v>#N/A</v>
      </c>
      <c r="S40" s="191" t="e">
        <f>VLOOKUP($O40,ControlPoints!$Z$7:$AB$4228,3,FALSE)</f>
        <v>#N/A</v>
      </c>
      <c r="T40" s="191" t="e">
        <f>VLOOKUP($O40,ControlPoints!$Z$7:$AC4246,4,FALSE)</f>
        <v>#N/A</v>
      </c>
    </row>
    <row r="41" spans="2:20" ht="25.5" customHeight="1">
      <c r="B41" s="264" t="str">
        <f t="shared" si="0"/>
        <v/>
      </c>
      <c r="C41" s="265" t="str">
        <f t="shared" si="0"/>
        <v/>
      </c>
      <c r="D41" s="594" t="str">
        <f t="shared" si="0"/>
        <v/>
      </c>
      <c r="E41" s="595"/>
      <c r="F41" s="595"/>
      <c r="G41" s="595"/>
      <c r="H41" s="596"/>
      <c r="I41" s="266" t="str">
        <f t="shared" si="1"/>
        <v/>
      </c>
      <c r="J41" s="597" t="str">
        <f t="shared" si="8"/>
        <v/>
      </c>
      <c r="K41" s="598"/>
      <c r="L41" s="599"/>
      <c r="M41" s="331"/>
      <c r="O41" s="225">
        <v>20</v>
      </c>
      <c r="P41" s="225" t="e">
        <f>VLOOKUP($O41,ControlPoints!$A$6:$B$4228,2,FALSE) &amp; " - " &amp; VLOOKUP($O41,ControlPoints!$A$6:$D$4228,4,FALSE)</f>
        <v>#N/A</v>
      </c>
      <c r="Q41" s="225" t="e">
        <f>VLOOKUP($O41,ControlPoints!$A$6:$D$4228,3,FALSE)</f>
        <v>#N/A</v>
      </c>
      <c r="R41" s="225" t="e">
        <f>VLOOKUP($O41,ControlPoints!$Z$7:$AA$4228,2,FALSE)</f>
        <v>#N/A</v>
      </c>
      <c r="S41" s="191" t="e">
        <f>VLOOKUP($O41,ControlPoints!$Z$7:$AB$4228,3,FALSE)</f>
        <v>#N/A</v>
      </c>
      <c r="T41" s="191" t="e">
        <f>VLOOKUP($O41,ControlPoints!$Z$7:$AC4247,4,FALSE)</f>
        <v>#N/A</v>
      </c>
    </row>
    <row r="42" spans="2:20" ht="25.5" customHeight="1">
      <c r="B42" s="264" t="str">
        <f t="shared" si="0"/>
        <v/>
      </c>
      <c r="C42" s="265" t="str">
        <f t="shared" si="0"/>
        <v/>
      </c>
      <c r="D42" s="594" t="str">
        <f t="shared" si="0"/>
        <v/>
      </c>
      <c r="E42" s="595"/>
      <c r="F42" s="595"/>
      <c r="G42" s="595"/>
      <c r="H42" s="596"/>
      <c r="I42" s="266" t="str">
        <f t="shared" si="1"/>
        <v/>
      </c>
      <c r="J42" s="597" t="str">
        <f t="shared" si="8"/>
        <v/>
      </c>
      <c r="K42" s="598"/>
      <c r="L42" s="599"/>
      <c r="M42" s="331"/>
      <c r="O42" s="225">
        <v>21</v>
      </c>
      <c r="P42" s="225" t="e">
        <f>VLOOKUP($O42,ControlPoints!$A$6:$B$4228,2,FALSE) &amp; " - " &amp; VLOOKUP($O42,ControlPoints!$A$6:$D$4228,4,FALSE)</f>
        <v>#N/A</v>
      </c>
      <c r="Q42" s="225" t="e">
        <f>VLOOKUP($O42,ControlPoints!$A$6:$D$4228,3,FALSE)</f>
        <v>#N/A</v>
      </c>
      <c r="R42" s="225" t="e">
        <f>VLOOKUP($O42,ControlPoints!$Z$7:$AA$4228,2,FALSE)</f>
        <v>#N/A</v>
      </c>
      <c r="S42" s="191" t="e">
        <f>VLOOKUP($O42,ControlPoints!$Z$7:$AB$4228,3,FALSE)</f>
        <v>#N/A</v>
      </c>
      <c r="T42" s="191" t="e">
        <f>VLOOKUP($O42,ControlPoints!$Z$7:$AC4248,4,FALSE)</f>
        <v>#N/A</v>
      </c>
    </row>
    <row r="43" spans="2:20" ht="25.5" customHeight="1">
      <c r="B43" s="264" t="str">
        <f t="shared" si="0"/>
        <v/>
      </c>
      <c r="C43" s="265" t="str">
        <f t="shared" si="0"/>
        <v/>
      </c>
      <c r="D43" s="594" t="str">
        <f t="shared" si="0"/>
        <v/>
      </c>
      <c r="E43" s="595"/>
      <c r="F43" s="595"/>
      <c r="G43" s="595"/>
      <c r="H43" s="596"/>
      <c r="I43" s="266" t="str">
        <f t="shared" si="1"/>
        <v/>
      </c>
      <c r="J43" s="597" t="str">
        <f t="shared" si="8"/>
        <v/>
      </c>
      <c r="K43" s="598"/>
      <c r="L43" s="599"/>
      <c r="M43" s="331"/>
      <c r="O43" s="225">
        <v>22</v>
      </c>
      <c r="P43" s="225" t="e">
        <f>VLOOKUP($O43,ControlPoints!$A$6:$B$4228,2,FALSE) &amp; " - " &amp; VLOOKUP($O43,ControlPoints!$A$6:$D$4228,4,FALSE)</f>
        <v>#N/A</v>
      </c>
      <c r="Q43" s="225" t="e">
        <f>VLOOKUP($O43,ControlPoints!$A$6:$D$4228,3,FALSE)</f>
        <v>#N/A</v>
      </c>
      <c r="R43" s="225" t="e">
        <f>VLOOKUP($O43,ControlPoints!$Z$7:$AA$4228,2,FALSE)</f>
        <v>#N/A</v>
      </c>
      <c r="S43" s="191" t="e">
        <f>VLOOKUP($O43,ControlPoints!$Z$7:$AB$4228,3,FALSE)</f>
        <v>#N/A</v>
      </c>
      <c r="T43" s="191" t="e">
        <f>VLOOKUP($O43,ControlPoints!$Z$7:$AC4249,4,FALSE)</f>
        <v>#N/A</v>
      </c>
    </row>
    <row r="44" spans="2:20" ht="25.5" customHeight="1">
      <c r="B44" s="264" t="str">
        <f t="shared" si="0"/>
        <v/>
      </c>
      <c r="C44" s="265" t="str">
        <f t="shared" si="0"/>
        <v/>
      </c>
      <c r="D44" s="594" t="str">
        <f t="shared" si="0"/>
        <v/>
      </c>
      <c r="E44" s="595"/>
      <c r="F44" s="595"/>
      <c r="G44" s="595"/>
      <c r="H44" s="596"/>
      <c r="I44" s="266" t="str">
        <f t="shared" si="1"/>
        <v/>
      </c>
      <c r="J44" s="597" t="str">
        <f t="shared" ref="J44:J46" si="9">IF(ISNA(T44),"",T44)</f>
        <v/>
      </c>
      <c r="K44" s="598"/>
      <c r="L44" s="599"/>
      <c r="M44" s="331"/>
      <c r="O44" s="225">
        <v>23</v>
      </c>
      <c r="P44" s="225" t="e">
        <f>VLOOKUP($O44,ControlPoints!$A$6:$B$4228,2,FALSE) &amp; " - " &amp; VLOOKUP($O44,ControlPoints!$A$6:$D$4228,4,FALSE)</f>
        <v>#N/A</v>
      </c>
      <c r="Q44" s="225" t="e">
        <f>VLOOKUP($O44,ControlPoints!$A$6:$D$4228,3,FALSE)</f>
        <v>#N/A</v>
      </c>
      <c r="R44" s="225" t="e">
        <f>VLOOKUP($O44,ControlPoints!$Z$7:$AA$4228,2,FALSE)</f>
        <v>#N/A</v>
      </c>
      <c r="S44" s="191" t="e">
        <f>VLOOKUP($O44,ControlPoints!$Z$7:$AB$4228,3,FALSE)</f>
        <v>#N/A</v>
      </c>
      <c r="T44" s="191" t="e">
        <f>VLOOKUP($O44,ControlPoints!$Z$7:$AC4250,4,FALSE)</f>
        <v>#N/A</v>
      </c>
    </row>
    <row r="45" spans="2:20" ht="25.5" customHeight="1">
      <c r="B45" s="264" t="str">
        <f t="shared" si="0"/>
        <v/>
      </c>
      <c r="C45" s="265" t="str">
        <f t="shared" si="0"/>
        <v/>
      </c>
      <c r="D45" s="594" t="str">
        <f t="shared" si="0"/>
        <v/>
      </c>
      <c r="E45" s="595"/>
      <c r="F45" s="595"/>
      <c r="G45" s="595"/>
      <c r="H45" s="596"/>
      <c r="I45" s="266" t="str">
        <f t="shared" si="1"/>
        <v/>
      </c>
      <c r="J45" s="597" t="str">
        <f t="shared" si="9"/>
        <v/>
      </c>
      <c r="K45" s="598"/>
      <c r="L45" s="599"/>
      <c r="M45" s="331"/>
      <c r="O45" s="225">
        <v>24</v>
      </c>
      <c r="P45" s="225" t="e">
        <f>VLOOKUP($O45,ControlPoints!$A$6:$B$4228,2,FALSE) &amp; " - " &amp; VLOOKUP($O45,ControlPoints!$A$6:$D$4228,4,FALSE)</f>
        <v>#N/A</v>
      </c>
      <c r="Q45" s="225" t="e">
        <f>VLOOKUP($O45,ControlPoints!$A$6:$D$4228,3,FALSE)</f>
        <v>#N/A</v>
      </c>
      <c r="R45" s="225" t="e">
        <f>VLOOKUP($O45,ControlPoints!$Z$7:$AA$4228,2,FALSE)</f>
        <v>#N/A</v>
      </c>
      <c r="S45" s="191" t="e">
        <f>VLOOKUP($O45,ControlPoints!$Z$7:$AB$4228,3,FALSE)</f>
        <v>#N/A</v>
      </c>
      <c r="T45" s="191" t="e">
        <f>VLOOKUP($O45,ControlPoints!$Z$7:$AC4251,4,FALSE)</f>
        <v>#N/A</v>
      </c>
    </row>
    <row r="46" spans="2:20" ht="25.5" customHeight="1">
      <c r="B46" s="264" t="str">
        <f t="shared" si="0"/>
        <v/>
      </c>
      <c r="C46" s="265" t="str">
        <f t="shared" si="0"/>
        <v/>
      </c>
      <c r="D46" s="594" t="str">
        <f t="shared" si="0"/>
        <v/>
      </c>
      <c r="E46" s="595"/>
      <c r="F46" s="595"/>
      <c r="G46" s="595"/>
      <c r="H46" s="596"/>
      <c r="I46" s="266" t="str">
        <f t="shared" si="1"/>
        <v/>
      </c>
      <c r="J46" s="597" t="str">
        <f t="shared" si="9"/>
        <v/>
      </c>
      <c r="K46" s="598"/>
      <c r="L46" s="599"/>
      <c r="M46" s="331"/>
      <c r="O46" s="225">
        <v>25</v>
      </c>
      <c r="P46" s="225" t="e">
        <f>VLOOKUP($O46,ControlPoints!$A$6:$B$4228,2,FALSE) &amp; " - " &amp; VLOOKUP($O46,ControlPoints!$A$6:$D$4228,4,FALSE)</f>
        <v>#N/A</v>
      </c>
      <c r="Q46" s="225" t="e">
        <f>VLOOKUP($O46,ControlPoints!$A$6:$D$4228,3,FALSE)</f>
        <v>#N/A</v>
      </c>
      <c r="R46" s="225" t="e">
        <f>VLOOKUP($O46,ControlPoints!$Z$7:$AA$4228,2,FALSE)</f>
        <v>#N/A</v>
      </c>
      <c r="S46" s="191" t="e">
        <f>VLOOKUP($O46,ControlPoints!$Z$7:$AB$4228,3,FALSE)</f>
        <v>#N/A</v>
      </c>
      <c r="T46" s="191" t="e">
        <f>VLOOKUP($O46,ControlPoints!$Z$7:$AC4252,4,FALSE)</f>
        <v>#N/A</v>
      </c>
    </row>
    <row r="47" spans="2:20" ht="25.5" customHeight="1">
      <c r="B47" s="264" t="str">
        <f t="shared" si="0"/>
        <v/>
      </c>
      <c r="C47" s="265" t="str">
        <f t="shared" si="0"/>
        <v/>
      </c>
      <c r="D47" s="594" t="str">
        <f t="shared" si="0"/>
        <v/>
      </c>
      <c r="E47" s="595"/>
      <c r="F47" s="595"/>
      <c r="G47" s="595"/>
      <c r="H47" s="596"/>
      <c r="I47" s="266" t="str">
        <f t="shared" si="1"/>
        <v/>
      </c>
      <c r="J47" s="597" t="str">
        <f t="shared" ref="J47:J49" si="10">IF(ISNA(T47),"",T47)</f>
        <v/>
      </c>
      <c r="K47" s="598"/>
      <c r="L47" s="599"/>
      <c r="M47" s="331"/>
      <c r="O47" s="225">
        <v>26</v>
      </c>
      <c r="P47" s="225" t="e">
        <f>VLOOKUP($O47,ControlPoints!$A$6:$B$4228,2,FALSE) &amp; " - " &amp; VLOOKUP($O47,ControlPoints!$A$6:$D$4228,4,FALSE)</f>
        <v>#N/A</v>
      </c>
      <c r="Q47" s="225" t="e">
        <f>VLOOKUP($O47,ControlPoints!$A$6:$D$4228,3,FALSE)</f>
        <v>#N/A</v>
      </c>
      <c r="R47" s="225" t="e">
        <f>VLOOKUP($O47,ControlPoints!$Z$7:$AA$4228,2,FALSE)</f>
        <v>#N/A</v>
      </c>
      <c r="S47" s="191" t="e">
        <f>VLOOKUP($O47,ControlPoints!$Z$7:$AB$4228,3,FALSE)</f>
        <v>#N/A</v>
      </c>
      <c r="T47" s="191" t="e">
        <f>VLOOKUP($O47,ControlPoints!$Z$7:$AC4253,4,FALSE)</f>
        <v>#N/A</v>
      </c>
    </row>
    <row r="48" spans="2:20" ht="25.5" customHeight="1">
      <c r="B48" s="264" t="str">
        <f t="shared" si="0"/>
        <v/>
      </c>
      <c r="C48" s="265" t="str">
        <f t="shared" si="0"/>
        <v/>
      </c>
      <c r="D48" s="594" t="str">
        <f t="shared" si="0"/>
        <v/>
      </c>
      <c r="E48" s="595"/>
      <c r="F48" s="595"/>
      <c r="G48" s="595"/>
      <c r="H48" s="596"/>
      <c r="I48" s="266" t="str">
        <f t="shared" si="1"/>
        <v/>
      </c>
      <c r="J48" s="597" t="str">
        <f t="shared" si="10"/>
        <v/>
      </c>
      <c r="K48" s="598"/>
      <c r="L48" s="599"/>
      <c r="M48" s="331"/>
      <c r="O48" s="225">
        <v>27</v>
      </c>
      <c r="P48" s="225" t="e">
        <f>VLOOKUP($O48,ControlPoints!$A$6:$B$4228,2,FALSE) &amp; " - " &amp; VLOOKUP($O48,ControlPoints!$A$6:$D$4228,4,FALSE)</f>
        <v>#N/A</v>
      </c>
      <c r="Q48" s="225" t="e">
        <f>VLOOKUP($O48,ControlPoints!$A$6:$D$4228,3,FALSE)</f>
        <v>#N/A</v>
      </c>
      <c r="R48" s="225" t="e">
        <f>VLOOKUP($O48,ControlPoints!$Z$7:$AA$4228,2,FALSE)</f>
        <v>#N/A</v>
      </c>
      <c r="S48" s="191" t="e">
        <f>VLOOKUP($O48,ControlPoints!$Z$7:$AB$4228,3,FALSE)</f>
        <v>#N/A</v>
      </c>
      <c r="T48" s="191" t="e">
        <f>VLOOKUP($O48,ControlPoints!$Z$7:$AC4254,4,FALSE)</f>
        <v>#N/A</v>
      </c>
    </row>
    <row r="49" spans="2:20" ht="25.5" customHeight="1">
      <c r="B49" s="264" t="str">
        <f t="shared" si="0"/>
        <v/>
      </c>
      <c r="C49" s="265" t="str">
        <f t="shared" si="0"/>
        <v/>
      </c>
      <c r="D49" s="594" t="str">
        <f t="shared" si="0"/>
        <v/>
      </c>
      <c r="E49" s="595"/>
      <c r="F49" s="595"/>
      <c r="G49" s="595"/>
      <c r="H49" s="596"/>
      <c r="I49" s="266" t="str">
        <f t="shared" si="1"/>
        <v/>
      </c>
      <c r="J49" s="597" t="str">
        <f t="shared" si="10"/>
        <v/>
      </c>
      <c r="K49" s="598"/>
      <c r="L49" s="599"/>
      <c r="M49" s="331"/>
      <c r="O49" s="225">
        <v>28</v>
      </c>
      <c r="P49" s="225" t="e">
        <f>VLOOKUP($O49,ControlPoints!$A$6:$B$4228,2,FALSE) &amp; " - " &amp; VLOOKUP($O49,ControlPoints!$A$6:$D$4228,4,FALSE)</f>
        <v>#N/A</v>
      </c>
      <c r="Q49" s="225" t="e">
        <f>VLOOKUP($O49,ControlPoints!$A$6:$D$4228,3,FALSE)</f>
        <v>#N/A</v>
      </c>
      <c r="R49" s="225" t="e">
        <f>VLOOKUP($O49,ControlPoints!$Z$7:$AA$4228,2,FALSE)</f>
        <v>#N/A</v>
      </c>
      <c r="S49" s="191" t="e">
        <f>VLOOKUP($O49,ControlPoints!$Z$7:$AB$4228,3,FALSE)</f>
        <v>#N/A</v>
      </c>
      <c r="T49" s="191" t="e">
        <f>VLOOKUP($O49,ControlPoints!$Z$7:$AC4255,4,FALSE)</f>
        <v>#N/A</v>
      </c>
    </row>
    <row r="50" spans="2:20" ht="25.5" customHeight="1">
      <c r="B50" s="264" t="str">
        <f t="shared" si="0"/>
        <v/>
      </c>
      <c r="C50" s="265" t="str">
        <f t="shared" si="0"/>
        <v/>
      </c>
      <c r="D50" s="594" t="str">
        <f t="shared" si="0"/>
        <v/>
      </c>
      <c r="E50" s="595"/>
      <c r="F50" s="595"/>
      <c r="G50" s="595"/>
      <c r="H50" s="596"/>
      <c r="I50" s="266" t="str">
        <f t="shared" si="1"/>
        <v/>
      </c>
      <c r="J50" s="597" t="str">
        <f t="shared" ref="J50" si="11">IF(ISNA(T50),"",T50)</f>
        <v/>
      </c>
      <c r="K50" s="598"/>
      <c r="L50" s="599"/>
      <c r="M50" s="331"/>
      <c r="O50" s="225">
        <v>29</v>
      </c>
      <c r="P50" s="225" t="e">
        <f>VLOOKUP($O50,ControlPoints!$A$6:$B$4228,2,FALSE) &amp; " - " &amp; VLOOKUP($O50,ControlPoints!$A$6:$D$4228,4,FALSE)</f>
        <v>#N/A</v>
      </c>
      <c r="Q50" s="225" t="e">
        <f>VLOOKUP($O50,ControlPoints!$A$6:$D$4228,3,FALSE)</f>
        <v>#N/A</v>
      </c>
      <c r="R50" s="225" t="e">
        <f>VLOOKUP($O50,ControlPoints!$Z$7:$AA$4228,2,FALSE)</f>
        <v>#N/A</v>
      </c>
      <c r="S50" s="191" t="e">
        <f>VLOOKUP($O50,ControlPoints!$Z$7:$AB$4228,3,FALSE)</f>
        <v>#N/A</v>
      </c>
      <c r="T50" s="191" t="e">
        <f>VLOOKUP($O50,ControlPoints!$Z$7:$AC4256,4,FALSE)</f>
        <v>#N/A</v>
      </c>
    </row>
    <row r="51" spans="2:20" ht="25.5" customHeight="1">
      <c r="B51" s="264" t="str">
        <f t="shared" si="0"/>
        <v/>
      </c>
      <c r="C51" s="265" t="str">
        <f t="shared" si="0"/>
        <v/>
      </c>
      <c r="D51" s="594" t="str">
        <f t="shared" si="0"/>
        <v/>
      </c>
      <c r="E51" s="595"/>
      <c r="F51" s="595"/>
      <c r="G51" s="595"/>
      <c r="H51" s="596"/>
      <c r="I51" s="266" t="str">
        <f t="shared" si="1"/>
        <v/>
      </c>
      <c r="J51" s="597" t="str">
        <f t="shared" ref="J51:J53" si="12">IF(ISNA(T51),"",T51)</f>
        <v/>
      </c>
      <c r="K51" s="598"/>
      <c r="L51" s="599"/>
      <c r="M51" s="331"/>
      <c r="O51" s="225">
        <v>30</v>
      </c>
      <c r="P51" s="225" t="e">
        <f>VLOOKUP($O51,ControlPoints!$A$6:$B$4228,2,FALSE) &amp; " - " &amp; VLOOKUP($O51,ControlPoints!$A$6:$D$4228,4,FALSE)</f>
        <v>#N/A</v>
      </c>
      <c r="Q51" s="225" t="e">
        <f>VLOOKUP($O51,ControlPoints!$A$6:$D$4228,3,FALSE)</f>
        <v>#N/A</v>
      </c>
      <c r="R51" s="225" t="e">
        <f>VLOOKUP($O51,ControlPoints!$Z$7:$AA$4228,2,FALSE)</f>
        <v>#N/A</v>
      </c>
      <c r="S51" s="191" t="e">
        <f>VLOOKUP($O51,ControlPoints!$Z$7:$AB$4228,3,FALSE)</f>
        <v>#N/A</v>
      </c>
      <c r="T51" s="191" t="e">
        <f>VLOOKUP($O51,ControlPoints!$Z$7:$AC4257,4,FALSE)</f>
        <v>#N/A</v>
      </c>
    </row>
    <row r="52" spans="2:20" ht="25.5" customHeight="1">
      <c r="B52" s="264" t="str">
        <f t="shared" si="0"/>
        <v/>
      </c>
      <c r="C52" s="265" t="str">
        <f t="shared" si="0"/>
        <v/>
      </c>
      <c r="D52" s="594" t="str">
        <f t="shared" si="0"/>
        <v/>
      </c>
      <c r="E52" s="595"/>
      <c r="F52" s="595"/>
      <c r="G52" s="595"/>
      <c r="H52" s="596"/>
      <c r="I52" s="266" t="str">
        <f t="shared" si="1"/>
        <v/>
      </c>
      <c r="J52" s="597" t="str">
        <f t="shared" si="12"/>
        <v/>
      </c>
      <c r="K52" s="598"/>
      <c r="L52" s="599"/>
      <c r="M52" s="331"/>
      <c r="O52" s="225">
        <v>31</v>
      </c>
      <c r="P52" s="225" t="e">
        <f>VLOOKUP($O52,ControlPoints!$A$6:$B$4228,2,FALSE) &amp; " - " &amp; VLOOKUP($O52,ControlPoints!$A$6:$D$4228,4,FALSE)</f>
        <v>#N/A</v>
      </c>
      <c r="Q52" s="225" t="e">
        <f>VLOOKUP($O52,ControlPoints!$A$6:$D$4228,3,FALSE)</f>
        <v>#N/A</v>
      </c>
      <c r="R52" s="225" t="e">
        <f>VLOOKUP($O52,ControlPoints!$Z$7:$AA$4228,2,FALSE)</f>
        <v>#N/A</v>
      </c>
      <c r="S52" s="191" t="e">
        <f>VLOOKUP($O52,ControlPoints!$Z$7:$AB$4228,3,FALSE)</f>
        <v>#N/A</v>
      </c>
      <c r="T52" s="191" t="e">
        <f>VLOOKUP($O52,ControlPoints!$Z$7:$AC4258,4,FALSE)</f>
        <v>#N/A</v>
      </c>
    </row>
    <row r="53" spans="2:20" ht="25.5" customHeight="1">
      <c r="B53" s="264" t="str">
        <f t="shared" si="0"/>
        <v/>
      </c>
      <c r="C53" s="265" t="str">
        <f t="shared" si="0"/>
        <v/>
      </c>
      <c r="D53" s="594" t="str">
        <f t="shared" si="0"/>
        <v/>
      </c>
      <c r="E53" s="595"/>
      <c r="F53" s="595"/>
      <c r="G53" s="595"/>
      <c r="H53" s="596"/>
      <c r="I53" s="266" t="str">
        <f t="shared" si="1"/>
        <v/>
      </c>
      <c r="J53" s="597" t="str">
        <f t="shared" si="12"/>
        <v/>
      </c>
      <c r="K53" s="598"/>
      <c r="L53" s="599"/>
      <c r="M53" s="331"/>
      <c r="O53" s="225">
        <v>32</v>
      </c>
      <c r="P53" s="225" t="e">
        <f>VLOOKUP($O53,ControlPoints!$A$6:$B$4228,2,FALSE) &amp; " - " &amp; VLOOKUP($O53,ControlPoints!$A$6:$D$4228,4,FALSE)</f>
        <v>#N/A</v>
      </c>
      <c r="Q53" s="225" t="e">
        <f>VLOOKUP($O53,ControlPoints!$A$6:$D$4228,3,FALSE)</f>
        <v>#N/A</v>
      </c>
      <c r="R53" s="225" t="e">
        <f>VLOOKUP($O53,ControlPoints!$Z$7:$AA$4228,2,FALSE)</f>
        <v>#N/A</v>
      </c>
      <c r="S53" s="191" t="e">
        <f>VLOOKUP($O53,ControlPoints!$Z$7:$AB$4228,3,FALSE)</f>
        <v>#N/A</v>
      </c>
      <c r="T53" s="191" t="e">
        <f>VLOOKUP($O53,ControlPoints!$Z$7:$AC4259,4,FALSE)</f>
        <v>#N/A</v>
      </c>
    </row>
    <row r="54" spans="2:20" ht="25.5" customHeight="1">
      <c r="B54" s="264" t="str">
        <f t="shared" ref="B54:D85" si="13">IF(ISNA(P54),"",P54)</f>
        <v/>
      </c>
      <c r="C54" s="265" t="str">
        <f t="shared" si="13"/>
        <v/>
      </c>
      <c r="D54" s="594" t="str">
        <f t="shared" si="13"/>
        <v/>
      </c>
      <c r="E54" s="595"/>
      <c r="F54" s="595"/>
      <c r="G54" s="595"/>
      <c r="H54" s="596"/>
      <c r="I54" s="266" t="str">
        <f t="shared" si="1"/>
        <v/>
      </c>
      <c r="J54" s="597" t="str">
        <f t="shared" ref="J54:J58" si="14">IF(ISNA(T54),"",T54)</f>
        <v/>
      </c>
      <c r="K54" s="598"/>
      <c r="L54" s="599"/>
      <c r="M54" s="331"/>
      <c r="O54" s="225">
        <v>33</v>
      </c>
      <c r="P54" s="225" t="e">
        <f>VLOOKUP($O54,ControlPoints!$A$6:$B$4228,2,FALSE) &amp; " - " &amp; VLOOKUP($O54,ControlPoints!$A$6:$D$4228,4,FALSE)</f>
        <v>#N/A</v>
      </c>
      <c r="Q54" s="225" t="e">
        <f>VLOOKUP($O54,ControlPoints!$A$6:$D$4228,3,FALSE)</f>
        <v>#N/A</v>
      </c>
      <c r="R54" s="225" t="e">
        <f>VLOOKUP($O54,ControlPoints!$Z$7:$AA$4228,2,FALSE)</f>
        <v>#N/A</v>
      </c>
      <c r="S54" s="191" t="e">
        <f>VLOOKUP($O54,ControlPoints!$Z$7:$AB$4228,3,FALSE)</f>
        <v>#N/A</v>
      </c>
      <c r="T54" s="191" t="e">
        <f>VLOOKUP($O54,ControlPoints!$Z$7:$AC4260,4,FALSE)</f>
        <v>#N/A</v>
      </c>
    </row>
    <row r="55" spans="2:20" ht="25.5" customHeight="1">
      <c r="B55" s="264" t="str">
        <f t="shared" si="13"/>
        <v/>
      </c>
      <c r="C55" s="265" t="str">
        <f t="shared" si="13"/>
        <v/>
      </c>
      <c r="D55" s="594" t="str">
        <f t="shared" si="13"/>
        <v/>
      </c>
      <c r="E55" s="595"/>
      <c r="F55" s="595"/>
      <c r="G55" s="595"/>
      <c r="H55" s="596"/>
      <c r="I55" s="266" t="str">
        <f t="shared" si="1"/>
        <v/>
      </c>
      <c r="J55" s="597" t="str">
        <f t="shared" si="14"/>
        <v/>
      </c>
      <c r="K55" s="598"/>
      <c r="L55" s="599"/>
      <c r="M55" s="331"/>
      <c r="O55" s="225">
        <v>34</v>
      </c>
      <c r="P55" s="225" t="e">
        <f>VLOOKUP($O55,ControlPoints!$A$6:$B$4228,2,FALSE) &amp; " - " &amp; VLOOKUP($O55,ControlPoints!$A$6:$D$4228,4,FALSE)</f>
        <v>#N/A</v>
      </c>
      <c r="Q55" s="225" t="e">
        <f>VLOOKUP($O55,ControlPoints!$A$6:$D$4228,3,FALSE)</f>
        <v>#N/A</v>
      </c>
      <c r="R55" s="225" t="e">
        <f>VLOOKUP($O55,ControlPoints!$Z$7:$AA$4228,2,FALSE)</f>
        <v>#N/A</v>
      </c>
      <c r="S55" s="191" t="e">
        <f>VLOOKUP($O55,ControlPoints!$Z$7:$AB$4228,3,FALSE)</f>
        <v>#N/A</v>
      </c>
      <c r="T55" s="191" t="e">
        <f>VLOOKUP($O55,ControlPoints!$Z$7:$AC4261,4,FALSE)</f>
        <v>#N/A</v>
      </c>
    </row>
    <row r="56" spans="2:20" ht="25.5" customHeight="1">
      <c r="B56" s="264" t="str">
        <f t="shared" si="13"/>
        <v/>
      </c>
      <c r="C56" s="265" t="str">
        <f t="shared" si="13"/>
        <v/>
      </c>
      <c r="D56" s="594" t="str">
        <f t="shared" si="13"/>
        <v/>
      </c>
      <c r="E56" s="595"/>
      <c r="F56" s="595"/>
      <c r="G56" s="595"/>
      <c r="H56" s="596"/>
      <c r="I56" s="266" t="str">
        <f t="shared" si="1"/>
        <v/>
      </c>
      <c r="J56" s="597" t="str">
        <f t="shared" si="14"/>
        <v/>
      </c>
      <c r="K56" s="598"/>
      <c r="L56" s="599"/>
      <c r="M56" s="331"/>
      <c r="O56" s="225">
        <v>35</v>
      </c>
      <c r="P56" s="225" t="e">
        <f>VLOOKUP($O56,ControlPoints!$A$6:$B$4228,2,FALSE) &amp; " - " &amp; VLOOKUP($O56,ControlPoints!$A$6:$D$4228,4,FALSE)</f>
        <v>#N/A</v>
      </c>
      <c r="Q56" s="225" t="e">
        <f>VLOOKUP($O56,ControlPoints!$A$6:$D$4228,3,FALSE)</f>
        <v>#N/A</v>
      </c>
      <c r="R56" s="225" t="e">
        <f>VLOOKUP($O56,ControlPoints!$Z$7:$AA$4228,2,FALSE)</f>
        <v>#N/A</v>
      </c>
      <c r="S56" s="191" t="e">
        <f>VLOOKUP($O56,ControlPoints!$Z$7:$AB$4228,3,FALSE)</f>
        <v>#N/A</v>
      </c>
      <c r="T56" s="191" t="e">
        <f>VLOOKUP($O56,ControlPoints!$Z$7:$AC4262,4,FALSE)</f>
        <v>#N/A</v>
      </c>
    </row>
    <row r="57" spans="2:20" ht="25.5" customHeight="1">
      <c r="B57" s="264" t="str">
        <f t="shared" si="13"/>
        <v/>
      </c>
      <c r="C57" s="265" t="str">
        <f t="shared" si="13"/>
        <v/>
      </c>
      <c r="D57" s="594" t="str">
        <f t="shared" si="13"/>
        <v/>
      </c>
      <c r="E57" s="595"/>
      <c r="F57" s="595"/>
      <c r="G57" s="595"/>
      <c r="H57" s="596"/>
      <c r="I57" s="266" t="str">
        <f t="shared" si="1"/>
        <v/>
      </c>
      <c r="J57" s="597" t="str">
        <f t="shared" si="14"/>
        <v/>
      </c>
      <c r="K57" s="598"/>
      <c r="L57" s="599"/>
      <c r="M57" s="331"/>
      <c r="O57" s="225">
        <v>36</v>
      </c>
      <c r="P57" s="225" t="e">
        <f>VLOOKUP($O57,ControlPoints!$A$6:$B$4228,2,FALSE) &amp; " - " &amp; VLOOKUP($O57,ControlPoints!$A$6:$D$4228,4,FALSE)</f>
        <v>#N/A</v>
      </c>
      <c r="Q57" s="225" t="e">
        <f>VLOOKUP($O57,ControlPoints!$A$6:$D$4228,3,FALSE)</f>
        <v>#N/A</v>
      </c>
      <c r="R57" s="225" t="e">
        <f>VLOOKUP($O57,ControlPoints!$Z$7:$AA$4228,2,FALSE)</f>
        <v>#N/A</v>
      </c>
      <c r="S57" s="191" t="e">
        <f>VLOOKUP($O57,ControlPoints!$Z$7:$AB$4228,3,FALSE)</f>
        <v>#N/A</v>
      </c>
      <c r="T57" s="191" t="e">
        <f>VLOOKUP($O57,ControlPoints!$Z$7:$AC4263,4,FALSE)</f>
        <v>#N/A</v>
      </c>
    </row>
    <row r="58" spans="2:20" ht="25.5" customHeight="1">
      <c r="B58" s="264" t="str">
        <f t="shared" si="13"/>
        <v/>
      </c>
      <c r="C58" s="265" t="str">
        <f t="shared" si="13"/>
        <v/>
      </c>
      <c r="D58" s="594" t="str">
        <f t="shared" si="13"/>
        <v/>
      </c>
      <c r="E58" s="595"/>
      <c r="F58" s="595"/>
      <c r="G58" s="595"/>
      <c r="H58" s="596"/>
      <c r="I58" s="266" t="str">
        <f t="shared" si="1"/>
        <v/>
      </c>
      <c r="J58" s="597" t="str">
        <f t="shared" si="14"/>
        <v/>
      </c>
      <c r="K58" s="598"/>
      <c r="L58" s="599"/>
      <c r="M58" s="331"/>
      <c r="O58" s="225">
        <v>37</v>
      </c>
      <c r="P58" s="225" t="e">
        <f>VLOOKUP($O58,ControlPoints!$A$6:$B$4228,2,FALSE) &amp; " - " &amp; VLOOKUP($O58,ControlPoints!$A$6:$D$4228,4,FALSE)</f>
        <v>#N/A</v>
      </c>
      <c r="Q58" s="225" t="e">
        <f>VLOOKUP($O58,ControlPoints!$A$6:$D$4228,3,FALSE)</f>
        <v>#N/A</v>
      </c>
      <c r="R58" s="225" t="e">
        <f>VLOOKUP($O58,ControlPoints!$Z$7:$AA$4228,2,FALSE)</f>
        <v>#N/A</v>
      </c>
      <c r="S58" s="191" t="e">
        <f>VLOOKUP($O58,ControlPoints!$Z$7:$AB$4228,3,FALSE)</f>
        <v>#N/A</v>
      </c>
      <c r="T58" s="191" t="e">
        <f>VLOOKUP($O58,ControlPoints!$Z$7:$AC4264,4,FALSE)</f>
        <v>#N/A</v>
      </c>
    </row>
    <row r="59" spans="2:20" ht="25.5" customHeight="1">
      <c r="B59" s="264" t="str">
        <f t="shared" si="13"/>
        <v/>
      </c>
      <c r="C59" s="265" t="str">
        <f t="shared" si="13"/>
        <v/>
      </c>
      <c r="D59" s="594" t="str">
        <f t="shared" si="13"/>
        <v/>
      </c>
      <c r="E59" s="595"/>
      <c r="F59" s="595"/>
      <c r="G59" s="595"/>
      <c r="H59" s="596"/>
      <c r="I59" s="266" t="str">
        <f t="shared" si="1"/>
        <v/>
      </c>
      <c r="J59" s="597" t="str">
        <f t="shared" ref="J59:J63" si="15">IF(ISNA(T59),"",T59)</f>
        <v/>
      </c>
      <c r="K59" s="598"/>
      <c r="L59" s="599"/>
      <c r="M59" s="331"/>
      <c r="O59" s="225">
        <v>38</v>
      </c>
      <c r="P59" s="225" t="e">
        <f>VLOOKUP($O59,ControlPoints!$A$6:$B$4228,2,FALSE) &amp; " - " &amp; VLOOKUP($O59,ControlPoints!$A$6:$D$4228,4,FALSE)</f>
        <v>#N/A</v>
      </c>
      <c r="Q59" s="225" t="e">
        <f>VLOOKUP($O59,ControlPoints!$A$6:$D$4228,3,FALSE)</f>
        <v>#N/A</v>
      </c>
      <c r="R59" s="225" t="e">
        <f>VLOOKUP($O59,ControlPoints!$Z$7:$AA$4228,2,FALSE)</f>
        <v>#N/A</v>
      </c>
      <c r="S59" s="191" t="e">
        <f>VLOOKUP($O59,ControlPoints!$Z$7:$AB$4228,3,FALSE)</f>
        <v>#N/A</v>
      </c>
      <c r="T59" s="191" t="e">
        <f>VLOOKUP($O59,ControlPoints!$Z$7:$AC4265,4,FALSE)</f>
        <v>#N/A</v>
      </c>
    </row>
    <row r="60" spans="2:20" ht="25.5" customHeight="1">
      <c r="B60" s="264" t="str">
        <f t="shared" si="13"/>
        <v/>
      </c>
      <c r="C60" s="265" t="str">
        <f t="shared" si="13"/>
        <v/>
      </c>
      <c r="D60" s="594" t="str">
        <f t="shared" si="13"/>
        <v/>
      </c>
      <c r="E60" s="595"/>
      <c r="F60" s="595"/>
      <c r="G60" s="595"/>
      <c r="H60" s="596"/>
      <c r="I60" s="266" t="str">
        <f t="shared" si="1"/>
        <v/>
      </c>
      <c r="J60" s="597" t="str">
        <f t="shared" si="15"/>
        <v/>
      </c>
      <c r="K60" s="598"/>
      <c r="L60" s="599"/>
      <c r="M60" s="331"/>
      <c r="O60" s="225">
        <v>39</v>
      </c>
      <c r="P60" s="225" t="e">
        <f>VLOOKUP($O60,ControlPoints!$A$6:$B$4228,2,FALSE) &amp; " - " &amp; VLOOKUP($O60,ControlPoints!$A$6:$D$4228,4,FALSE)</f>
        <v>#N/A</v>
      </c>
      <c r="Q60" s="225" t="e">
        <f>VLOOKUP($O60,ControlPoints!$A$6:$D$4228,3,FALSE)</f>
        <v>#N/A</v>
      </c>
      <c r="R60" s="225" t="e">
        <f>VLOOKUP($O60,ControlPoints!$Z$7:$AA$4228,2,FALSE)</f>
        <v>#N/A</v>
      </c>
      <c r="S60" s="191" t="e">
        <f>VLOOKUP($O60,ControlPoints!$Z$7:$AB$4228,3,FALSE)</f>
        <v>#N/A</v>
      </c>
      <c r="T60" s="191" t="e">
        <f>VLOOKUP($O60,ControlPoints!$Z$7:$AC4266,4,FALSE)</f>
        <v>#N/A</v>
      </c>
    </row>
    <row r="61" spans="2:20" ht="25.5" customHeight="1">
      <c r="B61" s="264" t="str">
        <f t="shared" si="13"/>
        <v/>
      </c>
      <c r="C61" s="265" t="str">
        <f t="shared" si="13"/>
        <v/>
      </c>
      <c r="D61" s="594" t="str">
        <f t="shared" si="13"/>
        <v/>
      </c>
      <c r="E61" s="595"/>
      <c r="F61" s="595"/>
      <c r="G61" s="595"/>
      <c r="H61" s="596"/>
      <c r="I61" s="266" t="str">
        <f t="shared" si="1"/>
        <v/>
      </c>
      <c r="J61" s="597" t="str">
        <f t="shared" si="15"/>
        <v/>
      </c>
      <c r="K61" s="598"/>
      <c r="L61" s="599"/>
      <c r="M61" s="331"/>
      <c r="O61" s="225">
        <v>40</v>
      </c>
      <c r="P61" s="225" t="e">
        <f>VLOOKUP($O61,ControlPoints!$A$6:$B$4228,2,FALSE) &amp; " - " &amp; VLOOKUP($O61,ControlPoints!$A$6:$D$4228,4,FALSE)</f>
        <v>#N/A</v>
      </c>
      <c r="Q61" s="225" t="e">
        <f>VLOOKUP($O61,ControlPoints!$A$6:$D$4228,3,FALSE)</f>
        <v>#N/A</v>
      </c>
      <c r="R61" s="225" t="e">
        <f>VLOOKUP($O61,ControlPoints!$Z$7:$AA$4228,2,FALSE)</f>
        <v>#N/A</v>
      </c>
      <c r="S61" s="191" t="e">
        <f>VLOOKUP($O61,ControlPoints!$Z$7:$AB$4228,3,FALSE)</f>
        <v>#N/A</v>
      </c>
      <c r="T61" s="191" t="e">
        <f>VLOOKUP($O61,ControlPoints!$Z$7:$AC4267,4,FALSE)</f>
        <v>#N/A</v>
      </c>
    </row>
    <row r="62" spans="2:20" ht="25.5" customHeight="1">
      <c r="B62" s="264" t="str">
        <f t="shared" si="13"/>
        <v/>
      </c>
      <c r="C62" s="265" t="str">
        <f t="shared" si="13"/>
        <v/>
      </c>
      <c r="D62" s="594" t="str">
        <f t="shared" si="13"/>
        <v/>
      </c>
      <c r="E62" s="595"/>
      <c r="F62" s="595"/>
      <c r="G62" s="595"/>
      <c r="H62" s="596"/>
      <c r="I62" s="266" t="str">
        <f t="shared" si="1"/>
        <v/>
      </c>
      <c r="J62" s="597" t="str">
        <f t="shared" si="15"/>
        <v/>
      </c>
      <c r="K62" s="598"/>
      <c r="L62" s="599"/>
      <c r="M62" s="331"/>
      <c r="O62" s="225">
        <v>41</v>
      </c>
      <c r="P62" s="225" t="e">
        <f>VLOOKUP($O62,ControlPoints!$A$6:$B$4228,2,FALSE) &amp; " - " &amp; VLOOKUP($O62,ControlPoints!$A$6:$D$4228,4,FALSE)</f>
        <v>#N/A</v>
      </c>
      <c r="Q62" s="225" t="e">
        <f>VLOOKUP($O62,ControlPoints!$A$6:$D$4228,3,FALSE)</f>
        <v>#N/A</v>
      </c>
      <c r="R62" s="225" t="e">
        <f>VLOOKUP($O62,ControlPoints!$Z$7:$AA$4228,2,FALSE)</f>
        <v>#N/A</v>
      </c>
      <c r="S62" s="191" t="e">
        <f>VLOOKUP($O62,ControlPoints!$Z$7:$AB$4228,3,FALSE)</f>
        <v>#N/A</v>
      </c>
      <c r="T62" s="191" t="e">
        <f>VLOOKUP($O62,ControlPoints!$Z$7:$AC4268,4,FALSE)</f>
        <v>#N/A</v>
      </c>
    </row>
    <row r="63" spans="2:20" ht="25.5" customHeight="1">
      <c r="B63" s="264" t="str">
        <f t="shared" si="13"/>
        <v/>
      </c>
      <c r="C63" s="265" t="str">
        <f t="shared" si="13"/>
        <v/>
      </c>
      <c r="D63" s="594" t="str">
        <f t="shared" si="13"/>
        <v/>
      </c>
      <c r="E63" s="595"/>
      <c r="F63" s="595"/>
      <c r="G63" s="595"/>
      <c r="H63" s="596"/>
      <c r="I63" s="266" t="str">
        <f t="shared" si="1"/>
        <v/>
      </c>
      <c r="J63" s="597" t="str">
        <f t="shared" si="15"/>
        <v/>
      </c>
      <c r="K63" s="598"/>
      <c r="L63" s="599"/>
      <c r="M63" s="331"/>
      <c r="O63" s="225">
        <v>42</v>
      </c>
      <c r="P63" s="225" t="e">
        <f>VLOOKUP($O63,ControlPoints!$A$6:$B$4228,2,FALSE) &amp; " - " &amp; VLOOKUP($O63,ControlPoints!$A$6:$D$4228,4,FALSE)</f>
        <v>#N/A</v>
      </c>
      <c r="Q63" s="225" t="e">
        <f>VLOOKUP($O63,ControlPoints!$A$6:$D$4228,3,FALSE)</f>
        <v>#N/A</v>
      </c>
      <c r="R63" s="225" t="e">
        <f>VLOOKUP($O63,ControlPoints!$Z$7:$AA$4228,2,FALSE)</f>
        <v>#N/A</v>
      </c>
      <c r="S63" s="191" t="e">
        <f>VLOOKUP($O63,ControlPoints!$Z$7:$AB$4228,3,FALSE)</f>
        <v>#N/A</v>
      </c>
      <c r="T63" s="191" t="e">
        <f>VLOOKUP($O63,ControlPoints!$Z$7:$AC4269,4,FALSE)</f>
        <v>#N/A</v>
      </c>
    </row>
    <row r="64" spans="2:20" ht="25.5" customHeight="1">
      <c r="B64" s="264" t="str">
        <f t="shared" si="13"/>
        <v/>
      </c>
      <c r="C64" s="265" t="str">
        <f t="shared" si="13"/>
        <v/>
      </c>
      <c r="D64" s="594" t="str">
        <f t="shared" si="13"/>
        <v/>
      </c>
      <c r="E64" s="595"/>
      <c r="F64" s="595"/>
      <c r="G64" s="595"/>
      <c r="H64" s="596"/>
      <c r="I64" s="266" t="str">
        <f t="shared" si="1"/>
        <v/>
      </c>
      <c r="J64" s="597" t="str">
        <f t="shared" ref="J64:J67" si="16">IF(ISNA(T64),"",T64)</f>
        <v/>
      </c>
      <c r="K64" s="598"/>
      <c r="L64" s="599"/>
      <c r="M64" s="331"/>
      <c r="O64" s="225">
        <v>43</v>
      </c>
      <c r="P64" s="225" t="e">
        <f>VLOOKUP($O64,ControlPoints!$A$6:$B$4228,2,FALSE) &amp; " - " &amp; VLOOKUP($O64,ControlPoints!$A$6:$D$4228,4,FALSE)</f>
        <v>#N/A</v>
      </c>
      <c r="Q64" s="225" t="e">
        <f>VLOOKUP($O64,ControlPoints!$A$6:$D$4228,3,FALSE)</f>
        <v>#N/A</v>
      </c>
      <c r="R64" s="225" t="e">
        <f>VLOOKUP($O64,ControlPoints!$Z$7:$AA$4228,2,FALSE)</f>
        <v>#N/A</v>
      </c>
      <c r="S64" s="191" t="e">
        <f>VLOOKUP($O64,ControlPoints!$Z$7:$AB$4228,3,FALSE)</f>
        <v>#N/A</v>
      </c>
      <c r="T64" s="191" t="e">
        <f>VLOOKUP($O64,ControlPoints!$Z$7:$AC4270,4,FALSE)</f>
        <v>#N/A</v>
      </c>
    </row>
    <row r="65" spans="2:20" ht="25.5" customHeight="1">
      <c r="B65" s="264" t="str">
        <f t="shared" si="13"/>
        <v/>
      </c>
      <c r="C65" s="265" t="str">
        <f t="shared" si="13"/>
        <v/>
      </c>
      <c r="D65" s="594" t="str">
        <f t="shared" si="13"/>
        <v/>
      </c>
      <c r="E65" s="595"/>
      <c r="F65" s="595"/>
      <c r="G65" s="595"/>
      <c r="H65" s="596"/>
      <c r="I65" s="266" t="str">
        <f t="shared" si="1"/>
        <v/>
      </c>
      <c r="J65" s="597" t="str">
        <f t="shared" si="16"/>
        <v/>
      </c>
      <c r="K65" s="598"/>
      <c r="L65" s="599"/>
      <c r="M65" s="331"/>
      <c r="O65" s="225">
        <v>44</v>
      </c>
      <c r="P65" s="225" t="e">
        <f>VLOOKUP($O65,ControlPoints!$A$6:$B$4228,2,FALSE) &amp; " - " &amp; VLOOKUP($O65,ControlPoints!$A$6:$D$4228,4,FALSE)</f>
        <v>#N/A</v>
      </c>
      <c r="Q65" s="225" t="e">
        <f>VLOOKUP($O65,ControlPoints!$A$6:$D$4228,3,FALSE)</f>
        <v>#N/A</v>
      </c>
      <c r="R65" s="225" t="e">
        <f>VLOOKUP($O65,ControlPoints!$Z$7:$AA$4228,2,FALSE)</f>
        <v>#N/A</v>
      </c>
      <c r="S65" s="191" t="e">
        <f>VLOOKUP($O65,ControlPoints!$Z$7:$AB$4228,3,FALSE)</f>
        <v>#N/A</v>
      </c>
      <c r="T65" s="191" t="e">
        <f>VLOOKUP($O65,ControlPoints!$Z$7:$AC4271,4,FALSE)</f>
        <v>#N/A</v>
      </c>
    </row>
    <row r="66" spans="2:20" ht="25.5" customHeight="1">
      <c r="B66" s="264" t="str">
        <f t="shared" si="13"/>
        <v/>
      </c>
      <c r="C66" s="265" t="str">
        <f t="shared" si="13"/>
        <v/>
      </c>
      <c r="D66" s="594" t="str">
        <f t="shared" si="13"/>
        <v/>
      </c>
      <c r="E66" s="595"/>
      <c r="F66" s="595"/>
      <c r="G66" s="595"/>
      <c r="H66" s="596"/>
      <c r="I66" s="266" t="str">
        <f t="shared" si="1"/>
        <v/>
      </c>
      <c r="J66" s="597" t="str">
        <f t="shared" si="16"/>
        <v/>
      </c>
      <c r="K66" s="598"/>
      <c r="L66" s="599"/>
      <c r="M66" s="331"/>
      <c r="O66" s="225">
        <v>45</v>
      </c>
      <c r="P66" s="225" t="e">
        <f>VLOOKUP($O66,ControlPoints!$A$6:$B$4228,2,FALSE) &amp; " - " &amp; VLOOKUP($O66,ControlPoints!$A$6:$D$4228,4,FALSE)</f>
        <v>#N/A</v>
      </c>
      <c r="Q66" s="225" t="e">
        <f>VLOOKUP($O66,ControlPoints!$A$6:$D$4228,3,FALSE)</f>
        <v>#N/A</v>
      </c>
      <c r="R66" s="225" t="e">
        <f>VLOOKUP($O66,ControlPoints!$Z$7:$AA$4228,2,FALSE)</f>
        <v>#N/A</v>
      </c>
      <c r="S66" s="191" t="e">
        <f>VLOOKUP($O66,ControlPoints!$Z$7:$AB$4228,3,FALSE)</f>
        <v>#N/A</v>
      </c>
      <c r="T66" s="191" t="e">
        <f>VLOOKUP($O66,ControlPoints!$Z$7:$AC4272,4,FALSE)</f>
        <v>#N/A</v>
      </c>
    </row>
    <row r="67" spans="2:20" ht="25.5" customHeight="1">
      <c r="B67" s="264" t="str">
        <f t="shared" si="13"/>
        <v/>
      </c>
      <c r="C67" s="265" t="str">
        <f t="shared" si="13"/>
        <v/>
      </c>
      <c r="D67" s="594" t="str">
        <f t="shared" si="13"/>
        <v/>
      </c>
      <c r="E67" s="595"/>
      <c r="F67" s="595"/>
      <c r="G67" s="595"/>
      <c r="H67" s="596"/>
      <c r="I67" s="266" t="str">
        <f t="shared" si="1"/>
        <v/>
      </c>
      <c r="J67" s="597" t="str">
        <f t="shared" si="16"/>
        <v/>
      </c>
      <c r="K67" s="598"/>
      <c r="L67" s="599"/>
      <c r="M67" s="331"/>
      <c r="O67" s="225">
        <v>46</v>
      </c>
      <c r="P67" s="225" t="e">
        <f>VLOOKUP($O67,ControlPoints!$A$6:$B$4228,2,FALSE) &amp; " - " &amp; VLOOKUP($O67,ControlPoints!$A$6:$D$4228,4,FALSE)</f>
        <v>#N/A</v>
      </c>
      <c r="Q67" s="225" t="e">
        <f>VLOOKUP($O67,ControlPoints!$A$6:$D$4228,3,FALSE)</f>
        <v>#N/A</v>
      </c>
      <c r="R67" s="225" t="e">
        <f>VLOOKUP($O67,ControlPoints!$Z$7:$AA$4228,2,FALSE)</f>
        <v>#N/A</v>
      </c>
      <c r="S67" s="191" t="e">
        <f>VLOOKUP($O67,ControlPoints!$Z$7:$AB$4228,3,FALSE)</f>
        <v>#N/A</v>
      </c>
      <c r="T67" s="191" t="e">
        <f>VLOOKUP($O67,ControlPoints!$Z$7:$AC4273,4,FALSE)</f>
        <v>#N/A</v>
      </c>
    </row>
    <row r="68" spans="2:20" ht="25.5" customHeight="1">
      <c r="B68" s="264" t="str">
        <f t="shared" si="13"/>
        <v/>
      </c>
      <c r="C68" s="265" t="str">
        <f t="shared" si="13"/>
        <v/>
      </c>
      <c r="D68" s="594" t="str">
        <f t="shared" si="13"/>
        <v/>
      </c>
      <c r="E68" s="595"/>
      <c r="F68" s="595"/>
      <c r="G68" s="595"/>
      <c r="H68" s="596"/>
      <c r="I68" s="266" t="str">
        <f t="shared" si="1"/>
        <v/>
      </c>
      <c r="J68" s="597" t="str">
        <f t="shared" ref="J68:J72" si="17">IF(ISNA(T68),"",T68)</f>
        <v/>
      </c>
      <c r="K68" s="598"/>
      <c r="L68" s="599"/>
      <c r="M68" s="331"/>
      <c r="O68" s="225">
        <v>47</v>
      </c>
      <c r="P68" s="225" t="e">
        <f>VLOOKUP($O68,ControlPoints!$A$6:$B$4228,2,FALSE) &amp; " - " &amp; VLOOKUP($O68,ControlPoints!$A$6:$D$4228,4,FALSE)</f>
        <v>#N/A</v>
      </c>
      <c r="Q68" s="225" t="e">
        <f>VLOOKUP($O68,ControlPoints!$A$6:$D$4228,3,FALSE)</f>
        <v>#N/A</v>
      </c>
      <c r="R68" s="225" t="e">
        <f>VLOOKUP($O68,ControlPoints!$Z$7:$AA$4228,2,FALSE)</f>
        <v>#N/A</v>
      </c>
      <c r="S68" s="191" t="e">
        <f>VLOOKUP($O68,ControlPoints!$Z$7:$AB$4228,3,FALSE)</f>
        <v>#N/A</v>
      </c>
      <c r="T68" s="191" t="e">
        <f>VLOOKUP($O68,ControlPoints!$Z$7:$AC4274,4,FALSE)</f>
        <v>#N/A</v>
      </c>
    </row>
    <row r="69" spans="2:20" ht="25.5" customHeight="1">
      <c r="B69" s="264" t="str">
        <f t="shared" si="13"/>
        <v/>
      </c>
      <c r="C69" s="265" t="str">
        <f t="shared" si="13"/>
        <v/>
      </c>
      <c r="D69" s="594" t="str">
        <f t="shared" si="13"/>
        <v/>
      </c>
      <c r="E69" s="595"/>
      <c r="F69" s="595"/>
      <c r="G69" s="595"/>
      <c r="H69" s="596"/>
      <c r="I69" s="266" t="str">
        <f t="shared" si="1"/>
        <v/>
      </c>
      <c r="J69" s="597" t="str">
        <f t="shared" si="17"/>
        <v/>
      </c>
      <c r="K69" s="598"/>
      <c r="L69" s="599"/>
      <c r="M69" s="331"/>
      <c r="O69" s="225">
        <v>48</v>
      </c>
      <c r="P69" s="225" t="e">
        <f>VLOOKUP($O69,ControlPoints!$A$6:$B$4228,2,FALSE) &amp; " - " &amp; VLOOKUP($O69,ControlPoints!$A$6:$D$4228,4,FALSE)</f>
        <v>#N/A</v>
      </c>
      <c r="Q69" s="225" t="e">
        <f>VLOOKUP($O69,ControlPoints!$A$6:$D$4228,3,FALSE)</f>
        <v>#N/A</v>
      </c>
      <c r="R69" s="225" t="e">
        <f>VLOOKUP($O69,ControlPoints!$Z$7:$AA$4228,2,FALSE)</f>
        <v>#N/A</v>
      </c>
      <c r="S69" s="191" t="e">
        <f>VLOOKUP($O69,ControlPoints!$Z$7:$AB$4228,3,FALSE)</f>
        <v>#N/A</v>
      </c>
      <c r="T69" s="191" t="e">
        <f>VLOOKUP($O69,ControlPoints!$Z$7:$AC4275,4,FALSE)</f>
        <v>#N/A</v>
      </c>
    </row>
    <row r="70" spans="2:20" ht="25.5" customHeight="1">
      <c r="B70" s="264" t="str">
        <f t="shared" si="13"/>
        <v/>
      </c>
      <c r="C70" s="265" t="str">
        <f t="shared" si="13"/>
        <v/>
      </c>
      <c r="D70" s="594" t="str">
        <f t="shared" si="13"/>
        <v/>
      </c>
      <c r="E70" s="595"/>
      <c r="F70" s="595"/>
      <c r="G70" s="595"/>
      <c r="H70" s="596"/>
      <c r="I70" s="266" t="str">
        <f t="shared" si="1"/>
        <v/>
      </c>
      <c r="J70" s="597" t="str">
        <f t="shared" si="17"/>
        <v/>
      </c>
      <c r="K70" s="598"/>
      <c r="L70" s="599"/>
      <c r="M70" s="331"/>
      <c r="O70" s="225">
        <v>49</v>
      </c>
      <c r="P70" s="225" t="e">
        <f>VLOOKUP($O70,ControlPoints!$A$6:$B$4228,2,FALSE) &amp; " - " &amp; VLOOKUP($O70,ControlPoints!$A$6:$D$4228,4,FALSE)</f>
        <v>#N/A</v>
      </c>
      <c r="Q70" s="225" t="e">
        <f>VLOOKUP($O70,ControlPoints!$A$6:$D$4228,3,FALSE)</f>
        <v>#N/A</v>
      </c>
      <c r="R70" s="225" t="e">
        <f>VLOOKUP($O70,ControlPoints!$Z$7:$AA$4228,2,FALSE)</f>
        <v>#N/A</v>
      </c>
      <c r="S70" s="191" t="e">
        <f>VLOOKUP($O70,ControlPoints!$Z$7:$AB$4228,3,FALSE)</f>
        <v>#N/A</v>
      </c>
      <c r="T70" s="191" t="e">
        <f>VLOOKUP($O70,ControlPoints!$Z$7:$AC4276,4,FALSE)</f>
        <v>#N/A</v>
      </c>
    </row>
    <row r="71" spans="2:20" ht="25.5" customHeight="1">
      <c r="B71" s="264" t="str">
        <f t="shared" si="13"/>
        <v/>
      </c>
      <c r="C71" s="265" t="str">
        <f t="shared" si="13"/>
        <v/>
      </c>
      <c r="D71" s="594" t="str">
        <f t="shared" si="13"/>
        <v/>
      </c>
      <c r="E71" s="595"/>
      <c r="F71" s="595"/>
      <c r="G71" s="595"/>
      <c r="H71" s="596"/>
      <c r="I71" s="266" t="str">
        <f t="shared" si="1"/>
        <v/>
      </c>
      <c r="J71" s="597" t="str">
        <f t="shared" si="17"/>
        <v/>
      </c>
      <c r="K71" s="598"/>
      <c r="L71" s="599"/>
      <c r="M71" s="331"/>
      <c r="O71" s="225">
        <v>50</v>
      </c>
      <c r="P71" s="225" t="e">
        <f>VLOOKUP($O71,ControlPoints!$A$6:$B$4228,2,FALSE) &amp; " - " &amp; VLOOKUP($O71,ControlPoints!$A$6:$D$4228,4,FALSE)</f>
        <v>#N/A</v>
      </c>
      <c r="Q71" s="225" t="e">
        <f>VLOOKUP($O71,ControlPoints!$A$6:$D$4228,3,FALSE)</f>
        <v>#N/A</v>
      </c>
      <c r="R71" s="225" t="e">
        <f>VLOOKUP($O71,ControlPoints!$Z$7:$AA$4228,2,FALSE)</f>
        <v>#N/A</v>
      </c>
      <c r="S71" s="191" t="e">
        <f>VLOOKUP($O71,ControlPoints!$Z$7:$AB$4228,3,FALSE)</f>
        <v>#N/A</v>
      </c>
      <c r="T71" s="191" t="e">
        <f>VLOOKUP($O71,ControlPoints!$Z$7:$AC4277,4,FALSE)</f>
        <v>#N/A</v>
      </c>
    </row>
    <row r="72" spans="2:20" ht="25.5" customHeight="1">
      <c r="B72" s="264" t="str">
        <f t="shared" si="13"/>
        <v/>
      </c>
      <c r="C72" s="265" t="str">
        <f t="shared" si="13"/>
        <v/>
      </c>
      <c r="D72" s="594" t="str">
        <f t="shared" si="13"/>
        <v/>
      </c>
      <c r="E72" s="595"/>
      <c r="F72" s="595"/>
      <c r="G72" s="595"/>
      <c r="H72" s="596"/>
      <c r="I72" s="266" t="str">
        <f t="shared" si="1"/>
        <v/>
      </c>
      <c r="J72" s="597" t="str">
        <f t="shared" si="17"/>
        <v/>
      </c>
      <c r="K72" s="598"/>
      <c r="L72" s="599"/>
      <c r="M72" s="331"/>
      <c r="O72" s="225">
        <v>51</v>
      </c>
      <c r="P72" s="225" t="e">
        <f>VLOOKUP($O72,ControlPoints!$A$6:$B$4228,2,FALSE) &amp; " - " &amp; VLOOKUP($O72,ControlPoints!$A$6:$D$4228,4,FALSE)</f>
        <v>#N/A</v>
      </c>
      <c r="Q72" s="225" t="e">
        <f>VLOOKUP($O72,ControlPoints!$A$6:$D$4228,3,FALSE)</f>
        <v>#N/A</v>
      </c>
      <c r="R72" s="225" t="e">
        <f>VLOOKUP($O72,ControlPoints!$Z$7:$AA$4228,2,FALSE)</f>
        <v>#N/A</v>
      </c>
      <c r="S72" s="191" t="e">
        <f>VLOOKUP($O72,ControlPoints!$Z$7:$AB$4228,3,FALSE)</f>
        <v>#N/A</v>
      </c>
      <c r="T72" s="191" t="e">
        <f>VLOOKUP($O72,ControlPoints!$Z$7:$AC4278,4,FALSE)</f>
        <v>#N/A</v>
      </c>
    </row>
    <row r="73" spans="2:20" ht="25.5" customHeight="1">
      <c r="B73" s="264" t="str">
        <f t="shared" si="13"/>
        <v/>
      </c>
      <c r="C73" s="265" t="str">
        <f t="shared" si="13"/>
        <v/>
      </c>
      <c r="D73" s="594" t="str">
        <f t="shared" si="13"/>
        <v/>
      </c>
      <c r="E73" s="595"/>
      <c r="F73" s="595"/>
      <c r="G73" s="595"/>
      <c r="H73" s="596"/>
      <c r="I73" s="266" t="str">
        <f t="shared" si="1"/>
        <v/>
      </c>
      <c r="J73" s="597" t="str">
        <f t="shared" ref="J73:J78" si="18">IF(ISNA(T73),"",T73)</f>
        <v/>
      </c>
      <c r="K73" s="598"/>
      <c r="L73" s="599"/>
      <c r="M73" s="331"/>
      <c r="O73" s="225">
        <v>52</v>
      </c>
      <c r="P73" s="225" t="e">
        <f>VLOOKUP($O73,ControlPoints!$A$6:$B$4228,2,FALSE) &amp; " - " &amp; VLOOKUP($O73,ControlPoints!$A$6:$D$4228,4,FALSE)</f>
        <v>#N/A</v>
      </c>
      <c r="Q73" s="225" t="e">
        <f>VLOOKUP($O73,ControlPoints!$A$6:$D$4228,3,FALSE)</f>
        <v>#N/A</v>
      </c>
      <c r="R73" s="225" t="e">
        <f>VLOOKUP($O73,ControlPoints!$Z$7:$AA$4228,2,FALSE)</f>
        <v>#N/A</v>
      </c>
      <c r="S73" s="191" t="e">
        <f>VLOOKUP($O73,ControlPoints!$Z$7:$AB$4228,3,FALSE)</f>
        <v>#N/A</v>
      </c>
      <c r="T73" s="191" t="e">
        <f>VLOOKUP($O73,ControlPoints!$Z$7:$AC4279,4,FALSE)</f>
        <v>#N/A</v>
      </c>
    </row>
    <row r="74" spans="2:20" ht="25.5" customHeight="1">
      <c r="B74" s="264" t="str">
        <f t="shared" si="13"/>
        <v/>
      </c>
      <c r="C74" s="265" t="str">
        <f t="shared" si="13"/>
        <v/>
      </c>
      <c r="D74" s="594" t="str">
        <f t="shared" si="13"/>
        <v/>
      </c>
      <c r="E74" s="595"/>
      <c r="F74" s="595"/>
      <c r="G74" s="595"/>
      <c r="H74" s="596"/>
      <c r="I74" s="266" t="str">
        <f t="shared" si="1"/>
        <v/>
      </c>
      <c r="J74" s="597" t="str">
        <f t="shared" si="18"/>
        <v/>
      </c>
      <c r="K74" s="598"/>
      <c r="L74" s="599"/>
      <c r="M74" s="331"/>
      <c r="O74" s="225">
        <v>53</v>
      </c>
      <c r="P74" s="225" t="e">
        <f>VLOOKUP($O74,ControlPoints!$A$6:$B$4228,2,FALSE) &amp; " - " &amp; VLOOKUP($O74,ControlPoints!$A$6:$D$4228,4,FALSE)</f>
        <v>#N/A</v>
      </c>
      <c r="Q74" s="225" t="e">
        <f>VLOOKUP($O74,ControlPoints!$A$6:$D$4228,3,FALSE)</f>
        <v>#N/A</v>
      </c>
      <c r="R74" s="225" t="e">
        <f>VLOOKUP($O74,ControlPoints!$Z$7:$AA$4228,2,FALSE)</f>
        <v>#N/A</v>
      </c>
      <c r="S74" s="191" t="e">
        <f>VLOOKUP($O74,ControlPoints!$Z$7:$AB$4228,3,FALSE)</f>
        <v>#N/A</v>
      </c>
      <c r="T74" s="191" t="e">
        <f>VLOOKUP($O74,ControlPoints!$Z$7:$AC4280,4,FALSE)</f>
        <v>#N/A</v>
      </c>
    </row>
    <row r="75" spans="2:20" ht="25.5" customHeight="1">
      <c r="B75" s="264" t="str">
        <f t="shared" si="13"/>
        <v/>
      </c>
      <c r="C75" s="265" t="str">
        <f t="shared" si="13"/>
        <v/>
      </c>
      <c r="D75" s="594" t="str">
        <f t="shared" si="13"/>
        <v/>
      </c>
      <c r="E75" s="595"/>
      <c r="F75" s="595"/>
      <c r="G75" s="595"/>
      <c r="H75" s="596"/>
      <c r="I75" s="266" t="str">
        <f t="shared" si="1"/>
        <v/>
      </c>
      <c r="J75" s="597" t="str">
        <f t="shared" si="18"/>
        <v/>
      </c>
      <c r="K75" s="598"/>
      <c r="L75" s="599"/>
      <c r="M75" s="331"/>
      <c r="O75" s="225">
        <v>54</v>
      </c>
      <c r="P75" s="225" t="e">
        <f>VLOOKUP($O75,ControlPoints!$A$6:$B$4228,2,FALSE) &amp; " - " &amp; VLOOKUP($O75,ControlPoints!$A$6:$D$4228,4,FALSE)</f>
        <v>#N/A</v>
      </c>
      <c r="Q75" s="225" t="e">
        <f>VLOOKUP($O75,ControlPoints!$A$6:$D$4228,3,FALSE)</f>
        <v>#N/A</v>
      </c>
      <c r="R75" s="225" t="e">
        <f>VLOOKUP($O75,ControlPoints!$Z$7:$AA$4228,2,FALSE)</f>
        <v>#N/A</v>
      </c>
      <c r="S75" s="191" t="e">
        <f>VLOOKUP($O75,ControlPoints!$Z$7:$AB$4228,3,FALSE)</f>
        <v>#N/A</v>
      </c>
      <c r="T75" s="191" t="e">
        <f>VLOOKUP($O75,ControlPoints!$Z$7:$AC4281,4,FALSE)</f>
        <v>#N/A</v>
      </c>
    </row>
    <row r="76" spans="2:20" ht="25.5" customHeight="1">
      <c r="B76" s="264" t="str">
        <f t="shared" si="13"/>
        <v/>
      </c>
      <c r="C76" s="265" t="str">
        <f t="shared" si="13"/>
        <v/>
      </c>
      <c r="D76" s="594" t="str">
        <f t="shared" si="13"/>
        <v/>
      </c>
      <c r="E76" s="595"/>
      <c r="F76" s="595"/>
      <c r="G76" s="595"/>
      <c r="H76" s="596"/>
      <c r="I76" s="266" t="str">
        <f t="shared" si="1"/>
        <v/>
      </c>
      <c r="J76" s="597" t="str">
        <f t="shared" si="18"/>
        <v/>
      </c>
      <c r="K76" s="598"/>
      <c r="L76" s="599"/>
      <c r="M76" s="331"/>
      <c r="O76" s="225">
        <v>55</v>
      </c>
      <c r="P76" s="225" t="e">
        <f>VLOOKUP($O76,ControlPoints!$A$6:$B$4228,2,FALSE) &amp; " - " &amp; VLOOKUP($O76,ControlPoints!$A$6:$D$4228,4,FALSE)</f>
        <v>#N/A</v>
      </c>
      <c r="Q76" s="225" t="e">
        <f>VLOOKUP($O76,ControlPoints!$A$6:$D$4228,3,FALSE)</f>
        <v>#N/A</v>
      </c>
      <c r="R76" s="225" t="e">
        <f>VLOOKUP($O76,ControlPoints!$Z$7:$AA$4228,2,FALSE)</f>
        <v>#N/A</v>
      </c>
      <c r="S76" s="191" t="e">
        <f>VLOOKUP($O76,ControlPoints!$Z$7:$AB$4228,3,FALSE)</f>
        <v>#N/A</v>
      </c>
      <c r="T76" s="191" t="e">
        <f>VLOOKUP($O76,ControlPoints!$Z$7:$AC4282,4,FALSE)</f>
        <v>#N/A</v>
      </c>
    </row>
    <row r="77" spans="2:20" ht="25.5" customHeight="1">
      <c r="B77" s="264" t="str">
        <f t="shared" si="13"/>
        <v/>
      </c>
      <c r="C77" s="265" t="str">
        <f t="shared" si="13"/>
        <v/>
      </c>
      <c r="D77" s="594" t="str">
        <f t="shared" si="13"/>
        <v/>
      </c>
      <c r="E77" s="595"/>
      <c r="F77" s="595"/>
      <c r="G77" s="595"/>
      <c r="H77" s="596"/>
      <c r="I77" s="266" t="str">
        <f t="shared" si="1"/>
        <v/>
      </c>
      <c r="J77" s="597" t="str">
        <f t="shared" si="18"/>
        <v/>
      </c>
      <c r="K77" s="598"/>
      <c r="L77" s="599"/>
      <c r="M77" s="331"/>
      <c r="O77" s="225">
        <v>56</v>
      </c>
      <c r="P77" s="225" t="e">
        <f>VLOOKUP($O77,ControlPoints!$A$6:$B$4228,2,FALSE) &amp; " - " &amp; VLOOKUP($O77,ControlPoints!$A$6:$D$4228,4,FALSE)</f>
        <v>#N/A</v>
      </c>
      <c r="Q77" s="225" t="e">
        <f>VLOOKUP($O77,ControlPoints!$A$6:$D$4228,3,FALSE)</f>
        <v>#N/A</v>
      </c>
      <c r="R77" s="225" t="e">
        <f>VLOOKUP($O77,ControlPoints!$Z$7:$AA$4228,2,FALSE)</f>
        <v>#N/A</v>
      </c>
      <c r="S77" s="191" t="e">
        <f>VLOOKUP($O77,ControlPoints!$Z$7:$AB$4228,3,FALSE)</f>
        <v>#N/A</v>
      </c>
      <c r="T77" s="191" t="e">
        <f>VLOOKUP($O77,ControlPoints!$Z$7:$AC4283,4,FALSE)</f>
        <v>#N/A</v>
      </c>
    </row>
    <row r="78" spans="2:20" ht="25.5" customHeight="1">
      <c r="B78" s="264" t="str">
        <f t="shared" si="13"/>
        <v/>
      </c>
      <c r="C78" s="265" t="str">
        <f t="shared" si="13"/>
        <v/>
      </c>
      <c r="D78" s="594" t="str">
        <f t="shared" si="13"/>
        <v/>
      </c>
      <c r="E78" s="595"/>
      <c r="F78" s="595"/>
      <c r="G78" s="595"/>
      <c r="H78" s="596"/>
      <c r="I78" s="266" t="str">
        <f t="shared" si="1"/>
        <v/>
      </c>
      <c r="J78" s="597" t="str">
        <f t="shared" si="18"/>
        <v/>
      </c>
      <c r="K78" s="598"/>
      <c r="L78" s="599"/>
      <c r="M78" s="331"/>
      <c r="O78" s="225">
        <v>57</v>
      </c>
      <c r="P78" s="225" t="e">
        <f>VLOOKUP($O78,ControlPoints!$A$6:$B$4228,2,FALSE) &amp; " - " &amp; VLOOKUP($O78,ControlPoints!$A$6:$D$4228,4,FALSE)</f>
        <v>#N/A</v>
      </c>
      <c r="Q78" s="225" t="e">
        <f>VLOOKUP($O78,ControlPoints!$A$6:$D$4228,3,FALSE)</f>
        <v>#N/A</v>
      </c>
      <c r="R78" s="225" t="e">
        <f>VLOOKUP($O78,ControlPoints!$Z$7:$AA$4228,2,FALSE)</f>
        <v>#N/A</v>
      </c>
      <c r="S78" s="191" t="e">
        <f>VLOOKUP($O78,ControlPoints!$Z$7:$AB$4228,3,FALSE)</f>
        <v>#N/A</v>
      </c>
      <c r="T78" s="191" t="e">
        <f>VLOOKUP($O78,ControlPoints!$Z$7:$AC4284,4,FALSE)</f>
        <v>#N/A</v>
      </c>
    </row>
    <row r="79" spans="2:20" ht="25.5" customHeight="1">
      <c r="B79" s="264" t="str">
        <f t="shared" si="13"/>
        <v/>
      </c>
      <c r="C79" s="265" t="str">
        <f t="shared" si="13"/>
        <v/>
      </c>
      <c r="D79" s="594" t="str">
        <f t="shared" si="13"/>
        <v/>
      </c>
      <c r="E79" s="595"/>
      <c r="F79" s="595"/>
      <c r="G79" s="595"/>
      <c r="H79" s="596"/>
      <c r="I79" s="266" t="str">
        <f t="shared" si="1"/>
        <v/>
      </c>
      <c r="J79" s="597" t="str">
        <f t="shared" ref="J79:J84" si="19">IF(ISNA(T79),"",T79)</f>
        <v/>
      </c>
      <c r="K79" s="598"/>
      <c r="L79" s="599"/>
      <c r="M79" s="331"/>
      <c r="O79" s="225">
        <v>58</v>
      </c>
      <c r="P79" s="225" t="e">
        <f>VLOOKUP($O79,ControlPoints!$A$6:$B$4228,2,FALSE) &amp; " - " &amp; VLOOKUP($O79,ControlPoints!$A$6:$D$4228,4,FALSE)</f>
        <v>#N/A</v>
      </c>
      <c r="Q79" s="225" t="e">
        <f>VLOOKUP($O79,ControlPoints!$A$6:$D$4228,3,FALSE)</f>
        <v>#N/A</v>
      </c>
      <c r="R79" s="225" t="e">
        <f>VLOOKUP($O79,ControlPoints!$Z$7:$AA$4228,2,FALSE)</f>
        <v>#N/A</v>
      </c>
      <c r="S79" s="191" t="e">
        <f>VLOOKUP($O79,ControlPoints!$Z$7:$AB$4228,3,FALSE)</f>
        <v>#N/A</v>
      </c>
      <c r="T79" s="191" t="e">
        <f>VLOOKUP($O79,ControlPoints!$Z$7:$AC4285,4,FALSE)</f>
        <v>#N/A</v>
      </c>
    </row>
    <row r="80" spans="2:20" ht="25.5" customHeight="1">
      <c r="B80" s="264" t="str">
        <f t="shared" si="13"/>
        <v/>
      </c>
      <c r="C80" s="265" t="str">
        <f t="shared" si="13"/>
        <v/>
      </c>
      <c r="D80" s="594" t="str">
        <f t="shared" si="13"/>
        <v/>
      </c>
      <c r="E80" s="595"/>
      <c r="F80" s="595"/>
      <c r="G80" s="595"/>
      <c r="H80" s="596"/>
      <c r="I80" s="266" t="str">
        <f t="shared" si="1"/>
        <v/>
      </c>
      <c r="J80" s="597" t="str">
        <f t="shared" si="19"/>
        <v/>
      </c>
      <c r="K80" s="598"/>
      <c r="L80" s="599"/>
      <c r="M80" s="331"/>
      <c r="O80" s="225">
        <v>59</v>
      </c>
      <c r="P80" s="225" t="e">
        <f>VLOOKUP($O80,ControlPoints!$A$6:$B$4228,2,FALSE) &amp; " - " &amp; VLOOKUP($O80,ControlPoints!$A$6:$D$4228,4,FALSE)</f>
        <v>#N/A</v>
      </c>
      <c r="Q80" s="225" t="e">
        <f>VLOOKUP($O80,ControlPoints!$A$6:$D$4228,3,FALSE)</f>
        <v>#N/A</v>
      </c>
      <c r="R80" s="225" t="e">
        <f>VLOOKUP($O80,ControlPoints!$Z$7:$AA$4228,2,FALSE)</f>
        <v>#N/A</v>
      </c>
      <c r="S80" s="191" t="e">
        <f>VLOOKUP($O80,ControlPoints!$Z$7:$AB$4228,3,FALSE)</f>
        <v>#N/A</v>
      </c>
      <c r="T80" s="191" t="e">
        <f>VLOOKUP($O80,ControlPoints!$Z$7:$AC4286,4,FALSE)</f>
        <v>#N/A</v>
      </c>
    </row>
    <row r="81" spans="2:20" ht="25.5" customHeight="1">
      <c r="B81" s="264" t="str">
        <f t="shared" si="13"/>
        <v/>
      </c>
      <c r="C81" s="265" t="str">
        <f t="shared" si="13"/>
        <v/>
      </c>
      <c r="D81" s="594" t="str">
        <f t="shared" si="13"/>
        <v/>
      </c>
      <c r="E81" s="595"/>
      <c r="F81" s="595"/>
      <c r="G81" s="595"/>
      <c r="H81" s="596"/>
      <c r="I81" s="266" t="str">
        <f t="shared" si="1"/>
        <v/>
      </c>
      <c r="J81" s="597" t="str">
        <f t="shared" si="19"/>
        <v/>
      </c>
      <c r="K81" s="598"/>
      <c r="L81" s="599"/>
      <c r="M81" s="331"/>
      <c r="O81" s="225">
        <v>60</v>
      </c>
      <c r="P81" s="225" t="e">
        <f>VLOOKUP($O81,ControlPoints!$A$6:$B$4228,2,FALSE) &amp; " - " &amp; VLOOKUP($O81,ControlPoints!$A$6:$D$4228,4,FALSE)</f>
        <v>#N/A</v>
      </c>
      <c r="Q81" s="225" t="e">
        <f>VLOOKUP($O81,ControlPoints!$A$6:$D$4228,3,FALSE)</f>
        <v>#N/A</v>
      </c>
      <c r="R81" s="225" t="e">
        <f>VLOOKUP($O81,ControlPoints!$Z$7:$AA$4228,2,FALSE)</f>
        <v>#N/A</v>
      </c>
      <c r="S81" s="191" t="e">
        <f>VLOOKUP($O81,ControlPoints!$Z$7:$AB$4228,3,FALSE)</f>
        <v>#N/A</v>
      </c>
      <c r="T81" s="191" t="e">
        <f>VLOOKUP($O81,ControlPoints!$Z$7:$AC4287,4,FALSE)</f>
        <v>#N/A</v>
      </c>
    </row>
    <row r="82" spans="2:20" ht="25.5" customHeight="1">
      <c r="B82" s="264" t="str">
        <f t="shared" si="13"/>
        <v/>
      </c>
      <c r="C82" s="265" t="str">
        <f t="shared" si="13"/>
        <v/>
      </c>
      <c r="D82" s="594" t="str">
        <f t="shared" si="13"/>
        <v/>
      </c>
      <c r="E82" s="595"/>
      <c r="F82" s="595"/>
      <c r="G82" s="595"/>
      <c r="H82" s="596"/>
      <c r="I82" s="266" t="str">
        <f t="shared" si="1"/>
        <v/>
      </c>
      <c r="J82" s="597" t="str">
        <f t="shared" si="19"/>
        <v/>
      </c>
      <c r="K82" s="598"/>
      <c r="L82" s="599"/>
      <c r="M82" s="331"/>
      <c r="O82" s="225">
        <v>61</v>
      </c>
      <c r="P82" s="225" t="e">
        <f>VLOOKUP($O82,ControlPoints!$A$6:$B$4228,2,FALSE) &amp; " - " &amp; VLOOKUP($O82,ControlPoints!$A$6:$D$4228,4,FALSE)</f>
        <v>#N/A</v>
      </c>
      <c r="Q82" s="225" t="e">
        <f>VLOOKUP($O82,ControlPoints!$A$6:$D$4228,3,FALSE)</f>
        <v>#N/A</v>
      </c>
      <c r="R82" s="225" t="e">
        <f>VLOOKUP($O82,ControlPoints!$Z$7:$AA$4228,2,FALSE)</f>
        <v>#N/A</v>
      </c>
      <c r="S82" s="191" t="e">
        <f>VLOOKUP($O82,ControlPoints!$Z$7:$AB$4228,3,FALSE)</f>
        <v>#N/A</v>
      </c>
      <c r="T82" s="191" t="e">
        <f>VLOOKUP($O82,ControlPoints!$Z$7:$AC4288,4,FALSE)</f>
        <v>#N/A</v>
      </c>
    </row>
    <row r="83" spans="2:20" ht="25.5" customHeight="1">
      <c r="B83" s="264" t="str">
        <f t="shared" si="13"/>
        <v/>
      </c>
      <c r="C83" s="265" t="str">
        <f t="shared" si="13"/>
        <v/>
      </c>
      <c r="D83" s="594" t="str">
        <f t="shared" si="13"/>
        <v/>
      </c>
      <c r="E83" s="595"/>
      <c r="F83" s="595"/>
      <c r="G83" s="595"/>
      <c r="H83" s="596"/>
      <c r="I83" s="266" t="str">
        <f t="shared" si="1"/>
        <v/>
      </c>
      <c r="J83" s="597" t="str">
        <f t="shared" si="19"/>
        <v/>
      </c>
      <c r="K83" s="598"/>
      <c r="L83" s="599"/>
      <c r="M83" s="331"/>
      <c r="O83" s="225">
        <v>62</v>
      </c>
      <c r="P83" s="225" t="e">
        <f>VLOOKUP($O83,ControlPoints!$A$6:$B$4228,2,FALSE) &amp; " - " &amp; VLOOKUP($O83,ControlPoints!$A$6:$D$4228,4,FALSE)</f>
        <v>#N/A</v>
      </c>
      <c r="Q83" s="225" t="e">
        <f>VLOOKUP($O83,ControlPoints!$A$6:$D$4228,3,FALSE)</f>
        <v>#N/A</v>
      </c>
      <c r="R83" s="225" t="e">
        <f>VLOOKUP($O83,ControlPoints!$Z$7:$AA$4228,2,FALSE)</f>
        <v>#N/A</v>
      </c>
      <c r="S83" s="191" t="e">
        <f>VLOOKUP($O83,ControlPoints!$Z$7:$AB$4228,3,FALSE)</f>
        <v>#N/A</v>
      </c>
      <c r="T83" s="191" t="e">
        <f>VLOOKUP($O83,ControlPoints!$Z$7:$AC4289,4,FALSE)</f>
        <v>#N/A</v>
      </c>
    </row>
    <row r="84" spans="2:20" ht="25.5" customHeight="1">
      <c r="B84" s="264" t="str">
        <f t="shared" si="13"/>
        <v/>
      </c>
      <c r="C84" s="265" t="str">
        <f t="shared" si="13"/>
        <v/>
      </c>
      <c r="D84" s="594" t="str">
        <f t="shared" si="13"/>
        <v/>
      </c>
      <c r="E84" s="595"/>
      <c r="F84" s="595"/>
      <c r="G84" s="595"/>
      <c r="H84" s="596"/>
      <c r="I84" s="266" t="str">
        <f t="shared" si="1"/>
        <v/>
      </c>
      <c r="J84" s="597" t="str">
        <f t="shared" si="19"/>
        <v/>
      </c>
      <c r="K84" s="598"/>
      <c r="L84" s="599"/>
      <c r="M84" s="331"/>
      <c r="O84" s="225">
        <v>63</v>
      </c>
      <c r="P84" s="225" t="e">
        <f>VLOOKUP($O84,ControlPoints!$A$6:$B$4228,2,FALSE) &amp; " - " &amp; VLOOKUP($O84,ControlPoints!$A$6:$D$4228,4,FALSE)</f>
        <v>#N/A</v>
      </c>
      <c r="Q84" s="225" t="e">
        <f>VLOOKUP($O84,ControlPoints!$A$6:$D$4228,3,FALSE)</f>
        <v>#N/A</v>
      </c>
      <c r="R84" s="225" t="e">
        <f>VLOOKUP($O84,ControlPoints!$Z$7:$AA$4228,2,FALSE)</f>
        <v>#N/A</v>
      </c>
      <c r="S84" s="191" t="e">
        <f>VLOOKUP($O84,ControlPoints!$Z$7:$AB$4228,3,FALSE)</f>
        <v>#N/A</v>
      </c>
      <c r="T84" s="191" t="e">
        <f>VLOOKUP($O84,ControlPoints!$Z$7:$AC4290,4,FALSE)</f>
        <v>#N/A</v>
      </c>
    </row>
    <row r="85" spans="2:20" ht="25.5" customHeight="1">
      <c r="B85" s="264" t="str">
        <f t="shared" si="13"/>
        <v/>
      </c>
      <c r="C85" s="265" t="str">
        <f t="shared" si="13"/>
        <v/>
      </c>
      <c r="D85" s="594" t="str">
        <f t="shared" si="13"/>
        <v/>
      </c>
      <c r="E85" s="595"/>
      <c r="F85" s="595"/>
      <c r="G85" s="595"/>
      <c r="H85" s="596"/>
      <c r="I85" s="266" t="str">
        <f t="shared" si="1"/>
        <v/>
      </c>
      <c r="J85" s="597" t="str">
        <f t="shared" ref="J85:J90" si="20">IF(ISNA(T85),"",T85)</f>
        <v/>
      </c>
      <c r="K85" s="598"/>
      <c r="L85" s="599"/>
      <c r="M85" s="331"/>
      <c r="O85" s="225">
        <v>64</v>
      </c>
      <c r="P85" s="225" t="e">
        <f>VLOOKUP($O85,ControlPoints!$A$6:$B$4228,2,FALSE) &amp; " - " &amp; VLOOKUP($O85,ControlPoints!$A$6:$D$4228,4,FALSE)</f>
        <v>#N/A</v>
      </c>
      <c r="Q85" s="225" t="e">
        <f>VLOOKUP($O85,ControlPoints!$A$6:$D$4228,3,FALSE)</f>
        <v>#N/A</v>
      </c>
      <c r="R85" s="225" t="e">
        <f>VLOOKUP($O85,ControlPoints!$Z$7:$AA$4228,2,FALSE)</f>
        <v>#N/A</v>
      </c>
      <c r="S85" s="191" t="e">
        <f>VLOOKUP($O85,ControlPoints!$Z$7:$AB$4228,3,FALSE)</f>
        <v>#N/A</v>
      </c>
      <c r="T85" s="191" t="e">
        <f>VLOOKUP($O85,ControlPoints!$Z$7:$AC4291,4,FALSE)</f>
        <v>#N/A</v>
      </c>
    </row>
    <row r="86" spans="2:20" ht="25.5" customHeight="1">
      <c r="B86" s="264" t="str">
        <f t="shared" ref="B86:D117" si="21">IF(ISNA(P86),"",P86)</f>
        <v/>
      </c>
      <c r="C86" s="265" t="str">
        <f t="shared" si="21"/>
        <v/>
      </c>
      <c r="D86" s="594" t="str">
        <f t="shared" si="21"/>
        <v/>
      </c>
      <c r="E86" s="595"/>
      <c r="F86" s="595"/>
      <c r="G86" s="595"/>
      <c r="H86" s="596"/>
      <c r="I86" s="266" t="str">
        <f t="shared" si="1"/>
        <v/>
      </c>
      <c r="J86" s="597" t="str">
        <f t="shared" si="20"/>
        <v/>
      </c>
      <c r="K86" s="598"/>
      <c r="L86" s="599"/>
      <c r="M86" s="331"/>
      <c r="O86" s="225">
        <v>65</v>
      </c>
      <c r="P86" s="225" t="e">
        <f>VLOOKUP($O86,ControlPoints!$A$6:$B$4228,2,FALSE) &amp; " - " &amp; VLOOKUP($O86,ControlPoints!$A$6:$D$4228,4,FALSE)</f>
        <v>#N/A</v>
      </c>
      <c r="Q86" s="225" t="e">
        <f>VLOOKUP($O86,ControlPoints!$A$6:$D$4228,3,FALSE)</f>
        <v>#N/A</v>
      </c>
      <c r="R86" s="225" t="e">
        <f>VLOOKUP($O86,ControlPoints!$Z$7:$AA$4228,2,FALSE)</f>
        <v>#N/A</v>
      </c>
      <c r="S86" s="191" t="e">
        <f>VLOOKUP($O86,ControlPoints!$Z$7:$AB$4228,3,FALSE)</f>
        <v>#N/A</v>
      </c>
      <c r="T86" s="191" t="e">
        <f>VLOOKUP($O86,ControlPoints!$Z$7:$AC4292,4,FALSE)</f>
        <v>#N/A</v>
      </c>
    </row>
    <row r="87" spans="2:20" ht="25.5" customHeight="1">
      <c r="B87" s="264" t="str">
        <f t="shared" si="21"/>
        <v/>
      </c>
      <c r="C87" s="265" t="str">
        <f t="shared" si="21"/>
        <v/>
      </c>
      <c r="D87" s="594" t="str">
        <f t="shared" si="21"/>
        <v/>
      </c>
      <c r="E87" s="595"/>
      <c r="F87" s="595"/>
      <c r="G87" s="595"/>
      <c r="H87" s="596"/>
      <c r="I87" s="266" t="str">
        <f t="shared" ref="I87:I150" si="22">IF(ISNA(S87),"",S87)</f>
        <v/>
      </c>
      <c r="J87" s="597" t="str">
        <f t="shared" si="20"/>
        <v/>
      </c>
      <c r="K87" s="598"/>
      <c r="L87" s="599"/>
      <c r="M87" s="331"/>
      <c r="O87" s="225">
        <v>66</v>
      </c>
      <c r="P87" s="225" t="e">
        <f>VLOOKUP($O87,ControlPoints!$A$6:$B$4228,2,FALSE) &amp; " - " &amp; VLOOKUP($O87,ControlPoints!$A$6:$D$4228,4,FALSE)</f>
        <v>#N/A</v>
      </c>
      <c r="Q87" s="225" t="e">
        <f>VLOOKUP($O87,ControlPoints!$A$6:$D$4228,3,FALSE)</f>
        <v>#N/A</v>
      </c>
      <c r="R87" s="225" t="e">
        <f>VLOOKUP($O87,ControlPoints!$Z$7:$AA$4228,2,FALSE)</f>
        <v>#N/A</v>
      </c>
      <c r="S87" s="191" t="e">
        <f>VLOOKUP($O87,ControlPoints!$Z$7:$AB$4228,3,FALSE)</f>
        <v>#N/A</v>
      </c>
      <c r="T87" s="191" t="e">
        <f>VLOOKUP($O87,ControlPoints!$Z$7:$AC4293,4,FALSE)</f>
        <v>#N/A</v>
      </c>
    </row>
    <row r="88" spans="2:20" ht="25.5" customHeight="1">
      <c r="B88" s="264" t="str">
        <f t="shared" si="21"/>
        <v/>
      </c>
      <c r="C88" s="265" t="str">
        <f t="shared" si="21"/>
        <v/>
      </c>
      <c r="D88" s="594" t="str">
        <f t="shared" si="21"/>
        <v/>
      </c>
      <c r="E88" s="595"/>
      <c r="F88" s="595"/>
      <c r="G88" s="595"/>
      <c r="H88" s="596"/>
      <c r="I88" s="266" t="str">
        <f t="shared" si="22"/>
        <v/>
      </c>
      <c r="J88" s="597" t="str">
        <f t="shared" si="20"/>
        <v/>
      </c>
      <c r="K88" s="598"/>
      <c r="L88" s="599"/>
      <c r="M88" s="331"/>
      <c r="O88" s="225">
        <v>67</v>
      </c>
      <c r="P88" s="225" t="e">
        <f>VLOOKUP($O88,ControlPoints!$A$6:$B$4228,2,FALSE) &amp; " - " &amp; VLOOKUP($O88,ControlPoints!$A$6:$D$4228,4,FALSE)</f>
        <v>#N/A</v>
      </c>
      <c r="Q88" s="225" t="e">
        <f>VLOOKUP($O88,ControlPoints!$A$6:$D$4228,3,FALSE)</f>
        <v>#N/A</v>
      </c>
      <c r="R88" s="225" t="e">
        <f>VLOOKUP($O88,ControlPoints!$Z$7:$AA$4228,2,FALSE)</f>
        <v>#N/A</v>
      </c>
      <c r="S88" s="191" t="e">
        <f>VLOOKUP($O88,ControlPoints!$Z$7:$AB$4228,3,FALSE)</f>
        <v>#N/A</v>
      </c>
      <c r="T88" s="191" t="e">
        <f>VLOOKUP($O88,ControlPoints!$Z$7:$AC4294,4,FALSE)</f>
        <v>#N/A</v>
      </c>
    </row>
    <row r="89" spans="2:20" ht="25.5" customHeight="1">
      <c r="B89" s="264" t="str">
        <f t="shared" si="21"/>
        <v/>
      </c>
      <c r="C89" s="265" t="str">
        <f t="shared" si="21"/>
        <v/>
      </c>
      <c r="D89" s="594" t="str">
        <f t="shared" si="21"/>
        <v/>
      </c>
      <c r="E89" s="595"/>
      <c r="F89" s="595"/>
      <c r="G89" s="595"/>
      <c r="H89" s="596"/>
      <c r="I89" s="266" t="str">
        <f t="shared" si="22"/>
        <v/>
      </c>
      <c r="J89" s="597" t="str">
        <f t="shared" si="20"/>
        <v/>
      </c>
      <c r="K89" s="598"/>
      <c r="L89" s="599"/>
      <c r="M89" s="331"/>
      <c r="O89" s="225">
        <v>68</v>
      </c>
      <c r="P89" s="225" t="e">
        <f>VLOOKUP($O89,ControlPoints!$A$6:$B$4228,2,FALSE) &amp; " - " &amp; VLOOKUP($O89,ControlPoints!$A$6:$D$4228,4,FALSE)</f>
        <v>#N/A</v>
      </c>
      <c r="Q89" s="225" t="e">
        <f>VLOOKUP($O89,ControlPoints!$A$6:$D$4228,3,FALSE)</f>
        <v>#N/A</v>
      </c>
      <c r="R89" s="225" t="e">
        <f>VLOOKUP($O89,ControlPoints!$Z$7:$AA$4228,2,FALSE)</f>
        <v>#N/A</v>
      </c>
      <c r="S89" s="191" t="e">
        <f>VLOOKUP($O89,ControlPoints!$Z$7:$AB$4228,3,FALSE)</f>
        <v>#N/A</v>
      </c>
      <c r="T89" s="191" t="e">
        <f>VLOOKUP($O89,ControlPoints!$Z$7:$AC4295,4,FALSE)</f>
        <v>#N/A</v>
      </c>
    </row>
    <row r="90" spans="2:20" ht="25.5" customHeight="1">
      <c r="B90" s="264" t="str">
        <f t="shared" si="21"/>
        <v/>
      </c>
      <c r="C90" s="265" t="str">
        <f t="shared" si="21"/>
        <v/>
      </c>
      <c r="D90" s="594" t="str">
        <f t="shared" si="21"/>
        <v/>
      </c>
      <c r="E90" s="595"/>
      <c r="F90" s="595"/>
      <c r="G90" s="595"/>
      <c r="H90" s="596"/>
      <c r="I90" s="266" t="str">
        <f t="shared" si="22"/>
        <v/>
      </c>
      <c r="J90" s="597" t="str">
        <f t="shared" si="20"/>
        <v/>
      </c>
      <c r="K90" s="598"/>
      <c r="L90" s="599"/>
      <c r="M90" s="331"/>
      <c r="O90" s="225">
        <v>69</v>
      </c>
      <c r="P90" s="225" t="e">
        <f>VLOOKUP($O90,ControlPoints!$A$6:$B$4228,2,FALSE) &amp; " - " &amp; VLOOKUP($O90,ControlPoints!$A$6:$D$4228,4,FALSE)</f>
        <v>#N/A</v>
      </c>
      <c r="Q90" s="225" t="e">
        <f>VLOOKUP($O90,ControlPoints!$A$6:$D$4228,3,FALSE)</f>
        <v>#N/A</v>
      </c>
      <c r="R90" s="225" t="e">
        <f>VLOOKUP($O90,ControlPoints!$Z$7:$AA$4228,2,FALSE)</f>
        <v>#N/A</v>
      </c>
      <c r="S90" s="191" t="e">
        <f>VLOOKUP($O90,ControlPoints!$Z$7:$AB$4228,3,FALSE)</f>
        <v>#N/A</v>
      </c>
      <c r="T90" s="191" t="e">
        <f>VLOOKUP($O90,ControlPoints!$Z$7:$AC4296,4,FALSE)</f>
        <v>#N/A</v>
      </c>
    </row>
    <row r="91" spans="2:20" ht="25.5" customHeight="1">
      <c r="B91" s="264" t="str">
        <f t="shared" si="21"/>
        <v/>
      </c>
      <c r="C91" s="265" t="str">
        <f t="shared" si="21"/>
        <v/>
      </c>
      <c r="D91" s="594" t="str">
        <f t="shared" si="21"/>
        <v/>
      </c>
      <c r="E91" s="595"/>
      <c r="F91" s="595"/>
      <c r="G91" s="595"/>
      <c r="H91" s="596"/>
      <c r="I91" s="266" t="str">
        <f t="shared" si="22"/>
        <v/>
      </c>
      <c r="J91" s="597" t="str">
        <f t="shared" ref="J91:J97" si="23">IF(ISNA(T91),"",T91)</f>
        <v/>
      </c>
      <c r="K91" s="598"/>
      <c r="L91" s="599"/>
      <c r="M91" s="331"/>
      <c r="O91" s="225">
        <v>70</v>
      </c>
      <c r="P91" s="225" t="e">
        <f>VLOOKUP($O91,ControlPoints!$A$6:$B$4228,2,FALSE) &amp; " - " &amp; VLOOKUP($O91,ControlPoints!$A$6:$D$4228,4,FALSE)</f>
        <v>#N/A</v>
      </c>
      <c r="Q91" s="225" t="e">
        <f>VLOOKUP($O91,ControlPoints!$A$6:$D$4228,3,FALSE)</f>
        <v>#N/A</v>
      </c>
      <c r="R91" s="225" t="e">
        <f>VLOOKUP($O91,ControlPoints!$Z$7:$AA$4228,2,FALSE)</f>
        <v>#N/A</v>
      </c>
      <c r="S91" s="191" t="e">
        <f>VLOOKUP($O91,ControlPoints!$Z$7:$AB$4228,3,FALSE)</f>
        <v>#N/A</v>
      </c>
      <c r="T91" s="191" t="e">
        <f>VLOOKUP($O91,ControlPoints!$Z$7:$AC4297,4,FALSE)</f>
        <v>#N/A</v>
      </c>
    </row>
    <row r="92" spans="2:20" ht="25.5" customHeight="1">
      <c r="B92" s="264" t="str">
        <f t="shared" si="21"/>
        <v/>
      </c>
      <c r="C92" s="265" t="str">
        <f t="shared" si="21"/>
        <v/>
      </c>
      <c r="D92" s="594" t="str">
        <f t="shared" si="21"/>
        <v/>
      </c>
      <c r="E92" s="595"/>
      <c r="F92" s="595"/>
      <c r="G92" s="595"/>
      <c r="H92" s="596"/>
      <c r="I92" s="266" t="str">
        <f t="shared" si="22"/>
        <v/>
      </c>
      <c r="J92" s="597" t="str">
        <f t="shared" si="23"/>
        <v/>
      </c>
      <c r="K92" s="598"/>
      <c r="L92" s="599"/>
      <c r="M92" s="331"/>
      <c r="O92" s="225">
        <v>71</v>
      </c>
      <c r="P92" s="225" t="e">
        <f>VLOOKUP($O92,ControlPoints!$A$6:$B$4228,2,FALSE) &amp; " - " &amp; VLOOKUP($O92,ControlPoints!$A$6:$D$4228,4,FALSE)</f>
        <v>#N/A</v>
      </c>
      <c r="Q92" s="225" t="e">
        <f>VLOOKUP($O92,ControlPoints!$A$6:$D$4228,3,FALSE)</f>
        <v>#N/A</v>
      </c>
      <c r="R92" s="225" t="e">
        <f>VLOOKUP($O92,ControlPoints!$Z$7:$AA$4228,2,FALSE)</f>
        <v>#N/A</v>
      </c>
      <c r="S92" s="191" t="e">
        <f>VLOOKUP($O92,ControlPoints!$Z$7:$AB$4228,3,FALSE)</f>
        <v>#N/A</v>
      </c>
      <c r="T92" s="191" t="e">
        <f>VLOOKUP($O92,ControlPoints!$Z$7:$AC4298,4,FALSE)</f>
        <v>#N/A</v>
      </c>
    </row>
    <row r="93" spans="2:20" ht="25.5" customHeight="1">
      <c r="B93" s="264" t="str">
        <f t="shared" si="21"/>
        <v/>
      </c>
      <c r="C93" s="265" t="str">
        <f t="shared" si="21"/>
        <v/>
      </c>
      <c r="D93" s="594" t="str">
        <f t="shared" si="21"/>
        <v/>
      </c>
      <c r="E93" s="595"/>
      <c r="F93" s="595"/>
      <c r="G93" s="595"/>
      <c r="H93" s="596"/>
      <c r="I93" s="266" t="str">
        <f t="shared" si="22"/>
        <v/>
      </c>
      <c r="J93" s="597" t="str">
        <f t="shared" si="23"/>
        <v/>
      </c>
      <c r="K93" s="598"/>
      <c r="L93" s="599"/>
      <c r="M93" s="331"/>
      <c r="O93" s="225">
        <v>72</v>
      </c>
      <c r="P93" s="225" t="e">
        <f>VLOOKUP($O93,ControlPoints!$A$6:$B$4228,2,FALSE) &amp; " - " &amp; VLOOKUP($O93,ControlPoints!$A$6:$D$4228,4,FALSE)</f>
        <v>#N/A</v>
      </c>
      <c r="Q93" s="225" t="e">
        <f>VLOOKUP($O93,ControlPoints!$A$6:$D$4228,3,FALSE)</f>
        <v>#N/A</v>
      </c>
      <c r="R93" s="225" t="e">
        <f>VLOOKUP($O93,ControlPoints!$Z$7:$AA$4228,2,FALSE)</f>
        <v>#N/A</v>
      </c>
      <c r="S93" s="191" t="e">
        <f>VLOOKUP($O93,ControlPoints!$Z$7:$AB$4228,3,FALSE)</f>
        <v>#N/A</v>
      </c>
      <c r="T93" s="191" t="e">
        <f>VLOOKUP($O93,ControlPoints!$Z$7:$AC4299,4,FALSE)</f>
        <v>#N/A</v>
      </c>
    </row>
    <row r="94" spans="2:20" ht="25.5" customHeight="1">
      <c r="B94" s="264" t="str">
        <f t="shared" si="21"/>
        <v/>
      </c>
      <c r="C94" s="265" t="str">
        <f t="shared" si="21"/>
        <v/>
      </c>
      <c r="D94" s="594" t="str">
        <f t="shared" si="21"/>
        <v/>
      </c>
      <c r="E94" s="595"/>
      <c r="F94" s="595"/>
      <c r="G94" s="595"/>
      <c r="H94" s="596"/>
      <c r="I94" s="266" t="str">
        <f t="shared" si="22"/>
        <v/>
      </c>
      <c r="J94" s="597" t="str">
        <f t="shared" si="23"/>
        <v/>
      </c>
      <c r="K94" s="598"/>
      <c r="L94" s="599"/>
      <c r="M94" s="331"/>
      <c r="O94" s="225">
        <v>73</v>
      </c>
      <c r="P94" s="225" t="e">
        <f>VLOOKUP($O94,ControlPoints!$A$6:$B$4228,2,FALSE) &amp; " - " &amp; VLOOKUP($O94,ControlPoints!$A$6:$D$4228,4,FALSE)</f>
        <v>#N/A</v>
      </c>
      <c r="Q94" s="225" t="e">
        <f>VLOOKUP($O94,ControlPoints!$A$6:$D$4228,3,FALSE)</f>
        <v>#N/A</v>
      </c>
      <c r="R94" s="225" t="e">
        <f>VLOOKUP($O94,ControlPoints!$Z$7:$AA$4228,2,FALSE)</f>
        <v>#N/A</v>
      </c>
      <c r="S94" s="191" t="e">
        <f>VLOOKUP($O94,ControlPoints!$Z$7:$AB$4228,3,FALSE)</f>
        <v>#N/A</v>
      </c>
      <c r="T94" s="191" t="e">
        <f>VLOOKUP($O94,ControlPoints!$Z$7:$AC4300,4,FALSE)</f>
        <v>#N/A</v>
      </c>
    </row>
    <row r="95" spans="2:20" ht="25.5" customHeight="1">
      <c r="B95" s="264" t="str">
        <f t="shared" si="21"/>
        <v/>
      </c>
      <c r="C95" s="265" t="str">
        <f t="shared" si="21"/>
        <v/>
      </c>
      <c r="D95" s="594" t="str">
        <f t="shared" si="21"/>
        <v/>
      </c>
      <c r="E95" s="595"/>
      <c r="F95" s="595"/>
      <c r="G95" s="595"/>
      <c r="H95" s="596"/>
      <c r="I95" s="266" t="str">
        <f t="shared" si="22"/>
        <v/>
      </c>
      <c r="J95" s="597" t="str">
        <f t="shared" si="23"/>
        <v/>
      </c>
      <c r="K95" s="598"/>
      <c r="L95" s="599"/>
      <c r="M95" s="331"/>
      <c r="O95" s="225">
        <v>74</v>
      </c>
      <c r="P95" s="225" t="e">
        <f>VLOOKUP($O95,ControlPoints!$A$6:$B$4228,2,FALSE) &amp; " - " &amp; VLOOKUP($O95,ControlPoints!$A$6:$D$4228,4,FALSE)</f>
        <v>#N/A</v>
      </c>
      <c r="Q95" s="225" t="e">
        <f>VLOOKUP($O95,ControlPoints!$A$6:$D$4228,3,FALSE)</f>
        <v>#N/A</v>
      </c>
      <c r="R95" s="225" t="e">
        <f>VLOOKUP($O95,ControlPoints!$Z$7:$AA$4228,2,FALSE)</f>
        <v>#N/A</v>
      </c>
      <c r="S95" s="191" t="e">
        <f>VLOOKUP($O95,ControlPoints!$Z$7:$AB$4228,3,FALSE)</f>
        <v>#N/A</v>
      </c>
      <c r="T95" s="191" t="e">
        <f>VLOOKUP($O95,ControlPoints!$Z$7:$AC4301,4,FALSE)</f>
        <v>#N/A</v>
      </c>
    </row>
    <row r="96" spans="2:20" ht="25.5" customHeight="1">
      <c r="B96" s="264" t="str">
        <f t="shared" si="21"/>
        <v/>
      </c>
      <c r="C96" s="265" t="str">
        <f t="shared" si="21"/>
        <v/>
      </c>
      <c r="D96" s="594" t="str">
        <f t="shared" si="21"/>
        <v/>
      </c>
      <c r="E96" s="595"/>
      <c r="F96" s="595"/>
      <c r="G96" s="595"/>
      <c r="H96" s="596"/>
      <c r="I96" s="266" t="str">
        <f t="shared" si="22"/>
        <v/>
      </c>
      <c r="J96" s="597" t="str">
        <f t="shared" si="23"/>
        <v/>
      </c>
      <c r="K96" s="598"/>
      <c r="L96" s="599"/>
      <c r="M96" s="331"/>
      <c r="O96" s="225">
        <v>75</v>
      </c>
      <c r="P96" s="225" t="e">
        <f>VLOOKUP($O96,ControlPoints!$A$6:$B$4228,2,FALSE) &amp; " - " &amp; VLOOKUP($O96,ControlPoints!$A$6:$D$4228,4,FALSE)</f>
        <v>#N/A</v>
      </c>
      <c r="Q96" s="225" t="e">
        <f>VLOOKUP($O96,ControlPoints!$A$6:$D$4228,3,FALSE)</f>
        <v>#N/A</v>
      </c>
      <c r="R96" s="225" t="e">
        <f>VLOOKUP($O96,ControlPoints!$Z$7:$AA$4228,2,FALSE)</f>
        <v>#N/A</v>
      </c>
      <c r="S96" s="191" t="e">
        <f>VLOOKUP($O96,ControlPoints!$Z$7:$AB$4228,3,FALSE)</f>
        <v>#N/A</v>
      </c>
      <c r="T96" s="191" t="e">
        <f>VLOOKUP($O96,ControlPoints!$Z$7:$AC4302,4,FALSE)</f>
        <v>#N/A</v>
      </c>
    </row>
    <row r="97" spans="2:20" ht="25.5" customHeight="1">
      <c r="B97" s="264" t="str">
        <f t="shared" si="21"/>
        <v/>
      </c>
      <c r="C97" s="265" t="str">
        <f t="shared" si="21"/>
        <v/>
      </c>
      <c r="D97" s="594" t="str">
        <f t="shared" si="21"/>
        <v/>
      </c>
      <c r="E97" s="595"/>
      <c r="F97" s="595"/>
      <c r="G97" s="595"/>
      <c r="H97" s="596"/>
      <c r="I97" s="266" t="str">
        <f t="shared" si="22"/>
        <v/>
      </c>
      <c r="J97" s="597" t="str">
        <f t="shared" si="23"/>
        <v/>
      </c>
      <c r="K97" s="598"/>
      <c r="L97" s="599"/>
      <c r="M97" s="331"/>
      <c r="O97" s="225">
        <v>76</v>
      </c>
      <c r="P97" s="225" t="e">
        <f>VLOOKUP($O97,ControlPoints!$A$6:$B$4228,2,FALSE) &amp; " - " &amp; VLOOKUP($O97,ControlPoints!$A$6:$D$4228,4,FALSE)</f>
        <v>#N/A</v>
      </c>
      <c r="Q97" s="225" t="e">
        <f>VLOOKUP($O97,ControlPoints!$A$6:$D$4228,3,FALSE)</f>
        <v>#N/A</v>
      </c>
      <c r="R97" s="225" t="e">
        <f>VLOOKUP($O97,ControlPoints!$Z$7:$AA$4228,2,FALSE)</f>
        <v>#N/A</v>
      </c>
      <c r="S97" s="191" t="e">
        <f>VLOOKUP($O97,ControlPoints!$Z$7:$AB$4228,3,FALSE)</f>
        <v>#N/A</v>
      </c>
      <c r="T97" s="191" t="e">
        <f>VLOOKUP($O97,ControlPoints!$Z$7:$AC4303,4,FALSE)</f>
        <v>#N/A</v>
      </c>
    </row>
    <row r="98" spans="2:20" ht="25.5" customHeight="1">
      <c r="B98" s="264" t="str">
        <f t="shared" si="21"/>
        <v/>
      </c>
      <c r="C98" s="265" t="str">
        <f t="shared" si="21"/>
        <v/>
      </c>
      <c r="D98" s="594" t="str">
        <f t="shared" si="21"/>
        <v/>
      </c>
      <c r="E98" s="595"/>
      <c r="F98" s="595"/>
      <c r="G98" s="595"/>
      <c r="H98" s="596"/>
      <c r="I98" s="266" t="str">
        <f t="shared" si="22"/>
        <v/>
      </c>
      <c r="J98" s="597" t="str">
        <f t="shared" ref="J98:J103" si="24">IF(ISNA(T98),"",T98)</f>
        <v/>
      </c>
      <c r="K98" s="598"/>
      <c r="L98" s="599"/>
      <c r="M98" s="331"/>
      <c r="O98" s="225">
        <v>77</v>
      </c>
      <c r="P98" s="225" t="e">
        <f>VLOOKUP($O98,ControlPoints!$A$6:$B$4228,2,FALSE) &amp; " - " &amp; VLOOKUP($O98,ControlPoints!$A$6:$D$4228,4,FALSE)</f>
        <v>#N/A</v>
      </c>
      <c r="Q98" s="225" t="e">
        <f>VLOOKUP($O98,ControlPoints!$A$6:$D$4228,3,FALSE)</f>
        <v>#N/A</v>
      </c>
      <c r="R98" s="225" t="e">
        <f>VLOOKUP($O98,ControlPoints!$Z$7:$AA$4228,2,FALSE)</f>
        <v>#N/A</v>
      </c>
      <c r="S98" s="191" t="e">
        <f>VLOOKUP($O98,ControlPoints!$Z$7:$AB$4228,3,FALSE)</f>
        <v>#N/A</v>
      </c>
      <c r="T98" s="191" t="e">
        <f>VLOOKUP($O98,ControlPoints!$Z$7:$AC4304,4,FALSE)</f>
        <v>#N/A</v>
      </c>
    </row>
    <row r="99" spans="2:20" ht="25.5" customHeight="1">
      <c r="B99" s="264" t="str">
        <f t="shared" si="21"/>
        <v/>
      </c>
      <c r="C99" s="265" t="str">
        <f t="shared" si="21"/>
        <v/>
      </c>
      <c r="D99" s="594" t="str">
        <f t="shared" si="21"/>
        <v/>
      </c>
      <c r="E99" s="595"/>
      <c r="F99" s="595"/>
      <c r="G99" s="595"/>
      <c r="H99" s="596"/>
      <c r="I99" s="266" t="str">
        <f t="shared" si="22"/>
        <v/>
      </c>
      <c r="J99" s="597" t="str">
        <f t="shared" si="24"/>
        <v/>
      </c>
      <c r="K99" s="598"/>
      <c r="L99" s="599"/>
      <c r="M99" s="331"/>
      <c r="O99" s="225">
        <v>78</v>
      </c>
      <c r="P99" s="225" t="e">
        <f>VLOOKUP($O99,ControlPoints!$A$6:$B$4228,2,FALSE) &amp; " - " &amp; VLOOKUP($O99,ControlPoints!$A$6:$D$4228,4,FALSE)</f>
        <v>#N/A</v>
      </c>
      <c r="Q99" s="225" t="e">
        <f>VLOOKUP($O99,ControlPoints!$A$6:$D$4228,3,FALSE)</f>
        <v>#N/A</v>
      </c>
      <c r="R99" s="225" t="e">
        <f>VLOOKUP($O99,ControlPoints!$Z$7:$AA$4228,2,FALSE)</f>
        <v>#N/A</v>
      </c>
      <c r="S99" s="191" t="e">
        <f>VLOOKUP($O99,ControlPoints!$Z$7:$AB$4228,3,FALSE)</f>
        <v>#N/A</v>
      </c>
      <c r="T99" s="191" t="e">
        <f>VLOOKUP($O99,ControlPoints!$Z$7:$AC4305,4,FALSE)</f>
        <v>#N/A</v>
      </c>
    </row>
    <row r="100" spans="2:20" ht="25.5" customHeight="1">
      <c r="B100" s="264" t="str">
        <f t="shared" si="21"/>
        <v/>
      </c>
      <c r="C100" s="265" t="str">
        <f t="shared" si="21"/>
        <v/>
      </c>
      <c r="D100" s="594" t="str">
        <f t="shared" si="21"/>
        <v/>
      </c>
      <c r="E100" s="595"/>
      <c r="F100" s="595"/>
      <c r="G100" s="595"/>
      <c r="H100" s="596"/>
      <c r="I100" s="266" t="str">
        <f t="shared" si="22"/>
        <v/>
      </c>
      <c r="J100" s="597" t="str">
        <f t="shared" si="24"/>
        <v/>
      </c>
      <c r="K100" s="598"/>
      <c r="L100" s="599"/>
      <c r="M100" s="331"/>
      <c r="O100" s="225">
        <v>79</v>
      </c>
      <c r="P100" s="225" t="e">
        <f>VLOOKUP($O100,ControlPoints!$A$6:$B$4228,2,FALSE) &amp; " - " &amp; VLOOKUP($O100,ControlPoints!$A$6:$D$4228,4,FALSE)</f>
        <v>#N/A</v>
      </c>
      <c r="Q100" s="225" t="e">
        <f>VLOOKUP($O100,ControlPoints!$A$6:$D$4228,3,FALSE)</f>
        <v>#N/A</v>
      </c>
      <c r="R100" s="225" t="e">
        <f>VLOOKUP($O100,ControlPoints!$Z$7:$AA$4228,2,FALSE)</f>
        <v>#N/A</v>
      </c>
      <c r="S100" s="191" t="e">
        <f>VLOOKUP($O100,ControlPoints!$Z$7:$AB$4228,3,FALSE)</f>
        <v>#N/A</v>
      </c>
      <c r="T100" s="191" t="e">
        <f>VLOOKUP($O100,ControlPoints!$Z$7:$AC4306,4,FALSE)</f>
        <v>#N/A</v>
      </c>
    </row>
    <row r="101" spans="2:20" ht="25.5" customHeight="1">
      <c r="B101" s="264" t="str">
        <f t="shared" si="21"/>
        <v/>
      </c>
      <c r="C101" s="265" t="str">
        <f t="shared" si="21"/>
        <v/>
      </c>
      <c r="D101" s="594" t="str">
        <f t="shared" si="21"/>
        <v/>
      </c>
      <c r="E101" s="595"/>
      <c r="F101" s="595"/>
      <c r="G101" s="595"/>
      <c r="H101" s="596"/>
      <c r="I101" s="266" t="str">
        <f t="shared" si="22"/>
        <v/>
      </c>
      <c r="J101" s="597" t="str">
        <f t="shared" si="24"/>
        <v/>
      </c>
      <c r="K101" s="598"/>
      <c r="L101" s="599"/>
      <c r="M101" s="331"/>
      <c r="O101" s="225">
        <v>80</v>
      </c>
      <c r="P101" s="225" t="e">
        <f>VLOOKUP($O101,ControlPoints!$A$6:$B$4228,2,FALSE) &amp; " - " &amp; VLOOKUP($O101,ControlPoints!$A$6:$D$4228,4,FALSE)</f>
        <v>#N/A</v>
      </c>
      <c r="Q101" s="225" t="e">
        <f>VLOOKUP($O101,ControlPoints!$A$6:$D$4228,3,FALSE)</f>
        <v>#N/A</v>
      </c>
      <c r="R101" s="225" t="e">
        <f>VLOOKUP($O101,ControlPoints!$Z$7:$AA$4228,2,FALSE)</f>
        <v>#N/A</v>
      </c>
      <c r="S101" s="191" t="e">
        <f>VLOOKUP($O101,ControlPoints!$Z$7:$AB$4228,3,FALSE)</f>
        <v>#N/A</v>
      </c>
      <c r="T101" s="191" t="e">
        <f>VLOOKUP($O101,ControlPoints!$Z$7:$AC4307,4,FALSE)</f>
        <v>#N/A</v>
      </c>
    </row>
    <row r="102" spans="2:20" ht="25.5" customHeight="1">
      <c r="B102" s="264" t="str">
        <f t="shared" si="21"/>
        <v/>
      </c>
      <c r="C102" s="265" t="str">
        <f t="shared" si="21"/>
        <v/>
      </c>
      <c r="D102" s="594" t="str">
        <f t="shared" si="21"/>
        <v/>
      </c>
      <c r="E102" s="595"/>
      <c r="F102" s="595"/>
      <c r="G102" s="595"/>
      <c r="H102" s="596"/>
      <c r="I102" s="266" t="str">
        <f t="shared" si="22"/>
        <v/>
      </c>
      <c r="J102" s="597" t="str">
        <f t="shared" si="24"/>
        <v/>
      </c>
      <c r="K102" s="598"/>
      <c r="L102" s="599"/>
      <c r="M102" s="331"/>
      <c r="O102" s="225">
        <v>81</v>
      </c>
      <c r="P102" s="225" t="e">
        <f>VLOOKUP($O102,ControlPoints!$A$6:$B$4228,2,FALSE) &amp; " - " &amp; VLOOKUP($O102,ControlPoints!$A$6:$D$4228,4,FALSE)</f>
        <v>#N/A</v>
      </c>
      <c r="Q102" s="225" t="e">
        <f>VLOOKUP($O102,ControlPoints!$A$6:$D$4228,3,FALSE)</f>
        <v>#N/A</v>
      </c>
      <c r="R102" s="225" t="e">
        <f>VLOOKUP($O102,ControlPoints!$Z$7:$AA$4228,2,FALSE)</f>
        <v>#N/A</v>
      </c>
      <c r="S102" s="191" t="e">
        <f>VLOOKUP($O102,ControlPoints!$Z$7:$AB$4228,3,FALSE)</f>
        <v>#N/A</v>
      </c>
      <c r="T102" s="191" t="e">
        <f>VLOOKUP($O102,ControlPoints!$Z$7:$AC4308,4,FALSE)</f>
        <v>#N/A</v>
      </c>
    </row>
    <row r="103" spans="2:20" ht="25.5" customHeight="1">
      <c r="B103" s="264" t="str">
        <f t="shared" si="21"/>
        <v/>
      </c>
      <c r="C103" s="265" t="str">
        <f t="shared" si="21"/>
        <v/>
      </c>
      <c r="D103" s="594" t="str">
        <f t="shared" si="21"/>
        <v/>
      </c>
      <c r="E103" s="595"/>
      <c r="F103" s="595"/>
      <c r="G103" s="595"/>
      <c r="H103" s="596"/>
      <c r="I103" s="266" t="str">
        <f t="shared" si="22"/>
        <v/>
      </c>
      <c r="J103" s="597" t="str">
        <f t="shared" si="24"/>
        <v/>
      </c>
      <c r="K103" s="598"/>
      <c r="L103" s="599"/>
      <c r="M103" s="331"/>
      <c r="O103" s="225">
        <v>82</v>
      </c>
      <c r="P103" s="225" t="e">
        <f>VLOOKUP($O103,ControlPoints!$A$6:$B$4228,2,FALSE) &amp; " - " &amp; VLOOKUP($O103,ControlPoints!$A$6:$D$4228,4,FALSE)</f>
        <v>#N/A</v>
      </c>
      <c r="Q103" s="225" t="e">
        <f>VLOOKUP($O103,ControlPoints!$A$6:$D$4228,3,FALSE)</f>
        <v>#N/A</v>
      </c>
      <c r="R103" s="225" t="e">
        <f>VLOOKUP($O103,ControlPoints!$Z$7:$AA$4228,2,FALSE)</f>
        <v>#N/A</v>
      </c>
      <c r="S103" s="191" t="e">
        <f>VLOOKUP($O103,ControlPoints!$Z$7:$AB$4228,3,FALSE)</f>
        <v>#N/A</v>
      </c>
      <c r="T103" s="191" t="e">
        <f>VLOOKUP($O103,ControlPoints!$Z$7:$AC4309,4,FALSE)</f>
        <v>#N/A</v>
      </c>
    </row>
    <row r="104" spans="2:20" ht="25.5" customHeight="1">
      <c r="B104" s="264" t="str">
        <f t="shared" si="21"/>
        <v/>
      </c>
      <c r="C104" s="265" t="str">
        <f t="shared" si="21"/>
        <v/>
      </c>
      <c r="D104" s="594" t="str">
        <f t="shared" si="21"/>
        <v/>
      </c>
      <c r="E104" s="595"/>
      <c r="F104" s="595"/>
      <c r="G104" s="595"/>
      <c r="H104" s="596"/>
      <c r="I104" s="266" t="str">
        <f t="shared" si="22"/>
        <v/>
      </c>
      <c r="J104" s="597" t="str">
        <f t="shared" ref="J104:J109" si="25">IF(ISNA(T104),"",T104)</f>
        <v/>
      </c>
      <c r="K104" s="598"/>
      <c r="L104" s="599"/>
      <c r="M104" s="331"/>
      <c r="O104" s="225">
        <v>83</v>
      </c>
      <c r="P104" s="225" t="e">
        <f>VLOOKUP($O104,ControlPoints!$A$6:$B$4228,2,FALSE) &amp; " - " &amp; VLOOKUP($O104,ControlPoints!$A$6:$D$4228,4,FALSE)</f>
        <v>#N/A</v>
      </c>
      <c r="Q104" s="225" t="e">
        <f>VLOOKUP($O104,ControlPoints!$A$6:$D$4228,3,FALSE)</f>
        <v>#N/A</v>
      </c>
      <c r="R104" s="225" t="e">
        <f>VLOOKUP($O104,ControlPoints!$Z$7:$AA$4228,2,FALSE)</f>
        <v>#N/A</v>
      </c>
      <c r="S104" s="191" t="e">
        <f>VLOOKUP($O104,ControlPoints!$Z$7:$AB$4228,3,FALSE)</f>
        <v>#N/A</v>
      </c>
      <c r="T104" s="191" t="e">
        <f>VLOOKUP($O104,ControlPoints!$Z$7:$AC4310,4,FALSE)</f>
        <v>#N/A</v>
      </c>
    </row>
    <row r="105" spans="2:20" ht="25.5" customHeight="1">
      <c r="B105" s="264" t="str">
        <f t="shared" si="21"/>
        <v/>
      </c>
      <c r="C105" s="265" t="str">
        <f t="shared" si="21"/>
        <v/>
      </c>
      <c r="D105" s="594" t="str">
        <f t="shared" si="21"/>
        <v/>
      </c>
      <c r="E105" s="595"/>
      <c r="F105" s="595"/>
      <c r="G105" s="595"/>
      <c r="H105" s="596"/>
      <c r="I105" s="266" t="str">
        <f t="shared" si="22"/>
        <v/>
      </c>
      <c r="J105" s="597" t="str">
        <f t="shared" si="25"/>
        <v/>
      </c>
      <c r="K105" s="598"/>
      <c r="L105" s="599"/>
      <c r="M105" s="331"/>
      <c r="O105" s="225">
        <v>84</v>
      </c>
      <c r="P105" s="225" t="e">
        <f>VLOOKUP($O105,ControlPoints!$A$6:$B$4228,2,FALSE) &amp; " - " &amp; VLOOKUP($O105,ControlPoints!$A$6:$D$4228,4,FALSE)</f>
        <v>#N/A</v>
      </c>
      <c r="Q105" s="225" t="e">
        <f>VLOOKUP($O105,ControlPoints!$A$6:$D$4228,3,FALSE)</f>
        <v>#N/A</v>
      </c>
      <c r="R105" s="225" t="e">
        <f>VLOOKUP($O105,ControlPoints!$Z$7:$AA$4228,2,FALSE)</f>
        <v>#N/A</v>
      </c>
      <c r="S105" s="191" t="e">
        <f>VLOOKUP($O105,ControlPoints!$Z$7:$AB$4228,3,FALSE)</f>
        <v>#N/A</v>
      </c>
      <c r="T105" s="191" t="e">
        <f>VLOOKUP($O105,ControlPoints!$Z$7:$AC4311,4,FALSE)</f>
        <v>#N/A</v>
      </c>
    </row>
    <row r="106" spans="2:20" ht="25.5" customHeight="1">
      <c r="B106" s="264" t="str">
        <f t="shared" si="21"/>
        <v/>
      </c>
      <c r="C106" s="265" t="str">
        <f t="shared" si="21"/>
        <v/>
      </c>
      <c r="D106" s="594" t="str">
        <f t="shared" si="21"/>
        <v/>
      </c>
      <c r="E106" s="595"/>
      <c r="F106" s="595"/>
      <c r="G106" s="595"/>
      <c r="H106" s="596"/>
      <c r="I106" s="266" t="str">
        <f t="shared" si="22"/>
        <v/>
      </c>
      <c r="J106" s="597" t="str">
        <f t="shared" si="25"/>
        <v/>
      </c>
      <c r="K106" s="598"/>
      <c r="L106" s="599"/>
      <c r="M106" s="331"/>
      <c r="O106" s="225">
        <v>85</v>
      </c>
      <c r="P106" s="225" t="e">
        <f>VLOOKUP($O106,ControlPoints!$A$6:$B$4228,2,FALSE) &amp; " - " &amp; VLOOKUP($O106,ControlPoints!$A$6:$D$4228,4,FALSE)</f>
        <v>#N/A</v>
      </c>
      <c r="Q106" s="225" t="e">
        <f>VLOOKUP($O106,ControlPoints!$A$6:$D$4228,3,FALSE)</f>
        <v>#N/A</v>
      </c>
      <c r="R106" s="225" t="e">
        <f>VLOOKUP($O106,ControlPoints!$Z$7:$AA$4228,2,FALSE)</f>
        <v>#N/A</v>
      </c>
      <c r="S106" s="191" t="e">
        <f>VLOOKUP($O106,ControlPoints!$Z$7:$AB$4228,3,FALSE)</f>
        <v>#N/A</v>
      </c>
      <c r="T106" s="191" t="e">
        <f>VLOOKUP($O106,ControlPoints!$Z$7:$AC4312,4,FALSE)</f>
        <v>#N/A</v>
      </c>
    </row>
    <row r="107" spans="2:20" ht="25.5" customHeight="1">
      <c r="B107" s="264" t="str">
        <f t="shared" si="21"/>
        <v/>
      </c>
      <c r="C107" s="265" t="str">
        <f t="shared" si="21"/>
        <v/>
      </c>
      <c r="D107" s="594" t="str">
        <f t="shared" si="21"/>
        <v/>
      </c>
      <c r="E107" s="595"/>
      <c r="F107" s="595"/>
      <c r="G107" s="595"/>
      <c r="H107" s="596"/>
      <c r="I107" s="266" t="str">
        <f t="shared" si="22"/>
        <v/>
      </c>
      <c r="J107" s="597" t="str">
        <f t="shared" si="25"/>
        <v/>
      </c>
      <c r="K107" s="598"/>
      <c r="L107" s="599"/>
      <c r="M107" s="331"/>
      <c r="O107" s="225">
        <v>86</v>
      </c>
      <c r="P107" s="225" t="e">
        <f>VLOOKUP($O107,ControlPoints!$A$6:$B$4228,2,FALSE) &amp; " - " &amp; VLOOKUP($O107,ControlPoints!$A$6:$D$4228,4,FALSE)</f>
        <v>#N/A</v>
      </c>
      <c r="Q107" s="225" t="e">
        <f>VLOOKUP($O107,ControlPoints!$A$6:$D$4228,3,FALSE)</f>
        <v>#N/A</v>
      </c>
      <c r="R107" s="225" t="e">
        <f>VLOOKUP($O107,ControlPoints!$Z$7:$AA$4228,2,FALSE)</f>
        <v>#N/A</v>
      </c>
      <c r="S107" s="191" t="e">
        <f>VLOOKUP($O107,ControlPoints!$Z$7:$AB$4228,3,FALSE)</f>
        <v>#N/A</v>
      </c>
      <c r="T107" s="191" t="e">
        <f>VLOOKUP($O107,ControlPoints!$Z$7:$AC4313,4,FALSE)</f>
        <v>#N/A</v>
      </c>
    </row>
    <row r="108" spans="2:20" ht="25.5" customHeight="1">
      <c r="B108" s="264" t="str">
        <f t="shared" si="21"/>
        <v/>
      </c>
      <c r="C108" s="265" t="str">
        <f t="shared" si="21"/>
        <v/>
      </c>
      <c r="D108" s="594" t="str">
        <f t="shared" si="21"/>
        <v/>
      </c>
      <c r="E108" s="595"/>
      <c r="F108" s="595"/>
      <c r="G108" s="595"/>
      <c r="H108" s="596"/>
      <c r="I108" s="266" t="str">
        <f t="shared" si="22"/>
        <v/>
      </c>
      <c r="J108" s="597" t="str">
        <f t="shared" si="25"/>
        <v/>
      </c>
      <c r="K108" s="598"/>
      <c r="L108" s="599"/>
      <c r="M108" s="331"/>
      <c r="O108" s="225">
        <v>87</v>
      </c>
      <c r="P108" s="225" t="e">
        <f>VLOOKUP($O108,ControlPoints!$A$6:$B$4228,2,FALSE) &amp; " - " &amp; VLOOKUP($O108,ControlPoints!$A$6:$D$4228,4,FALSE)</f>
        <v>#N/A</v>
      </c>
      <c r="Q108" s="225" t="e">
        <f>VLOOKUP($O108,ControlPoints!$A$6:$D$4228,3,FALSE)</f>
        <v>#N/A</v>
      </c>
      <c r="R108" s="225" t="e">
        <f>VLOOKUP($O108,ControlPoints!$Z$7:$AA$4228,2,FALSE)</f>
        <v>#N/A</v>
      </c>
      <c r="S108" s="191" t="e">
        <f>VLOOKUP($O108,ControlPoints!$Z$7:$AB$4228,3,FALSE)</f>
        <v>#N/A</v>
      </c>
      <c r="T108" s="191" t="e">
        <f>VLOOKUP($O108,ControlPoints!$Z$7:$AC4314,4,FALSE)</f>
        <v>#N/A</v>
      </c>
    </row>
    <row r="109" spans="2:20" ht="25.5" customHeight="1">
      <c r="B109" s="264" t="str">
        <f t="shared" si="21"/>
        <v/>
      </c>
      <c r="C109" s="265" t="str">
        <f t="shared" si="21"/>
        <v/>
      </c>
      <c r="D109" s="594" t="str">
        <f t="shared" si="21"/>
        <v/>
      </c>
      <c r="E109" s="595"/>
      <c r="F109" s="595"/>
      <c r="G109" s="595"/>
      <c r="H109" s="596"/>
      <c r="I109" s="266" t="str">
        <f t="shared" si="22"/>
        <v/>
      </c>
      <c r="J109" s="597" t="str">
        <f t="shared" si="25"/>
        <v/>
      </c>
      <c r="K109" s="598"/>
      <c r="L109" s="599"/>
      <c r="M109" s="331"/>
      <c r="O109" s="225">
        <v>88</v>
      </c>
      <c r="P109" s="225" t="e">
        <f>VLOOKUP($O109,ControlPoints!$A$6:$B$4228,2,FALSE) &amp; " - " &amp; VLOOKUP($O109,ControlPoints!$A$6:$D$4228,4,FALSE)</f>
        <v>#N/A</v>
      </c>
      <c r="Q109" s="225" t="e">
        <f>VLOOKUP($O109,ControlPoints!$A$6:$D$4228,3,FALSE)</f>
        <v>#N/A</v>
      </c>
      <c r="R109" s="225" t="e">
        <f>VLOOKUP($O109,ControlPoints!$Z$7:$AA$4228,2,FALSE)</f>
        <v>#N/A</v>
      </c>
      <c r="S109" s="191" t="e">
        <f>VLOOKUP($O109,ControlPoints!$Z$7:$AB$4228,3,FALSE)</f>
        <v>#N/A</v>
      </c>
      <c r="T109" s="191" t="e">
        <f>VLOOKUP($O109,ControlPoints!$Z$7:$AC4315,4,FALSE)</f>
        <v>#N/A</v>
      </c>
    </row>
    <row r="110" spans="2:20" ht="25.5" customHeight="1">
      <c r="B110" s="264" t="str">
        <f t="shared" si="21"/>
        <v/>
      </c>
      <c r="C110" s="265" t="str">
        <f t="shared" si="21"/>
        <v/>
      </c>
      <c r="D110" s="594" t="str">
        <f t="shared" si="21"/>
        <v/>
      </c>
      <c r="E110" s="595"/>
      <c r="F110" s="595"/>
      <c r="G110" s="595"/>
      <c r="H110" s="596"/>
      <c r="I110" s="266" t="str">
        <f t="shared" si="22"/>
        <v/>
      </c>
      <c r="J110" s="597" t="str">
        <f t="shared" ref="J110:J116" si="26">IF(ISNA(T110),"",T110)</f>
        <v/>
      </c>
      <c r="K110" s="598"/>
      <c r="L110" s="599"/>
      <c r="M110" s="331"/>
      <c r="O110" s="225">
        <v>89</v>
      </c>
      <c r="P110" s="225" t="e">
        <f>VLOOKUP($O110,ControlPoints!$A$6:$B$4228,2,FALSE) &amp; " - " &amp; VLOOKUP($O110,ControlPoints!$A$6:$D$4228,4,FALSE)</f>
        <v>#N/A</v>
      </c>
      <c r="Q110" s="225" t="e">
        <f>VLOOKUP($O110,ControlPoints!$A$6:$D$4228,3,FALSE)</f>
        <v>#N/A</v>
      </c>
      <c r="R110" s="225" t="e">
        <f>VLOOKUP($O110,ControlPoints!$Z$7:$AA$4228,2,FALSE)</f>
        <v>#N/A</v>
      </c>
      <c r="S110" s="191" t="e">
        <f>VLOOKUP($O110,ControlPoints!$Z$7:$AB$4228,3,FALSE)</f>
        <v>#N/A</v>
      </c>
      <c r="T110" s="191" t="e">
        <f>VLOOKUP($O110,ControlPoints!$Z$7:$AC4316,4,FALSE)</f>
        <v>#N/A</v>
      </c>
    </row>
    <row r="111" spans="2:20" ht="25.5" customHeight="1">
      <c r="B111" s="264" t="str">
        <f t="shared" si="21"/>
        <v/>
      </c>
      <c r="C111" s="265" t="str">
        <f t="shared" si="21"/>
        <v/>
      </c>
      <c r="D111" s="594" t="str">
        <f t="shared" si="21"/>
        <v/>
      </c>
      <c r="E111" s="595"/>
      <c r="F111" s="595"/>
      <c r="G111" s="595"/>
      <c r="H111" s="596"/>
      <c r="I111" s="266" t="str">
        <f t="shared" si="22"/>
        <v/>
      </c>
      <c r="J111" s="597" t="str">
        <f t="shared" si="26"/>
        <v/>
      </c>
      <c r="K111" s="598"/>
      <c r="L111" s="599"/>
      <c r="M111" s="331"/>
      <c r="O111" s="225">
        <v>90</v>
      </c>
      <c r="P111" s="225" t="e">
        <f>VLOOKUP($O111,ControlPoints!$A$6:$B$4228,2,FALSE) &amp; " - " &amp; VLOOKUP($O111,ControlPoints!$A$6:$D$4228,4,FALSE)</f>
        <v>#N/A</v>
      </c>
      <c r="Q111" s="225" t="e">
        <f>VLOOKUP($O111,ControlPoints!$A$6:$D$4228,3,FALSE)</f>
        <v>#N/A</v>
      </c>
      <c r="R111" s="225" t="e">
        <f>VLOOKUP($O111,ControlPoints!$Z$7:$AA$4228,2,FALSE)</f>
        <v>#N/A</v>
      </c>
      <c r="S111" s="191" t="e">
        <f>VLOOKUP($O111,ControlPoints!$Z$7:$AB$4228,3,FALSE)</f>
        <v>#N/A</v>
      </c>
      <c r="T111" s="191" t="e">
        <f>VLOOKUP($O111,ControlPoints!$Z$7:$AC4317,4,FALSE)</f>
        <v>#N/A</v>
      </c>
    </row>
    <row r="112" spans="2:20" ht="25.5" customHeight="1">
      <c r="B112" s="264" t="str">
        <f t="shared" si="21"/>
        <v/>
      </c>
      <c r="C112" s="265" t="str">
        <f t="shared" si="21"/>
        <v/>
      </c>
      <c r="D112" s="594" t="str">
        <f t="shared" si="21"/>
        <v/>
      </c>
      <c r="E112" s="595"/>
      <c r="F112" s="595"/>
      <c r="G112" s="595"/>
      <c r="H112" s="596"/>
      <c r="I112" s="266" t="str">
        <f t="shared" si="22"/>
        <v/>
      </c>
      <c r="J112" s="597" t="str">
        <f t="shared" si="26"/>
        <v/>
      </c>
      <c r="K112" s="598"/>
      <c r="L112" s="599"/>
      <c r="M112" s="331"/>
      <c r="O112" s="225">
        <v>91</v>
      </c>
      <c r="P112" s="225" t="e">
        <f>VLOOKUP($O112,ControlPoints!$A$6:$B$4228,2,FALSE) &amp; " - " &amp; VLOOKUP($O112,ControlPoints!$A$6:$D$4228,4,FALSE)</f>
        <v>#N/A</v>
      </c>
      <c r="Q112" s="225" t="e">
        <f>VLOOKUP($O112,ControlPoints!$A$6:$D$4228,3,FALSE)</f>
        <v>#N/A</v>
      </c>
      <c r="R112" s="225" t="e">
        <f>VLOOKUP($O112,ControlPoints!$Z$7:$AA$4228,2,FALSE)</f>
        <v>#N/A</v>
      </c>
      <c r="S112" s="191" t="e">
        <f>VLOOKUP($O112,ControlPoints!$Z$7:$AB$4228,3,FALSE)</f>
        <v>#N/A</v>
      </c>
      <c r="T112" s="191" t="e">
        <f>VLOOKUP($O112,ControlPoints!$Z$7:$AC4318,4,FALSE)</f>
        <v>#N/A</v>
      </c>
    </row>
    <row r="113" spans="2:20" ht="25.5" customHeight="1">
      <c r="B113" s="264" t="str">
        <f t="shared" si="21"/>
        <v/>
      </c>
      <c r="C113" s="265" t="str">
        <f t="shared" si="21"/>
        <v/>
      </c>
      <c r="D113" s="594" t="str">
        <f t="shared" si="21"/>
        <v/>
      </c>
      <c r="E113" s="595"/>
      <c r="F113" s="595"/>
      <c r="G113" s="595"/>
      <c r="H113" s="596"/>
      <c r="I113" s="266" t="str">
        <f t="shared" si="22"/>
        <v/>
      </c>
      <c r="J113" s="597" t="str">
        <f t="shared" si="26"/>
        <v/>
      </c>
      <c r="K113" s="598"/>
      <c r="L113" s="599"/>
      <c r="M113" s="331"/>
      <c r="O113" s="225">
        <v>92</v>
      </c>
      <c r="P113" s="225" t="e">
        <f>VLOOKUP($O113,ControlPoints!$A$6:$B$4228,2,FALSE) &amp; " - " &amp; VLOOKUP($O113,ControlPoints!$A$6:$D$4228,4,FALSE)</f>
        <v>#N/A</v>
      </c>
      <c r="Q113" s="225" t="e">
        <f>VLOOKUP($O113,ControlPoints!$A$6:$D$4228,3,FALSE)</f>
        <v>#N/A</v>
      </c>
      <c r="R113" s="225" t="e">
        <f>VLOOKUP($O113,ControlPoints!$Z$7:$AA$4228,2,FALSE)</f>
        <v>#N/A</v>
      </c>
      <c r="S113" s="191" t="e">
        <f>VLOOKUP($O113,ControlPoints!$Z$7:$AB$4228,3,FALSE)</f>
        <v>#N/A</v>
      </c>
      <c r="T113" s="191" t="e">
        <f>VLOOKUP($O113,ControlPoints!$Z$7:$AC4319,4,FALSE)</f>
        <v>#N/A</v>
      </c>
    </row>
    <row r="114" spans="2:20" ht="25.5" customHeight="1">
      <c r="B114" s="264" t="str">
        <f t="shared" si="21"/>
        <v/>
      </c>
      <c r="C114" s="265" t="str">
        <f t="shared" si="21"/>
        <v/>
      </c>
      <c r="D114" s="594" t="str">
        <f t="shared" si="21"/>
        <v/>
      </c>
      <c r="E114" s="595"/>
      <c r="F114" s="595"/>
      <c r="G114" s="595"/>
      <c r="H114" s="596"/>
      <c r="I114" s="266" t="str">
        <f t="shared" si="22"/>
        <v/>
      </c>
      <c r="J114" s="597" t="str">
        <f t="shared" si="26"/>
        <v/>
      </c>
      <c r="K114" s="598"/>
      <c r="L114" s="599"/>
      <c r="M114" s="331"/>
      <c r="O114" s="225">
        <v>93</v>
      </c>
      <c r="P114" s="225" t="e">
        <f>VLOOKUP($O114,ControlPoints!$A$6:$B$4228,2,FALSE) &amp; " - " &amp; VLOOKUP($O114,ControlPoints!$A$6:$D$4228,4,FALSE)</f>
        <v>#N/A</v>
      </c>
      <c r="Q114" s="225" t="e">
        <f>VLOOKUP($O114,ControlPoints!$A$6:$D$4228,3,FALSE)</f>
        <v>#N/A</v>
      </c>
      <c r="R114" s="225" t="e">
        <f>VLOOKUP($O114,ControlPoints!$Z$7:$AA$4228,2,FALSE)</f>
        <v>#N/A</v>
      </c>
      <c r="S114" s="191" t="e">
        <f>VLOOKUP($O114,ControlPoints!$Z$7:$AB$4228,3,FALSE)</f>
        <v>#N/A</v>
      </c>
      <c r="T114" s="191" t="e">
        <f>VLOOKUP($O114,ControlPoints!$Z$7:$AC4320,4,FALSE)</f>
        <v>#N/A</v>
      </c>
    </row>
    <row r="115" spans="2:20" ht="25.5" customHeight="1">
      <c r="B115" s="264" t="str">
        <f t="shared" si="21"/>
        <v/>
      </c>
      <c r="C115" s="265" t="str">
        <f t="shared" si="21"/>
        <v/>
      </c>
      <c r="D115" s="594" t="str">
        <f t="shared" si="21"/>
        <v/>
      </c>
      <c r="E115" s="595"/>
      <c r="F115" s="595"/>
      <c r="G115" s="595"/>
      <c r="H115" s="596"/>
      <c r="I115" s="266" t="str">
        <f t="shared" si="22"/>
        <v/>
      </c>
      <c r="J115" s="597" t="str">
        <f t="shared" si="26"/>
        <v/>
      </c>
      <c r="K115" s="598"/>
      <c r="L115" s="599"/>
      <c r="M115" s="331"/>
      <c r="O115" s="225">
        <v>94</v>
      </c>
      <c r="P115" s="225" t="e">
        <f>VLOOKUP($O115,ControlPoints!$A$6:$B$4228,2,FALSE) &amp; " - " &amp; VLOOKUP($O115,ControlPoints!$A$6:$D$4228,4,FALSE)</f>
        <v>#N/A</v>
      </c>
      <c r="Q115" s="225" t="e">
        <f>VLOOKUP($O115,ControlPoints!$A$6:$D$4228,3,FALSE)</f>
        <v>#N/A</v>
      </c>
      <c r="R115" s="225" t="e">
        <f>VLOOKUP($O115,ControlPoints!$Z$7:$AA$4228,2,FALSE)</f>
        <v>#N/A</v>
      </c>
      <c r="S115" s="191" t="e">
        <f>VLOOKUP($O115,ControlPoints!$Z$7:$AB$4228,3,FALSE)</f>
        <v>#N/A</v>
      </c>
      <c r="T115" s="191" t="e">
        <f>VLOOKUP($O115,ControlPoints!$Z$7:$AC4321,4,FALSE)</f>
        <v>#N/A</v>
      </c>
    </row>
    <row r="116" spans="2:20" ht="25.5" customHeight="1">
      <c r="B116" s="264" t="str">
        <f t="shared" si="21"/>
        <v/>
      </c>
      <c r="C116" s="265" t="str">
        <f t="shared" si="21"/>
        <v/>
      </c>
      <c r="D116" s="594" t="str">
        <f t="shared" si="21"/>
        <v/>
      </c>
      <c r="E116" s="595"/>
      <c r="F116" s="595"/>
      <c r="G116" s="595"/>
      <c r="H116" s="596"/>
      <c r="I116" s="266" t="str">
        <f t="shared" si="22"/>
        <v/>
      </c>
      <c r="J116" s="597" t="str">
        <f t="shared" si="26"/>
        <v/>
      </c>
      <c r="K116" s="598"/>
      <c r="L116" s="599"/>
      <c r="M116" s="331"/>
      <c r="O116" s="225">
        <v>95</v>
      </c>
      <c r="P116" s="225" t="e">
        <f>VLOOKUP($O116,ControlPoints!$A$6:$B$4228,2,FALSE) &amp; " - " &amp; VLOOKUP($O116,ControlPoints!$A$6:$D$4228,4,FALSE)</f>
        <v>#N/A</v>
      </c>
      <c r="Q116" s="225" t="e">
        <f>VLOOKUP($O116,ControlPoints!$A$6:$D$4228,3,FALSE)</f>
        <v>#N/A</v>
      </c>
      <c r="R116" s="225" t="e">
        <f>VLOOKUP($O116,ControlPoints!$Z$7:$AA$4228,2,FALSE)</f>
        <v>#N/A</v>
      </c>
      <c r="S116" s="191" t="e">
        <f>VLOOKUP($O116,ControlPoints!$Z$7:$AB$4228,3,FALSE)</f>
        <v>#N/A</v>
      </c>
      <c r="T116" s="191" t="e">
        <f>VLOOKUP($O116,ControlPoints!$Z$7:$AC4322,4,FALSE)</f>
        <v>#N/A</v>
      </c>
    </row>
    <row r="117" spans="2:20" ht="25.5" customHeight="1">
      <c r="B117" s="264" t="str">
        <f t="shared" si="21"/>
        <v/>
      </c>
      <c r="C117" s="265" t="str">
        <f t="shared" si="21"/>
        <v/>
      </c>
      <c r="D117" s="594" t="str">
        <f t="shared" si="21"/>
        <v/>
      </c>
      <c r="E117" s="595"/>
      <c r="F117" s="595"/>
      <c r="G117" s="595"/>
      <c r="H117" s="596"/>
      <c r="I117" s="266" t="str">
        <f t="shared" si="22"/>
        <v/>
      </c>
      <c r="J117" s="597" t="str">
        <f t="shared" ref="J117:J127" si="27">IF(ISNA(T117),"",T117)</f>
        <v/>
      </c>
      <c r="K117" s="598"/>
      <c r="L117" s="599"/>
      <c r="M117" s="331"/>
      <c r="O117" s="225">
        <v>96</v>
      </c>
      <c r="P117" s="225" t="e">
        <f>VLOOKUP($O117,ControlPoints!$A$6:$B$4228,2,FALSE) &amp; " - " &amp; VLOOKUP($O117,ControlPoints!$A$6:$D$4228,4,FALSE)</f>
        <v>#N/A</v>
      </c>
      <c r="Q117" s="225" t="e">
        <f>VLOOKUP($O117,ControlPoints!$A$6:$D$4228,3,FALSE)</f>
        <v>#N/A</v>
      </c>
      <c r="R117" s="225" t="e">
        <f>VLOOKUP($O117,ControlPoints!$Z$7:$AA$4228,2,FALSE)</f>
        <v>#N/A</v>
      </c>
      <c r="S117" s="191" t="e">
        <f>VLOOKUP($O117,ControlPoints!$Z$7:$AB$4228,3,FALSE)</f>
        <v>#N/A</v>
      </c>
      <c r="T117" s="191" t="e">
        <f>VLOOKUP($O117,ControlPoints!$Z$7:$AC4323,4,FALSE)</f>
        <v>#N/A</v>
      </c>
    </row>
    <row r="118" spans="2:20" ht="25.5" customHeight="1">
      <c r="B118" s="264" t="str">
        <f t="shared" ref="B118:D149" si="28">IF(ISNA(P118),"",P118)</f>
        <v/>
      </c>
      <c r="C118" s="265" t="str">
        <f t="shared" si="28"/>
        <v/>
      </c>
      <c r="D118" s="594" t="str">
        <f t="shared" si="28"/>
        <v/>
      </c>
      <c r="E118" s="595"/>
      <c r="F118" s="595"/>
      <c r="G118" s="595"/>
      <c r="H118" s="596"/>
      <c r="I118" s="266" t="str">
        <f t="shared" si="22"/>
        <v/>
      </c>
      <c r="J118" s="597" t="str">
        <f t="shared" si="27"/>
        <v/>
      </c>
      <c r="K118" s="598"/>
      <c r="L118" s="599"/>
      <c r="M118" s="331"/>
      <c r="O118" s="225">
        <v>97</v>
      </c>
      <c r="P118" s="225" t="e">
        <f>VLOOKUP($O118,ControlPoints!$A$6:$B$4228,2,FALSE) &amp; " - " &amp; VLOOKUP($O118,ControlPoints!$A$6:$D$4228,4,FALSE)</f>
        <v>#N/A</v>
      </c>
      <c r="Q118" s="225" t="e">
        <f>VLOOKUP($O118,ControlPoints!$A$6:$D$4228,3,FALSE)</f>
        <v>#N/A</v>
      </c>
      <c r="R118" s="225" t="e">
        <f>VLOOKUP($O118,ControlPoints!$Z$7:$AA$4228,2,FALSE)</f>
        <v>#N/A</v>
      </c>
      <c r="S118" s="191" t="e">
        <f>VLOOKUP($O118,ControlPoints!$Z$7:$AB$4228,3,FALSE)</f>
        <v>#N/A</v>
      </c>
      <c r="T118" s="191" t="e">
        <f>VLOOKUP($O118,ControlPoints!$Z$7:$AC4324,4,FALSE)</f>
        <v>#N/A</v>
      </c>
    </row>
    <row r="119" spans="2:20" ht="25.5" customHeight="1">
      <c r="B119" s="264" t="str">
        <f t="shared" si="28"/>
        <v/>
      </c>
      <c r="C119" s="265" t="str">
        <f t="shared" si="28"/>
        <v/>
      </c>
      <c r="D119" s="594" t="str">
        <f t="shared" si="28"/>
        <v/>
      </c>
      <c r="E119" s="595"/>
      <c r="F119" s="595"/>
      <c r="G119" s="595"/>
      <c r="H119" s="596"/>
      <c r="I119" s="266" t="str">
        <f t="shared" si="22"/>
        <v/>
      </c>
      <c r="J119" s="597" t="str">
        <f t="shared" si="27"/>
        <v/>
      </c>
      <c r="K119" s="598"/>
      <c r="L119" s="599"/>
      <c r="M119" s="331"/>
      <c r="O119" s="225">
        <v>98</v>
      </c>
      <c r="P119" s="225" t="e">
        <f>VLOOKUP($O119,ControlPoints!$A$6:$B$4228,2,FALSE) &amp; " - " &amp; VLOOKUP($O119,ControlPoints!$A$6:$D$4228,4,FALSE)</f>
        <v>#N/A</v>
      </c>
      <c r="Q119" s="225" t="e">
        <f>VLOOKUP($O119,ControlPoints!$A$6:$D$4228,3,FALSE)</f>
        <v>#N/A</v>
      </c>
      <c r="R119" s="225" t="e">
        <f>VLOOKUP($O119,ControlPoints!$Z$7:$AA$4228,2,FALSE)</f>
        <v>#N/A</v>
      </c>
      <c r="S119" s="191" t="e">
        <f>VLOOKUP($O119,ControlPoints!$Z$7:$AB$4228,3,FALSE)</f>
        <v>#N/A</v>
      </c>
      <c r="T119" s="191" t="e">
        <f>VLOOKUP($O119,ControlPoints!$Z$7:$AC4325,4,FALSE)</f>
        <v>#N/A</v>
      </c>
    </row>
    <row r="120" spans="2:20" ht="25.5" customHeight="1">
      <c r="B120" s="264" t="str">
        <f t="shared" si="28"/>
        <v/>
      </c>
      <c r="C120" s="265" t="str">
        <f t="shared" si="28"/>
        <v/>
      </c>
      <c r="D120" s="594" t="str">
        <f t="shared" si="28"/>
        <v/>
      </c>
      <c r="E120" s="595"/>
      <c r="F120" s="595"/>
      <c r="G120" s="595"/>
      <c r="H120" s="596"/>
      <c r="I120" s="266" t="str">
        <f t="shared" si="22"/>
        <v/>
      </c>
      <c r="J120" s="597" t="str">
        <f t="shared" si="27"/>
        <v/>
      </c>
      <c r="K120" s="598"/>
      <c r="L120" s="599"/>
      <c r="M120" s="331"/>
      <c r="O120" s="225">
        <v>99</v>
      </c>
      <c r="P120" s="225" t="e">
        <f>VLOOKUP($O120,ControlPoints!$A$6:$B$4228,2,FALSE) &amp; " - " &amp; VLOOKUP($O120,ControlPoints!$A$6:$D$4228,4,FALSE)</f>
        <v>#N/A</v>
      </c>
      <c r="Q120" s="225" t="e">
        <f>VLOOKUP($O120,ControlPoints!$A$6:$D$4228,3,FALSE)</f>
        <v>#N/A</v>
      </c>
      <c r="R120" s="225" t="e">
        <f>VLOOKUP($O120,ControlPoints!$Z$7:$AA$4228,2,FALSE)</f>
        <v>#N/A</v>
      </c>
      <c r="S120" s="191" t="e">
        <f>VLOOKUP($O120,ControlPoints!$Z$7:$AB$4228,3,FALSE)</f>
        <v>#N/A</v>
      </c>
      <c r="T120" s="191" t="e">
        <f>VLOOKUP($O120,ControlPoints!$Z$7:$AC4326,4,FALSE)</f>
        <v>#N/A</v>
      </c>
    </row>
    <row r="121" spans="2:20" ht="25.5" customHeight="1">
      <c r="B121" s="264" t="str">
        <f t="shared" si="28"/>
        <v/>
      </c>
      <c r="C121" s="265" t="str">
        <f t="shared" si="28"/>
        <v/>
      </c>
      <c r="D121" s="594" t="str">
        <f t="shared" si="28"/>
        <v/>
      </c>
      <c r="E121" s="595"/>
      <c r="F121" s="595"/>
      <c r="G121" s="595"/>
      <c r="H121" s="596"/>
      <c r="I121" s="266" t="str">
        <f t="shared" si="22"/>
        <v/>
      </c>
      <c r="J121" s="597" t="str">
        <f t="shared" si="27"/>
        <v/>
      </c>
      <c r="K121" s="598"/>
      <c r="L121" s="599"/>
      <c r="M121" s="331"/>
      <c r="O121" s="225">
        <v>100</v>
      </c>
      <c r="P121" s="225" t="e">
        <f>VLOOKUP($O121,ControlPoints!$A$6:$B$4228,2,FALSE) &amp; " - " &amp; VLOOKUP($O121,ControlPoints!$A$6:$D$4228,4,FALSE)</f>
        <v>#N/A</v>
      </c>
      <c r="Q121" s="225" t="e">
        <f>VLOOKUP($O121,ControlPoints!$A$6:$D$4228,3,FALSE)</f>
        <v>#N/A</v>
      </c>
      <c r="R121" s="225" t="e">
        <f>VLOOKUP($O121,ControlPoints!$Z$7:$AA$4228,2,FALSE)</f>
        <v>#N/A</v>
      </c>
      <c r="S121" s="191" t="e">
        <f>VLOOKUP($O121,ControlPoints!$Z$7:$AB$4228,3,FALSE)</f>
        <v>#N/A</v>
      </c>
      <c r="T121" s="191" t="e">
        <f>VLOOKUP($O121,ControlPoints!$Z$7:$AC4327,4,FALSE)</f>
        <v>#N/A</v>
      </c>
    </row>
    <row r="122" spans="2:20" ht="25.5" customHeight="1">
      <c r="B122" s="264" t="str">
        <f t="shared" si="28"/>
        <v/>
      </c>
      <c r="C122" s="265" t="str">
        <f t="shared" si="28"/>
        <v/>
      </c>
      <c r="D122" s="594" t="str">
        <f t="shared" si="28"/>
        <v/>
      </c>
      <c r="E122" s="595"/>
      <c r="F122" s="595"/>
      <c r="G122" s="595"/>
      <c r="H122" s="596"/>
      <c r="I122" s="266" t="str">
        <f t="shared" si="22"/>
        <v/>
      </c>
      <c r="J122" s="597" t="str">
        <f t="shared" si="27"/>
        <v/>
      </c>
      <c r="K122" s="598"/>
      <c r="L122" s="599"/>
      <c r="M122" s="331"/>
      <c r="O122" s="225">
        <v>101</v>
      </c>
      <c r="P122" s="225" t="e">
        <f>VLOOKUP($O122,ControlPoints!$A$6:$B$4228,2,FALSE) &amp; " - " &amp; VLOOKUP($O122,ControlPoints!$A$6:$D$4228,4,FALSE)</f>
        <v>#N/A</v>
      </c>
      <c r="Q122" s="225" t="e">
        <f>VLOOKUP($O122,ControlPoints!$A$6:$D$4228,3,FALSE)</f>
        <v>#N/A</v>
      </c>
      <c r="R122" s="225" t="e">
        <f>VLOOKUP($O122,ControlPoints!$Z$7:$AA$4228,2,FALSE)</f>
        <v>#N/A</v>
      </c>
      <c r="S122" s="191" t="e">
        <f>VLOOKUP($O122,ControlPoints!$Z$7:$AB$4228,3,FALSE)</f>
        <v>#N/A</v>
      </c>
      <c r="T122" s="191" t="e">
        <f>VLOOKUP($O122,ControlPoints!$Z$7:$AC4328,4,FALSE)</f>
        <v>#N/A</v>
      </c>
    </row>
    <row r="123" spans="2:20" ht="25.5" customHeight="1">
      <c r="B123" s="264" t="str">
        <f t="shared" si="28"/>
        <v/>
      </c>
      <c r="C123" s="265" t="str">
        <f t="shared" si="28"/>
        <v/>
      </c>
      <c r="D123" s="594" t="str">
        <f t="shared" si="28"/>
        <v/>
      </c>
      <c r="E123" s="595"/>
      <c r="F123" s="595"/>
      <c r="G123" s="595"/>
      <c r="H123" s="596"/>
      <c r="I123" s="266" t="str">
        <f t="shared" si="22"/>
        <v/>
      </c>
      <c r="J123" s="597" t="str">
        <f t="shared" si="27"/>
        <v/>
      </c>
      <c r="K123" s="598"/>
      <c r="L123" s="599"/>
      <c r="M123" s="331"/>
      <c r="O123" s="225">
        <v>102</v>
      </c>
      <c r="P123" s="225" t="e">
        <f>VLOOKUP($O123,ControlPoints!$A$6:$B$4228,2,FALSE) &amp; " - " &amp; VLOOKUP($O123,ControlPoints!$A$6:$D$4228,4,FALSE)</f>
        <v>#N/A</v>
      </c>
      <c r="Q123" s="225" t="e">
        <f>VLOOKUP($O123,ControlPoints!$A$6:$D$4228,3,FALSE)</f>
        <v>#N/A</v>
      </c>
      <c r="R123" s="225" t="e">
        <f>VLOOKUP($O123,ControlPoints!$Z$7:$AA$4228,2,FALSE)</f>
        <v>#N/A</v>
      </c>
      <c r="S123" s="191" t="e">
        <f>VLOOKUP($O123,ControlPoints!$Z$7:$AB$4228,3,FALSE)</f>
        <v>#N/A</v>
      </c>
      <c r="T123" s="191" t="e">
        <f>VLOOKUP($O123,ControlPoints!$Z$7:$AC4329,4,FALSE)</f>
        <v>#N/A</v>
      </c>
    </row>
    <row r="124" spans="2:20" ht="25.5" customHeight="1">
      <c r="B124" s="264" t="str">
        <f t="shared" si="28"/>
        <v/>
      </c>
      <c r="C124" s="265" t="str">
        <f t="shared" si="28"/>
        <v/>
      </c>
      <c r="D124" s="594" t="str">
        <f t="shared" si="28"/>
        <v/>
      </c>
      <c r="E124" s="595"/>
      <c r="F124" s="595"/>
      <c r="G124" s="595"/>
      <c r="H124" s="596"/>
      <c r="I124" s="266" t="str">
        <f t="shared" si="22"/>
        <v/>
      </c>
      <c r="J124" s="597" t="str">
        <f t="shared" si="27"/>
        <v/>
      </c>
      <c r="K124" s="598"/>
      <c r="L124" s="599"/>
      <c r="M124" s="331"/>
      <c r="O124" s="225">
        <v>103</v>
      </c>
      <c r="P124" s="225" t="e">
        <f>VLOOKUP($O124,ControlPoints!$A$6:$B$4228,2,FALSE) &amp; " - " &amp; VLOOKUP($O124,ControlPoints!$A$6:$D$4228,4,FALSE)</f>
        <v>#N/A</v>
      </c>
      <c r="Q124" s="225" t="e">
        <f>VLOOKUP($O124,ControlPoints!$A$6:$D$4228,3,FALSE)</f>
        <v>#N/A</v>
      </c>
      <c r="R124" s="225" t="e">
        <f>VLOOKUP($O124,ControlPoints!$Z$7:$AA$4228,2,FALSE)</f>
        <v>#N/A</v>
      </c>
      <c r="S124" s="191" t="e">
        <f>VLOOKUP($O124,ControlPoints!$Z$7:$AB$4228,3,FALSE)</f>
        <v>#N/A</v>
      </c>
      <c r="T124" s="191" t="e">
        <f>VLOOKUP($O124,ControlPoints!$Z$7:$AC4330,4,FALSE)</f>
        <v>#N/A</v>
      </c>
    </row>
    <row r="125" spans="2:20" ht="25.5" customHeight="1">
      <c r="B125" s="264" t="str">
        <f t="shared" si="28"/>
        <v/>
      </c>
      <c r="C125" s="265" t="str">
        <f t="shared" si="28"/>
        <v/>
      </c>
      <c r="D125" s="594" t="str">
        <f t="shared" si="28"/>
        <v/>
      </c>
      <c r="E125" s="595"/>
      <c r="F125" s="595"/>
      <c r="G125" s="595"/>
      <c r="H125" s="596"/>
      <c r="I125" s="266" t="str">
        <f t="shared" si="22"/>
        <v/>
      </c>
      <c r="J125" s="597" t="str">
        <f t="shared" si="27"/>
        <v/>
      </c>
      <c r="K125" s="598"/>
      <c r="L125" s="599"/>
      <c r="M125" s="331"/>
      <c r="O125" s="225">
        <v>104</v>
      </c>
      <c r="P125" s="225" t="e">
        <f>VLOOKUP($O125,ControlPoints!$A$6:$B$4228,2,FALSE) &amp; " - " &amp; VLOOKUP($O125,ControlPoints!$A$6:$D$4228,4,FALSE)</f>
        <v>#N/A</v>
      </c>
      <c r="Q125" s="225" t="e">
        <f>VLOOKUP($O125,ControlPoints!$A$6:$D$4228,3,FALSE)</f>
        <v>#N/A</v>
      </c>
      <c r="R125" s="225" t="e">
        <f>VLOOKUP($O125,ControlPoints!$Z$7:$AA$4228,2,FALSE)</f>
        <v>#N/A</v>
      </c>
      <c r="S125" s="191" t="e">
        <f>VLOOKUP($O125,ControlPoints!$Z$7:$AB$4228,3,FALSE)</f>
        <v>#N/A</v>
      </c>
      <c r="T125" s="191" t="e">
        <f>VLOOKUP($O125,ControlPoints!$Z$7:$AC4331,4,FALSE)</f>
        <v>#N/A</v>
      </c>
    </row>
    <row r="126" spans="2:20" ht="25.5" customHeight="1">
      <c r="B126" s="264" t="str">
        <f t="shared" si="28"/>
        <v/>
      </c>
      <c r="C126" s="265" t="str">
        <f t="shared" si="28"/>
        <v/>
      </c>
      <c r="D126" s="594" t="str">
        <f t="shared" si="28"/>
        <v/>
      </c>
      <c r="E126" s="595"/>
      <c r="F126" s="595"/>
      <c r="G126" s="595"/>
      <c r="H126" s="596"/>
      <c r="I126" s="266" t="str">
        <f t="shared" si="22"/>
        <v/>
      </c>
      <c r="J126" s="597" t="str">
        <f t="shared" si="27"/>
        <v/>
      </c>
      <c r="K126" s="598"/>
      <c r="L126" s="599"/>
      <c r="M126" s="331"/>
      <c r="O126" s="225">
        <v>105</v>
      </c>
      <c r="P126" s="225" t="e">
        <f>VLOOKUP($O126,ControlPoints!$A$6:$B$4228,2,FALSE) &amp; " - " &amp; VLOOKUP($O126,ControlPoints!$A$6:$D$4228,4,FALSE)</f>
        <v>#N/A</v>
      </c>
      <c r="Q126" s="225" t="e">
        <f>VLOOKUP($O126,ControlPoints!$A$6:$D$4228,3,FALSE)</f>
        <v>#N/A</v>
      </c>
      <c r="R126" s="225" t="e">
        <f>VLOOKUP($O126,ControlPoints!$Z$7:$AA$4228,2,FALSE)</f>
        <v>#N/A</v>
      </c>
      <c r="S126" s="191" t="e">
        <f>VLOOKUP($O126,ControlPoints!$Z$7:$AB$4228,3,FALSE)</f>
        <v>#N/A</v>
      </c>
      <c r="T126" s="191" t="e">
        <f>VLOOKUP($O126,ControlPoints!$Z$7:$AC4332,4,FALSE)</f>
        <v>#N/A</v>
      </c>
    </row>
    <row r="127" spans="2:20" ht="25.5" customHeight="1">
      <c r="B127" s="264" t="str">
        <f t="shared" si="28"/>
        <v/>
      </c>
      <c r="C127" s="265" t="str">
        <f t="shared" si="28"/>
        <v/>
      </c>
      <c r="D127" s="594" t="str">
        <f t="shared" si="28"/>
        <v/>
      </c>
      <c r="E127" s="595"/>
      <c r="F127" s="595"/>
      <c r="G127" s="595"/>
      <c r="H127" s="596"/>
      <c r="I127" s="266" t="str">
        <f t="shared" si="22"/>
        <v/>
      </c>
      <c r="J127" s="597" t="str">
        <f t="shared" si="27"/>
        <v/>
      </c>
      <c r="K127" s="598"/>
      <c r="L127" s="599"/>
      <c r="M127" s="331"/>
      <c r="O127" s="225">
        <v>106</v>
      </c>
      <c r="P127" s="225" t="e">
        <f>VLOOKUP($O127,ControlPoints!$A$6:$B$4228,2,FALSE) &amp; " - " &amp; VLOOKUP($O127,ControlPoints!$A$6:$D$4228,4,FALSE)</f>
        <v>#N/A</v>
      </c>
      <c r="Q127" s="225" t="e">
        <f>VLOOKUP($O127,ControlPoints!$A$6:$D$4228,3,FALSE)</f>
        <v>#N/A</v>
      </c>
      <c r="R127" s="225" t="e">
        <f>VLOOKUP($O127,ControlPoints!$Z$7:$AA$4228,2,FALSE)</f>
        <v>#N/A</v>
      </c>
      <c r="S127" s="191" t="e">
        <f>VLOOKUP($O127,ControlPoints!$Z$7:$AB$4228,3,FALSE)</f>
        <v>#N/A</v>
      </c>
      <c r="T127" s="191" t="e">
        <f>VLOOKUP($O127,ControlPoints!$Z$7:$AC4333,4,FALSE)</f>
        <v>#N/A</v>
      </c>
    </row>
    <row r="128" spans="2:20" ht="25.5" customHeight="1">
      <c r="B128" s="264" t="str">
        <f t="shared" si="28"/>
        <v/>
      </c>
      <c r="C128" s="265" t="str">
        <f t="shared" si="28"/>
        <v/>
      </c>
      <c r="D128" s="594" t="str">
        <f t="shared" si="28"/>
        <v/>
      </c>
      <c r="E128" s="595"/>
      <c r="F128" s="595"/>
      <c r="G128" s="595"/>
      <c r="H128" s="596"/>
      <c r="I128" s="266" t="str">
        <f t="shared" si="22"/>
        <v/>
      </c>
      <c r="J128" s="597" t="str">
        <f t="shared" ref="J128:J142" si="29">IF(ISNA(T128),"",T128)</f>
        <v/>
      </c>
      <c r="K128" s="598"/>
      <c r="L128" s="599"/>
      <c r="M128" s="331"/>
      <c r="O128" s="225">
        <v>107</v>
      </c>
      <c r="P128" s="225" t="e">
        <f>VLOOKUP($O128,ControlPoints!$A$6:$B$4228,2,FALSE) &amp; " - " &amp; VLOOKUP($O128,ControlPoints!$A$6:$D$4228,4,FALSE)</f>
        <v>#N/A</v>
      </c>
      <c r="Q128" s="225" t="e">
        <f>VLOOKUP($O128,ControlPoints!$A$6:$D$4228,3,FALSE)</f>
        <v>#N/A</v>
      </c>
      <c r="R128" s="225" t="e">
        <f>VLOOKUP($O128,ControlPoints!$Z$7:$AA$4228,2,FALSE)</f>
        <v>#N/A</v>
      </c>
      <c r="S128" s="191" t="e">
        <f>VLOOKUP($O128,ControlPoints!$Z$7:$AB$4228,3,FALSE)</f>
        <v>#N/A</v>
      </c>
      <c r="T128" s="191" t="e">
        <f>VLOOKUP($O128,ControlPoints!$Z$7:$AC4334,4,FALSE)</f>
        <v>#N/A</v>
      </c>
    </row>
    <row r="129" spans="2:20" ht="25.5" customHeight="1">
      <c r="B129" s="264" t="str">
        <f t="shared" si="28"/>
        <v/>
      </c>
      <c r="C129" s="265" t="str">
        <f t="shared" si="28"/>
        <v/>
      </c>
      <c r="D129" s="594" t="str">
        <f t="shared" si="28"/>
        <v/>
      </c>
      <c r="E129" s="595"/>
      <c r="F129" s="595"/>
      <c r="G129" s="595"/>
      <c r="H129" s="596"/>
      <c r="I129" s="266" t="str">
        <f t="shared" si="22"/>
        <v/>
      </c>
      <c r="J129" s="597" t="str">
        <f t="shared" si="29"/>
        <v/>
      </c>
      <c r="K129" s="598"/>
      <c r="L129" s="599"/>
      <c r="M129" s="331"/>
      <c r="O129" s="225">
        <v>108</v>
      </c>
      <c r="P129" s="225" t="e">
        <f>VLOOKUP($O129,ControlPoints!$A$6:$B$4228,2,FALSE) &amp; " - " &amp; VLOOKUP($O129,ControlPoints!$A$6:$D$4228,4,FALSE)</f>
        <v>#N/A</v>
      </c>
      <c r="Q129" s="225" t="e">
        <f>VLOOKUP($O129,ControlPoints!$A$6:$D$4228,3,FALSE)</f>
        <v>#N/A</v>
      </c>
      <c r="R129" s="225" t="e">
        <f>VLOOKUP($O129,ControlPoints!$Z$7:$AA$4228,2,FALSE)</f>
        <v>#N/A</v>
      </c>
      <c r="S129" s="191" t="e">
        <f>VLOOKUP($O129,ControlPoints!$Z$7:$AB$4228,3,FALSE)</f>
        <v>#N/A</v>
      </c>
      <c r="T129" s="191" t="e">
        <f>VLOOKUP($O129,ControlPoints!$Z$7:$AC4335,4,FALSE)</f>
        <v>#N/A</v>
      </c>
    </row>
    <row r="130" spans="2:20" ht="25.5" customHeight="1">
      <c r="B130" s="264" t="str">
        <f t="shared" si="28"/>
        <v/>
      </c>
      <c r="C130" s="265" t="str">
        <f t="shared" si="28"/>
        <v/>
      </c>
      <c r="D130" s="594" t="str">
        <f t="shared" si="28"/>
        <v/>
      </c>
      <c r="E130" s="595"/>
      <c r="F130" s="595"/>
      <c r="G130" s="595"/>
      <c r="H130" s="596"/>
      <c r="I130" s="266" t="str">
        <f t="shared" si="22"/>
        <v/>
      </c>
      <c r="J130" s="597" t="str">
        <f t="shared" si="29"/>
        <v/>
      </c>
      <c r="K130" s="598"/>
      <c r="L130" s="599"/>
      <c r="M130" s="331"/>
      <c r="O130" s="225">
        <v>109</v>
      </c>
      <c r="P130" s="225" t="e">
        <f>VLOOKUP($O130,ControlPoints!$A$6:$B$4228,2,FALSE) &amp; " - " &amp; VLOOKUP($O130,ControlPoints!$A$6:$D$4228,4,FALSE)</f>
        <v>#N/A</v>
      </c>
      <c r="Q130" s="225" t="e">
        <f>VLOOKUP($O130,ControlPoints!$A$6:$D$4228,3,FALSE)</f>
        <v>#N/A</v>
      </c>
      <c r="R130" s="225" t="e">
        <f>VLOOKUP($O130,ControlPoints!$Z$7:$AA$4228,2,FALSE)</f>
        <v>#N/A</v>
      </c>
      <c r="S130" s="191" t="e">
        <f>VLOOKUP($O130,ControlPoints!$Z$7:$AB$4228,3,FALSE)</f>
        <v>#N/A</v>
      </c>
      <c r="T130" s="191" t="e">
        <f>VLOOKUP($O130,ControlPoints!$Z$7:$AC4336,4,FALSE)</f>
        <v>#N/A</v>
      </c>
    </row>
    <row r="131" spans="2:20" ht="25.5" customHeight="1">
      <c r="B131" s="264" t="str">
        <f t="shared" si="28"/>
        <v/>
      </c>
      <c r="C131" s="265" t="str">
        <f t="shared" si="28"/>
        <v/>
      </c>
      <c r="D131" s="594" t="str">
        <f t="shared" si="28"/>
        <v/>
      </c>
      <c r="E131" s="595"/>
      <c r="F131" s="595"/>
      <c r="G131" s="595"/>
      <c r="H131" s="596"/>
      <c r="I131" s="266" t="str">
        <f t="shared" si="22"/>
        <v/>
      </c>
      <c r="J131" s="597" t="str">
        <f t="shared" si="29"/>
        <v/>
      </c>
      <c r="K131" s="598"/>
      <c r="L131" s="599"/>
      <c r="M131" s="331"/>
      <c r="O131" s="225">
        <v>110</v>
      </c>
      <c r="P131" s="225" t="e">
        <f>VLOOKUP($O131,ControlPoints!$A$6:$B$4228,2,FALSE) &amp; " - " &amp; VLOOKUP($O131,ControlPoints!$A$6:$D$4228,4,FALSE)</f>
        <v>#N/A</v>
      </c>
      <c r="Q131" s="225" t="e">
        <f>VLOOKUP($O131,ControlPoints!$A$6:$D$4228,3,FALSE)</f>
        <v>#N/A</v>
      </c>
      <c r="R131" s="225" t="e">
        <f>VLOOKUP($O131,ControlPoints!$Z$7:$AA$4228,2,FALSE)</f>
        <v>#N/A</v>
      </c>
      <c r="S131" s="191" t="e">
        <f>VLOOKUP($O131,ControlPoints!$Z$7:$AB$4228,3,FALSE)</f>
        <v>#N/A</v>
      </c>
      <c r="T131" s="191" t="e">
        <f>VLOOKUP($O131,ControlPoints!$Z$7:$AC4337,4,FALSE)</f>
        <v>#N/A</v>
      </c>
    </row>
    <row r="132" spans="2:20" ht="25.5" customHeight="1">
      <c r="B132" s="264" t="str">
        <f t="shared" si="28"/>
        <v/>
      </c>
      <c r="C132" s="265" t="str">
        <f t="shared" si="28"/>
        <v/>
      </c>
      <c r="D132" s="594" t="str">
        <f t="shared" si="28"/>
        <v/>
      </c>
      <c r="E132" s="595"/>
      <c r="F132" s="595"/>
      <c r="G132" s="595"/>
      <c r="H132" s="596"/>
      <c r="I132" s="266" t="str">
        <f t="shared" si="22"/>
        <v/>
      </c>
      <c r="J132" s="597" t="str">
        <f t="shared" si="29"/>
        <v/>
      </c>
      <c r="K132" s="598"/>
      <c r="L132" s="599"/>
      <c r="M132" s="331"/>
      <c r="O132" s="225">
        <v>111</v>
      </c>
      <c r="P132" s="225" t="e">
        <f>VLOOKUP($O132,ControlPoints!$A$6:$B$4228,2,FALSE) &amp; " - " &amp; VLOOKUP($O132,ControlPoints!$A$6:$D$4228,4,FALSE)</f>
        <v>#N/A</v>
      </c>
      <c r="Q132" s="225" t="e">
        <f>VLOOKUP($O132,ControlPoints!$A$6:$D$4228,3,FALSE)</f>
        <v>#N/A</v>
      </c>
      <c r="R132" s="225" t="e">
        <f>VLOOKUP($O132,ControlPoints!$Z$7:$AA$4228,2,FALSE)</f>
        <v>#N/A</v>
      </c>
      <c r="S132" s="191" t="e">
        <f>VLOOKUP($O132,ControlPoints!$Z$7:$AB$4228,3,FALSE)</f>
        <v>#N/A</v>
      </c>
      <c r="T132" s="191" t="e">
        <f>VLOOKUP($O132,ControlPoints!$Z$7:$AC4338,4,FALSE)</f>
        <v>#N/A</v>
      </c>
    </row>
    <row r="133" spans="2:20" ht="25.5" customHeight="1">
      <c r="B133" s="264" t="str">
        <f t="shared" si="28"/>
        <v/>
      </c>
      <c r="C133" s="265" t="str">
        <f t="shared" si="28"/>
        <v/>
      </c>
      <c r="D133" s="594" t="str">
        <f t="shared" si="28"/>
        <v/>
      </c>
      <c r="E133" s="595"/>
      <c r="F133" s="595"/>
      <c r="G133" s="595"/>
      <c r="H133" s="596"/>
      <c r="I133" s="266" t="str">
        <f t="shared" si="22"/>
        <v/>
      </c>
      <c r="J133" s="597" t="str">
        <f t="shared" si="29"/>
        <v/>
      </c>
      <c r="K133" s="598"/>
      <c r="L133" s="599"/>
      <c r="M133" s="331"/>
      <c r="O133" s="225">
        <v>112</v>
      </c>
      <c r="P133" s="225" t="e">
        <f>VLOOKUP($O133,ControlPoints!$A$6:$B$4228,2,FALSE) &amp; " - " &amp; VLOOKUP($O133,ControlPoints!$A$6:$D$4228,4,FALSE)</f>
        <v>#N/A</v>
      </c>
      <c r="Q133" s="225" t="e">
        <f>VLOOKUP($O133,ControlPoints!$A$6:$D$4228,3,FALSE)</f>
        <v>#N/A</v>
      </c>
      <c r="R133" s="225" t="e">
        <f>VLOOKUP($O133,ControlPoints!$Z$7:$AA$4228,2,FALSE)</f>
        <v>#N/A</v>
      </c>
      <c r="S133" s="191" t="e">
        <f>VLOOKUP($O133,ControlPoints!$Z$7:$AB$4228,3,FALSE)</f>
        <v>#N/A</v>
      </c>
      <c r="T133" s="191" t="e">
        <f>VLOOKUP($O133,ControlPoints!$Z$7:$AC4339,4,FALSE)</f>
        <v>#N/A</v>
      </c>
    </row>
    <row r="134" spans="2:20" ht="25.5" customHeight="1">
      <c r="B134" s="264" t="str">
        <f t="shared" si="28"/>
        <v/>
      </c>
      <c r="C134" s="265" t="str">
        <f t="shared" si="28"/>
        <v/>
      </c>
      <c r="D134" s="594" t="str">
        <f t="shared" si="28"/>
        <v/>
      </c>
      <c r="E134" s="595"/>
      <c r="F134" s="595"/>
      <c r="G134" s="595"/>
      <c r="H134" s="596"/>
      <c r="I134" s="266" t="str">
        <f t="shared" si="22"/>
        <v/>
      </c>
      <c r="J134" s="597" t="str">
        <f t="shared" si="29"/>
        <v/>
      </c>
      <c r="K134" s="598"/>
      <c r="L134" s="599"/>
      <c r="M134" s="331"/>
      <c r="O134" s="225">
        <v>113</v>
      </c>
      <c r="P134" s="225" t="e">
        <f>VLOOKUP($O134,ControlPoints!$A$6:$B$4228,2,FALSE) &amp; " - " &amp; VLOOKUP($O134,ControlPoints!$A$6:$D$4228,4,FALSE)</f>
        <v>#N/A</v>
      </c>
      <c r="Q134" s="225" t="e">
        <f>VLOOKUP($O134,ControlPoints!$A$6:$D$4228,3,FALSE)</f>
        <v>#N/A</v>
      </c>
      <c r="R134" s="225" t="e">
        <f>VLOOKUP($O134,ControlPoints!$Z$7:$AA$4228,2,FALSE)</f>
        <v>#N/A</v>
      </c>
      <c r="S134" s="191" t="e">
        <f>VLOOKUP($O134,ControlPoints!$Z$7:$AB$4228,3,FALSE)</f>
        <v>#N/A</v>
      </c>
      <c r="T134" s="191" t="e">
        <f>VLOOKUP($O134,ControlPoints!$Z$7:$AC4340,4,FALSE)</f>
        <v>#N/A</v>
      </c>
    </row>
    <row r="135" spans="2:20" ht="25.5" customHeight="1">
      <c r="B135" s="264" t="str">
        <f t="shared" si="28"/>
        <v/>
      </c>
      <c r="C135" s="265" t="str">
        <f t="shared" si="28"/>
        <v/>
      </c>
      <c r="D135" s="594" t="str">
        <f t="shared" si="28"/>
        <v/>
      </c>
      <c r="E135" s="595"/>
      <c r="F135" s="595"/>
      <c r="G135" s="595"/>
      <c r="H135" s="596"/>
      <c r="I135" s="266" t="str">
        <f t="shared" si="22"/>
        <v/>
      </c>
      <c r="J135" s="597" t="str">
        <f t="shared" si="29"/>
        <v/>
      </c>
      <c r="K135" s="598"/>
      <c r="L135" s="599"/>
      <c r="M135" s="331"/>
      <c r="O135" s="225">
        <v>114</v>
      </c>
      <c r="P135" s="225" t="e">
        <f>VLOOKUP($O135,ControlPoints!$A$6:$B$4228,2,FALSE) &amp; " - " &amp; VLOOKUP($O135,ControlPoints!$A$6:$D$4228,4,FALSE)</f>
        <v>#N/A</v>
      </c>
      <c r="Q135" s="225" t="e">
        <f>VLOOKUP($O135,ControlPoints!$A$6:$D$4228,3,FALSE)</f>
        <v>#N/A</v>
      </c>
      <c r="R135" s="225" t="e">
        <f>VLOOKUP($O135,ControlPoints!$Z$7:$AA$4228,2,FALSE)</f>
        <v>#N/A</v>
      </c>
      <c r="S135" s="191" t="e">
        <f>VLOOKUP($O135,ControlPoints!$Z$7:$AB$4228,3,FALSE)</f>
        <v>#N/A</v>
      </c>
      <c r="T135" s="191" t="e">
        <f>VLOOKUP($O135,ControlPoints!$Z$7:$AC4341,4,FALSE)</f>
        <v>#N/A</v>
      </c>
    </row>
    <row r="136" spans="2:20" ht="25.5" customHeight="1">
      <c r="B136" s="264" t="str">
        <f t="shared" si="28"/>
        <v/>
      </c>
      <c r="C136" s="265" t="str">
        <f t="shared" si="28"/>
        <v/>
      </c>
      <c r="D136" s="594" t="str">
        <f t="shared" si="28"/>
        <v/>
      </c>
      <c r="E136" s="595"/>
      <c r="F136" s="595"/>
      <c r="G136" s="595"/>
      <c r="H136" s="596"/>
      <c r="I136" s="266" t="str">
        <f t="shared" si="22"/>
        <v/>
      </c>
      <c r="J136" s="597" t="str">
        <f t="shared" si="29"/>
        <v/>
      </c>
      <c r="K136" s="598"/>
      <c r="L136" s="599"/>
      <c r="M136" s="331"/>
      <c r="O136" s="225">
        <v>115</v>
      </c>
      <c r="P136" s="225" t="e">
        <f>VLOOKUP($O136,ControlPoints!$A$6:$B$4228,2,FALSE) &amp; " - " &amp; VLOOKUP($O136,ControlPoints!$A$6:$D$4228,4,FALSE)</f>
        <v>#N/A</v>
      </c>
      <c r="Q136" s="225" t="e">
        <f>VLOOKUP($O136,ControlPoints!$A$6:$D$4228,3,FALSE)</f>
        <v>#N/A</v>
      </c>
      <c r="R136" s="225" t="e">
        <f>VLOOKUP($O136,ControlPoints!$Z$7:$AA$4228,2,FALSE)</f>
        <v>#N/A</v>
      </c>
      <c r="S136" s="191" t="e">
        <f>VLOOKUP($O136,ControlPoints!$Z$7:$AB$4228,3,FALSE)</f>
        <v>#N/A</v>
      </c>
      <c r="T136" s="191" t="e">
        <f>VLOOKUP($O136,ControlPoints!$Z$7:$AC4342,4,FALSE)</f>
        <v>#N/A</v>
      </c>
    </row>
    <row r="137" spans="2:20" ht="25.5" customHeight="1">
      <c r="B137" s="264" t="str">
        <f t="shared" si="28"/>
        <v/>
      </c>
      <c r="C137" s="265" t="str">
        <f t="shared" si="28"/>
        <v/>
      </c>
      <c r="D137" s="594" t="str">
        <f t="shared" si="28"/>
        <v/>
      </c>
      <c r="E137" s="595"/>
      <c r="F137" s="595"/>
      <c r="G137" s="595"/>
      <c r="H137" s="596"/>
      <c r="I137" s="266" t="str">
        <f t="shared" si="22"/>
        <v/>
      </c>
      <c r="J137" s="597" t="str">
        <f t="shared" si="29"/>
        <v/>
      </c>
      <c r="K137" s="598"/>
      <c r="L137" s="599"/>
      <c r="M137" s="331"/>
      <c r="O137" s="225">
        <v>116</v>
      </c>
      <c r="P137" s="225" t="e">
        <f>VLOOKUP($O137,ControlPoints!$A$6:$B$4228,2,FALSE) &amp; " - " &amp; VLOOKUP($O137,ControlPoints!$A$6:$D$4228,4,FALSE)</f>
        <v>#N/A</v>
      </c>
      <c r="Q137" s="225" t="e">
        <f>VLOOKUP($O137,ControlPoints!$A$6:$D$4228,3,FALSE)</f>
        <v>#N/A</v>
      </c>
      <c r="R137" s="225" t="e">
        <f>VLOOKUP($O137,ControlPoints!$Z$7:$AA$4228,2,FALSE)</f>
        <v>#N/A</v>
      </c>
      <c r="S137" s="191" t="e">
        <f>VLOOKUP($O137,ControlPoints!$Z$7:$AB$4228,3,FALSE)</f>
        <v>#N/A</v>
      </c>
      <c r="T137" s="191" t="e">
        <f>VLOOKUP($O137,ControlPoints!$Z$7:$AC4343,4,FALSE)</f>
        <v>#N/A</v>
      </c>
    </row>
    <row r="138" spans="2:20" ht="25.5" customHeight="1">
      <c r="B138" s="264" t="str">
        <f t="shared" si="28"/>
        <v/>
      </c>
      <c r="C138" s="265" t="str">
        <f t="shared" si="28"/>
        <v/>
      </c>
      <c r="D138" s="594" t="str">
        <f t="shared" si="28"/>
        <v/>
      </c>
      <c r="E138" s="595"/>
      <c r="F138" s="595"/>
      <c r="G138" s="595"/>
      <c r="H138" s="596"/>
      <c r="I138" s="266" t="str">
        <f t="shared" si="22"/>
        <v/>
      </c>
      <c r="J138" s="597" t="str">
        <f t="shared" si="29"/>
        <v/>
      </c>
      <c r="K138" s="598"/>
      <c r="L138" s="599"/>
      <c r="M138" s="331"/>
      <c r="O138" s="225">
        <v>117</v>
      </c>
      <c r="P138" s="225" t="e">
        <f>VLOOKUP($O138,ControlPoints!$A$6:$B$4228,2,FALSE) &amp; " - " &amp; VLOOKUP($O138,ControlPoints!$A$6:$D$4228,4,FALSE)</f>
        <v>#N/A</v>
      </c>
      <c r="Q138" s="225" t="e">
        <f>VLOOKUP($O138,ControlPoints!$A$6:$D$4228,3,FALSE)</f>
        <v>#N/A</v>
      </c>
      <c r="R138" s="225" t="e">
        <f>VLOOKUP($O138,ControlPoints!$Z$7:$AA$4228,2,FALSE)</f>
        <v>#N/A</v>
      </c>
      <c r="S138" s="191" t="e">
        <f>VLOOKUP($O138,ControlPoints!$Z$7:$AB$4228,3,FALSE)</f>
        <v>#N/A</v>
      </c>
      <c r="T138" s="191" t="e">
        <f>VLOOKUP($O138,ControlPoints!$Z$7:$AC4344,4,FALSE)</f>
        <v>#N/A</v>
      </c>
    </row>
    <row r="139" spans="2:20" ht="25.5" customHeight="1">
      <c r="B139" s="264" t="str">
        <f t="shared" si="28"/>
        <v/>
      </c>
      <c r="C139" s="265" t="str">
        <f t="shared" si="28"/>
        <v/>
      </c>
      <c r="D139" s="594" t="str">
        <f t="shared" si="28"/>
        <v/>
      </c>
      <c r="E139" s="595"/>
      <c r="F139" s="595"/>
      <c r="G139" s="595"/>
      <c r="H139" s="596"/>
      <c r="I139" s="266" t="str">
        <f t="shared" si="22"/>
        <v/>
      </c>
      <c r="J139" s="597" t="str">
        <f t="shared" si="29"/>
        <v/>
      </c>
      <c r="K139" s="598"/>
      <c r="L139" s="599"/>
      <c r="M139" s="331"/>
      <c r="O139" s="225">
        <v>118</v>
      </c>
      <c r="P139" s="225" t="e">
        <f>VLOOKUP($O139,ControlPoints!$A$6:$B$4228,2,FALSE) &amp; " - " &amp; VLOOKUP($O139,ControlPoints!$A$6:$D$4228,4,FALSE)</f>
        <v>#N/A</v>
      </c>
      <c r="Q139" s="225" t="e">
        <f>VLOOKUP($O139,ControlPoints!$A$6:$D$4228,3,FALSE)</f>
        <v>#N/A</v>
      </c>
      <c r="R139" s="225" t="e">
        <f>VLOOKUP($O139,ControlPoints!$Z$7:$AA$4228,2,FALSE)</f>
        <v>#N/A</v>
      </c>
      <c r="S139" s="191" t="e">
        <f>VLOOKUP($O139,ControlPoints!$Z$7:$AB$4228,3,FALSE)</f>
        <v>#N/A</v>
      </c>
      <c r="T139" s="191" t="e">
        <f>VLOOKUP($O139,ControlPoints!$Z$7:$AC4345,4,FALSE)</f>
        <v>#N/A</v>
      </c>
    </row>
    <row r="140" spans="2:20" ht="25.5" customHeight="1">
      <c r="B140" s="264" t="str">
        <f t="shared" si="28"/>
        <v/>
      </c>
      <c r="C140" s="265" t="str">
        <f t="shared" si="28"/>
        <v/>
      </c>
      <c r="D140" s="594" t="str">
        <f t="shared" si="28"/>
        <v/>
      </c>
      <c r="E140" s="595"/>
      <c r="F140" s="595"/>
      <c r="G140" s="595"/>
      <c r="H140" s="596"/>
      <c r="I140" s="266" t="str">
        <f t="shared" si="22"/>
        <v/>
      </c>
      <c r="J140" s="597" t="str">
        <f t="shared" si="29"/>
        <v/>
      </c>
      <c r="K140" s="598"/>
      <c r="L140" s="599"/>
      <c r="M140" s="331"/>
      <c r="O140" s="225">
        <v>119</v>
      </c>
      <c r="P140" s="225" t="e">
        <f>VLOOKUP($O140,ControlPoints!$A$6:$B$4228,2,FALSE) &amp; " - " &amp; VLOOKUP($O140,ControlPoints!$A$6:$D$4228,4,FALSE)</f>
        <v>#N/A</v>
      </c>
      <c r="Q140" s="225" t="e">
        <f>VLOOKUP($O140,ControlPoints!$A$6:$D$4228,3,FALSE)</f>
        <v>#N/A</v>
      </c>
      <c r="R140" s="225" t="e">
        <f>VLOOKUP($O140,ControlPoints!$Z$7:$AA$4228,2,FALSE)</f>
        <v>#N/A</v>
      </c>
      <c r="S140" s="191" t="e">
        <f>VLOOKUP($O140,ControlPoints!$Z$7:$AB$4228,3,FALSE)</f>
        <v>#N/A</v>
      </c>
      <c r="T140" s="191" t="e">
        <f>VLOOKUP($O140,ControlPoints!$Z$7:$AC4346,4,FALSE)</f>
        <v>#N/A</v>
      </c>
    </row>
    <row r="141" spans="2:20" ht="25.5" customHeight="1">
      <c r="B141" s="264" t="str">
        <f t="shared" si="28"/>
        <v/>
      </c>
      <c r="C141" s="265" t="str">
        <f t="shared" si="28"/>
        <v/>
      </c>
      <c r="D141" s="594" t="str">
        <f t="shared" si="28"/>
        <v/>
      </c>
      <c r="E141" s="595"/>
      <c r="F141" s="595"/>
      <c r="G141" s="595"/>
      <c r="H141" s="596"/>
      <c r="I141" s="266" t="str">
        <f t="shared" si="22"/>
        <v/>
      </c>
      <c r="J141" s="597" t="str">
        <f t="shared" si="29"/>
        <v/>
      </c>
      <c r="K141" s="598"/>
      <c r="L141" s="599"/>
      <c r="M141" s="331"/>
      <c r="O141" s="225">
        <v>120</v>
      </c>
      <c r="P141" s="225" t="e">
        <f>VLOOKUP($O141,ControlPoints!$A$6:$B$4228,2,FALSE) &amp; " - " &amp; VLOOKUP($O141,ControlPoints!$A$6:$D$4228,4,FALSE)</f>
        <v>#N/A</v>
      </c>
      <c r="Q141" s="225" t="e">
        <f>VLOOKUP($O141,ControlPoints!$A$6:$D$4228,3,FALSE)</f>
        <v>#N/A</v>
      </c>
      <c r="R141" s="225" t="e">
        <f>VLOOKUP($O141,ControlPoints!$Z$7:$AA$4228,2,FALSE)</f>
        <v>#N/A</v>
      </c>
      <c r="S141" s="191" t="e">
        <f>VLOOKUP($O141,ControlPoints!$Z$7:$AB$4228,3,FALSE)</f>
        <v>#N/A</v>
      </c>
      <c r="T141" s="191" t="e">
        <f>VLOOKUP($O141,ControlPoints!$Z$7:$AC4347,4,FALSE)</f>
        <v>#N/A</v>
      </c>
    </row>
    <row r="142" spans="2:20" ht="25.5" customHeight="1">
      <c r="B142" s="264" t="str">
        <f t="shared" si="28"/>
        <v/>
      </c>
      <c r="C142" s="265" t="str">
        <f t="shared" si="28"/>
        <v/>
      </c>
      <c r="D142" s="594" t="str">
        <f t="shared" si="28"/>
        <v/>
      </c>
      <c r="E142" s="595"/>
      <c r="F142" s="595"/>
      <c r="G142" s="595"/>
      <c r="H142" s="596"/>
      <c r="I142" s="266" t="str">
        <f t="shared" si="22"/>
        <v/>
      </c>
      <c r="J142" s="597" t="str">
        <f t="shared" si="29"/>
        <v/>
      </c>
      <c r="K142" s="598"/>
      <c r="L142" s="599"/>
      <c r="M142" s="331"/>
      <c r="O142" s="225">
        <v>121</v>
      </c>
      <c r="P142" s="225" t="e">
        <f>VLOOKUP($O142,ControlPoints!$A$6:$B$4228,2,FALSE) &amp; " - " &amp; VLOOKUP($O142,ControlPoints!$A$6:$D$4228,4,FALSE)</f>
        <v>#N/A</v>
      </c>
      <c r="Q142" s="225" t="e">
        <f>VLOOKUP($O142,ControlPoints!$A$6:$D$4228,3,FALSE)</f>
        <v>#N/A</v>
      </c>
      <c r="R142" s="225" t="e">
        <f>VLOOKUP($O142,ControlPoints!$Z$7:$AA$4228,2,FALSE)</f>
        <v>#N/A</v>
      </c>
      <c r="S142" s="191" t="e">
        <f>VLOOKUP($O142,ControlPoints!$Z$7:$AB$4228,3,FALSE)</f>
        <v>#N/A</v>
      </c>
      <c r="T142" s="191" t="e">
        <f>VLOOKUP($O142,ControlPoints!$Z$7:$AC4348,4,FALSE)</f>
        <v>#N/A</v>
      </c>
    </row>
    <row r="143" spans="2:20" ht="25.5" customHeight="1">
      <c r="B143" s="264" t="str">
        <f t="shared" si="28"/>
        <v/>
      </c>
      <c r="C143" s="265" t="str">
        <f t="shared" si="28"/>
        <v/>
      </c>
      <c r="D143" s="594" t="str">
        <f t="shared" si="28"/>
        <v/>
      </c>
      <c r="E143" s="595"/>
      <c r="F143" s="595"/>
      <c r="G143" s="595"/>
      <c r="H143" s="596"/>
      <c r="I143" s="266" t="str">
        <f t="shared" si="22"/>
        <v/>
      </c>
      <c r="J143" s="597" t="str">
        <f t="shared" ref="J143:J154" si="30">IF(ISNA(T143),"",T143)</f>
        <v/>
      </c>
      <c r="K143" s="598"/>
      <c r="L143" s="599"/>
      <c r="M143" s="331"/>
      <c r="O143" s="225">
        <v>122</v>
      </c>
      <c r="P143" s="225" t="e">
        <f>VLOOKUP($O143,ControlPoints!$A$6:$B$4228,2,FALSE) &amp; " - " &amp; VLOOKUP($O143,ControlPoints!$A$6:$D$4228,4,FALSE)</f>
        <v>#N/A</v>
      </c>
      <c r="Q143" s="225" t="e">
        <f>VLOOKUP($O143,ControlPoints!$A$6:$D$4228,3,FALSE)</f>
        <v>#N/A</v>
      </c>
      <c r="R143" s="225" t="e">
        <f>VLOOKUP($O143,ControlPoints!$Z$7:$AA$4228,2,FALSE)</f>
        <v>#N/A</v>
      </c>
      <c r="S143" s="191" t="e">
        <f>VLOOKUP($O143,ControlPoints!$Z$7:$AB$4228,3,FALSE)</f>
        <v>#N/A</v>
      </c>
      <c r="T143" s="191" t="e">
        <f>VLOOKUP($O143,ControlPoints!$Z$7:$AC4349,4,FALSE)</f>
        <v>#N/A</v>
      </c>
    </row>
    <row r="144" spans="2:20" ht="25.5" customHeight="1">
      <c r="B144" s="264" t="str">
        <f t="shared" si="28"/>
        <v/>
      </c>
      <c r="C144" s="265" t="str">
        <f t="shared" si="28"/>
        <v/>
      </c>
      <c r="D144" s="594" t="str">
        <f t="shared" si="28"/>
        <v/>
      </c>
      <c r="E144" s="595"/>
      <c r="F144" s="595"/>
      <c r="G144" s="595"/>
      <c r="H144" s="596"/>
      <c r="I144" s="266" t="str">
        <f t="shared" si="22"/>
        <v/>
      </c>
      <c r="J144" s="597" t="str">
        <f t="shared" si="30"/>
        <v/>
      </c>
      <c r="K144" s="598"/>
      <c r="L144" s="599"/>
      <c r="M144" s="331"/>
      <c r="O144" s="225">
        <v>123</v>
      </c>
      <c r="P144" s="225" t="e">
        <f>VLOOKUP($O144,ControlPoints!$A$6:$B$4228,2,FALSE) &amp; " - " &amp; VLOOKUP($O144,ControlPoints!$A$6:$D$4228,4,FALSE)</f>
        <v>#N/A</v>
      </c>
      <c r="Q144" s="225" t="e">
        <f>VLOOKUP($O144,ControlPoints!$A$6:$D$4228,3,FALSE)</f>
        <v>#N/A</v>
      </c>
      <c r="R144" s="225" t="e">
        <f>VLOOKUP($O144,ControlPoints!$Z$7:$AA$4228,2,FALSE)</f>
        <v>#N/A</v>
      </c>
      <c r="S144" s="191" t="e">
        <f>VLOOKUP($O144,ControlPoints!$Z$7:$AB$4228,3,FALSE)</f>
        <v>#N/A</v>
      </c>
      <c r="T144" s="191" t="e">
        <f>VLOOKUP($O144,ControlPoints!$Z$7:$AC4350,4,FALSE)</f>
        <v>#N/A</v>
      </c>
    </row>
    <row r="145" spans="2:20" ht="25.5" customHeight="1">
      <c r="B145" s="264" t="str">
        <f t="shared" si="28"/>
        <v/>
      </c>
      <c r="C145" s="265" t="str">
        <f t="shared" si="28"/>
        <v/>
      </c>
      <c r="D145" s="594" t="str">
        <f t="shared" si="28"/>
        <v/>
      </c>
      <c r="E145" s="595"/>
      <c r="F145" s="595"/>
      <c r="G145" s="595"/>
      <c r="H145" s="596"/>
      <c r="I145" s="266" t="str">
        <f t="shared" si="22"/>
        <v/>
      </c>
      <c r="J145" s="597" t="str">
        <f t="shared" si="30"/>
        <v/>
      </c>
      <c r="K145" s="598"/>
      <c r="L145" s="599"/>
      <c r="M145" s="331"/>
      <c r="O145" s="225">
        <v>124</v>
      </c>
      <c r="P145" s="225" t="e">
        <f>VLOOKUP($O145,ControlPoints!$A$6:$B$4228,2,FALSE) &amp; " - " &amp; VLOOKUP($O145,ControlPoints!$A$6:$D$4228,4,FALSE)</f>
        <v>#N/A</v>
      </c>
      <c r="Q145" s="225" t="e">
        <f>VLOOKUP($O145,ControlPoints!$A$6:$D$4228,3,FALSE)</f>
        <v>#N/A</v>
      </c>
      <c r="R145" s="225" t="e">
        <f>VLOOKUP($O145,ControlPoints!$Z$7:$AA$4228,2,FALSE)</f>
        <v>#N/A</v>
      </c>
      <c r="S145" s="191" t="e">
        <f>VLOOKUP($O145,ControlPoints!$Z$7:$AB$4228,3,FALSE)</f>
        <v>#N/A</v>
      </c>
      <c r="T145" s="191" t="e">
        <f>VLOOKUP($O145,ControlPoints!$Z$7:$AC4351,4,FALSE)</f>
        <v>#N/A</v>
      </c>
    </row>
    <row r="146" spans="2:20" ht="25.5" customHeight="1">
      <c r="B146" s="264" t="str">
        <f t="shared" si="28"/>
        <v/>
      </c>
      <c r="C146" s="265" t="str">
        <f t="shared" si="28"/>
        <v/>
      </c>
      <c r="D146" s="594" t="str">
        <f t="shared" si="28"/>
        <v/>
      </c>
      <c r="E146" s="595"/>
      <c r="F146" s="595"/>
      <c r="G146" s="595"/>
      <c r="H146" s="596"/>
      <c r="I146" s="266" t="str">
        <f t="shared" si="22"/>
        <v/>
      </c>
      <c r="J146" s="597" t="str">
        <f t="shared" si="30"/>
        <v/>
      </c>
      <c r="K146" s="598"/>
      <c r="L146" s="599"/>
      <c r="M146" s="331"/>
      <c r="O146" s="225">
        <v>125</v>
      </c>
      <c r="P146" s="225" t="e">
        <f>VLOOKUP($O146,ControlPoints!$A$6:$B$4228,2,FALSE) &amp; " - " &amp; VLOOKUP($O146,ControlPoints!$A$6:$D$4228,4,FALSE)</f>
        <v>#N/A</v>
      </c>
      <c r="Q146" s="225" t="e">
        <f>VLOOKUP($O146,ControlPoints!$A$6:$D$4228,3,FALSE)</f>
        <v>#N/A</v>
      </c>
      <c r="R146" s="225" t="e">
        <f>VLOOKUP($O146,ControlPoints!$Z$7:$AA$4228,2,FALSE)</f>
        <v>#N/A</v>
      </c>
      <c r="S146" s="191" t="e">
        <f>VLOOKUP($O146,ControlPoints!$Z$7:$AB$4228,3,FALSE)</f>
        <v>#N/A</v>
      </c>
      <c r="T146" s="191" t="e">
        <f>VLOOKUP($O146,ControlPoints!$Z$7:$AC4352,4,FALSE)</f>
        <v>#N/A</v>
      </c>
    </row>
    <row r="147" spans="2:20" ht="25.5" customHeight="1">
      <c r="B147" s="264" t="str">
        <f t="shared" si="28"/>
        <v/>
      </c>
      <c r="C147" s="265" t="str">
        <f t="shared" si="28"/>
        <v/>
      </c>
      <c r="D147" s="594" t="str">
        <f t="shared" si="28"/>
        <v/>
      </c>
      <c r="E147" s="595"/>
      <c r="F147" s="595"/>
      <c r="G147" s="595"/>
      <c r="H147" s="596"/>
      <c r="I147" s="266" t="str">
        <f t="shared" si="22"/>
        <v/>
      </c>
      <c r="J147" s="597" t="str">
        <f t="shared" si="30"/>
        <v/>
      </c>
      <c r="K147" s="598"/>
      <c r="L147" s="599"/>
      <c r="M147" s="331"/>
      <c r="O147" s="225">
        <v>126</v>
      </c>
      <c r="P147" s="225" t="e">
        <f>VLOOKUP($O147,ControlPoints!$A$6:$B$4228,2,FALSE) &amp; " - " &amp; VLOOKUP($O147,ControlPoints!$A$6:$D$4228,4,FALSE)</f>
        <v>#N/A</v>
      </c>
      <c r="Q147" s="225" t="e">
        <f>VLOOKUP($O147,ControlPoints!$A$6:$D$4228,3,FALSE)</f>
        <v>#N/A</v>
      </c>
      <c r="R147" s="225" t="e">
        <f>VLOOKUP($O147,ControlPoints!$Z$7:$AA$4228,2,FALSE)</f>
        <v>#N/A</v>
      </c>
      <c r="S147" s="191" t="e">
        <f>VLOOKUP($O147,ControlPoints!$Z$7:$AB$4228,3,FALSE)</f>
        <v>#N/A</v>
      </c>
      <c r="T147" s="191" t="e">
        <f>VLOOKUP($O147,ControlPoints!$Z$7:$AC4353,4,FALSE)</f>
        <v>#N/A</v>
      </c>
    </row>
    <row r="148" spans="2:20" ht="25.5" customHeight="1">
      <c r="B148" s="264" t="str">
        <f t="shared" si="28"/>
        <v/>
      </c>
      <c r="C148" s="265" t="str">
        <f t="shared" si="28"/>
        <v/>
      </c>
      <c r="D148" s="594" t="str">
        <f t="shared" si="28"/>
        <v/>
      </c>
      <c r="E148" s="595"/>
      <c r="F148" s="595"/>
      <c r="G148" s="595"/>
      <c r="H148" s="596"/>
      <c r="I148" s="266" t="str">
        <f t="shared" si="22"/>
        <v/>
      </c>
      <c r="J148" s="597" t="str">
        <f t="shared" si="30"/>
        <v/>
      </c>
      <c r="K148" s="598"/>
      <c r="L148" s="599"/>
      <c r="M148" s="331"/>
      <c r="O148" s="225">
        <v>127</v>
      </c>
      <c r="P148" s="225" t="e">
        <f>VLOOKUP($O148,ControlPoints!$A$6:$B$4228,2,FALSE) &amp; " - " &amp; VLOOKUP($O148,ControlPoints!$A$6:$D$4228,4,FALSE)</f>
        <v>#N/A</v>
      </c>
      <c r="Q148" s="225" t="e">
        <f>VLOOKUP($O148,ControlPoints!$A$6:$D$4228,3,FALSE)</f>
        <v>#N/A</v>
      </c>
      <c r="R148" s="225" t="e">
        <f>VLOOKUP($O148,ControlPoints!$Z$7:$AA$4228,2,FALSE)</f>
        <v>#N/A</v>
      </c>
      <c r="S148" s="191" t="e">
        <f>VLOOKUP($O148,ControlPoints!$Z$7:$AB$4228,3,FALSE)</f>
        <v>#N/A</v>
      </c>
      <c r="T148" s="191" t="e">
        <f>VLOOKUP($O148,ControlPoints!$Z$7:$AC4354,4,FALSE)</f>
        <v>#N/A</v>
      </c>
    </row>
    <row r="149" spans="2:20" ht="25.5" customHeight="1">
      <c r="B149" s="264" t="str">
        <f t="shared" si="28"/>
        <v/>
      </c>
      <c r="C149" s="265" t="str">
        <f t="shared" si="28"/>
        <v/>
      </c>
      <c r="D149" s="594" t="str">
        <f t="shared" si="28"/>
        <v/>
      </c>
      <c r="E149" s="595"/>
      <c r="F149" s="595"/>
      <c r="G149" s="595"/>
      <c r="H149" s="596"/>
      <c r="I149" s="266" t="str">
        <f t="shared" si="22"/>
        <v/>
      </c>
      <c r="J149" s="597" t="str">
        <f t="shared" si="30"/>
        <v/>
      </c>
      <c r="K149" s="598"/>
      <c r="L149" s="599"/>
      <c r="M149" s="331"/>
      <c r="O149" s="225">
        <v>128</v>
      </c>
      <c r="P149" s="225" t="e">
        <f>VLOOKUP($O149,ControlPoints!$A$6:$B$4228,2,FALSE) &amp; " - " &amp; VLOOKUP($O149,ControlPoints!$A$6:$D$4228,4,FALSE)</f>
        <v>#N/A</v>
      </c>
      <c r="Q149" s="225" t="e">
        <f>VLOOKUP($O149,ControlPoints!$A$6:$D$4228,3,FALSE)</f>
        <v>#N/A</v>
      </c>
      <c r="R149" s="225" t="e">
        <f>VLOOKUP($O149,ControlPoints!$Z$7:$AA$4228,2,FALSE)</f>
        <v>#N/A</v>
      </c>
      <c r="S149" s="191" t="e">
        <f>VLOOKUP($O149,ControlPoints!$Z$7:$AB$4228,3,FALSE)</f>
        <v>#N/A</v>
      </c>
      <c r="T149" s="191" t="e">
        <f>VLOOKUP($O149,ControlPoints!$Z$7:$AC4355,4,FALSE)</f>
        <v>#N/A</v>
      </c>
    </row>
    <row r="150" spans="2:20" ht="25.5" customHeight="1">
      <c r="B150" s="264" t="str">
        <f t="shared" ref="B150:D213" si="31">IF(ISNA(P150),"",P150)</f>
        <v/>
      </c>
      <c r="C150" s="265" t="str">
        <f t="shared" si="31"/>
        <v/>
      </c>
      <c r="D150" s="594" t="str">
        <f t="shared" si="31"/>
        <v/>
      </c>
      <c r="E150" s="595"/>
      <c r="F150" s="595"/>
      <c r="G150" s="595"/>
      <c r="H150" s="596"/>
      <c r="I150" s="266" t="str">
        <f t="shared" si="22"/>
        <v/>
      </c>
      <c r="J150" s="597" t="str">
        <f t="shared" si="30"/>
        <v/>
      </c>
      <c r="K150" s="598"/>
      <c r="L150" s="599"/>
      <c r="M150" s="331"/>
      <c r="O150" s="225">
        <v>129</v>
      </c>
      <c r="P150" s="225" t="e">
        <f>VLOOKUP($O150,ControlPoints!$A$6:$B$4228,2,FALSE) &amp; " - " &amp; VLOOKUP($O150,ControlPoints!$A$6:$D$4228,4,FALSE)</f>
        <v>#N/A</v>
      </c>
      <c r="Q150" s="225" t="e">
        <f>VLOOKUP($O150,ControlPoints!$A$6:$D$4228,3,FALSE)</f>
        <v>#N/A</v>
      </c>
      <c r="R150" s="225" t="e">
        <f>VLOOKUP($O150,ControlPoints!$Z$7:$AA$4228,2,FALSE)</f>
        <v>#N/A</v>
      </c>
      <c r="S150" s="191" t="e">
        <f>VLOOKUP($O150,ControlPoints!$Z$7:$AB$4228,3,FALSE)</f>
        <v>#N/A</v>
      </c>
      <c r="T150" s="191" t="e">
        <f>VLOOKUP($O150,ControlPoints!$Z$7:$AC4356,4,FALSE)</f>
        <v>#N/A</v>
      </c>
    </row>
    <row r="151" spans="2:20" ht="25.5" customHeight="1">
      <c r="B151" s="264" t="str">
        <f t="shared" si="31"/>
        <v/>
      </c>
      <c r="C151" s="265" t="str">
        <f t="shared" si="31"/>
        <v/>
      </c>
      <c r="D151" s="594" t="str">
        <f t="shared" si="31"/>
        <v/>
      </c>
      <c r="E151" s="595"/>
      <c r="F151" s="595"/>
      <c r="G151" s="595"/>
      <c r="H151" s="596"/>
      <c r="I151" s="266" t="str">
        <f t="shared" ref="I151:I181" si="32">IF(ISNA(S151),"",S151)</f>
        <v/>
      </c>
      <c r="J151" s="597" t="str">
        <f t="shared" si="30"/>
        <v/>
      </c>
      <c r="K151" s="598"/>
      <c r="L151" s="599"/>
      <c r="M151" s="331"/>
      <c r="O151" s="225">
        <v>130</v>
      </c>
      <c r="P151" s="225" t="e">
        <f>VLOOKUP($O151,ControlPoints!$A$6:$B$4228,2,FALSE) &amp; " - " &amp; VLOOKUP($O151,ControlPoints!$A$6:$D$4228,4,FALSE)</f>
        <v>#N/A</v>
      </c>
      <c r="Q151" s="225" t="e">
        <f>VLOOKUP($O151,ControlPoints!$A$6:$D$4228,3,FALSE)</f>
        <v>#N/A</v>
      </c>
      <c r="R151" s="225" t="e">
        <f>VLOOKUP($O151,ControlPoints!$Z$7:$AA$4228,2,FALSE)</f>
        <v>#N/A</v>
      </c>
      <c r="S151" s="191" t="e">
        <f>VLOOKUP($O151,ControlPoints!$Z$7:$AB$4228,3,FALSE)</f>
        <v>#N/A</v>
      </c>
      <c r="T151" s="191" t="e">
        <f>VLOOKUP($O151,ControlPoints!$Z$7:$AC4357,4,FALSE)</f>
        <v>#N/A</v>
      </c>
    </row>
    <row r="152" spans="2:20" ht="25.5" customHeight="1">
      <c r="B152" s="264" t="str">
        <f t="shared" si="31"/>
        <v/>
      </c>
      <c r="C152" s="265" t="str">
        <f t="shared" si="31"/>
        <v/>
      </c>
      <c r="D152" s="594" t="str">
        <f t="shared" si="31"/>
        <v/>
      </c>
      <c r="E152" s="595"/>
      <c r="F152" s="595"/>
      <c r="G152" s="595"/>
      <c r="H152" s="596"/>
      <c r="I152" s="266" t="str">
        <f t="shared" si="32"/>
        <v/>
      </c>
      <c r="J152" s="597" t="str">
        <f t="shared" si="30"/>
        <v/>
      </c>
      <c r="K152" s="598"/>
      <c r="L152" s="599"/>
      <c r="M152" s="331"/>
      <c r="O152" s="225">
        <v>131</v>
      </c>
      <c r="P152" s="225" t="e">
        <f>VLOOKUP($O152,ControlPoints!$A$6:$B$4228,2,FALSE) &amp; " - " &amp; VLOOKUP($O152,ControlPoints!$A$6:$D$4228,4,FALSE)</f>
        <v>#N/A</v>
      </c>
      <c r="Q152" s="225" t="e">
        <f>VLOOKUP($O152,ControlPoints!$A$6:$D$4228,3,FALSE)</f>
        <v>#N/A</v>
      </c>
      <c r="R152" s="225" t="e">
        <f>VLOOKUP($O152,ControlPoints!$Z$7:$AA$4228,2,FALSE)</f>
        <v>#N/A</v>
      </c>
      <c r="S152" s="191" t="e">
        <f>VLOOKUP($O152,ControlPoints!$Z$7:$AB$4228,3,FALSE)</f>
        <v>#N/A</v>
      </c>
      <c r="T152" s="191" t="e">
        <f>VLOOKUP($O152,ControlPoints!$Z$7:$AC4358,4,FALSE)</f>
        <v>#N/A</v>
      </c>
    </row>
    <row r="153" spans="2:20" ht="25.5" customHeight="1">
      <c r="B153" s="264" t="str">
        <f t="shared" si="31"/>
        <v/>
      </c>
      <c r="C153" s="265" t="str">
        <f t="shared" si="31"/>
        <v/>
      </c>
      <c r="D153" s="594" t="str">
        <f t="shared" si="31"/>
        <v/>
      </c>
      <c r="E153" s="595"/>
      <c r="F153" s="595"/>
      <c r="G153" s="595"/>
      <c r="H153" s="596"/>
      <c r="I153" s="266" t="str">
        <f t="shared" si="32"/>
        <v/>
      </c>
      <c r="J153" s="597" t="str">
        <f t="shared" si="30"/>
        <v/>
      </c>
      <c r="K153" s="598"/>
      <c r="L153" s="599"/>
      <c r="M153" s="331"/>
      <c r="O153" s="225">
        <v>132</v>
      </c>
      <c r="P153" s="225" t="e">
        <f>VLOOKUP($O153,ControlPoints!$A$6:$B$4228,2,FALSE) &amp; " - " &amp; VLOOKUP($O153,ControlPoints!$A$6:$D$4228,4,FALSE)</f>
        <v>#N/A</v>
      </c>
      <c r="Q153" s="225" t="e">
        <f>VLOOKUP($O153,ControlPoints!$A$6:$D$4228,3,FALSE)</f>
        <v>#N/A</v>
      </c>
      <c r="R153" s="225" t="e">
        <f>VLOOKUP($O153,ControlPoints!$Z$7:$AA$4228,2,FALSE)</f>
        <v>#N/A</v>
      </c>
      <c r="S153" s="191" t="e">
        <f>VLOOKUP($O153,ControlPoints!$Z$7:$AB$4228,3,FALSE)</f>
        <v>#N/A</v>
      </c>
      <c r="T153" s="191" t="e">
        <f>VLOOKUP($O153,ControlPoints!$Z$7:$AC4359,4,FALSE)</f>
        <v>#N/A</v>
      </c>
    </row>
    <row r="154" spans="2:20" ht="25.5" customHeight="1">
      <c r="B154" s="264" t="str">
        <f t="shared" si="31"/>
        <v/>
      </c>
      <c r="C154" s="265" t="str">
        <f t="shared" si="31"/>
        <v/>
      </c>
      <c r="D154" s="594" t="str">
        <f t="shared" si="31"/>
        <v/>
      </c>
      <c r="E154" s="595"/>
      <c r="F154" s="595"/>
      <c r="G154" s="595"/>
      <c r="H154" s="596"/>
      <c r="I154" s="266" t="str">
        <f t="shared" si="32"/>
        <v/>
      </c>
      <c r="J154" s="597" t="str">
        <f t="shared" si="30"/>
        <v/>
      </c>
      <c r="K154" s="598"/>
      <c r="L154" s="599"/>
      <c r="M154" s="331"/>
      <c r="O154" s="225">
        <v>133</v>
      </c>
      <c r="P154" s="225" t="e">
        <f>VLOOKUP($O154,ControlPoints!$A$6:$B$4228,2,FALSE) &amp; " - " &amp; VLOOKUP($O154,ControlPoints!$A$6:$D$4228,4,FALSE)</f>
        <v>#N/A</v>
      </c>
      <c r="Q154" s="225" t="e">
        <f>VLOOKUP($O154,ControlPoints!$A$6:$D$4228,3,FALSE)</f>
        <v>#N/A</v>
      </c>
      <c r="R154" s="225" t="e">
        <f>VLOOKUP($O154,ControlPoints!$Z$7:$AA$4228,2,FALSE)</f>
        <v>#N/A</v>
      </c>
      <c r="S154" s="191" t="e">
        <f>VLOOKUP($O154,ControlPoints!$Z$7:$AB$4228,3,FALSE)</f>
        <v>#N/A</v>
      </c>
      <c r="T154" s="191" t="e">
        <f>VLOOKUP($O154,ControlPoints!$Z$7:$AC4360,4,FALSE)</f>
        <v>#N/A</v>
      </c>
    </row>
    <row r="155" spans="2:20" ht="25.5" customHeight="1">
      <c r="B155" s="264" t="str">
        <f t="shared" si="31"/>
        <v/>
      </c>
      <c r="C155" s="265" t="str">
        <f t="shared" si="31"/>
        <v/>
      </c>
      <c r="D155" s="594" t="str">
        <f t="shared" si="31"/>
        <v/>
      </c>
      <c r="E155" s="595"/>
      <c r="F155" s="595"/>
      <c r="G155" s="595"/>
      <c r="H155" s="596"/>
      <c r="I155" s="266" t="str">
        <f t="shared" si="32"/>
        <v/>
      </c>
      <c r="J155" s="597" t="str">
        <f t="shared" ref="J155:J169" si="33">IF(ISNA(T155),"",T155)</f>
        <v/>
      </c>
      <c r="K155" s="598"/>
      <c r="L155" s="599"/>
      <c r="M155" s="331"/>
      <c r="O155" s="225">
        <v>134</v>
      </c>
      <c r="P155" s="225" t="e">
        <f>VLOOKUP($O155,ControlPoints!$A$6:$B$4228,2,FALSE) &amp; " - " &amp; VLOOKUP($O155,ControlPoints!$A$6:$D$4228,4,FALSE)</f>
        <v>#N/A</v>
      </c>
      <c r="Q155" s="225" t="e">
        <f>VLOOKUP($O155,ControlPoints!$A$6:$D$4228,3,FALSE)</f>
        <v>#N/A</v>
      </c>
      <c r="R155" s="225" t="e">
        <f>VLOOKUP($O155,ControlPoints!$Z$7:$AA$4228,2,FALSE)</f>
        <v>#N/A</v>
      </c>
      <c r="S155" s="191" t="e">
        <f>VLOOKUP($O155,ControlPoints!$Z$7:$AB$4228,3,FALSE)</f>
        <v>#N/A</v>
      </c>
      <c r="T155" s="191" t="e">
        <f>VLOOKUP($O155,ControlPoints!$Z$7:$AC4361,4,FALSE)</f>
        <v>#N/A</v>
      </c>
    </row>
    <row r="156" spans="2:20" ht="25.5" customHeight="1">
      <c r="B156" s="264" t="str">
        <f t="shared" si="31"/>
        <v/>
      </c>
      <c r="C156" s="265" t="str">
        <f t="shared" si="31"/>
        <v/>
      </c>
      <c r="D156" s="594" t="str">
        <f t="shared" si="31"/>
        <v/>
      </c>
      <c r="E156" s="595"/>
      <c r="F156" s="595"/>
      <c r="G156" s="595"/>
      <c r="H156" s="596"/>
      <c r="I156" s="266" t="str">
        <f t="shared" si="32"/>
        <v/>
      </c>
      <c r="J156" s="597" t="str">
        <f t="shared" si="33"/>
        <v/>
      </c>
      <c r="K156" s="598"/>
      <c r="L156" s="599"/>
      <c r="M156" s="331"/>
      <c r="O156" s="225">
        <v>135</v>
      </c>
      <c r="P156" s="225" t="e">
        <f>VLOOKUP($O156,ControlPoints!$A$6:$B$4228,2,FALSE) &amp; " - " &amp; VLOOKUP($O156,ControlPoints!$A$6:$D$4228,4,FALSE)</f>
        <v>#N/A</v>
      </c>
      <c r="Q156" s="225" t="e">
        <f>VLOOKUP($O156,ControlPoints!$A$6:$D$4228,3,FALSE)</f>
        <v>#N/A</v>
      </c>
      <c r="R156" s="225" t="e">
        <f>VLOOKUP($O156,ControlPoints!$Z$7:$AA$4228,2,FALSE)</f>
        <v>#N/A</v>
      </c>
      <c r="S156" s="191" t="e">
        <f>VLOOKUP($O156,ControlPoints!$Z$7:$AB$4228,3,FALSE)</f>
        <v>#N/A</v>
      </c>
      <c r="T156" s="191" t="e">
        <f>VLOOKUP($O156,ControlPoints!$Z$7:$AC4362,4,FALSE)</f>
        <v>#N/A</v>
      </c>
    </row>
    <row r="157" spans="2:20" ht="25.5" customHeight="1">
      <c r="B157" s="264" t="str">
        <f t="shared" si="31"/>
        <v/>
      </c>
      <c r="C157" s="265" t="str">
        <f t="shared" si="31"/>
        <v/>
      </c>
      <c r="D157" s="594" t="str">
        <f t="shared" si="31"/>
        <v/>
      </c>
      <c r="E157" s="595"/>
      <c r="F157" s="595"/>
      <c r="G157" s="595"/>
      <c r="H157" s="596"/>
      <c r="I157" s="266" t="str">
        <f t="shared" si="32"/>
        <v/>
      </c>
      <c r="J157" s="597" t="str">
        <f t="shared" si="33"/>
        <v/>
      </c>
      <c r="K157" s="598"/>
      <c r="L157" s="599"/>
      <c r="M157" s="331"/>
      <c r="O157" s="225">
        <v>136</v>
      </c>
      <c r="P157" s="225" t="e">
        <f>VLOOKUP($O157,ControlPoints!$A$6:$B$4228,2,FALSE) &amp; " - " &amp; VLOOKUP($O157,ControlPoints!$A$6:$D$4228,4,FALSE)</f>
        <v>#N/A</v>
      </c>
      <c r="Q157" s="225" t="e">
        <f>VLOOKUP($O157,ControlPoints!$A$6:$D$4228,3,FALSE)</f>
        <v>#N/A</v>
      </c>
      <c r="R157" s="225" t="e">
        <f>VLOOKUP($O157,ControlPoints!$Z$7:$AA$4228,2,FALSE)</f>
        <v>#N/A</v>
      </c>
      <c r="S157" s="191" t="e">
        <f>VLOOKUP($O157,ControlPoints!$Z$7:$AB$4228,3,FALSE)</f>
        <v>#N/A</v>
      </c>
      <c r="T157" s="191" t="e">
        <f>VLOOKUP($O157,ControlPoints!$Z$7:$AC4363,4,FALSE)</f>
        <v>#N/A</v>
      </c>
    </row>
    <row r="158" spans="2:20" ht="25.5" customHeight="1">
      <c r="B158" s="264" t="str">
        <f t="shared" si="31"/>
        <v/>
      </c>
      <c r="C158" s="265" t="str">
        <f t="shared" si="31"/>
        <v/>
      </c>
      <c r="D158" s="594" t="str">
        <f t="shared" si="31"/>
        <v/>
      </c>
      <c r="E158" s="595"/>
      <c r="F158" s="595"/>
      <c r="G158" s="595"/>
      <c r="H158" s="596"/>
      <c r="I158" s="266" t="str">
        <f t="shared" si="32"/>
        <v/>
      </c>
      <c r="J158" s="597" t="str">
        <f t="shared" si="33"/>
        <v/>
      </c>
      <c r="K158" s="598"/>
      <c r="L158" s="599"/>
      <c r="M158" s="331"/>
      <c r="O158" s="225">
        <v>137</v>
      </c>
      <c r="P158" s="225" t="e">
        <f>VLOOKUP($O158,ControlPoints!$A$6:$B$4228,2,FALSE) &amp; " - " &amp; VLOOKUP($O158,ControlPoints!$A$6:$D$4228,4,FALSE)</f>
        <v>#N/A</v>
      </c>
      <c r="Q158" s="225" t="e">
        <f>VLOOKUP($O158,ControlPoints!$A$6:$D$4228,3,FALSE)</f>
        <v>#N/A</v>
      </c>
      <c r="R158" s="225" t="e">
        <f>VLOOKUP($O158,ControlPoints!$Z$7:$AA$4228,2,FALSE)</f>
        <v>#N/A</v>
      </c>
      <c r="S158" s="191" t="e">
        <f>VLOOKUP($O158,ControlPoints!$Z$7:$AB$4228,3,FALSE)</f>
        <v>#N/A</v>
      </c>
      <c r="T158" s="191" t="e">
        <f>VLOOKUP($O158,ControlPoints!$Z$7:$AC4364,4,FALSE)</f>
        <v>#N/A</v>
      </c>
    </row>
    <row r="159" spans="2:20" ht="25.5" customHeight="1">
      <c r="B159" s="264" t="str">
        <f t="shared" si="31"/>
        <v/>
      </c>
      <c r="C159" s="265" t="str">
        <f t="shared" si="31"/>
        <v/>
      </c>
      <c r="D159" s="594" t="str">
        <f t="shared" si="31"/>
        <v/>
      </c>
      <c r="E159" s="595"/>
      <c r="F159" s="595"/>
      <c r="G159" s="595"/>
      <c r="H159" s="596"/>
      <c r="I159" s="266" t="str">
        <f t="shared" si="32"/>
        <v/>
      </c>
      <c r="J159" s="597" t="str">
        <f t="shared" si="33"/>
        <v/>
      </c>
      <c r="K159" s="598"/>
      <c r="L159" s="599"/>
      <c r="M159" s="331"/>
      <c r="O159" s="225">
        <v>138</v>
      </c>
      <c r="P159" s="225" t="e">
        <f>VLOOKUP($O159,ControlPoints!$A$6:$B$4228,2,FALSE) &amp; " - " &amp; VLOOKUP($O159,ControlPoints!$A$6:$D$4228,4,FALSE)</f>
        <v>#N/A</v>
      </c>
      <c r="Q159" s="225" t="e">
        <f>VLOOKUP($O159,ControlPoints!$A$6:$D$4228,3,FALSE)</f>
        <v>#N/A</v>
      </c>
      <c r="R159" s="225" t="e">
        <f>VLOOKUP($O159,ControlPoints!$Z$7:$AA$4228,2,FALSE)</f>
        <v>#N/A</v>
      </c>
      <c r="S159" s="191" t="e">
        <f>VLOOKUP($O159,ControlPoints!$Z$7:$AB$4228,3,FALSE)</f>
        <v>#N/A</v>
      </c>
      <c r="T159" s="191" t="e">
        <f>VLOOKUP($O159,ControlPoints!$Z$7:$AC4365,4,FALSE)</f>
        <v>#N/A</v>
      </c>
    </row>
    <row r="160" spans="2:20" ht="25.5" customHeight="1">
      <c r="B160" s="264" t="str">
        <f t="shared" si="31"/>
        <v/>
      </c>
      <c r="C160" s="265" t="str">
        <f t="shared" si="31"/>
        <v/>
      </c>
      <c r="D160" s="594" t="str">
        <f t="shared" si="31"/>
        <v/>
      </c>
      <c r="E160" s="595"/>
      <c r="F160" s="595"/>
      <c r="G160" s="595"/>
      <c r="H160" s="596"/>
      <c r="I160" s="266" t="str">
        <f t="shared" si="32"/>
        <v/>
      </c>
      <c r="J160" s="597" t="str">
        <f t="shared" si="33"/>
        <v/>
      </c>
      <c r="K160" s="598"/>
      <c r="L160" s="599"/>
      <c r="M160" s="331"/>
      <c r="O160" s="225">
        <v>139</v>
      </c>
      <c r="P160" s="225" t="e">
        <f>VLOOKUP($O160,ControlPoints!$A$6:$B$4228,2,FALSE) &amp; " - " &amp; VLOOKUP($O160,ControlPoints!$A$6:$D$4228,4,FALSE)</f>
        <v>#N/A</v>
      </c>
      <c r="Q160" s="225" t="e">
        <f>VLOOKUP($O160,ControlPoints!$A$6:$D$4228,3,FALSE)</f>
        <v>#N/A</v>
      </c>
      <c r="R160" s="225" t="e">
        <f>VLOOKUP($O160,ControlPoints!$Z$7:$AA$4228,2,FALSE)</f>
        <v>#N/A</v>
      </c>
      <c r="S160" s="191" t="e">
        <f>VLOOKUP($O160,ControlPoints!$Z$7:$AB$4228,3,FALSE)</f>
        <v>#N/A</v>
      </c>
      <c r="T160" s="191" t="e">
        <f>VLOOKUP($O160,ControlPoints!$Z$7:$AC4366,4,FALSE)</f>
        <v>#N/A</v>
      </c>
    </row>
    <row r="161" spans="2:20" ht="25.5" customHeight="1">
      <c r="B161" s="264" t="str">
        <f t="shared" si="31"/>
        <v/>
      </c>
      <c r="C161" s="265" t="str">
        <f t="shared" si="31"/>
        <v/>
      </c>
      <c r="D161" s="594" t="str">
        <f t="shared" si="31"/>
        <v/>
      </c>
      <c r="E161" s="595"/>
      <c r="F161" s="595"/>
      <c r="G161" s="595"/>
      <c r="H161" s="596"/>
      <c r="I161" s="266" t="str">
        <f t="shared" si="32"/>
        <v/>
      </c>
      <c r="J161" s="597" t="str">
        <f t="shared" si="33"/>
        <v/>
      </c>
      <c r="K161" s="598"/>
      <c r="L161" s="599"/>
      <c r="M161" s="331"/>
      <c r="O161" s="225">
        <v>140</v>
      </c>
      <c r="P161" s="225" t="e">
        <f>VLOOKUP($O161,ControlPoints!$A$6:$B$4228,2,FALSE) &amp; " - " &amp; VLOOKUP($O161,ControlPoints!$A$6:$D$4228,4,FALSE)</f>
        <v>#N/A</v>
      </c>
      <c r="Q161" s="225" t="e">
        <f>VLOOKUP($O161,ControlPoints!$A$6:$D$4228,3,FALSE)</f>
        <v>#N/A</v>
      </c>
      <c r="R161" s="225" t="e">
        <f>VLOOKUP($O161,ControlPoints!$Z$7:$AA$4228,2,FALSE)</f>
        <v>#N/A</v>
      </c>
      <c r="S161" s="191" t="e">
        <f>VLOOKUP($O161,ControlPoints!$Z$7:$AB$4228,3,FALSE)</f>
        <v>#N/A</v>
      </c>
      <c r="T161" s="191" t="e">
        <f>VLOOKUP($O161,ControlPoints!$Z$7:$AC4367,4,FALSE)</f>
        <v>#N/A</v>
      </c>
    </row>
    <row r="162" spans="2:20" ht="25.5" customHeight="1">
      <c r="B162" s="264" t="str">
        <f t="shared" si="31"/>
        <v/>
      </c>
      <c r="C162" s="265" t="str">
        <f t="shared" si="31"/>
        <v/>
      </c>
      <c r="D162" s="594" t="str">
        <f t="shared" si="31"/>
        <v/>
      </c>
      <c r="E162" s="595"/>
      <c r="F162" s="595"/>
      <c r="G162" s="595"/>
      <c r="H162" s="596"/>
      <c r="I162" s="266" t="str">
        <f t="shared" si="32"/>
        <v/>
      </c>
      <c r="J162" s="597" t="str">
        <f t="shared" si="33"/>
        <v/>
      </c>
      <c r="K162" s="598"/>
      <c r="L162" s="599"/>
      <c r="M162" s="331"/>
      <c r="O162" s="225">
        <v>141</v>
      </c>
      <c r="P162" s="225" t="e">
        <f>VLOOKUP($O162,ControlPoints!$A$6:$B$4228,2,FALSE) &amp; " - " &amp; VLOOKUP($O162,ControlPoints!$A$6:$D$4228,4,FALSE)</f>
        <v>#N/A</v>
      </c>
      <c r="Q162" s="225" t="e">
        <f>VLOOKUP($O162,ControlPoints!$A$6:$D$4228,3,FALSE)</f>
        <v>#N/A</v>
      </c>
      <c r="R162" s="225" t="e">
        <f>VLOOKUP($O162,ControlPoints!$Z$7:$AA$4228,2,FALSE)</f>
        <v>#N/A</v>
      </c>
      <c r="S162" s="191" t="e">
        <f>VLOOKUP($O162,ControlPoints!$Z$7:$AB$4228,3,FALSE)</f>
        <v>#N/A</v>
      </c>
      <c r="T162" s="191" t="e">
        <f>VLOOKUP($O162,ControlPoints!$Z$7:$AC4368,4,FALSE)</f>
        <v>#N/A</v>
      </c>
    </row>
    <row r="163" spans="2:20" ht="25.5" customHeight="1">
      <c r="B163" s="264" t="str">
        <f t="shared" si="31"/>
        <v/>
      </c>
      <c r="C163" s="265" t="str">
        <f t="shared" si="31"/>
        <v/>
      </c>
      <c r="D163" s="594" t="str">
        <f t="shared" si="31"/>
        <v/>
      </c>
      <c r="E163" s="595"/>
      <c r="F163" s="595"/>
      <c r="G163" s="595"/>
      <c r="H163" s="596"/>
      <c r="I163" s="266" t="str">
        <f t="shared" si="32"/>
        <v/>
      </c>
      <c r="J163" s="597" t="str">
        <f t="shared" si="33"/>
        <v/>
      </c>
      <c r="K163" s="598"/>
      <c r="L163" s="599"/>
      <c r="M163" s="331"/>
      <c r="O163" s="225">
        <v>142</v>
      </c>
      <c r="P163" s="225" t="e">
        <f>VLOOKUP($O163,ControlPoints!$A$6:$B$4228,2,FALSE) &amp; " - " &amp; VLOOKUP($O163,ControlPoints!$A$6:$D$4228,4,FALSE)</f>
        <v>#N/A</v>
      </c>
      <c r="Q163" s="225" t="e">
        <f>VLOOKUP($O163,ControlPoints!$A$6:$D$4228,3,FALSE)</f>
        <v>#N/A</v>
      </c>
      <c r="R163" s="225" t="e">
        <f>VLOOKUP($O163,ControlPoints!$Z$7:$AA$4228,2,FALSE)</f>
        <v>#N/A</v>
      </c>
      <c r="S163" s="191" t="e">
        <f>VLOOKUP($O163,ControlPoints!$Z$7:$AB$4228,3,FALSE)</f>
        <v>#N/A</v>
      </c>
      <c r="T163" s="191" t="e">
        <f>VLOOKUP($O163,ControlPoints!$Z$7:$AC4369,4,FALSE)</f>
        <v>#N/A</v>
      </c>
    </row>
    <row r="164" spans="2:20" ht="25.5" customHeight="1">
      <c r="B164" s="264" t="str">
        <f t="shared" si="31"/>
        <v/>
      </c>
      <c r="C164" s="265" t="str">
        <f t="shared" si="31"/>
        <v/>
      </c>
      <c r="D164" s="594" t="str">
        <f t="shared" si="31"/>
        <v/>
      </c>
      <c r="E164" s="595"/>
      <c r="F164" s="595"/>
      <c r="G164" s="595"/>
      <c r="H164" s="596"/>
      <c r="I164" s="266" t="str">
        <f t="shared" si="32"/>
        <v/>
      </c>
      <c r="J164" s="597" t="str">
        <f t="shared" si="33"/>
        <v/>
      </c>
      <c r="K164" s="598"/>
      <c r="L164" s="599"/>
      <c r="M164" s="331"/>
      <c r="O164" s="225">
        <v>143</v>
      </c>
      <c r="P164" s="225" t="e">
        <f>VLOOKUP($O164,ControlPoints!$A$6:$B$4228,2,FALSE) &amp; " - " &amp; VLOOKUP($O164,ControlPoints!$A$6:$D$4228,4,FALSE)</f>
        <v>#N/A</v>
      </c>
      <c r="Q164" s="225" t="e">
        <f>VLOOKUP($O164,ControlPoints!$A$6:$D$4228,3,FALSE)</f>
        <v>#N/A</v>
      </c>
      <c r="R164" s="225" t="e">
        <f>VLOOKUP($O164,ControlPoints!$Z$7:$AA$4228,2,FALSE)</f>
        <v>#N/A</v>
      </c>
      <c r="S164" s="191" t="e">
        <f>VLOOKUP($O164,ControlPoints!$Z$7:$AB$4228,3,FALSE)</f>
        <v>#N/A</v>
      </c>
      <c r="T164" s="191" t="e">
        <f>VLOOKUP($O164,ControlPoints!$Z$7:$AC4370,4,FALSE)</f>
        <v>#N/A</v>
      </c>
    </row>
    <row r="165" spans="2:20" ht="25.5" customHeight="1">
      <c r="B165" s="264" t="str">
        <f t="shared" si="31"/>
        <v/>
      </c>
      <c r="C165" s="265" t="str">
        <f t="shared" si="31"/>
        <v/>
      </c>
      <c r="D165" s="594" t="str">
        <f t="shared" si="31"/>
        <v/>
      </c>
      <c r="E165" s="595"/>
      <c r="F165" s="595"/>
      <c r="G165" s="595"/>
      <c r="H165" s="596"/>
      <c r="I165" s="266" t="str">
        <f t="shared" si="32"/>
        <v/>
      </c>
      <c r="J165" s="597" t="str">
        <f t="shared" si="33"/>
        <v/>
      </c>
      <c r="K165" s="598"/>
      <c r="L165" s="599"/>
      <c r="M165" s="331"/>
      <c r="O165" s="225">
        <v>144</v>
      </c>
      <c r="P165" s="225" t="e">
        <f>VLOOKUP($O165,ControlPoints!$A$6:$B$4228,2,FALSE) &amp; " - " &amp; VLOOKUP($O165,ControlPoints!$A$6:$D$4228,4,FALSE)</f>
        <v>#N/A</v>
      </c>
      <c r="Q165" s="225" t="e">
        <f>VLOOKUP($O165,ControlPoints!$A$6:$D$4228,3,FALSE)</f>
        <v>#N/A</v>
      </c>
      <c r="R165" s="225" t="e">
        <f>VLOOKUP($O165,ControlPoints!$Z$7:$AA$4228,2,FALSE)</f>
        <v>#N/A</v>
      </c>
      <c r="S165" s="191" t="e">
        <f>VLOOKUP($O165,ControlPoints!$Z$7:$AB$4228,3,FALSE)</f>
        <v>#N/A</v>
      </c>
      <c r="T165" s="191" t="e">
        <f>VLOOKUP($O165,ControlPoints!$Z$7:$AC4371,4,FALSE)</f>
        <v>#N/A</v>
      </c>
    </row>
    <row r="166" spans="2:20" ht="25.5" customHeight="1">
      <c r="B166" s="264" t="str">
        <f t="shared" si="31"/>
        <v/>
      </c>
      <c r="C166" s="265" t="str">
        <f t="shared" si="31"/>
        <v/>
      </c>
      <c r="D166" s="594" t="str">
        <f t="shared" si="31"/>
        <v/>
      </c>
      <c r="E166" s="595"/>
      <c r="F166" s="595"/>
      <c r="G166" s="595"/>
      <c r="H166" s="596"/>
      <c r="I166" s="266" t="str">
        <f t="shared" si="32"/>
        <v/>
      </c>
      <c r="J166" s="597" t="str">
        <f t="shared" si="33"/>
        <v/>
      </c>
      <c r="K166" s="598"/>
      <c r="L166" s="599"/>
      <c r="M166" s="331"/>
      <c r="O166" s="225">
        <v>145</v>
      </c>
      <c r="P166" s="225" t="e">
        <f>VLOOKUP($O166,ControlPoints!$A$6:$B$4228,2,FALSE) &amp; " - " &amp; VLOOKUP($O166,ControlPoints!$A$6:$D$4228,4,FALSE)</f>
        <v>#N/A</v>
      </c>
      <c r="Q166" s="225" t="e">
        <f>VLOOKUP($O166,ControlPoints!$A$6:$D$4228,3,FALSE)</f>
        <v>#N/A</v>
      </c>
      <c r="R166" s="225" t="e">
        <f>VLOOKUP($O166,ControlPoints!$Z$7:$AA$4228,2,FALSE)</f>
        <v>#N/A</v>
      </c>
      <c r="S166" s="191" t="e">
        <f>VLOOKUP($O166,ControlPoints!$Z$7:$AB$4228,3,FALSE)</f>
        <v>#N/A</v>
      </c>
      <c r="T166" s="191" t="e">
        <f>VLOOKUP($O166,ControlPoints!$Z$7:$AC4372,4,FALSE)</f>
        <v>#N/A</v>
      </c>
    </row>
    <row r="167" spans="2:20" ht="25.5" customHeight="1">
      <c r="B167" s="264" t="str">
        <f t="shared" si="31"/>
        <v/>
      </c>
      <c r="C167" s="265" t="str">
        <f t="shared" si="31"/>
        <v/>
      </c>
      <c r="D167" s="594" t="str">
        <f t="shared" si="31"/>
        <v/>
      </c>
      <c r="E167" s="595"/>
      <c r="F167" s="595"/>
      <c r="G167" s="595"/>
      <c r="H167" s="596"/>
      <c r="I167" s="266" t="str">
        <f t="shared" si="32"/>
        <v/>
      </c>
      <c r="J167" s="597" t="str">
        <f t="shared" si="33"/>
        <v/>
      </c>
      <c r="K167" s="598"/>
      <c r="L167" s="599"/>
      <c r="M167" s="331"/>
      <c r="O167" s="225">
        <v>146</v>
      </c>
      <c r="P167" s="225" t="e">
        <f>VLOOKUP($O167,ControlPoints!$A$6:$B$4228,2,FALSE) &amp; " - " &amp; VLOOKUP($O167,ControlPoints!$A$6:$D$4228,4,FALSE)</f>
        <v>#N/A</v>
      </c>
      <c r="Q167" s="225" t="e">
        <f>VLOOKUP($O167,ControlPoints!$A$6:$D$4228,3,FALSE)</f>
        <v>#N/A</v>
      </c>
      <c r="R167" s="225" t="e">
        <f>VLOOKUP($O167,ControlPoints!$Z$7:$AA$4228,2,FALSE)</f>
        <v>#N/A</v>
      </c>
      <c r="S167" s="191" t="e">
        <f>VLOOKUP($O167,ControlPoints!$Z$7:$AB$4228,3,FALSE)</f>
        <v>#N/A</v>
      </c>
      <c r="T167" s="191" t="e">
        <f>VLOOKUP($O167,ControlPoints!$Z$7:$AC4373,4,FALSE)</f>
        <v>#N/A</v>
      </c>
    </row>
    <row r="168" spans="2:20" ht="25.5" customHeight="1">
      <c r="B168" s="264" t="str">
        <f t="shared" si="31"/>
        <v/>
      </c>
      <c r="C168" s="265" t="str">
        <f t="shared" si="31"/>
        <v/>
      </c>
      <c r="D168" s="594" t="str">
        <f t="shared" si="31"/>
        <v/>
      </c>
      <c r="E168" s="595"/>
      <c r="F168" s="595"/>
      <c r="G168" s="595"/>
      <c r="H168" s="596"/>
      <c r="I168" s="266" t="str">
        <f t="shared" si="32"/>
        <v/>
      </c>
      <c r="J168" s="597" t="str">
        <f t="shared" si="33"/>
        <v/>
      </c>
      <c r="K168" s="598"/>
      <c r="L168" s="599"/>
      <c r="M168" s="331"/>
      <c r="O168" s="225">
        <v>147</v>
      </c>
      <c r="P168" s="225" t="e">
        <f>VLOOKUP($O168,ControlPoints!$A$6:$B$4228,2,FALSE) &amp; " - " &amp; VLOOKUP($O168,ControlPoints!$A$6:$D$4228,4,FALSE)</f>
        <v>#N/A</v>
      </c>
      <c r="Q168" s="225" t="e">
        <f>VLOOKUP($O168,ControlPoints!$A$6:$D$4228,3,FALSE)</f>
        <v>#N/A</v>
      </c>
      <c r="R168" s="225" t="e">
        <f>VLOOKUP($O168,ControlPoints!$Z$7:$AA$4228,2,FALSE)</f>
        <v>#N/A</v>
      </c>
      <c r="S168" s="191" t="e">
        <f>VLOOKUP($O168,ControlPoints!$Z$7:$AB$4228,3,FALSE)</f>
        <v>#N/A</v>
      </c>
      <c r="T168" s="191" t="e">
        <f>VLOOKUP($O168,ControlPoints!$Z$7:$AC4374,4,FALSE)</f>
        <v>#N/A</v>
      </c>
    </row>
    <row r="169" spans="2:20" ht="25.5" customHeight="1">
      <c r="B169" s="264" t="str">
        <f t="shared" si="31"/>
        <v/>
      </c>
      <c r="C169" s="265" t="str">
        <f t="shared" si="31"/>
        <v/>
      </c>
      <c r="D169" s="594" t="str">
        <f t="shared" si="31"/>
        <v/>
      </c>
      <c r="E169" s="595"/>
      <c r="F169" s="595"/>
      <c r="G169" s="595"/>
      <c r="H169" s="596"/>
      <c r="I169" s="266" t="str">
        <f t="shared" si="32"/>
        <v/>
      </c>
      <c r="J169" s="597" t="str">
        <f t="shared" si="33"/>
        <v/>
      </c>
      <c r="K169" s="598"/>
      <c r="L169" s="599"/>
      <c r="M169" s="331"/>
      <c r="O169" s="225">
        <v>148</v>
      </c>
      <c r="P169" s="225" t="e">
        <f>VLOOKUP($O169,ControlPoints!$A$6:$B$4228,2,FALSE) &amp; " - " &amp; VLOOKUP($O169,ControlPoints!$A$6:$D$4228,4,FALSE)</f>
        <v>#N/A</v>
      </c>
      <c r="Q169" s="225" t="e">
        <f>VLOOKUP($O169,ControlPoints!$A$6:$D$4228,3,FALSE)</f>
        <v>#N/A</v>
      </c>
      <c r="R169" s="225" t="e">
        <f>VLOOKUP($O169,ControlPoints!$Z$7:$AA$4228,2,FALSE)</f>
        <v>#N/A</v>
      </c>
      <c r="S169" s="191" t="e">
        <f>VLOOKUP($O169,ControlPoints!$Z$7:$AB$4228,3,FALSE)</f>
        <v>#N/A</v>
      </c>
      <c r="T169" s="191" t="e">
        <f>VLOOKUP($O169,ControlPoints!$Z$7:$AC4375,4,FALSE)</f>
        <v>#N/A</v>
      </c>
    </row>
    <row r="170" spans="2:20" ht="25.5" customHeight="1">
      <c r="B170" s="264" t="str">
        <f t="shared" si="31"/>
        <v/>
      </c>
      <c r="C170" s="265" t="str">
        <f t="shared" si="31"/>
        <v/>
      </c>
      <c r="D170" s="594" t="str">
        <f t="shared" si="31"/>
        <v/>
      </c>
      <c r="E170" s="595"/>
      <c r="F170" s="595"/>
      <c r="G170" s="595"/>
      <c r="H170" s="596"/>
      <c r="I170" s="266" t="str">
        <f t="shared" si="32"/>
        <v/>
      </c>
      <c r="J170" s="597" t="str">
        <f t="shared" ref="J170:J183" si="34">IF(ISNA(T170),"",T170)</f>
        <v/>
      </c>
      <c r="K170" s="598"/>
      <c r="L170" s="599"/>
      <c r="M170" s="331"/>
      <c r="O170" s="225">
        <v>149</v>
      </c>
      <c r="P170" s="225" t="e">
        <f>VLOOKUP($O170,ControlPoints!$A$6:$B$4228,2,FALSE) &amp; " - " &amp; VLOOKUP($O170,ControlPoints!$A$6:$D$4228,4,FALSE)</f>
        <v>#N/A</v>
      </c>
      <c r="Q170" s="225" t="e">
        <f>VLOOKUP($O170,ControlPoints!$A$6:$D$4228,3,FALSE)</f>
        <v>#N/A</v>
      </c>
      <c r="R170" s="225" t="e">
        <f>VLOOKUP($O170,ControlPoints!$Z$7:$AA$4228,2,FALSE)</f>
        <v>#N/A</v>
      </c>
      <c r="S170" s="191" t="e">
        <f>VLOOKUP($O170,ControlPoints!$Z$7:$AB$4228,3,FALSE)</f>
        <v>#N/A</v>
      </c>
      <c r="T170" s="191" t="e">
        <f>VLOOKUP($O170,ControlPoints!$Z$7:$AC4376,4,FALSE)</f>
        <v>#N/A</v>
      </c>
    </row>
    <row r="171" spans="2:20" ht="25.5" customHeight="1">
      <c r="B171" s="264" t="str">
        <f t="shared" si="31"/>
        <v/>
      </c>
      <c r="C171" s="265" t="str">
        <f t="shared" si="31"/>
        <v/>
      </c>
      <c r="D171" s="594" t="str">
        <f t="shared" si="31"/>
        <v/>
      </c>
      <c r="E171" s="595"/>
      <c r="F171" s="595"/>
      <c r="G171" s="595"/>
      <c r="H171" s="596"/>
      <c r="I171" s="266" t="str">
        <f t="shared" si="32"/>
        <v/>
      </c>
      <c r="J171" s="597" t="str">
        <f t="shared" si="34"/>
        <v/>
      </c>
      <c r="K171" s="598"/>
      <c r="L171" s="599"/>
      <c r="M171" s="331"/>
      <c r="O171" s="225">
        <v>150</v>
      </c>
      <c r="P171" s="225" t="e">
        <f>VLOOKUP($O171,ControlPoints!$A$6:$B$4228,2,FALSE) &amp; " - " &amp; VLOOKUP($O171,ControlPoints!$A$6:$D$4228,4,FALSE)</f>
        <v>#N/A</v>
      </c>
      <c r="Q171" s="225" t="e">
        <f>VLOOKUP($O171,ControlPoints!$A$6:$D$4228,3,FALSE)</f>
        <v>#N/A</v>
      </c>
      <c r="R171" s="225" t="e">
        <f>VLOOKUP($O171,ControlPoints!$Z$7:$AA$4228,2,FALSE)</f>
        <v>#N/A</v>
      </c>
      <c r="S171" s="191" t="e">
        <f>VLOOKUP($O171,ControlPoints!$Z$7:$AB$4228,3,FALSE)</f>
        <v>#N/A</v>
      </c>
      <c r="T171" s="191" t="e">
        <f>VLOOKUP($O171,ControlPoints!$Z$7:$AC4377,4,FALSE)</f>
        <v>#N/A</v>
      </c>
    </row>
    <row r="172" spans="2:20" ht="25.5" customHeight="1">
      <c r="B172" s="264" t="str">
        <f t="shared" si="31"/>
        <v/>
      </c>
      <c r="C172" s="265" t="str">
        <f t="shared" si="31"/>
        <v/>
      </c>
      <c r="D172" s="594" t="str">
        <f t="shared" si="31"/>
        <v/>
      </c>
      <c r="E172" s="595"/>
      <c r="F172" s="595"/>
      <c r="G172" s="595"/>
      <c r="H172" s="596"/>
      <c r="I172" s="266" t="str">
        <f t="shared" si="32"/>
        <v/>
      </c>
      <c r="J172" s="597" t="str">
        <f t="shared" si="34"/>
        <v/>
      </c>
      <c r="K172" s="598"/>
      <c r="L172" s="599"/>
      <c r="M172" s="331"/>
      <c r="O172" s="225">
        <v>151</v>
      </c>
      <c r="P172" s="225" t="e">
        <f>VLOOKUP($O172,ControlPoints!$A$6:$B$4228,2,FALSE) &amp; " - " &amp; VLOOKUP($O172,ControlPoints!$A$6:$D$4228,4,FALSE)</f>
        <v>#N/A</v>
      </c>
      <c r="Q172" s="225" t="e">
        <f>VLOOKUP($O172,ControlPoints!$A$6:$D$4228,3,FALSE)</f>
        <v>#N/A</v>
      </c>
      <c r="R172" s="225" t="e">
        <f>VLOOKUP($O172,ControlPoints!$Z$7:$AA$4228,2,FALSE)</f>
        <v>#N/A</v>
      </c>
      <c r="S172" s="191" t="e">
        <f>VLOOKUP($O172,ControlPoints!$Z$7:$AB$4228,3,FALSE)</f>
        <v>#N/A</v>
      </c>
      <c r="T172" s="191" t="e">
        <f>VLOOKUP($O172,ControlPoints!$Z$7:$AC4378,4,FALSE)</f>
        <v>#N/A</v>
      </c>
    </row>
    <row r="173" spans="2:20" ht="25.5" customHeight="1">
      <c r="B173" s="264" t="str">
        <f t="shared" si="31"/>
        <v/>
      </c>
      <c r="C173" s="265" t="str">
        <f t="shared" si="31"/>
        <v/>
      </c>
      <c r="D173" s="594" t="str">
        <f t="shared" si="31"/>
        <v/>
      </c>
      <c r="E173" s="595"/>
      <c r="F173" s="595"/>
      <c r="G173" s="595"/>
      <c r="H173" s="596"/>
      <c r="I173" s="266" t="str">
        <f t="shared" si="32"/>
        <v/>
      </c>
      <c r="J173" s="597" t="str">
        <f t="shared" si="34"/>
        <v/>
      </c>
      <c r="K173" s="598"/>
      <c r="L173" s="599"/>
      <c r="M173" s="331"/>
      <c r="O173" s="225">
        <v>152</v>
      </c>
      <c r="P173" s="225" t="e">
        <f>VLOOKUP($O173,ControlPoints!$A$6:$B$4228,2,FALSE) &amp; " - " &amp; VLOOKUP($O173,ControlPoints!$A$6:$D$4228,4,FALSE)</f>
        <v>#N/A</v>
      </c>
      <c r="Q173" s="225" t="e">
        <f>VLOOKUP($O173,ControlPoints!$A$6:$D$4228,3,FALSE)</f>
        <v>#N/A</v>
      </c>
      <c r="R173" s="225" t="e">
        <f>VLOOKUP($O173,ControlPoints!$Z$7:$AA$4228,2,FALSE)</f>
        <v>#N/A</v>
      </c>
      <c r="S173" s="191" t="e">
        <f>VLOOKUP($O173,ControlPoints!$Z$7:$AB$4228,3,FALSE)</f>
        <v>#N/A</v>
      </c>
      <c r="T173" s="191" t="e">
        <f>VLOOKUP($O173,ControlPoints!$Z$7:$AC4379,4,FALSE)</f>
        <v>#N/A</v>
      </c>
    </row>
    <row r="174" spans="2:20" ht="25.5" customHeight="1">
      <c r="B174" s="264" t="str">
        <f t="shared" si="31"/>
        <v/>
      </c>
      <c r="C174" s="265" t="str">
        <f t="shared" si="31"/>
        <v/>
      </c>
      <c r="D174" s="594" t="str">
        <f t="shared" si="31"/>
        <v/>
      </c>
      <c r="E174" s="595"/>
      <c r="F174" s="595"/>
      <c r="G174" s="595"/>
      <c r="H174" s="596"/>
      <c r="I174" s="266" t="str">
        <f t="shared" si="32"/>
        <v/>
      </c>
      <c r="J174" s="597" t="str">
        <f t="shared" si="34"/>
        <v/>
      </c>
      <c r="K174" s="598"/>
      <c r="L174" s="599"/>
      <c r="M174" s="331"/>
      <c r="O174" s="225">
        <v>153</v>
      </c>
      <c r="P174" s="225" t="e">
        <f>VLOOKUP($O174,ControlPoints!$A$6:$B$4228,2,FALSE) &amp; " - " &amp; VLOOKUP($O174,ControlPoints!$A$6:$D$4228,4,FALSE)</f>
        <v>#N/A</v>
      </c>
      <c r="Q174" s="225" t="e">
        <f>VLOOKUP($O174,ControlPoints!$A$6:$D$4228,3,FALSE)</f>
        <v>#N/A</v>
      </c>
      <c r="R174" s="225" t="e">
        <f>VLOOKUP($O174,ControlPoints!$Z$7:$AA$4228,2,FALSE)</f>
        <v>#N/A</v>
      </c>
      <c r="S174" s="191" t="e">
        <f>VLOOKUP($O174,ControlPoints!$Z$7:$AB$4228,3,FALSE)</f>
        <v>#N/A</v>
      </c>
      <c r="T174" s="191" t="e">
        <f>VLOOKUP($O174,ControlPoints!$Z$7:$AC4380,4,FALSE)</f>
        <v>#N/A</v>
      </c>
    </row>
    <row r="175" spans="2:20" ht="25.5" customHeight="1">
      <c r="B175" s="264" t="str">
        <f t="shared" si="31"/>
        <v/>
      </c>
      <c r="C175" s="265" t="str">
        <f t="shared" si="31"/>
        <v/>
      </c>
      <c r="D175" s="594" t="str">
        <f t="shared" si="31"/>
        <v/>
      </c>
      <c r="E175" s="595"/>
      <c r="F175" s="595"/>
      <c r="G175" s="595"/>
      <c r="H175" s="596"/>
      <c r="I175" s="266" t="str">
        <f t="shared" si="32"/>
        <v/>
      </c>
      <c r="J175" s="597" t="str">
        <f t="shared" si="34"/>
        <v/>
      </c>
      <c r="K175" s="598"/>
      <c r="L175" s="599"/>
      <c r="M175" s="331"/>
      <c r="O175" s="225">
        <v>154</v>
      </c>
      <c r="P175" s="225" t="e">
        <f>VLOOKUP($O175,ControlPoints!$A$6:$B$4228,2,FALSE) &amp; " - " &amp; VLOOKUP($O175,ControlPoints!$A$6:$D$4228,4,FALSE)</f>
        <v>#N/A</v>
      </c>
      <c r="Q175" s="225" t="e">
        <f>VLOOKUP($O175,ControlPoints!$A$6:$D$4228,3,FALSE)</f>
        <v>#N/A</v>
      </c>
      <c r="R175" s="225" t="e">
        <f>VLOOKUP($O175,ControlPoints!$Z$7:$AA$4228,2,FALSE)</f>
        <v>#N/A</v>
      </c>
      <c r="S175" s="191" t="e">
        <f>VLOOKUP($O175,ControlPoints!$Z$7:$AB$4228,3,FALSE)</f>
        <v>#N/A</v>
      </c>
      <c r="T175" s="191" t="e">
        <f>VLOOKUP($O175,ControlPoints!$Z$7:$AC4381,4,FALSE)</f>
        <v>#N/A</v>
      </c>
    </row>
    <row r="176" spans="2:20" ht="25.5" customHeight="1">
      <c r="B176" s="264" t="str">
        <f t="shared" si="31"/>
        <v/>
      </c>
      <c r="C176" s="265" t="str">
        <f t="shared" si="31"/>
        <v/>
      </c>
      <c r="D176" s="594" t="str">
        <f t="shared" si="31"/>
        <v/>
      </c>
      <c r="E176" s="595"/>
      <c r="F176" s="595"/>
      <c r="G176" s="595"/>
      <c r="H176" s="596"/>
      <c r="I176" s="266" t="str">
        <f t="shared" si="32"/>
        <v/>
      </c>
      <c r="J176" s="597" t="str">
        <f t="shared" si="34"/>
        <v/>
      </c>
      <c r="K176" s="598"/>
      <c r="L176" s="599"/>
      <c r="M176" s="331"/>
      <c r="O176" s="225">
        <v>155</v>
      </c>
      <c r="P176" s="225" t="e">
        <f>VLOOKUP($O176,ControlPoints!$A$6:$B$4228,2,FALSE) &amp; " - " &amp; VLOOKUP($O176,ControlPoints!$A$6:$D$4228,4,FALSE)</f>
        <v>#N/A</v>
      </c>
      <c r="Q176" s="225" t="e">
        <f>VLOOKUP($O176,ControlPoints!$A$6:$D$4228,3,FALSE)</f>
        <v>#N/A</v>
      </c>
      <c r="R176" s="225" t="e">
        <f>VLOOKUP($O176,ControlPoints!$Z$7:$AA$4228,2,FALSE)</f>
        <v>#N/A</v>
      </c>
      <c r="S176" s="191" t="e">
        <f>VLOOKUP($O176,ControlPoints!$Z$7:$AB$4228,3,FALSE)</f>
        <v>#N/A</v>
      </c>
      <c r="T176" s="191" t="e">
        <f>VLOOKUP($O176,ControlPoints!$Z$7:$AC4382,4,FALSE)</f>
        <v>#N/A</v>
      </c>
    </row>
    <row r="177" spans="2:20" ht="25.5" customHeight="1">
      <c r="B177" s="264" t="str">
        <f t="shared" si="31"/>
        <v/>
      </c>
      <c r="C177" s="265" t="str">
        <f t="shared" si="31"/>
        <v/>
      </c>
      <c r="D177" s="594" t="str">
        <f t="shared" si="31"/>
        <v/>
      </c>
      <c r="E177" s="595"/>
      <c r="F177" s="595"/>
      <c r="G177" s="595"/>
      <c r="H177" s="596"/>
      <c r="I177" s="266" t="str">
        <f t="shared" si="32"/>
        <v/>
      </c>
      <c r="J177" s="597" t="str">
        <f t="shared" si="34"/>
        <v/>
      </c>
      <c r="K177" s="598"/>
      <c r="L177" s="599"/>
      <c r="M177" s="331"/>
      <c r="O177" s="225">
        <v>156</v>
      </c>
      <c r="P177" s="225" t="e">
        <f>VLOOKUP($O177,ControlPoints!$A$6:$B$4228,2,FALSE) &amp; " - " &amp; VLOOKUP($O177,ControlPoints!$A$6:$D$4228,4,FALSE)</f>
        <v>#N/A</v>
      </c>
      <c r="Q177" s="225" t="e">
        <f>VLOOKUP($O177,ControlPoints!$A$6:$D$4228,3,FALSE)</f>
        <v>#N/A</v>
      </c>
      <c r="R177" s="225" t="e">
        <f>VLOOKUP($O177,ControlPoints!$Z$7:$AA$4228,2,FALSE)</f>
        <v>#N/A</v>
      </c>
      <c r="S177" s="191" t="e">
        <f>VLOOKUP($O177,ControlPoints!$Z$7:$AB$4228,3,FALSE)</f>
        <v>#N/A</v>
      </c>
      <c r="T177" s="191" t="e">
        <f>VLOOKUP($O177,ControlPoints!$Z$7:$AC4383,4,FALSE)</f>
        <v>#N/A</v>
      </c>
    </row>
    <row r="178" spans="2:20" ht="25.5" customHeight="1">
      <c r="B178" s="264" t="str">
        <f t="shared" si="31"/>
        <v/>
      </c>
      <c r="C178" s="265" t="str">
        <f t="shared" si="31"/>
        <v/>
      </c>
      <c r="D178" s="594" t="str">
        <f t="shared" si="31"/>
        <v/>
      </c>
      <c r="E178" s="595"/>
      <c r="F178" s="595"/>
      <c r="G178" s="595"/>
      <c r="H178" s="596"/>
      <c r="I178" s="266" t="str">
        <f t="shared" si="32"/>
        <v/>
      </c>
      <c r="J178" s="597" t="str">
        <f t="shared" si="34"/>
        <v/>
      </c>
      <c r="K178" s="598"/>
      <c r="L178" s="599"/>
      <c r="M178" s="331"/>
      <c r="O178" s="225">
        <v>157</v>
      </c>
      <c r="P178" s="225" t="e">
        <f>VLOOKUP($O178,ControlPoints!$A$6:$B$4228,2,FALSE) &amp; " - " &amp; VLOOKUP($O178,ControlPoints!$A$6:$D$4228,4,FALSE)</f>
        <v>#N/A</v>
      </c>
      <c r="Q178" s="225" t="e">
        <f>VLOOKUP($O178,ControlPoints!$A$6:$D$4228,3,FALSE)</f>
        <v>#N/A</v>
      </c>
      <c r="R178" s="225" t="e">
        <f>VLOOKUP($O178,ControlPoints!$Z$7:$AA$4228,2,FALSE)</f>
        <v>#N/A</v>
      </c>
      <c r="S178" s="191" t="e">
        <f>VLOOKUP($O178,ControlPoints!$Z$7:$AB$4228,3,FALSE)</f>
        <v>#N/A</v>
      </c>
      <c r="T178" s="191" t="e">
        <f>VLOOKUP($O178,ControlPoints!$Z$7:$AC4384,4,FALSE)</f>
        <v>#N/A</v>
      </c>
    </row>
    <row r="179" spans="2:20" ht="25.5" customHeight="1">
      <c r="B179" s="264" t="str">
        <f t="shared" si="31"/>
        <v/>
      </c>
      <c r="C179" s="265" t="str">
        <f t="shared" si="31"/>
        <v/>
      </c>
      <c r="D179" s="594" t="str">
        <f t="shared" si="31"/>
        <v/>
      </c>
      <c r="E179" s="595"/>
      <c r="F179" s="595"/>
      <c r="G179" s="595"/>
      <c r="H179" s="596"/>
      <c r="I179" s="266" t="str">
        <f t="shared" si="32"/>
        <v/>
      </c>
      <c r="J179" s="597" t="str">
        <f t="shared" si="34"/>
        <v/>
      </c>
      <c r="K179" s="598"/>
      <c r="L179" s="599"/>
      <c r="M179" s="331"/>
      <c r="O179" s="225">
        <v>158</v>
      </c>
      <c r="P179" s="225" t="e">
        <f>VLOOKUP($O179,ControlPoints!$A$6:$B$4228,2,FALSE) &amp; " - " &amp; VLOOKUP($O179,ControlPoints!$A$6:$D$4228,4,FALSE)</f>
        <v>#N/A</v>
      </c>
      <c r="Q179" s="225" t="e">
        <f>VLOOKUP($O179,ControlPoints!$A$6:$D$4228,3,FALSE)</f>
        <v>#N/A</v>
      </c>
      <c r="R179" s="225" t="e">
        <f>VLOOKUP($O179,ControlPoints!$Z$7:$AA$4228,2,FALSE)</f>
        <v>#N/A</v>
      </c>
      <c r="S179" s="191" t="e">
        <f>VLOOKUP($O179,ControlPoints!$Z$7:$AB$4228,3,FALSE)</f>
        <v>#N/A</v>
      </c>
      <c r="T179" s="191" t="e">
        <f>VLOOKUP($O179,ControlPoints!$Z$7:$AC4385,4,FALSE)</f>
        <v>#N/A</v>
      </c>
    </row>
    <row r="180" spans="2:20" ht="25.5" customHeight="1">
      <c r="B180" s="264" t="str">
        <f t="shared" si="31"/>
        <v/>
      </c>
      <c r="C180" s="265" t="str">
        <f t="shared" si="31"/>
        <v/>
      </c>
      <c r="D180" s="594" t="str">
        <f t="shared" si="31"/>
        <v/>
      </c>
      <c r="E180" s="595"/>
      <c r="F180" s="595"/>
      <c r="G180" s="595"/>
      <c r="H180" s="596"/>
      <c r="I180" s="266" t="str">
        <f t="shared" si="32"/>
        <v/>
      </c>
      <c r="J180" s="597" t="str">
        <f t="shared" si="34"/>
        <v/>
      </c>
      <c r="K180" s="598"/>
      <c r="L180" s="599"/>
      <c r="M180" s="331"/>
      <c r="O180" s="225">
        <v>159</v>
      </c>
      <c r="P180" s="225" t="e">
        <f>VLOOKUP($O180,ControlPoints!$A$6:$B$4228,2,FALSE) &amp; " - " &amp; VLOOKUP($O180,ControlPoints!$A$6:$D$4228,4,FALSE)</f>
        <v>#N/A</v>
      </c>
      <c r="Q180" s="225" t="e">
        <f>VLOOKUP($O180,ControlPoints!$A$6:$D$4228,3,FALSE)</f>
        <v>#N/A</v>
      </c>
      <c r="R180" s="225" t="e">
        <f>VLOOKUP($O180,ControlPoints!$Z$7:$AA$4228,2,FALSE)</f>
        <v>#N/A</v>
      </c>
      <c r="S180" s="191" t="e">
        <f>VLOOKUP($O180,ControlPoints!$Z$7:$AB$4228,3,FALSE)</f>
        <v>#N/A</v>
      </c>
      <c r="T180" s="191" t="e">
        <f>VLOOKUP($O180,ControlPoints!$Z$7:$AC4386,4,FALSE)</f>
        <v>#N/A</v>
      </c>
    </row>
    <row r="181" spans="2:20" ht="25.5" customHeight="1">
      <c r="B181" s="264" t="str">
        <f t="shared" si="31"/>
        <v/>
      </c>
      <c r="C181" s="265" t="str">
        <f t="shared" si="31"/>
        <v/>
      </c>
      <c r="D181" s="594" t="str">
        <f t="shared" si="31"/>
        <v/>
      </c>
      <c r="E181" s="595"/>
      <c r="F181" s="595"/>
      <c r="G181" s="595"/>
      <c r="H181" s="596"/>
      <c r="I181" s="266" t="str">
        <f t="shared" si="32"/>
        <v/>
      </c>
      <c r="J181" s="597" t="str">
        <f t="shared" si="34"/>
        <v/>
      </c>
      <c r="K181" s="598"/>
      <c r="L181" s="599"/>
      <c r="M181" s="331"/>
      <c r="O181" s="225">
        <v>160</v>
      </c>
      <c r="P181" s="225" t="e">
        <f>VLOOKUP($O181,ControlPoints!$A$6:$B$4228,2,FALSE) &amp; " - " &amp; VLOOKUP($O181,ControlPoints!$A$6:$D$4228,4,FALSE)</f>
        <v>#N/A</v>
      </c>
      <c r="Q181" s="225" t="e">
        <f>VLOOKUP($O181,ControlPoints!$A$6:$D$4228,3,FALSE)</f>
        <v>#N/A</v>
      </c>
      <c r="R181" s="225" t="e">
        <f>VLOOKUP($O181,ControlPoints!$Z$7:$AA$4228,2,FALSE)</f>
        <v>#N/A</v>
      </c>
      <c r="S181" s="191" t="e">
        <f>VLOOKUP($O181,ControlPoints!$Z$7:$AB$4228,3,FALSE)</f>
        <v>#N/A</v>
      </c>
      <c r="T181" s="191" t="e">
        <f>VLOOKUP($O181,ControlPoints!$Z$7:$AC4387,4,FALSE)</f>
        <v>#N/A</v>
      </c>
    </row>
    <row r="182" spans="2:20" ht="25.5" customHeight="1">
      <c r="B182" s="264" t="str">
        <f t="shared" si="31"/>
        <v/>
      </c>
      <c r="C182" s="265" t="str">
        <f t="shared" si="31"/>
        <v/>
      </c>
      <c r="D182" s="594" t="str">
        <f>IF(ISNA(R182),"",R182)</f>
        <v/>
      </c>
      <c r="E182" s="595"/>
      <c r="F182" s="595"/>
      <c r="G182" s="595"/>
      <c r="H182" s="596"/>
      <c r="I182" s="266" t="str">
        <f>IF(ISNA(S182),"",S182)</f>
        <v/>
      </c>
      <c r="J182" s="597" t="str">
        <f t="shared" si="34"/>
        <v/>
      </c>
      <c r="K182" s="598"/>
      <c r="L182" s="599"/>
      <c r="M182" s="331"/>
      <c r="N182" s="225"/>
      <c r="O182" s="225">
        <v>161</v>
      </c>
      <c r="P182" s="225" t="e">
        <f>VLOOKUP($O182,ControlPoints!$A$6:$B$4228,2,FALSE) &amp; " - " &amp; VLOOKUP($O182,ControlPoints!$A$6:$D$4228,4,FALSE)</f>
        <v>#N/A</v>
      </c>
      <c r="Q182" s="225" t="e">
        <f>VLOOKUP($O182,ControlPoints!$A$6:$D$4228,3,FALSE)</f>
        <v>#N/A</v>
      </c>
      <c r="R182" s="225" t="e">
        <f>VLOOKUP($O182,ControlPoints!$Z$7:$AA$4228,2,FALSE)</f>
        <v>#N/A</v>
      </c>
      <c r="S182" s="191" t="e">
        <f>VLOOKUP($O182,ControlPoints!$Z$7:$AB$4228,3,FALSE)</f>
        <v>#N/A</v>
      </c>
      <c r="T182" s="191" t="e">
        <f>VLOOKUP($O182,ControlPoints!$Z$7:$AC4388,4,FALSE)</f>
        <v>#N/A</v>
      </c>
    </row>
    <row r="183" spans="2:20" ht="25.5" customHeight="1">
      <c r="B183" s="264" t="str">
        <f t="shared" si="31"/>
        <v/>
      </c>
      <c r="C183" s="265" t="str">
        <f t="shared" si="31"/>
        <v/>
      </c>
      <c r="D183" s="594" t="str">
        <f t="shared" si="31"/>
        <v/>
      </c>
      <c r="E183" s="595"/>
      <c r="F183" s="595"/>
      <c r="G183" s="595"/>
      <c r="H183" s="596"/>
      <c r="I183" s="266" t="str">
        <f t="shared" ref="I183:I246" si="35">IF(ISNA(S183),"",S183)</f>
        <v/>
      </c>
      <c r="J183" s="597" t="str">
        <f t="shared" si="34"/>
        <v/>
      </c>
      <c r="K183" s="598"/>
      <c r="L183" s="599"/>
      <c r="M183" s="331"/>
      <c r="N183" s="225"/>
      <c r="O183" s="225">
        <v>162</v>
      </c>
      <c r="P183" s="225" t="e">
        <f>VLOOKUP($O183,ControlPoints!$A$6:$B$4228,2,FALSE) &amp; " - " &amp; VLOOKUP($O183,ControlPoints!$A$6:$D$4228,4,FALSE)</f>
        <v>#N/A</v>
      </c>
      <c r="Q183" s="225" t="e">
        <f>VLOOKUP($O183,ControlPoints!$A$6:$D$4228,3,FALSE)</f>
        <v>#N/A</v>
      </c>
      <c r="R183" s="225" t="e">
        <f>VLOOKUP($O183,ControlPoints!$Z$7:$AA$4228,2,FALSE)</f>
        <v>#N/A</v>
      </c>
      <c r="S183" s="191" t="e">
        <f>VLOOKUP($O183,ControlPoints!$Z$7:$AB$4228,3,FALSE)</f>
        <v>#N/A</v>
      </c>
      <c r="T183" s="191" t="e">
        <f>VLOOKUP($O183,ControlPoints!$Z$7:$AC4389,4,FALSE)</f>
        <v>#N/A</v>
      </c>
    </row>
    <row r="184" spans="2:20" ht="25.5" customHeight="1">
      <c r="B184" s="264" t="str">
        <f t="shared" si="31"/>
        <v/>
      </c>
      <c r="C184" s="265" t="str">
        <f t="shared" si="31"/>
        <v/>
      </c>
      <c r="D184" s="594" t="str">
        <f t="shared" si="31"/>
        <v/>
      </c>
      <c r="E184" s="595"/>
      <c r="F184" s="595"/>
      <c r="G184" s="595"/>
      <c r="H184" s="596"/>
      <c r="I184" s="266" t="str">
        <f t="shared" si="35"/>
        <v/>
      </c>
      <c r="J184" s="597" t="str">
        <f t="shared" ref="J184:J197" si="36">IF(ISNA(T184),"",T184)</f>
        <v/>
      </c>
      <c r="K184" s="598"/>
      <c r="L184" s="599"/>
      <c r="M184" s="331"/>
      <c r="N184" s="225"/>
      <c r="O184" s="225">
        <v>163</v>
      </c>
      <c r="P184" s="225" t="e">
        <f>VLOOKUP($O184,ControlPoints!$A$6:$B$4228,2,FALSE) &amp; " - " &amp; VLOOKUP($O184,ControlPoints!$A$6:$D$4228,4,FALSE)</f>
        <v>#N/A</v>
      </c>
      <c r="Q184" s="225" t="e">
        <f>VLOOKUP($O184,ControlPoints!$A$6:$D$4228,3,FALSE)</f>
        <v>#N/A</v>
      </c>
      <c r="R184" s="225" t="e">
        <f>VLOOKUP($O184,ControlPoints!$Z$7:$AA$4228,2,FALSE)</f>
        <v>#N/A</v>
      </c>
      <c r="S184" s="191" t="e">
        <f>VLOOKUP($O184,ControlPoints!$Z$7:$AB$4228,3,FALSE)</f>
        <v>#N/A</v>
      </c>
      <c r="T184" s="191" t="e">
        <f>VLOOKUP($O184,ControlPoints!$Z$7:$AC4390,4,FALSE)</f>
        <v>#N/A</v>
      </c>
    </row>
    <row r="185" spans="2:20" ht="25.5" customHeight="1">
      <c r="B185" s="264" t="str">
        <f t="shared" si="31"/>
        <v/>
      </c>
      <c r="C185" s="265" t="str">
        <f t="shared" si="31"/>
        <v/>
      </c>
      <c r="D185" s="594" t="str">
        <f t="shared" si="31"/>
        <v/>
      </c>
      <c r="E185" s="595"/>
      <c r="F185" s="595"/>
      <c r="G185" s="595"/>
      <c r="H185" s="596"/>
      <c r="I185" s="266" t="str">
        <f t="shared" si="35"/>
        <v/>
      </c>
      <c r="J185" s="597" t="str">
        <f t="shared" si="36"/>
        <v/>
      </c>
      <c r="K185" s="598"/>
      <c r="L185" s="599"/>
      <c r="M185" s="331"/>
      <c r="N185" s="225"/>
      <c r="O185" s="225">
        <v>164</v>
      </c>
      <c r="P185" s="225" t="e">
        <f>VLOOKUP($O185,ControlPoints!$A$6:$B$4228,2,FALSE) &amp; " - " &amp; VLOOKUP($O185,ControlPoints!$A$6:$D$4228,4,FALSE)</f>
        <v>#N/A</v>
      </c>
      <c r="Q185" s="225" t="e">
        <f>VLOOKUP($O185,ControlPoints!$A$6:$D$4228,3,FALSE)</f>
        <v>#N/A</v>
      </c>
      <c r="R185" s="225" t="e">
        <f>VLOOKUP($O185,ControlPoints!$Z$7:$AA$4228,2,FALSE)</f>
        <v>#N/A</v>
      </c>
      <c r="S185" s="191" t="e">
        <f>VLOOKUP($O185,ControlPoints!$Z$7:$AB$4228,3,FALSE)</f>
        <v>#N/A</v>
      </c>
      <c r="T185" s="191" t="e">
        <f>VLOOKUP($O185,ControlPoints!$Z$7:$AC4391,4,FALSE)</f>
        <v>#N/A</v>
      </c>
    </row>
    <row r="186" spans="2:20" ht="25.5" customHeight="1">
      <c r="B186" s="264" t="str">
        <f t="shared" si="31"/>
        <v/>
      </c>
      <c r="C186" s="265" t="str">
        <f t="shared" si="31"/>
        <v/>
      </c>
      <c r="D186" s="594" t="str">
        <f t="shared" si="31"/>
        <v/>
      </c>
      <c r="E186" s="595"/>
      <c r="F186" s="595"/>
      <c r="G186" s="595"/>
      <c r="H186" s="596"/>
      <c r="I186" s="266" t="str">
        <f t="shared" si="35"/>
        <v/>
      </c>
      <c r="J186" s="597" t="str">
        <f t="shared" si="36"/>
        <v/>
      </c>
      <c r="K186" s="598"/>
      <c r="L186" s="599"/>
      <c r="M186" s="331"/>
      <c r="N186" s="225"/>
      <c r="O186" s="225">
        <v>165</v>
      </c>
      <c r="P186" s="225" t="e">
        <f>VLOOKUP($O186,ControlPoints!$A$6:$B$4228,2,FALSE) &amp; " - " &amp; VLOOKUP($O186,ControlPoints!$A$6:$D$4228,4,FALSE)</f>
        <v>#N/A</v>
      </c>
      <c r="Q186" s="225" t="e">
        <f>VLOOKUP($O186,ControlPoints!$A$6:$D$4228,3,FALSE)</f>
        <v>#N/A</v>
      </c>
      <c r="R186" s="225" t="e">
        <f>VLOOKUP($O186,ControlPoints!$Z$7:$AA$4228,2,FALSE)</f>
        <v>#N/A</v>
      </c>
      <c r="S186" s="191" t="e">
        <f>VLOOKUP($O186,ControlPoints!$Z$7:$AB$4228,3,FALSE)</f>
        <v>#N/A</v>
      </c>
      <c r="T186" s="191" t="e">
        <f>VLOOKUP($O186,ControlPoints!$Z$7:$AC4392,4,FALSE)</f>
        <v>#N/A</v>
      </c>
    </row>
    <row r="187" spans="2:20" ht="25.5" customHeight="1">
      <c r="B187" s="264" t="str">
        <f t="shared" si="31"/>
        <v/>
      </c>
      <c r="C187" s="265" t="str">
        <f t="shared" si="31"/>
        <v/>
      </c>
      <c r="D187" s="594" t="str">
        <f t="shared" si="31"/>
        <v/>
      </c>
      <c r="E187" s="595"/>
      <c r="F187" s="595"/>
      <c r="G187" s="595"/>
      <c r="H187" s="596"/>
      <c r="I187" s="266" t="str">
        <f t="shared" si="35"/>
        <v/>
      </c>
      <c r="J187" s="597" t="str">
        <f t="shared" si="36"/>
        <v/>
      </c>
      <c r="K187" s="598"/>
      <c r="L187" s="599"/>
      <c r="M187" s="331"/>
      <c r="N187" s="225"/>
      <c r="O187" s="225">
        <v>166</v>
      </c>
      <c r="P187" s="225" t="e">
        <f>VLOOKUP($O187,ControlPoints!$A$6:$B$4228,2,FALSE) &amp; " - " &amp; VLOOKUP($O187,ControlPoints!$A$6:$D$4228,4,FALSE)</f>
        <v>#N/A</v>
      </c>
      <c r="Q187" s="225" t="e">
        <f>VLOOKUP($O187,ControlPoints!$A$6:$D$4228,3,FALSE)</f>
        <v>#N/A</v>
      </c>
      <c r="R187" s="225" t="e">
        <f>VLOOKUP($O187,ControlPoints!$Z$7:$AA$4228,2,FALSE)</f>
        <v>#N/A</v>
      </c>
      <c r="S187" s="191" t="e">
        <f>VLOOKUP($O187,ControlPoints!$Z$7:$AB$4228,3,FALSE)</f>
        <v>#N/A</v>
      </c>
      <c r="T187" s="191" t="e">
        <f>VLOOKUP($O187,ControlPoints!$Z$7:$AC4393,4,FALSE)</f>
        <v>#N/A</v>
      </c>
    </row>
    <row r="188" spans="2:20" ht="25.5" customHeight="1">
      <c r="B188" s="264" t="str">
        <f t="shared" si="31"/>
        <v/>
      </c>
      <c r="C188" s="265" t="str">
        <f t="shared" si="31"/>
        <v/>
      </c>
      <c r="D188" s="594" t="str">
        <f t="shared" si="31"/>
        <v/>
      </c>
      <c r="E188" s="595"/>
      <c r="F188" s="595"/>
      <c r="G188" s="595"/>
      <c r="H188" s="596"/>
      <c r="I188" s="266" t="str">
        <f t="shared" si="35"/>
        <v/>
      </c>
      <c r="J188" s="597" t="str">
        <f t="shared" si="36"/>
        <v/>
      </c>
      <c r="K188" s="598"/>
      <c r="L188" s="599"/>
      <c r="M188" s="331"/>
      <c r="N188" s="225"/>
      <c r="O188" s="225">
        <v>167</v>
      </c>
      <c r="P188" s="225" t="e">
        <f>VLOOKUP($O188,ControlPoints!$A$6:$B$4228,2,FALSE) &amp; " - " &amp; VLOOKUP($O188,ControlPoints!$A$6:$D$4228,4,FALSE)</f>
        <v>#N/A</v>
      </c>
      <c r="Q188" s="225" t="e">
        <f>VLOOKUP($O188,ControlPoints!$A$6:$D$4228,3,FALSE)</f>
        <v>#N/A</v>
      </c>
      <c r="R188" s="225" t="e">
        <f>VLOOKUP($O188,ControlPoints!$Z$7:$AA$4228,2,FALSE)</f>
        <v>#N/A</v>
      </c>
      <c r="S188" s="191" t="e">
        <f>VLOOKUP($O188,ControlPoints!$Z$7:$AB$4228,3,FALSE)</f>
        <v>#N/A</v>
      </c>
      <c r="T188" s="191" t="e">
        <f>VLOOKUP($O188,ControlPoints!$Z$7:$AC4394,4,FALSE)</f>
        <v>#N/A</v>
      </c>
    </row>
    <row r="189" spans="2:20" ht="25.5" customHeight="1">
      <c r="B189" s="264" t="str">
        <f t="shared" si="31"/>
        <v/>
      </c>
      <c r="C189" s="265" t="str">
        <f t="shared" si="31"/>
        <v/>
      </c>
      <c r="D189" s="594" t="str">
        <f t="shared" si="31"/>
        <v/>
      </c>
      <c r="E189" s="595"/>
      <c r="F189" s="595"/>
      <c r="G189" s="595"/>
      <c r="H189" s="596"/>
      <c r="I189" s="266" t="str">
        <f t="shared" si="35"/>
        <v/>
      </c>
      <c r="J189" s="597" t="str">
        <f t="shared" si="36"/>
        <v/>
      </c>
      <c r="K189" s="598"/>
      <c r="L189" s="599"/>
      <c r="M189" s="331"/>
      <c r="N189" s="225"/>
      <c r="O189" s="225">
        <v>168</v>
      </c>
      <c r="P189" s="225" t="e">
        <f>VLOOKUP($O189,ControlPoints!$A$6:$B$4228,2,FALSE) &amp; " - " &amp; VLOOKUP($O189,ControlPoints!$A$6:$D$4228,4,FALSE)</f>
        <v>#N/A</v>
      </c>
      <c r="Q189" s="225" t="e">
        <f>VLOOKUP($O189,ControlPoints!$A$6:$D$4228,3,FALSE)</f>
        <v>#N/A</v>
      </c>
      <c r="R189" s="225" t="e">
        <f>VLOOKUP($O189,ControlPoints!$Z$7:$AA$4228,2,FALSE)</f>
        <v>#N/A</v>
      </c>
      <c r="S189" s="191" t="e">
        <f>VLOOKUP($O189,ControlPoints!$Z$7:$AB$4228,3,FALSE)</f>
        <v>#N/A</v>
      </c>
      <c r="T189" s="191" t="e">
        <f>VLOOKUP($O189,ControlPoints!$Z$7:$AC4395,4,FALSE)</f>
        <v>#N/A</v>
      </c>
    </row>
    <row r="190" spans="2:20" ht="25.5" customHeight="1">
      <c r="B190" s="264" t="str">
        <f t="shared" si="31"/>
        <v/>
      </c>
      <c r="C190" s="265" t="str">
        <f t="shared" si="31"/>
        <v/>
      </c>
      <c r="D190" s="594" t="str">
        <f t="shared" si="31"/>
        <v/>
      </c>
      <c r="E190" s="595"/>
      <c r="F190" s="595"/>
      <c r="G190" s="595"/>
      <c r="H190" s="596"/>
      <c r="I190" s="266" t="str">
        <f t="shared" si="35"/>
        <v/>
      </c>
      <c r="J190" s="597" t="str">
        <f t="shared" si="36"/>
        <v/>
      </c>
      <c r="K190" s="598"/>
      <c r="L190" s="599"/>
      <c r="M190" s="331"/>
      <c r="N190" s="225"/>
      <c r="O190" s="225">
        <v>169</v>
      </c>
      <c r="P190" s="225" t="e">
        <f>VLOOKUP($O190,ControlPoints!$A$6:$B$4228,2,FALSE) &amp; " - " &amp; VLOOKUP($O190,ControlPoints!$A$6:$D$4228,4,FALSE)</f>
        <v>#N/A</v>
      </c>
      <c r="Q190" s="225" t="e">
        <f>VLOOKUP($O190,ControlPoints!$A$6:$D$4228,3,FALSE)</f>
        <v>#N/A</v>
      </c>
      <c r="R190" s="225" t="e">
        <f>VLOOKUP($O190,ControlPoints!$Z$7:$AA$4228,2,FALSE)</f>
        <v>#N/A</v>
      </c>
      <c r="S190" s="191" t="e">
        <f>VLOOKUP($O190,ControlPoints!$Z$7:$AB$4228,3,FALSE)</f>
        <v>#N/A</v>
      </c>
      <c r="T190" s="191" t="e">
        <f>VLOOKUP($O190,ControlPoints!$Z$7:$AC4396,4,FALSE)</f>
        <v>#N/A</v>
      </c>
    </row>
    <row r="191" spans="2:20" ht="25.5" customHeight="1">
      <c r="B191" s="264" t="str">
        <f t="shared" si="31"/>
        <v/>
      </c>
      <c r="C191" s="265" t="str">
        <f t="shared" si="31"/>
        <v/>
      </c>
      <c r="D191" s="594" t="str">
        <f t="shared" si="31"/>
        <v/>
      </c>
      <c r="E191" s="595"/>
      <c r="F191" s="595"/>
      <c r="G191" s="595"/>
      <c r="H191" s="596"/>
      <c r="I191" s="266" t="str">
        <f t="shared" si="35"/>
        <v/>
      </c>
      <c r="J191" s="597" t="str">
        <f t="shared" si="36"/>
        <v/>
      </c>
      <c r="K191" s="598"/>
      <c r="L191" s="599"/>
      <c r="M191" s="331"/>
      <c r="N191" s="225"/>
      <c r="O191" s="225">
        <v>170</v>
      </c>
      <c r="P191" s="225" t="e">
        <f>VLOOKUP($O191,ControlPoints!$A$6:$B$4228,2,FALSE) &amp; " - " &amp; VLOOKUP($O191,ControlPoints!$A$6:$D$4228,4,FALSE)</f>
        <v>#N/A</v>
      </c>
      <c r="Q191" s="225" t="e">
        <f>VLOOKUP($O191,ControlPoints!$A$6:$D$4228,3,FALSE)</f>
        <v>#N/A</v>
      </c>
      <c r="R191" s="225" t="e">
        <f>VLOOKUP($O191,ControlPoints!$Z$7:$AA$4228,2,FALSE)</f>
        <v>#N/A</v>
      </c>
      <c r="S191" s="191" t="e">
        <f>VLOOKUP($O191,ControlPoints!$Z$7:$AB$4228,3,FALSE)</f>
        <v>#N/A</v>
      </c>
      <c r="T191" s="191" t="e">
        <f>VLOOKUP($O191,ControlPoints!$Z$7:$AC4397,4,FALSE)</f>
        <v>#N/A</v>
      </c>
    </row>
    <row r="192" spans="2:20" ht="25.5" customHeight="1">
      <c r="B192" s="264" t="str">
        <f t="shared" si="31"/>
        <v/>
      </c>
      <c r="C192" s="265" t="str">
        <f t="shared" si="31"/>
        <v/>
      </c>
      <c r="D192" s="594" t="str">
        <f t="shared" si="31"/>
        <v/>
      </c>
      <c r="E192" s="595"/>
      <c r="F192" s="595"/>
      <c r="G192" s="595"/>
      <c r="H192" s="596"/>
      <c r="I192" s="266" t="str">
        <f t="shared" si="35"/>
        <v/>
      </c>
      <c r="J192" s="597" t="str">
        <f t="shared" si="36"/>
        <v/>
      </c>
      <c r="K192" s="598"/>
      <c r="L192" s="599"/>
      <c r="M192" s="331"/>
      <c r="N192" s="225"/>
      <c r="O192" s="225">
        <v>171</v>
      </c>
      <c r="P192" s="225" t="e">
        <f>VLOOKUP($O192,ControlPoints!$A$6:$B$4228,2,FALSE) &amp; " - " &amp; VLOOKUP($O192,ControlPoints!$A$6:$D$4228,4,FALSE)</f>
        <v>#N/A</v>
      </c>
      <c r="Q192" s="225" t="e">
        <f>VLOOKUP($O192,ControlPoints!$A$6:$D$4228,3,FALSE)</f>
        <v>#N/A</v>
      </c>
      <c r="R192" s="225" t="e">
        <f>VLOOKUP($O192,ControlPoints!$Z$7:$AA$4228,2,FALSE)</f>
        <v>#N/A</v>
      </c>
      <c r="S192" s="191" t="e">
        <f>VLOOKUP($O192,ControlPoints!$Z$7:$AB$4228,3,FALSE)</f>
        <v>#N/A</v>
      </c>
      <c r="T192" s="191" t="e">
        <f>VLOOKUP($O192,ControlPoints!$Z$7:$AC4398,4,FALSE)</f>
        <v>#N/A</v>
      </c>
    </row>
    <row r="193" spans="2:20" ht="25.5" customHeight="1">
      <c r="B193" s="264" t="str">
        <f t="shared" si="31"/>
        <v/>
      </c>
      <c r="C193" s="265" t="str">
        <f t="shared" si="31"/>
        <v/>
      </c>
      <c r="D193" s="594" t="str">
        <f t="shared" si="31"/>
        <v/>
      </c>
      <c r="E193" s="595"/>
      <c r="F193" s="595"/>
      <c r="G193" s="595"/>
      <c r="H193" s="596"/>
      <c r="I193" s="266" t="str">
        <f t="shared" si="35"/>
        <v/>
      </c>
      <c r="J193" s="597" t="str">
        <f t="shared" si="36"/>
        <v/>
      </c>
      <c r="K193" s="598"/>
      <c r="L193" s="599"/>
      <c r="M193" s="331"/>
      <c r="N193" s="225"/>
      <c r="O193" s="225">
        <v>172</v>
      </c>
      <c r="P193" s="225" t="e">
        <f>VLOOKUP($O193,ControlPoints!$A$6:$B$4228,2,FALSE) &amp; " - " &amp; VLOOKUP($O193,ControlPoints!$A$6:$D$4228,4,FALSE)</f>
        <v>#N/A</v>
      </c>
      <c r="Q193" s="225" t="e">
        <f>VLOOKUP($O193,ControlPoints!$A$6:$D$4228,3,FALSE)</f>
        <v>#N/A</v>
      </c>
      <c r="R193" s="225" t="e">
        <f>VLOOKUP($O193,ControlPoints!$Z$7:$AA$4228,2,FALSE)</f>
        <v>#N/A</v>
      </c>
      <c r="S193" s="191" t="e">
        <f>VLOOKUP($O193,ControlPoints!$Z$7:$AB$4228,3,FALSE)</f>
        <v>#N/A</v>
      </c>
      <c r="T193" s="191" t="e">
        <f>VLOOKUP($O193,ControlPoints!$Z$7:$AC4399,4,FALSE)</f>
        <v>#N/A</v>
      </c>
    </row>
    <row r="194" spans="2:20" ht="25.5" customHeight="1">
      <c r="B194" s="264" t="str">
        <f t="shared" si="31"/>
        <v/>
      </c>
      <c r="C194" s="265" t="str">
        <f t="shared" si="31"/>
        <v/>
      </c>
      <c r="D194" s="594" t="str">
        <f t="shared" si="31"/>
        <v/>
      </c>
      <c r="E194" s="595"/>
      <c r="F194" s="595"/>
      <c r="G194" s="595"/>
      <c r="H194" s="596"/>
      <c r="I194" s="266" t="str">
        <f t="shared" si="35"/>
        <v/>
      </c>
      <c r="J194" s="597" t="str">
        <f t="shared" si="36"/>
        <v/>
      </c>
      <c r="K194" s="598"/>
      <c r="L194" s="599"/>
      <c r="M194" s="331"/>
      <c r="N194" s="225"/>
      <c r="O194" s="225">
        <v>173</v>
      </c>
      <c r="P194" s="225" t="e">
        <f>VLOOKUP($O194,ControlPoints!$A$6:$B$4228,2,FALSE) &amp; " - " &amp; VLOOKUP($O194,ControlPoints!$A$6:$D$4228,4,FALSE)</f>
        <v>#N/A</v>
      </c>
      <c r="Q194" s="225" t="e">
        <f>VLOOKUP($O194,ControlPoints!$A$6:$D$4228,3,FALSE)</f>
        <v>#N/A</v>
      </c>
      <c r="R194" s="225" t="e">
        <f>VLOOKUP($O194,ControlPoints!$Z$7:$AA$4228,2,FALSE)</f>
        <v>#N/A</v>
      </c>
      <c r="S194" s="191" t="e">
        <f>VLOOKUP($O194,ControlPoints!$Z$7:$AB$4228,3,FALSE)</f>
        <v>#N/A</v>
      </c>
      <c r="T194" s="191" t="e">
        <f>VLOOKUP($O194,ControlPoints!$Z$7:$AC4400,4,FALSE)</f>
        <v>#N/A</v>
      </c>
    </row>
    <row r="195" spans="2:20" ht="25.5" customHeight="1">
      <c r="B195" s="264" t="str">
        <f t="shared" si="31"/>
        <v/>
      </c>
      <c r="C195" s="265" t="str">
        <f t="shared" si="31"/>
        <v/>
      </c>
      <c r="D195" s="594" t="str">
        <f t="shared" si="31"/>
        <v/>
      </c>
      <c r="E195" s="595"/>
      <c r="F195" s="595"/>
      <c r="G195" s="595"/>
      <c r="H195" s="596"/>
      <c r="I195" s="266" t="str">
        <f t="shared" si="35"/>
        <v/>
      </c>
      <c r="J195" s="597" t="str">
        <f t="shared" si="36"/>
        <v/>
      </c>
      <c r="K195" s="598"/>
      <c r="L195" s="599"/>
      <c r="M195" s="331"/>
      <c r="N195" s="225"/>
      <c r="O195" s="225">
        <v>174</v>
      </c>
      <c r="P195" s="225" t="e">
        <f>VLOOKUP($O195,ControlPoints!$A$6:$B$4228,2,FALSE) &amp; " - " &amp; VLOOKUP($O195,ControlPoints!$A$6:$D$4228,4,FALSE)</f>
        <v>#N/A</v>
      </c>
      <c r="Q195" s="225" t="e">
        <f>VLOOKUP($O195,ControlPoints!$A$6:$D$4228,3,FALSE)</f>
        <v>#N/A</v>
      </c>
      <c r="R195" s="225" t="e">
        <f>VLOOKUP($O195,ControlPoints!$Z$7:$AA$4228,2,FALSE)</f>
        <v>#N/A</v>
      </c>
      <c r="S195" s="191" t="e">
        <f>VLOOKUP($O195,ControlPoints!$Z$7:$AB$4228,3,FALSE)</f>
        <v>#N/A</v>
      </c>
      <c r="T195" s="191" t="e">
        <f>VLOOKUP($O195,ControlPoints!$Z$7:$AC4401,4,FALSE)</f>
        <v>#N/A</v>
      </c>
    </row>
    <row r="196" spans="2:20" ht="25.5" customHeight="1">
      <c r="B196" s="264" t="str">
        <f t="shared" si="31"/>
        <v/>
      </c>
      <c r="C196" s="265" t="str">
        <f t="shared" si="31"/>
        <v/>
      </c>
      <c r="D196" s="594" t="str">
        <f t="shared" si="31"/>
        <v/>
      </c>
      <c r="E196" s="595"/>
      <c r="F196" s="595"/>
      <c r="G196" s="595"/>
      <c r="H196" s="596"/>
      <c r="I196" s="266" t="str">
        <f t="shared" si="35"/>
        <v/>
      </c>
      <c r="J196" s="597" t="str">
        <f t="shared" si="36"/>
        <v/>
      </c>
      <c r="K196" s="598"/>
      <c r="L196" s="599"/>
      <c r="M196" s="331"/>
      <c r="N196" s="225"/>
      <c r="O196" s="225">
        <v>175</v>
      </c>
      <c r="P196" s="225" t="e">
        <f>VLOOKUP($O196,ControlPoints!$A$6:$B$4228,2,FALSE) &amp; " - " &amp; VLOOKUP($O196,ControlPoints!$A$6:$D$4228,4,FALSE)</f>
        <v>#N/A</v>
      </c>
      <c r="Q196" s="225" t="e">
        <f>VLOOKUP($O196,ControlPoints!$A$6:$D$4228,3,FALSE)</f>
        <v>#N/A</v>
      </c>
      <c r="R196" s="225" t="e">
        <f>VLOOKUP($O196,ControlPoints!$Z$7:$AA$4228,2,FALSE)</f>
        <v>#N/A</v>
      </c>
      <c r="S196" s="191" t="e">
        <f>VLOOKUP($O196,ControlPoints!$Z$7:$AB$4228,3,FALSE)</f>
        <v>#N/A</v>
      </c>
      <c r="T196" s="191" t="e">
        <f>VLOOKUP($O196,ControlPoints!$Z$7:$AC4402,4,FALSE)</f>
        <v>#N/A</v>
      </c>
    </row>
    <row r="197" spans="2:20" ht="25.5" customHeight="1">
      <c r="B197" s="264" t="str">
        <f t="shared" si="31"/>
        <v/>
      </c>
      <c r="C197" s="265" t="str">
        <f t="shared" si="31"/>
        <v/>
      </c>
      <c r="D197" s="594" t="str">
        <f t="shared" si="31"/>
        <v/>
      </c>
      <c r="E197" s="595"/>
      <c r="F197" s="595"/>
      <c r="G197" s="595"/>
      <c r="H197" s="596"/>
      <c r="I197" s="266" t="str">
        <f t="shared" si="35"/>
        <v/>
      </c>
      <c r="J197" s="597" t="str">
        <f t="shared" si="36"/>
        <v/>
      </c>
      <c r="K197" s="598"/>
      <c r="L197" s="599"/>
      <c r="M197" s="331"/>
      <c r="N197" s="225"/>
      <c r="O197" s="225">
        <v>176</v>
      </c>
      <c r="P197" s="225" t="e">
        <f>VLOOKUP($O197,ControlPoints!$A$6:$B$4228,2,FALSE) &amp; " - " &amp; VLOOKUP($O197,ControlPoints!$A$6:$D$4228,4,FALSE)</f>
        <v>#N/A</v>
      </c>
      <c r="Q197" s="225" t="e">
        <f>VLOOKUP($O197,ControlPoints!$A$6:$D$4228,3,FALSE)</f>
        <v>#N/A</v>
      </c>
      <c r="R197" s="225" t="e">
        <f>VLOOKUP($O197,ControlPoints!$Z$7:$AA$4228,2,FALSE)</f>
        <v>#N/A</v>
      </c>
      <c r="S197" s="191" t="e">
        <f>VLOOKUP($O197,ControlPoints!$Z$7:$AB$4228,3,FALSE)</f>
        <v>#N/A</v>
      </c>
      <c r="T197" s="191" t="e">
        <f>VLOOKUP($O197,ControlPoints!$Z$7:$AC4403,4,FALSE)</f>
        <v>#N/A</v>
      </c>
    </row>
    <row r="198" spans="2:20" ht="25.5" customHeight="1">
      <c r="B198" s="264" t="str">
        <f t="shared" si="31"/>
        <v/>
      </c>
      <c r="C198" s="265" t="str">
        <f t="shared" si="31"/>
        <v/>
      </c>
      <c r="D198" s="594" t="str">
        <f t="shared" si="31"/>
        <v/>
      </c>
      <c r="E198" s="595"/>
      <c r="F198" s="595"/>
      <c r="G198" s="595"/>
      <c r="H198" s="596"/>
      <c r="I198" s="266" t="str">
        <f t="shared" si="35"/>
        <v/>
      </c>
      <c r="J198" s="597" t="str">
        <f t="shared" ref="J198:J211" si="37">IF(ISNA(T198),"",T198)</f>
        <v/>
      </c>
      <c r="K198" s="598"/>
      <c r="L198" s="599"/>
      <c r="M198" s="331"/>
      <c r="N198" s="225"/>
      <c r="O198" s="225">
        <v>177</v>
      </c>
      <c r="P198" s="225" t="e">
        <f>VLOOKUP($O198,ControlPoints!$A$6:$B$4228,2,FALSE) &amp; " - " &amp; VLOOKUP($O198,ControlPoints!$A$6:$D$4228,4,FALSE)</f>
        <v>#N/A</v>
      </c>
      <c r="Q198" s="225" t="e">
        <f>VLOOKUP($O198,ControlPoints!$A$6:$D$4228,3,FALSE)</f>
        <v>#N/A</v>
      </c>
      <c r="R198" s="225" t="e">
        <f>VLOOKUP($O198,ControlPoints!$Z$7:$AA$4228,2,FALSE)</f>
        <v>#N/A</v>
      </c>
      <c r="S198" s="191" t="e">
        <f>VLOOKUP($O198,ControlPoints!$Z$7:$AB$4228,3,FALSE)</f>
        <v>#N/A</v>
      </c>
      <c r="T198" s="191" t="e">
        <f>VLOOKUP($O198,ControlPoints!$Z$7:$AC4404,4,FALSE)</f>
        <v>#N/A</v>
      </c>
    </row>
    <row r="199" spans="2:20" ht="25.5" customHeight="1">
      <c r="B199" s="264" t="str">
        <f t="shared" si="31"/>
        <v/>
      </c>
      <c r="C199" s="265" t="str">
        <f t="shared" si="31"/>
        <v/>
      </c>
      <c r="D199" s="594" t="str">
        <f t="shared" si="31"/>
        <v/>
      </c>
      <c r="E199" s="595"/>
      <c r="F199" s="595"/>
      <c r="G199" s="595"/>
      <c r="H199" s="596"/>
      <c r="I199" s="266" t="str">
        <f t="shared" si="35"/>
        <v/>
      </c>
      <c r="J199" s="597" t="str">
        <f t="shared" si="37"/>
        <v/>
      </c>
      <c r="K199" s="598"/>
      <c r="L199" s="599"/>
      <c r="M199" s="331"/>
      <c r="N199" s="225"/>
      <c r="O199" s="225">
        <v>178</v>
      </c>
      <c r="P199" s="225" t="e">
        <f>VLOOKUP($O199,ControlPoints!$A$6:$B$4228,2,FALSE) &amp; " - " &amp; VLOOKUP($O199,ControlPoints!$A$6:$D$4228,4,FALSE)</f>
        <v>#N/A</v>
      </c>
      <c r="Q199" s="225" t="e">
        <f>VLOOKUP($O199,ControlPoints!$A$6:$D$4228,3,FALSE)</f>
        <v>#N/A</v>
      </c>
      <c r="R199" s="225" t="e">
        <f>VLOOKUP($O199,ControlPoints!$Z$7:$AA$4228,2,FALSE)</f>
        <v>#N/A</v>
      </c>
      <c r="S199" s="191" t="e">
        <f>VLOOKUP($O199,ControlPoints!$Z$7:$AB$4228,3,FALSE)</f>
        <v>#N/A</v>
      </c>
      <c r="T199" s="191" t="e">
        <f>VLOOKUP($O199,ControlPoints!$Z$7:$AC4405,4,FALSE)</f>
        <v>#N/A</v>
      </c>
    </row>
    <row r="200" spans="2:20" ht="25.5" customHeight="1">
      <c r="B200" s="264" t="str">
        <f t="shared" si="31"/>
        <v/>
      </c>
      <c r="C200" s="265" t="str">
        <f t="shared" si="31"/>
        <v/>
      </c>
      <c r="D200" s="594" t="str">
        <f t="shared" si="31"/>
        <v/>
      </c>
      <c r="E200" s="595"/>
      <c r="F200" s="595"/>
      <c r="G200" s="595"/>
      <c r="H200" s="596"/>
      <c r="I200" s="266" t="str">
        <f t="shared" si="35"/>
        <v/>
      </c>
      <c r="J200" s="597" t="str">
        <f t="shared" si="37"/>
        <v/>
      </c>
      <c r="K200" s="598"/>
      <c r="L200" s="599"/>
      <c r="M200" s="331"/>
      <c r="N200" s="225"/>
      <c r="O200" s="225">
        <v>179</v>
      </c>
      <c r="P200" s="225" t="e">
        <f>VLOOKUP($O200,ControlPoints!$A$6:$B$4228,2,FALSE) &amp; " - " &amp; VLOOKUP($O200,ControlPoints!$A$6:$D$4228,4,FALSE)</f>
        <v>#N/A</v>
      </c>
      <c r="Q200" s="225" t="e">
        <f>VLOOKUP($O200,ControlPoints!$A$6:$D$4228,3,FALSE)</f>
        <v>#N/A</v>
      </c>
      <c r="R200" s="225" t="e">
        <f>VLOOKUP($O200,ControlPoints!$Z$7:$AA$4228,2,FALSE)</f>
        <v>#N/A</v>
      </c>
      <c r="S200" s="191" t="e">
        <f>VLOOKUP($O200,ControlPoints!$Z$7:$AB$4228,3,FALSE)</f>
        <v>#N/A</v>
      </c>
      <c r="T200" s="191" t="e">
        <f>VLOOKUP($O200,ControlPoints!$Z$7:$AC4406,4,FALSE)</f>
        <v>#N/A</v>
      </c>
    </row>
    <row r="201" spans="2:20" ht="25.5" customHeight="1">
      <c r="B201" s="264" t="str">
        <f t="shared" si="31"/>
        <v/>
      </c>
      <c r="C201" s="265" t="str">
        <f t="shared" si="31"/>
        <v/>
      </c>
      <c r="D201" s="594" t="str">
        <f t="shared" si="31"/>
        <v/>
      </c>
      <c r="E201" s="595"/>
      <c r="F201" s="595"/>
      <c r="G201" s="595"/>
      <c r="H201" s="596"/>
      <c r="I201" s="266" t="str">
        <f t="shared" si="35"/>
        <v/>
      </c>
      <c r="J201" s="597" t="str">
        <f t="shared" si="37"/>
        <v/>
      </c>
      <c r="K201" s="598"/>
      <c r="L201" s="599"/>
      <c r="M201" s="331"/>
      <c r="N201" s="225"/>
      <c r="O201" s="225">
        <v>180</v>
      </c>
      <c r="P201" s="225" t="e">
        <f>VLOOKUP($O201,ControlPoints!$A$6:$B$4228,2,FALSE) &amp; " - " &amp; VLOOKUP($O201,ControlPoints!$A$6:$D$4228,4,FALSE)</f>
        <v>#N/A</v>
      </c>
      <c r="Q201" s="225" t="e">
        <f>VLOOKUP($O201,ControlPoints!$A$6:$D$4228,3,FALSE)</f>
        <v>#N/A</v>
      </c>
      <c r="R201" s="225" t="e">
        <f>VLOOKUP($O201,ControlPoints!$Z$7:$AA$4228,2,FALSE)</f>
        <v>#N/A</v>
      </c>
      <c r="S201" s="191" t="e">
        <f>VLOOKUP($O201,ControlPoints!$Z$7:$AB$4228,3,FALSE)</f>
        <v>#N/A</v>
      </c>
      <c r="T201" s="191" t="e">
        <f>VLOOKUP($O201,ControlPoints!$Z$7:$AC4407,4,FALSE)</f>
        <v>#N/A</v>
      </c>
    </row>
    <row r="202" spans="2:20" ht="25.5" customHeight="1">
      <c r="B202" s="264" t="str">
        <f t="shared" si="31"/>
        <v/>
      </c>
      <c r="C202" s="265" t="str">
        <f t="shared" si="31"/>
        <v/>
      </c>
      <c r="D202" s="594" t="str">
        <f t="shared" si="31"/>
        <v/>
      </c>
      <c r="E202" s="595"/>
      <c r="F202" s="595"/>
      <c r="G202" s="595"/>
      <c r="H202" s="596"/>
      <c r="I202" s="266" t="str">
        <f t="shared" si="35"/>
        <v/>
      </c>
      <c r="J202" s="597" t="str">
        <f t="shared" si="37"/>
        <v/>
      </c>
      <c r="K202" s="598"/>
      <c r="L202" s="599"/>
      <c r="M202" s="331"/>
      <c r="N202" s="225"/>
      <c r="O202" s="225">
        <v>181</v>
      </c>
      <c r="P202" s="225" t="e">
        <f>VLOOKUP($O202,ControlPoints!$A$6:$B$4228,2,FALSE) &amp; " - " &amp; VLOOKUP($O202,ControlPoints!$A$6:$D$4228,4,FALSE)</f>
        <v>#N/A</v>
      </c>
      <c r="Q202" s="225" t="e">
        <f>VLOOKUP($O202,ControlPoints!$A$6:$D$4228,3,FALSE)</f>
        <v>#N/A</v>
      </c>
      <c r="R202" s="225" t="e">
        <f>VLOOKUP($O202,ControlPoints!$Z$7:$AA$4228,2,FALSE)</f>
        <v>#N/A</v>
      </c>
      <c r="S202" s="191" t="e">
        <f>VLOOKUP($O202,ControlPoints!$Z$7:$AB$4228,3,FALSE)</f>
        <v>#N/A</v>
      </c>
      <c r="T202" s="191" t="e">
        <f>VLOOKUP($O202,ControlPoints!$Z$7:$AC4408,4,FALSE)</f>
        <v>#N/A</v>
      </c>
    </row>
    <row r="203" spans="2:20" ht="25.5" customHeight="1">
      <c r="B203" s="264" t="str">
        <f t="shared" si="31"/>
        <v/>
      </c>
      <c r="C203" s="265" t="str">
        <f t="shared" si="31"/>
        <v/>
      </c>
      <c r="D203" s="594" t="str">
        <f t="shared" si="31"/>
        <v/>
      </c>
      <c r="E203" s="595"/>
      <c r="F203" s="595"/>
      <c r="G203" s="595"/>
      <c r="H203" s="596"/>
      <c r="I203" s="266" t="str">
        <f t="shared" si="35"/>
        <v/>
      </c>
      <c r="J203" s="597" t="str">
        <f t="shared" si="37"/>
        <v/>
      </c>
      <c r="K203" s="598"/>
      <c r="L203" s="599"/>
      <c r="M203" s="331"/>
      <c r="N203" s="225"/>
      <c r="O203" s="225">
        <v>182</v>
      </c>
      <c r="P203" s="225" t="e">
        <f>VLOOKUP($O203,ControlPoints!$A$6:$B$4228,2,FALSE) &amp; " - " &amp; VLOOKUP($O203,ControlPoints!$A$6:$D$4228,4,FALSE)</f>
        <v>#N/A</v>
      </c>
      <c r="Q203" s="225" t="e">
        <f>VLOOKUP($O203,ControlPoints!$A$6:$D$4228,3,FALSE)</f>
        <v>#N/A</v>
      </c>
      <c r="R203" s="225" t="e">
        <f>VLOOKUP($O203,ControlPoints!$Z$7:$AA$4228,2,FALSE)</f>
        <v>#N/A</v>
      </c>
      <c r="S203" s="191" t="e">
        <f>VLOOKUP($O203,ControlPoints!$Z$7:$AB$4228,3,FALSE)</f>
        <v>#N/A</v>
      </c>
      <c r="T203" s="191" t="e">
        <f>VLOOKUP($O203,ControlPoints!$Z$7:$AC4409,4,FALSE)</f>
        <v>#N/A</v>
      </c>
    </row>
    <row r="204" spans="2:20" ht="25.5" customHeight="1">
      <c r="B204" s="264" t="str">
        <f t="shared" si="31"/>
        <v/>
      </c>
      <c r="C204" s="265" t="str">
        <f t="shared" si="31"/>
        <v/>
      </c>
      <c r="D204" s="594" t="str">
        <f t="shared" si="31"/>
        <v/>
      </c>
      <c r="E204" s="595"/>
      <c r="F204" s="595"/>
      <c r="G204" s="595"/>
      <c r="H204" s="596"/>
      <c r="I204" s="266" t="str">
        <f t="shared" si="35"/>
        <v/>
      </c>
      <c r="J204" s="597" t="str">
        <f t="shared" si="37"/>
        <v/>
      </c>
      <c r="K204" s="598"/>
      <c r="L204" s="599"/>
      <c r="M204" s="331"/>
      <c r="N204" s="225"/>
      <c r="O204" s="225">
        <v>183</v>
      </c>
      <c r="P204" s="225" t="e">
        <f>VLOOKUP($O204,ControlPoints!$A$6:$B$4228,2,FALSE) &amp; " - " &amp; VLOOKUP($O204,ControlPoints!$A$6:$D$4228,4,FALSE)</f>
        <v>#N/A</v>
      </c>
      <c r="Q204" s="225" t="e">
        <f>VLOOKUP($O204,ControlPoints!$A$6:$D$4228,3,FALSE)</f>
        <v>#N/A</v>
      </c>
      <c r="R204" s="225" t="e">
        <f>VLOOKUP($O204,ControlPoints!$Z$7:$AA$4228,2,FALSE)</f>
        <v>#N/A</v>
      </c>
      <c r="S204" s="191" t="e">
        <f>VLOOKUP($O204,ControlPoints!$Z$7:$AB$4228,3,FALSE)</f>
        <v>#N/A</v>
      </c>
      <c r="T204" s="191" t="e">
        <f>VLOOKUP($O204,ControlPoints!$Z$7:$AC4410,4,FALSE)</f>
        <v>#N/A</v>
      </c>
    </row>
    <row r="205" spans="2:20" ht="25.5" customHeight="1">
      <c r="B205" s="264" t="str">
        <f t="shared" si="31"/>
        <v/>
      </c>
      <c r="C205" s="265" t="str">
        <f t="shared" si="31"/>
        <v/>
      </c>
      <c r="D205" s="594" t="str">
        <f t="shared" si="31"/>
        <v/>
      </c>
      <c r="E205" s="595"/>
      <c r="F205" s="595"/>
      <c r="G205" s="595"/>
      <c r="H205" s="596"/>
      <c r="I205" s="266" t="str">
        <f t="shared" si="35"/>
        <v/>
      </c>
      <c r="J205" s="597" t="str">
        <f t="shared" si="37"/>
        <v/>
      </c>
      <c r="K205" s="598"/>
      <c r="L205" s="599"/>
      <c r="M205" s="331"/>
      <c r="N205" s="225"/>
      <c r="O205" s="225">
        <v>184</v>
      </c>
      <c r="P205" s="225" t="e">
        <f>VLOOKUP($O205,ControlPoints!$A$6:$B$4228,2,FALSE) &amp; " - " &amp; VLOOKUP($O205,ControlPoints!$A$6:$D$4228,4,FALSE)</f>
        <v>#N/A</v>
      </c>
      <c r="Q205" s="225" t="e">
        <f>VLOOKUP($O205,ControlPoints!$A$6:$D$4228,3,FALSE)</f>
        <v>#N/A</v>
      </c>
      <c r="R205" s="225" t="e">
        <f>VLOOKUP($O205,ControlPoints!$Z$7:$AA$4228,2,FALSE)</f>
        <v>#N/A</v>
      </c>
      <c r="S205" s="191" t="e">
        <f>VLOOKUP($O205,ControlPoints!$Z$7:$AB$4228,3,FALSE)</f>
        <v>#N/A</v>
      </c>
      <c r="T205" s="191" t="e">
        <f>VLOOKUP($O205,ControlPoints!$Z$7:$AC4411,4,FALSE)</f>
        <v>#N/A</v>
      </c>
    </row>
    <row r="206" spans="2:20" ht="25.5" customHeight="1">
      <c r="B206" s="264" t="str">
        <f t="shared" si="31"/>
        <v/>
      </c>
      <c r="C206" s="265" t="str">
        <f t="shared" si="31"/>
        <v/>
      </c>
      <c r="D206" s="594" t="str">
        <f t="shared" si="31"/>
        <v/>
      </c>
      <c r="E206" s="595"/>
      <c r="F206" s="595"/>
      <c r="G206" s="595"/>
      <c r="H206" s="596"/>
      <c r="I206" s="266" t="str">
        <f t="shared" si="35"/>
        <v/>
      </c>
      <c r="J206" s="597" t="str">
        <f t="shared" si="37"/>
        <v/>
      </c>
      <c r="K206" s="598"/>
      <c r="L206" s="599"/>
      <c r="M206" s="331"/>
      <c r="N206" s="225"/>
      <c r="O206" s="225">
        <v>185</v>
      </c>
      <c r="P206" s="225" t="e">
        <f>VLOOKUP($O206,ControlPoints!$A$6:$B$4228,2,FALSE) &amp; " - " &amp; VLOOKUP($O206,ControlPoints!$A$6:$D$4228,4,FALSE)</f>
        <v>#N/A</v>
      </c>
      <c r="Q206" s="225" t="e">
        <f>VLOOKUP($O206,ControlPoints!$A$6:$D$4228,3,FALSE)</f>
        <v>#N/A</v>
      </c>
      <c r="R206" s="225" t="e">
        <f>VLOOKUP($O206,ControlPoints!$Z$7:$AA$4228,2,FALSE)</f>
        <v>#N/A</v>
      </c>
      <c r="S206" s="191" t="e">
        <f>VLOOKUP($O206,ControlPoints!$Z$7:$AB$4228,3,FALSE)</f>
        <v>#N/A</v>
      </c>
      <c r="T206" s="191" t="e">
        <f>VLOOKUP($O206,ControlPoints!$Z$7:$AC4412,4,FALSE)</f>
        <v>#N/A</v>
      </c>
    </row>
    <row r="207" spans="2:20" ht="25.5" customHeight="1">
      <c r="B207" s="264" t="str">
        <f t="shared" si="31"/>
        <v/>
      </c>
      <c r="C207" s="265" t="str">
        <f t="shared" si="31"/>
        <v/>
      </c>
      <c r="D207" s="594" t="str">
        <f t="shared" si="31"/>
        <v/>
      </c>
      <c r="E207" s="595"/>
      <c r="F207" s="595"/>
      <c r="G207" s="595"/>
      <c r="H207" s="596"/>
      <c r="I207" s="266" t="str">
        <f t="shared" si="35"/>
        <v/>
      </c>
      <c r="J207" s="597" t="str">
        <f t="shared" si="37"/>
        <v/>
      </c>
      <c r="K207" s="598"/>
      <c r="L207" s="599"/>
      <c r="M207" s="331"/>
      <c r="N207" s="225"/>
      <c r="O207" s="225">
        <v>186</v>
      </c>
      <c r="P207" s="225" t="e">
        <f>VLOOKUP($O207,ControlPoints!$A$6:$B$4228,2,FALSE) &amp; " - " &amp; VLOOKUP($O207,ControlPoints!$A$6:$D$4228,4,FALSE)</f>
        <v>#N/A</v>
      </c>
      <c r="Q207" s="225" t="e">
        <f>VLOOKUP($O207,ControlPoints!$A$6:$D$4228,3,FALSE)</f>
        <v>#N/A</v>
      </c>
      <c r="R207" s="225" t="e">
        <f>VLOOKUP($O207,ControlPoints!$Z$7:$AA$4228,2,FALSE)</f>
        <v>#N/A</v>
      </c>
      <c r="S207" s="191" t="e">
        <f>VLOOKUP($O207,ControlPoints!$Z$7:$AB$4228,3,FALSE)</f>
        <v>#N/A</v>
      </c>
      <c r="T207" s="191" t="e">
        <f>VLOOKUP($O207,ControlPoints!$Z$7:$AC4413,4,FALSE)</f>
        <v>#N/A</v>
      </c>
    </row>
    <row r="208" spans="2:20" ht="25.5" customHeight="1">
      <c r="B208" s="264" t="str">
        <f t="shared" si="31"/>
        <v/>
      </c>
      <c r="C208" s="265" t="str">
        <f t="shared" si="31"/>
        <v/>
      </c>
      <c r="D208" s="594" t="str">
        <f t="shared" si="31"/>
        <v/>
      </c>
      <c r="E208" s="595"/>
      <c r="F208" s="595"/>
      <c r="G208" s="595"/>
      <c r="H208" s="596"/>
      <c r="I208" s="266" t="str">
        <f t="shared" si="35"/>
        <v/>
      </c>
      <c r="J208" s="597" t="str">
        <f t="shared" si="37"/>
        <v/>
      </c>
      <c r="K208" s="598"/>
      <c r="L208" s="599"/>
      <c r="M208" s="331"/>
      <c r="N208" s="225"/>
      <c r="O208" s="225">
        <v>187</v>
      </c>
      <c r="P208" s="225" t="e">
        <f>VLOOKUP($O208,ControlPoints!$A$6:$B$4228,2,FALSE) &amp; " - " &amp; VLOOKUP($O208,ControlPoints!$A$6:$D$4228,4,FALSE)</f>
        <v>#N/A</v>
      </c>
      <c r="Q208" s="225" t="e">
        <f>VLOOKUP($O208,ControlPoints!$A$6:$D$4228,3,FALSE)</f>
        <v>#N/A</v>
      </c>
      <c r="R208" s="225" t="e">
        <f>VLOOKUP($O208,ControlPoints!$Z$7:$AA$4228,2,FALSE)</f>
        <v>#N/A</v>
      </c>
      <c r="S208" s="191" t="e">
        <f>VLOOKUP($O208,ControlPoints!$Z$7:$AB$4228,3,FALSE)</f>
        <v>#N/A</v>
      </c>
      <c r="T208" s="191" t="e">
        <f>VLOOKUP($O208,ControlPoints!$Z$7:$AC4414,4,FALSE)</f>
        <v>#N/A</v>
      </c>
    </row>
    <row r="209" spans="2:20" ht="25.5" customHeight="1">
      <c r="B209" s="264" t="str">
        <f t="shared" si="31"/>
        <v/>
      </c>
      <c r="C209" s="265" t="str">
        <f t="shared" si="31"/>
        <v/>
      </c>
      <c r="D209" s="594" t="str">
        <f t="shared" si="31"/>
        <v/>
      </c>
      <c r="E209" s="595"/>
      <c r="F209" s="595"/>
      <c r="G209" s="595"/>
      <c r="H209" s="596"/>
      <c r="I209" s="266" t="str">
        <f t="shared" si="35"/>
        <v/>
      </c>
      <c r="J209" s="597" t="str">
        <f t="shared" si="37"/>
        <v/>
      </c>
      <c r="K209" s="598"/>
      <c r="L209" s="599"/>
      <c r="M209" s="331"/>
      <c r="N209" s="225"/>
      <c r="O209" s="225">
        <v>188</v>
      </c>
      <c r="P209" s="225" t="e">
        <f>VLOOKUP($O209,ControlPoints!$A$6:$B$4228,2,FALSE) &amp; " - " &amp; VLOOKUP($O209,ControlPoints!$A$6:$D$4228,4,FALSE)</f>
        <v>#N/A</v>
      </c>
      <c r="Q209" s="225" t="e">
        <f>VLOOKUP($O209,ControlPoints!$A$6:$D$4228,3,FALSE)</f>
        <v>#N/A</v>
      </c>
      <c r="R209" s="225" t="e">
        <f>VLOOKUP($O209,ControlPoints!$Z$7:$AA$4228,2,FALSE)</f>
        <v>#N/A</v>
      </c>
      <c r="S209" s="191" t="e">
        <f>VLOOKUP($O209,ControlPoints!$Z$7:$AB$4228,3,FALSE)</f>
        <v>#N/A</v>
      </c>
      <c r="T209" s="191" t="e">
        <f>VLOOKUP($O209,ControlPoints!$Z$7:$AC4415,4,FALSE)</f>
        <v>#N/A</v>
      </c>
    </row>
    <row r="210" spans="2:20" ht="25.5" customHeight="1">
      <c r="B210" s="264" t="str">
        <f t="shared" si="31"/>
        <v/>
      </c>
      <c r="C210" s="265" t="str">
        <f t="shared" si="31"/>
        <v/>
      </c>
      <c r="D210" s="594" t="str">
        <f t="shared" si="31"/>
        <v/>
      </c>
      <c r="E210" s="595"/>
      <c r="F210" s="595"/>
      <c r="G210" s="595"/>
      <c r="H210" s="596"/>
      <c r="I210" s="266" t="str">
        <f t="shared" si="35"/>
        <v/>
      </c>
      <c r="J210" s="597" t="str">
        <f t="shared" si="37"/>
        <v/>
      </c>
      <c r="K210" s="598"/>
      <c r="L210" s="599"/>
      <c r="M210" s="331"/>
      <c r="N210" s="225"/>
      <c r="O210" s="225">
        <v>189</v>
      </c>
      <c r="P210" s="225" t="e">
        <f>VLOOKUP($O210,ControlPoints!$A$6:$B$4228,2,FALSE) &amp; " - " &amp; VLOOKUP($O210,ControlPoints!$A$6:$D$4228,4,FALSE)</f>
        <v>#N/A</v>
      </c>
      <c r="Q210" s="225" t="e">
        <f>VLOOKUP($O210,ControlPoints!$A$6:$D$4228,3,FALSE)</f>
        <v>#N/A</v>
      </c>
      <c r="R210" s="225" t="e">
        <f>VLOOKUP($O210,ControlPoints!$Z$7:$AA$4228,2,FALSE)</f>
        <v>#N/A</v>
      </c>
      <c r="S210" s="191" t="e">
        <f>VLOOKUP($O210,ControlPoints!$Z$7:$AB$4228,3,FALSE)</f>
        <v>#N/A</v>
      </c>
      <c r="T210" s="191" t="e">
        <f>VLOOKUP($O210,ControlPoints!$Z$7:$AC4416,4,FALSE)</f>
        <v>#N/A</v>
      </c>
    </row>
    <row r="211" spans="2:20" ht="25.5" customHeight="1">
      <c r="B211" s="264" t="str">
        <f t="shared" si="31"/>
        <v/>
      </c>
      <c r="C211" s="265" t="str">
        <f t="shared" si="31"/>
        <v/>
      </c>
      <c r="D211" s="594" t="str">
        <f t="shared" si="31"/>
        <v/>
      </c>
      <c r="E211" s="595"/>
      <c r="F211" s="595"/>
      <c r="G211" s="595"/>
      <c r="H211" s="596"/>
      <c r="I211" s="266" t="str">
        <f t="shared" si="35"/>
        <v/>
      </c>
      <c r="J211" s="597" t="str">
        <f t="shared" si="37"/>
        <v/>
      </c>
      <c r="K211" s="598"/>
      <c r="L211" s="599"/>
      <c r="M211" s="331"/>
      <c r="N211" s="225"/>
      <c r="O211" s="225">
        <v>190</v>
      </c>
      <c r="P211" s="225" t="e">
        <f>VLOOKUP($O211,ControlPoints!$A$6:$B$4228,2,FALSE) &amp; " - " &amp; VLOOKUP($O211,ControlPoints!$A$6:$D$4228,4,FALSE)</f>
        <v>#N/A</v>
      </c>
      <c r="Q211" s="225" t="e">
        <f>VLOOKUP($O211,ControlPoints!$A$6:$D$4228,3,FALSE)</f>
        <v>#N/A</v>
      </c>
      <c r="R211" s="225" t="e">
        <f>VLOOKUP($O211,ControlPoints!$Z$7:$AA$4228,2,FALSE)</f>
        <v>#N/A</v>
      </c>
      <c r="S211" s="191" t="e">
        <f>VLOOKUP($O211,ControlPoints!$Z$7:$AB$4228,3,FALSE)</f>
        <v>#N/A</v>
      </c>
      <c r="T211" s="191" t="e">
        <f>VLOOKUP($O211,ControlPoints!$Z$7:$AC4417,4,FALSE)</f>
        <v>#N/A</v>
      </c>
    </row>
    <row r="212" spans="2:20" ht="25.5" customHeight="1">
      <c r="B212" s="264" t="str">
        <f t="shared" si="31"/>
        <v/>
      </c>
      <c r="C212" s="265" t="str">
        <f t="shared" si="31"/>
        <v/>
      </c>
      <c r="D212" s="594" t="str">
        <f t="shared" si="31"/>
        <v/>
      </c>
      <c r="E212" s="595"/>
      <c r="F212" s="595"/>
      <c r="G212" s="595"/>
      <c r="H212" s="596"/>
      <c r="I212" s="266" t="str">
        <f t="shared" si="35"/>
        <v/>
      </c>
      <c r="J212" s="597" t="str">
        <f t="shared" ref="J212:J224" si="38">IF(ISNA(T212),"",T212)</f>
        <v/>
      </c>
      <c r="K212" s="598"/>
      <c r="L212" s="599"/>
      <c r="M212" s="331"/>
      <c r="N212" s="225"/>
      <c r="O212" s="225">
        <v>191</v>
      </c>
      <c r="P212" s="225" t="e">
        <f>VLOOKUP($O212,ControlPoints!$A$6:$B$4228,2,FALSE) &amp; " - " &amp; VLOOKUP($O212,ControlPoints!$A$6:$D$4228,4,FALSE)</f>
        <v>#N/A</v>
      </c>
      <c r="Q212" s="225" t="e">
        <f>VLOOKUP($O212,ControlPoints!$A$6:$D$4228,3,FALSE)</f>
        <v>#N/A</v>
      </c>
      <c r="R212" s="225" t="e">
        <f>VLOOKUP($O212,ControlPoints!$Z$7:$AA$4228,2,FALSE)</f>
        <v>#N/A</v>
      </c>
      <c r="S212" s="191" t="e">
        <f>VLOOKUP($O212,ControlPoints!$Z$7:$AB$4228,3,FALSE)</f>
        <v>#N/A</v>
      </c>
      <c r="T212" s="191" t="e">
        <f>VLOOKUP($O212,ControlPoints!$Z$7:$AC4418,4,FALSE)</f>
        <v>#N/A</v>
      </c>
    </row>
    <row r="213" spans="2:20" ht="25.5" customHeight="1">
      <c r="B213" s="264" t="str">
        <f t="shared" si="31"/>
        <v/>
      </c>
      <c r="C213" s="265" t="str">
        <f t="shared" si="31"/>
        <v/>
      </c>
      <c r="D213" s="594" t="str">
        <f t="shared" si="31"/>
        <v/>
      </c>
      <c r="E213" s="595"/>
      <c r="F213" s="595"/>
      <c r="G213" s="595"/>
      <c r="H213" s="596"/>
      <c r="I213" s="266" t="str">
        <f t="shared" si="35"/>
        <v/>
      </c>
      <c r="J213" s="597" t="str">
        <f t="shared" si="38"/>
        <v/>
      </c>
      <c r="K213" s="598"/>
      <c r="L213" s="599"/>
      <c r="M213" s="331"/>
      <c r="N213" s="225"/>
      <c r="O213" s="225">
        <v>192</v>
      </c>
      <c r="P213" s="225" t="e">
        <f>VLOOKUP($O213,ControlPoints!$A$6:$B$4228,2,FALSE) &amp; " - " &amp; VLOOKUP($O213,ControlPoints!$A$6:$D$4228,4,FALSE)</f>
        <v>#N/A</v>
      </c>
      <c r="Q213" s="225" t="e">
        <f>VLOOKUP($O213,ControlPoints!$A$6:$D$4228,3,FALSE)</f>
        <v>#N/A</v>
      </c>
      <c r="R213" s="225" t="e">
        <f>VLOOKUP($O213,ControlPoints!$Z$7:$AA$4228,2,FALSE)</f>
        <v>#N/A</v>
      </c>
      <c r="S213" s="191" t="e">
        <f>VLOOKUP($O213,ControlPoints!$Z$7:$AB$4228,3,FALSE)</f>
        <v>#N/A</v>
      </c>
      <c r="T213" s="191" t="e">
        <f>VLOOKUP($O213,ControlPoints!$Z$7:$AC4419,4,FALSE)</f>
        <v>#N/A</v>
      </c>
    </row>
    <row r="214" spans="2:20" ht="25.5" customHeight="1">
      <c r="B214" s="264" t="str">
        <f t="shared" ref="B214:D270" si="39">IF(ISNA(P214),"",P214)</f>
        <v/>
      </c>
      <c r="C214" s="265" t="str">
        <f t="shared" si="39"/>
        <v/>
      </c>
      <c r="D214" s="594" t="str">
        <f t="shared" si="39"/>
        <v/>
      </c>
      <c r="E214" s="595"/>
      <c r="F214" s="595"/>
      <c r="G214" s="595"/>
      <c r="H214" s="596"/>
      <c r="I214" s="266" t="str">
        <f t="shared" si="35"/>
        <v/>
      </c>
      <c r="J214" s="597" t="str">
        <f t="shared" si="38"/>
        <v/>
      </c>
      <c r="K214" s="598"/>
      <c r="L214" s="599"/>
      <c r="M214" s="331"/>
      <c r="N214" s="225"/>
      <c r="O214" s="225">
        <v>193</v>
      </c>
      <c r="P214" s="225" t="e">
        <f>VLOOKUP($O214,ControlPoints!$A$6:$B$4228,2,FALSE) &amp; " - " &amp; VLOOKUP($O214,ControlPoints!$A$6:$D$4228,4,FALSE)</f>
        <v>#N/A</v>
      </c>
      <c r="Q214" s="225" t="e">
        <f>VLOOKUP($O214,ControlPoints!$A$6:$D$4228,3,FALSE)</f>
        <v>#N/A</v>
      </c>
      <c r="R214" s="225" t="e">
        <f>VLOOKUP($O214,ControlPoints!$Z$7:$AA$4228,2,FALSE)</f>
        <v>#N/A</v>
      </c>
      <c r="S214" s="191" t="e">
        <f>VLOOKUP($O214,ControlPoints!$Z$7:$AB$4228,3,FALSE)</f>
        <v>#N/A</v>
      </c>
      <c r="T214" s="191" t="e">
        <f>VLOOKUP($O214,ControlPoints!$Z$7:$AC4420,4,FALSE)</f>
        <v>#N/A</v>
      </c>
    </row>
    <row r="215" spans="2:20" ht="25.5" customHeight="1">
      <c r="B215" s="264" t="str">
        <f t="shared" si="39"/>
        <v/>
      </c>
      <c r="C215" s="265" t="str">
        <f t="shared" si="39"/>
        <v/>
      </c>
      <c r="D215" s="594" t="str">
        <f t="shared" si="39"/>
        <v/>
      </c>
      <c r="E215" s="595"/>
      <c r="F215" s="595"/>
      <c r="G215" s="595"/>
      <c r="H215" s="596"/>
      <c r="I215" s="266" t="str">
        <f t="shared" si="35"/>
        <v/>
      </c>
      <c r="J215" s="597" t="str">
        <f t="shared" si="38"/>
        <v/>
      </c>
      <c r="K215" s="598"/>
      <c r="L215" s="599"/>
      <c r="M215" s="331"/>
      <c r="N215" s="225"/>
      <c r="O215" s="225">
        <v>194</v>
      </c>
      <c r="P215" s="225" t="e">
        <f>VLOOKUP($O215,ControlPoints!$A$6:$B$4228,2,FALSE) &amp; " - " &amp; VLOOKUP($O215,ControlPoints!$A$6:$D$4228,4,FALSE)</f>
        <v>#N/A</v>
      </c>
      <c r="Q215" s="225" t="e">
        <f>VLOOKUP($O215,ControlPoints!$A$6:$D$4228,3,FALSE)</f>
        <v>#N/A</v>
      </c>
      <c r="R215" s="225" t="e">
        <f>VLOOKUP($O215,ControlPoints!$Z$7:$AA$4228,2,FALSE)</f>
        <v>#N/A</v>
      </c>
      <c r="S215" s="191" t="e">
        <f>VLOOKUP($O215,ControlPoints!$Z$7:$AB$4228,3,FALSE)</f>
        <v>#N/A</v>
      </c>
      <c r="T215" s="191" t="e">
        <f>VLOOKUP($O215,ControlPoints!$Z$7:$AC4421,4,FALSE)</f>
        <v>#N/A</v>
      </c>
    </row>
    <row r="216" spans="2:20" ht="25.5" customHeight="1">
      <c r="B216" s="264" t="str">
        <f t="shared" si="39"/>
        <v/>
      </c>
      <c r="C216" s="265" t="str">
        <f t="shared" si="39"/>
        <v/>
      </c>
      <c r="D216" s="594" t="str">
        <f t="shared" si="39"/>
        <v/>
      </c>
      <c r="E216" s="595"/>
      <c r="F216" s="595"/>
      <c r="G216" s="595"/>
      <c r="H216" s="596"/>
      <c r="I216" s="266" t="str">
        <f t="shared" si="35"/>
        <v/>
      </c>
      <c r="J216" s="597" t="str">
        <f t="shared" si="38"/>
        <v/>
      </c>
      <c r="K216" s="598"/>
      <c r="L216" s="599"/>
      <c r="M216" s="331"/>
      <c r="N216" s="225"/>
      <c r="O216" s="225">
        <v>195</v>
      </c>
      <c r="P216" s="225" t="e">
        <f>VLOOKUP($O216,ControlPoints!$A$6:$B$4228,2,FALSE) &amp; " - " &amp; VLOOKUP($O216,ControlPoints!$A$6:$D$4228,4,FALSE)</f>
        <v>#N/A</v>
      </c>
      <c r="Q216" s="225" t="e">
        <f>VLOOKUP($O216,ControlPoints!$A$6:$D$4228,3,FALSE)</f>
        <v>#N/A</v>
      </c>
      <c r="R216" s="225" t="e">
        <f>VLOOKUP($O216,ControlPoints!$Z$7:$AA$4228,2,FALSE)</f>
        <v>#N/A</v>
      </c>
      <c r="S216" s="191" t="e">
        <f>VLOOKUP($O216,ControlPoints!$Z$7:$AB$4228,3,FALSE)</f>
        <v>#N/A</v>
      </c>
      <c r="T216" s="191" t="e">
        <f>VLOOKUP($O216,ControlPoints!$Z$7:$AC4422,4,FALSE)</f>
        <v>#N/A</v>
      </c>
    </row>
    <row r="217" spans="2:20" ht="25.5" customHeight="1">
      <c r="B217" s="264" t="str">
        <f t="shared" si="39"/>
        <v/>
      </c>
      <c r="C217" s="265" t="str">
        <f t="shared" si="39"/>
        <v/>
      </c>
      <c r="D217" s="594" t="str">
        <f t="shared" si="39"/>
        <v/>
      </c>
      <c r="E217" s="595"/>
      <c r="F217" s="595"/>
      <c r="G217" s="595"/>
      <c r="H217" s="596"/>
      <c r="I217" s="266" t="str">
        <f t="shared" si="35"/>
        <v/>
      </c>
      <c r="J217" s="597" t="str">
        <f t="shared" si="38"/>
        <v/>
      </c>
      <c r="K217" s="598"/>
      <c r="L217" s="599"/>
      <c r="M217" s="331"/>
      <c r="N217" s="225"/>
      <c r="O217" s="225">
        <v>196</v>
      </c>
      <c r="P217" s="225" t="e">
        <f>VLOOKUP($O217,ControlPoints!$A$6:$B$4228,2,FALSE) &amp; " - " &amp; VLOOKUP($O217,ControlPoints!$A$6:$D$4228,4,FALSE)</f>
        <v>#N/A</v>
      </c>
      <c r="Q217" s="225" t="e">
        <f>VLOOKUP($O217,ControlPoints!$A$6:$D$4228,3,FALSE)</f>
        <v>#N/A</v>
      </c>
      <c r="R217" s="225" t="e">
        <f>VLOOKUP($O217,ControlPoints!$Z$7:$AA$4228,2,FALSE)</f>
        <v>#N/A</v>
      </c>
      <c r="S217" s="191" t="e">
        <f>VLOOKUP($O217,ControlPoints!$Z$7:$AB$4228,3,FALSE)</f>
        <v>#N/A</v>
      </c>
      <c r="T217" s="191" t="e">
        <f>VLOOKUP($O217,ControlPoints!$Z$7:$AC4423,4,FALSE)</f>
        <v>#N/A</v>
      </c>
    </row>
    <row r="218" spans="2:20" ht="25.5" customHeight="1">
      <c r="B218" s="264" t="str">
        <f t="shared" si="39"/>
        <v/>
      </c>
      <c r="C218" s="265" t="str">
        <f t="shared" si="39"/>
        <v/>
      </c>
      <c r="D218" s="594" t="str">
        <f t="shared" si="39"/>
        <v/>
      </c>
      <c r="E218" s="595"/>
      <c r="F218" s="595"/>
      <c r="G218" s="595"/>
      <c r="H218" s="596"/>
      <c r="I218" s="266" t="str">
        <f t="shared" si="35"/>
        <v/>
      </c>
      <c r="J218" s="597" t="str">
        <f t="shared" si="38"/>
        <v/>
      </c>
      <c r="K218" s="598"/>
      <c r="L218" s="599"/>
      <c r="M218" s="331"/>
      <c r="N218" s="225"/>
      <c r="O218" s="225">
        <v>197</v>
      </c>
      <c r="P218" s="225" t="e">
        <f>VLOOKUP($O218,ControlPoints!$A$6:$B$4228,2,FALSE) &amp; " - " &amp; VLOOKUP($O218,ControlPoints!$A$6:$D$4228,4,FALSE)</f>
        <v>#N/A</v>
      </c>
      <c r="Q218" s="225" t="e">
        <f>VLOOKUP($O218,ControlPoints!$A$6:$D$4228,3,FALSE)</f>
        <v>#N/A</v>
      </c>
      <c r="R218" s="225" t="e">
        <f>VLOOKUP($O218,ControlPoints!$Z$7:$AA$4228,2,FALSE)</f>
        <v>#N/A</v>
      </c>
      <c r="S218" s="191" t="e">
        <f>VLOOKUP($O218,ControlPoints!$Z$7:$AB$4228,3,FALSE)</f>
        <v>#N/A</v>
      </c>
      <c r="T218" s="191" t="e">
        <f>VLOOKUP($O218,ControlPoints!$Z$7:$AC4424,4,FALSE)</f>
        <v>#N/A</v>
      </c>
    </row>
    <row r="219" spans="2:20" ht="25.5" customHeight="1">
      <c r="B219" s="264" t="str">
        <f t="shared" si="39"/>
        <v/>
      </c>
      <c r="C219" s="265" t="str">
        <f t="shared" si="39"/>
        <v/>
      </c>
      <c r="D219" s="594" t="str">
        <f t="shared" si="39"/>
        <v/>
      </c>
      <c r="E219" s="595"/>
      <c r="F219" s="595"/>
      <c r="G219" s="595"/>
      <c r="H219" s="596"/>
      <c r="I219" s="266" t="str">
        <f t="shared" si="35"/>
        <v/>
      </c>
      <c r="J219" s="597" t="str">
        <f t="shared" si="38"/>
        <v/>
      </c>
      <c r="K219" s="598"/>
      <c r="L219" s="599"/>
      <c r="M219" s="331"/>
      <c r="N219" s="225"/>
      <c r="O219" s="225">
        <v>198</v>
      </c>
      <c r="P219" s="225" t="e">
        <f>VLOOKUP($O219,ControlPoints!$A$6:$B$4228,2,FALSE) &amp; " - " &amp; VLOOKUP($O219,ControlPoints!$A$6:$D$4228,4,FALSE)</f>
        <v>#N/A</v>
      </c>
      <c r="Q219" s="225" t="e">
        <f>VLOOKUP($O219,ControlPoints!$A$6:$D$4228,3,FALSE)</f>
        <v>#N/A</v>
      </c>
      <c r="R219" s="225" t="e">
        <f>VLOOKUP($O219,ControlPoints!$Z$7:$AA$4228,2,FALSE)</f>
        <v>#N/A</v>
      </c>
      <c r="S219" s="191" t="e">
        <f>VLOOKUP($O219,ControlPoints!$Z$7:$AB$4228,3,FALSE)</f>
        <v>#N/A</v>
      </c>
      <c r="T219" s="191" t="e">
        <f>VLOOKUP($O219,ControlPoints!$Z$7:$AC4425,4,FALSE)</f>
        <v>#N/A</v>
      </c>
    </row>
    <row r="220" spans="2:20" ht="25.5" customHeight="1">
      <c r="B220" s="264" t="str">
        <f t="shared" si="39"/>
        <v/>
      </c>
      <c r="C220" s="265" t="str">
        <f t="shared" si="39"/>
        <v/>
      </c>
      <c r="D220" s="594" t="str">
        <f t="shared" si="39"/>
        <v/>
      </c>
      <c r="E220" s="595"/>
      <c r="F220" s="595"/>
      <c r="G220" s="595"/>
      <c r="H220" s="596"/>
      <c r="I220" s="266" t="str">
        <f t="shared" si="35"/>
        <v/>
      </c>
      <c r="J220" s="597" t="str">
        <f t="shared" si="38"/>
        <v/>
      </c>
      <c r="K220" s="598"/>
      <c r="L220" s="599"/>
      <c r="M220" s="331"/>
      <c r="N220" s="225"/>
      <c r="O220" s="225">
        <v>199</v>
      </c>
      <c r="P220" s="225" t="e">
        <f>VLOOKUP($O220,ControlPoints!$A$6:$B$4228,2,FALSE) &amp; " - " &amp; VLOOKUP($O220,ControlPoints!$A$6:$D$4228,4,FALSE)</f>
        <v>#N/A</v>
      </c>
      <c r="Q220" s="225" t="e">
        <f>VLOOKUP($O220,ControlPoints!$A$6:$D$4228,3,FALSE)</f>
        <v>#N/A</v>
      </c>
      <c r="R220" s="225" t="e">
        <f>VLOOKUP($O220,ControlPoints!$Z$7:$AA$4228,2,FALSE)</f>
        <v>#N/A</v>
      </c>
      <c r="S220" s="191" t="e">
        <f>VLOOKUP($O220,ControlPoints!$Z$7:$AB$4228,3,FALSE)</f>
        <v>#N/A</v>
      </c>
      <c r="T220" s="191" t="e">
        <f>VLOOKUP($O220,ControlPoints!$Z$7:$AC4426,4,FALSE)</f>
        <v>#N/A</v>
      </c>
    </row>
    <row r="221" spans="2:20" ht="25.5" customHeight="1">
      <c r="B221" s="264" t="str">
        <f t="shared" si="39"/>
        <v/>
      </c>
      <c r="C221" s="265" t="str">
        <f t="shared" si="39"/>
        <v/>
      </c>
      <c r="D221" s="594" t="str">
        <f t="shared" si="39"/>
        <v/>
      </c>
      <c r="E221" s="595"/>
      <c r="F221" s="595"/>
      <c r="G221" s="595"/>
      <c r="H221" s="596"/>
      <c r="I221" s="266" t="str">
        <f t="shared" si="35"/>
        <v/>
      </c>
      <c r="J221" s="597" t="str">
        <f t="shared" si="38"/>
        <v/>
      </c>
      <c r="K221" s="598"/>
      <c r="L221" s="599"/>
      <c r="M221" s="331"/>
      <c r="N221" s="225"/>
      <c r="O221" s="225">
        <v>200</v>
      </c>
      <c r="P221" s="225" t="e">
        <f>VLOOKUP($O221,ControlPoints!$A$6:$B$4228,2,FALSE) &amp; " - " &amp; VLOOKUP($O221,ControlPoints!$A$6:$D$4228,4,FALSE)</f>
        <v>#N/A</v>
      </c>
      <c r="Q221" s="225" t="e">
        <f>VLOOKUP($O221,ControlPoints!$A$6:$D$4228,3,FALSE)</f>
        <v>#N/A</v>
      </c>
      <c r="R221" s="225" t="e">
        <f>VLOOKUP($O221,ControlPoints!$Z$7:$AA$4228,2,FALSE)</f>
        <v>#N/A</v>
      </c>
      <c r="S221" s="191" t="e">
        <f>VLOOKUP($O221,ControlPoints!$Z$7:$AB$4228,3,FALSE)</f>
        <v>#N/A</v>
      </c>
      <c r="T221" s="191" t="e">
        <f>VLOOKUP($O221,ControlPoints!$Z$7:$AC4427,4,FALSE)</f>
        <v>#N/A</v>
      </c>
    </row>
    <row r="222" spans="2:20" ht="25.5" customHeight="1">
      <c r="B222" s="264" t="str">
        <f t="shared" si="39"/>
        <v/>
      </c>
      <c r="C222" s="265" t="str">
        <f t="shared" si="39"/>
        <v/>
      </c>
      <c r="D222" s="594" t="str">
        <f t="shared" si="39"/>
        <v/>
      </c>
      <c r="E222" s="595"/>
      <c r="F222" s="595"/>
      <c r="G222" s="595"/>
      <c r="H222" s="596"/>
      <c r="I222" s="266" t="str">
        <f t="shared" si="35"/>
        <v/>
      </c>
      <c r="J222" s="597" t="str">
        <f t="shared" si="38"/>
        <v/>
      </c>
      <c r="K222" s="598"/>
      <c r="L222" s="599"/>
      <c r="M222" s="331"/>
      <c r="N222" s="225"/>
      <c r="O222" s="225">
        <v>201</v>
      </c>
      <c r="P222" s="225" t="e">
        <f>VLOOKUP($O222,ControlPoints!$A$6:$B$4228,2,FALSE) &amp; " - " &amp; VLOOKUP($O222,ControlPoints!$A$6:$D$4228,4,FALSE)</f>
        <v>#N/A</v>
      </c>
      <c r="Q222" s="225" t="e">
        <f>VLOOKUP($O222,ControlPoints!$A$6:$D$4228,3,FALSE)</f>
        <v>#N/A</v>
      </c>
      <c r="R222" s="225" t="e">
        <f>VLOOKUP($O222,ControlPoints!$Z$7:$AA$4228,2,FALSE)</f>
        <v>#N/A</v>
      </c>
      <c r="S222" s="191" t="e">
        <f>VLOOKUP($O222,ControlPoints!$Z$7:$AB$4228,3,FALSE)</f>
        <v>#N/A</v>
      </c>
      <c r="T222" s="191" t="e">
        <f>VLOOKUP($O222,ControlPoints!$Z$7:$AC4428,4,FALSE)</f>
        <v>#N/A</v>
      </c>
    </row>
    <row r="223" spans="2:20" ht="25.5" customHeight="1">
      <c r="B223" s="264" t="str">
        <f t="shared" si="39"/>
        <v/>
      </c>
      <c r="C223" s="265" t="str">
        <f t="shared" si="39"/>
        <v/>
      </c>
      <c r="D223" s="594" t="str">
        <f t="shared" si="39"/>
        <v/>
      </c>
      <c r="E223" s="595"/>
      <c r="F223" s="595"/>
      <c r="G223" s="595"/>
      <c r="H223" s="596"/>
      <c r="I223" s="266" t="str">
        <f t="shared" si="35"/>
        <v/>
      </c>
      <c r="J223" s="597" t="str">
        <f t="shared" si="38"/>
        <v/>
      </c>
      <c r="K223" s="598"/>
      <c r="L223" s="599"/>
      <c r="M223" s="331"/>
      <c r="N223" s="225"/>
      <c r="O223" s="225">
        <v>202</v>
      </c>
      <c r="P223" s="225" t="e">
        <f>VLOOKUP($O223,ControlPoints!$A$6:$B$4228,2,FALSE) &amp; " - " &amp; VLOOKUP($O223,ControlPoints!$A$6:$D$4228,4,FALSE)</f>
        <v>#N/A</v>
      </c>
      <c r="Q223" s="225" t="e">
        <f>VLOOKUP($O223,ControlPoints!$A$6:$D$4228,3,FALSE)</f>
        <v>#N/A</v>
      </c>
      <c r="R223" s="225" t="e">
        <f>VLOOKUP($O223,ControlPoints!$Z$7:$AA$4228,2,FALSE)</f>
        <v>#N/A</v>
      </c>
      <c r="S223" s="191" t="e">
        <f>VLOOKUP($O223,ControlPoints!$Z$7:$AB$4228,3,FALSE)</f>
        <v>#N/A</v>
      </c>
      <c r="T223" s="191" t="e">
        <f>VLOOKUP($O223,ControlPoints!$Z$7:$AC4429,4,FALSE)</f>
        <v>#N/A</v>
      </c>
    </row>
    <row r="224" spans="2:20" ht="25.5" customHeight="1">
      <c r="B224" s="264" t="str">
        <f t="shared" si="39"/>
        <v/>
      </c>
      <c r="C224" s="265" t="str">
        <f t="shared" si="39"/>
        <v/>
      </c>
      <c r="D224" s="594" t="str">
        <f t="shared" si="39"/>
        <v/>
      </c>
      <c r="E224" s="595"/>
      <c r="F224" s="595"/>
      <c r="G224" s="595"/>
      <c r="H224" s="596"/>
      <c r="I224" s="266" t="str">
        <f t="shared" si="35"/>
        <v/>
      </c>
      <c r="J224" s="597" t="str">
        <f t="shared" si="38"/>
        <v/>
      </c>
      <c r="K224" s="598"/>
      <c r="L224" s="599"/>
      <c r="M224" s="331"/>
      <c r="N224" s="225"/>
      <c r="O224" s="225">
        <v>203</v>
      </c>
      <c r="P224" s="225" t="e">
        <f>VLOOKUP($O224,ControlPoints!$A$6:$B$4228,2,FALSE) &amp; " - " &amp; VLOOKUP($O224,ControlPoints!$A$6:$D$4228,4,FALSE)</f>
        <v>#N/A</v>
      </c>
      <c r="Q224" s="225" t="e">
        <f>VLOOKUP($O224,ControlPoints!$A$6:$D$4228,3,FALSE)</f>
        <v>#N/A</v>
      </c>
      <c r="R224" s="225" t="e">
        <f>VLOOKUP($O224,ControlPoints!$Z$7:$AA$4228,2,FALSE)</f>
        <v>#N/A</v>
      </c>
      <c r="S224" s="191" t="e">
        <f>VLOOKUP($O224,ControlPoints!$Z$7:$AB$4228,3,FALSE)</f>
        <v>#N/A</v>
      </c>
      <c r="T224" s="191" t="e">
        <f>VLOOKUP($O224,ControlPoints!$Z$7:$AC4430,4,FALSE)</f>
        <v>#N/A</v>
      </c>
    </row>
    <row r="225" spans="2:20" ht="25.5" customHeight="1">
      <c r="B225" s="264" t="str">
        <f t="shared" si="39"/>
        <v/>
      </c>
      <c r="C225" s="265" t="str">
        <f t="shared" si="39"/>
        <v/>
      </c>
      <c r="D225" s="594" t="str">
        <f t="shared" si="39"/>
        <v/>
      </c>
      <c r="E225" s="595"/>
      <c r="F225" s="595"/>
      <c r="G225" s="595"/>
      <c r="H225" s="596"/>
      <c r="I225" s="266" t="str">
        <f t="shared" si="35"/>
        <v/>
      </c>
      <c r="J225" s="597" t="str">
        <f t="shared" ref="J225:J239" si="40">IF(ISNA(T225),"",T225)</f>
        <v/>
      </c>
      <c r="K225" s="598"/>
      <c r="L225" s="599"/>
      <c r="M225" s="331"/>
      <c r="N225" s="225"/>
      <c r="O225" s="225">
        <v>204</v>
      </c>
      <c r="P225" s="225" t="e">
        <f>VLOOKUP($O225,ControlPoints!$A$6:$B$4228,2,FALSE) &amp; " - " &amp; VLOOKUP($O225,ControlPoints!$A$6:$D$4228,4,FALSE)</f>
        <v>#N/A</v>
      </c>
      <c r="Q225" s="225" t="e">
        <f>VLOOKUP($O225,ControlPoints!$A$6:$D$4228,3,FALSE)</f>
        <v>#N/A</v>
      </c>
      <c r="R225" s="225" t="e">
        <f>VLOOKUP($O225,ControlPoints!$Z$7:$AA$4228,2,FALSE)</f>
        <v>#N/A</v>
      </c>
      <c r="S225" s="191" t="e">
        <f>VLOOKUP($O225,ControlPoints!$Z$7:$AB$4228,3,FALSE)</f>
        <v>#N/A</v>
      </c>
      <c r="T225" s="191" t="e">
        <f>VLOOKUP($O225,ControlPoints!$Z$7:$AC4431,4,FALSE)</f>
        <v>#N/A</v>
      </c>
    </row>
    <row r="226" spans="2:20" ht="25.5" customHeight="1">
      <c r="B226" s="264" t="str">
        <f t="shared" si="39"/>
        <v/>
      </c>
      <c r="C226" s="265" t="str">
        <f t="shared" si="39"/>
        <v/>
      </c>
      <c r="D226" s="594" t="str">
        <f t="shared" si="39"/>
        <v/>
      </c>
      <c r="E226" s="595"/>
      <c r="F226" s="595"/>
      <c r="G226" s="595"/>
      <c r="H226" s="596"/>
      <c r="I226" s="266" t="str">
        <f t="shared" si="35"/>
        <v/>
      </c>
      <c r="J226" s="597" t="str">
        <f t="shared" si="40"/>
        <v/>
      </c>
      <c r="K226" s="598"/>
      <c r="L226" s="599"/>
      <c r="M226" s="331"/>
      <c r="N226" s="225"/>
      <c r="O226" s="225">
        <v>205</v>
      </c>
      <c r="P226" s="225" t="e">
        <f>VLOOKUP($O226,ControlPoints!$A$6:$B$4228,2,FALSE) &amp; " - " &amp; VLOOKUP($O226,ControlPoints!$A$6:$D$4228,4,FALSE)</f>
        <v>#N/A</v>
      </c>
      <c r="Q226" s="225" t="e">
        <f>VLOOKUP($O226,ControlPoints!$A$6:$D$4228,3,FALSE)</f>
        <v>#N/A</v>
      </c>
      <c r="R226" s="225" t="e">
        <f>VLOOKUP($O226,ControlPoints!$Z$7:$AA$4228,2,FALSE)</f>
        <v>#N/A</v>
      </c>
      <c r="S226" s="191" t="e">
        <f>VLOOKUP($O226,ControlPoints!$Z$7:$AB$4228,3,FALSE)</f>
        <v>#N/A</v>
      </c>
      <c r="T226" s="191" t="e">
        <f>VLOOKUP($O226,ControlPoints!$Z$7:$AC4432,4,FALSE)</f>
        <v>#N/A</v>
      </c>
    </row>
    <row r="227" spans="2:20" ht="25.5" customHeight="1">
      <c r="B227" s="264" t="str">
        <f t="shared" si="39"/>
        <v/>
      </c>
      <c r="C227" s="265" t="str">
        <f t="shared" si="39"/>
        <v/>
      </c>
      <c r="D227" s="594" t="str">
        <f t="shared" si="39"/>
        <v/>
      </c>
      <c r="E227" s="595"/>
      <c r="F227" s="595"/>
      <c r="G227" s="595"/>
      <c r="H227" s="596"/>
      <c r="I227" s="266" t="str">
        <f t="shared" si="35"/>
        <v/>
      </c>
      <c r="J227" s="597" t="str">
        <f t="shared" si="40"/>
        <v/>
      </c>
      <c r="K227" s="598"/>
      <c r="L227" s="599"/>
      <c r="M227" s="331"/>
      <c r="N227" s="225"/>
      <c r="O227" s="225">
        <v>206</v>
      </c>
      <c r="P227" s="225" t="e">
        <f>VLOOKUP($O227,ControlPoints!$A$6:$B$4228,2,FALSE) &amp; " - " &amp; VLOOKUP($O227,ControlPoints!$A$6:$D$4228,4,FALSE)</f>
        <v>#N/A</v>
      </c>
      <c r="Q227" s="225" t="e">
        <f>VLOOKUP($O227,ControlPoints!$A$6:$D$4228,3,FALSE)</f>
        <v>#N/A</v>
      </c>
      <c r="R227" s="225" t="e">
        <f>VLOOKUP($O227,ControlPoints!$Z$7:$AA$4228,2,FALSE)</f>
        <v>#N/A</v>
      </c>
      <c r="S227" s="191" t="e">
        <f>VLOOKUP($O227,ControlPoints!$Z$7:$AB$4228,3,FALSE)</f>
        <v>#N/A</v>
      </c>
      <c r="T227" s="191" t="e">
        <f>VLOOKUP($O227,ControlPoints!$Z$7:$AC4433,4,FALSE)</f>
        <v>#N/A</v>
      </c>
    </row>
    <row r="228" spans="2:20" ht="25.5" customHeight="1">
      <c r="B228" s="264" t="str">
        <f t="shared" si="39"/>
        <v/>
      </c>
      <c r="C228" s="265" t="str">
        <f t="shared" si="39"/>
        <v/>
      </c>
      <c r="D228" s="594" t="str">
        <f t="shared" si="39"/>
        <v/>
      </c>
      <c r="E228" s="595"/>
      <c r="F228" s="595"/>
      <c r="G228" s="595"/>
      <c r="H228" s="596"/>
      <c r="I228" s="266" t="str">
        <f t="shared" si="35"/>
        <v/>
      </c>
      <c r="J228" s="597" t="str">
        <f t="shared" si="40"/>
        <v/>
      </c>
      <c r="K228" s="598"/>
      <c r="L228" s="599"/>
      <c r="M228" s="331"/>
      <c r="N228" s="225"/>
      <c r="O228" s="225">
        <v>207</v>
      </c>
      <c r="P228" s="225" t="e">
        <f>VLOOKUP($O228,ControlPoints!$A$6:$B$4228,2,FALSE) &amp; " - " &amp; VLOOKUP($O228,ControlPoints!$A$6:$D$4228,4,FALSE)</f>
        <v>#N/A</v>
      </c>
      <c r="Q228" s="225" t="e">
        <f>VLOOKUP($O228,ControlPoints!$A$6:$D$4228,3,FALSE)</f>
        <v>#N/A</v>
      </c>
      <c r="R228" s="225" t="e">
        <f>VLOOKUP($O228,ControlPoints!$Z$7:$AA$4228,2,FALSE)</f>
        <v>#N/A</v>
      </c>
      <c r="S228" s="191" t="e">
        <f>VLOOKUP($O228,ControlPoints!$Z$7:$AB$4228,3,FALSE)</f>
        <v>#N/A</v>
      </c>
      <c r="T228" s="191" t="e">
        <f>VLOOKUP($O228,ControlPoints!$Z$7:$AC4434,4,FALSE)</f>
        <v>#N/A</v>
      </c>
    </row>
    <row r="229" spans="2:20" ht="25.5" customHeight="1">
      <c r="B229" s="264" t="str">
        <f t="shared" si="39"/>
        <v/>
      </c>
      <c r="C229" s="265" t="str">
        <f t="shared" si="39"/>
        <v/>
      </c>
      <c r="D229" s="594" t="str">
        <f t="shared" si="39"/>
        <v/>
      </c>
      <c r="E229" s="595"/>
      <c r="F229" s="595"/>
      <c r="G229" s="595"/>
      <c r="H229" s="596"/>
      <c r="I229" s="266" t="str">
        <f t="shared" si="35"/>
        <v/>
      </c>
      <c r="J229" s="597" t="str">
        <f t="shared" si="40"/>
        <v/>
      </c>
      <c r="K229" s="598"/>
      <c r="L229" s="599"/>
      <c r="M229" s="331"/>
      <c r="N229" s="225"/>
      <c r="O229" s="225">
        <v>208</v>
      </c>
      <c r="P229" s="225" t="e">
        <f>VLOOKUP($O229,ControlPoints!$A$6:$B$4228,2,FALSE) &amp; " - " &amp; VLOOKUP($O229,ControlPoints!$A$6:$D$4228,4,FALSE)</f>
        <v>#N/A</v>
      </c>
      <c r="Q229" s="225" t="e">
        <f>VLOOKUP($O229,ControlPoints!$A$6:$D$4228,3,FALSE)</f>
        <v>#N/A</v>
      </c>
      <c r="R229" s="225" t="e">
        <f>VLOOKUP($O229,ControlPoints!$Z$7:$AA$4228,2,FALSE)</f>
        <v>#N/A</v>
      </c>
      <c r="S229" s="191" t="e">
        <f>VLOOKUP($O229,ControlPoints!$Z$7:$AB$4228,3,FALSE)</f>
        <v>#N/A</v>
      </c>
      <c r="T229" s="191" t="e">
        <f>VLOOKUP($O229,ControlPoints!$Z$7:$AC4435,4,FALSE)</f>
        <v>#N/A</v>
      </c>
    </row>
    <row r="230" spans="2:20" ht="25.5" customHeight="1">
      <c r="B230" s="264" t="str">
        <f t="shared" si="39"/>
        <v/>
      </c>
      <c r="C230" s="265" t="str">
        <f t="shared" si="39"/>
        <v/>
      </c>
      <c r="D230" s="594" t="str">
        <f t="shared" si="39"/>
        <v/>
      </c>
      <c r="E230" s="595"/>
      <c r="F230" s="595"/>
      <c r="G230" s="595"/>
      <c r="H230" s="596"/>
      <c r="I230" s="266" t="str">
        <f t="shared" si="35"/>
        <v/>
      </c>
      <c r="J230" s="597" t="str">
        <f t="shared" si="40"/>
        <v/>
      </c>
      <c r="K230" s="598"/>
      <c r="L230" s="599"/>
      <c r="M230" s="331"/>
      <c r="N230" s="225"/>
      <c r="O230" s="225">
        <v>209</v>
      </c>
      <c r="P230" s="225" t="e">
        <f>VLOOKUP($O230,ControlPoints!$A$6:$B$4228,2,FALSE) &amp; " - " &amp; VLOOKUP($O230,ControlPoints!$A$6:$D$4228,4,FALSE)</f>
        <v>#N/A</v>
      </c>
      <c r="Q230" s="225" t="e">
        <f>VLOOKUP($O230,ControlPoints!$A$6:$D$4228,3,FALSE)</f>
        <v>#N/A</v>
      </c>
      <c r="R230" s="225" t="e">
        <f>VLOOKUP($O230,ControlPoints!$Z$7:$AA$4228,2,FALSE)</f>
        <v>#N/A</v>
      </c>
      <c r="S230" s="191" t="e">
        <f>VLOOKUP($O230,ControlPoints!$Z$7:$AB$4228,3,FALSE)</f>
        <v>#N/A</v>
      </c>
      <c r="T230" s="191" t="e">
        <f>VLOOKUP($O230,ControlPoints!$Z$7:$AC4436,4,FALSE)</f>
        <v>#N/A</v>
      </c>
    </row>
    <row r="231" spans="2:20" ht="25.5" customHeight="1">
      <c r="B231" s="264" t="str">
        <f t="shared" si="39"/>
        <v/>
      </c>
      <c r="C231" s="265" t="str">
        <f t="shared" si="39"/>
        <v/>
      </c>
      <c r="D231" s="594" t="str">
        <f t="shared" si="39"/>
        <v/>
      </c>
      <c r="E231" s="595"/>
      <c r="F231" s="595"/>
      <c r="G231" s="595"/>
      <c r="H231" s="596"/>
      <c r="I231" s="266" t="str">
        <f t="shared" si="35"/>
        <v/>
      </c>
      <c r="J231" s="597" t="str">
        <f t="shared" si="40"/>
        <v/>
      </c>
      <c r="K231" s="598"/>
      <c r="L231" s="599"/>
      <c r="M231" s="331"/>
      <c r="N231" s="225"/>
      <c r="O231" s="225">
        <v>210</v>
      </c>
      <c r="P231" s="225" t="e">
        <f>VLOOKUP($O231,ControlPoints!$A$6:$B$4228,2,FALSE) &amp; " - " &amp; VLOOKUP($O231,ControlPoints!$A$6:$D$4228,4,FALSE)</f>
        <v>#N/A</v>
      </c>
      <c r="Q231" s="225" t="e">
        <f>VLOOKUP($O231,ControlPoints!$A$6:$D$4228,3,FALSE)</f>
        <v>#N/A</v>
      </c>
      <c r="R231" s="225" t="e">
        <f>VLOOKUP($O231,ControlPoints!$Z$7:$AA$4228,2,FALSE)</f>
        <v>#N/A</v>
      </c>
      <c r="S231" s="191" t="e">
        <f>VLOOKUP($O231,ControlPoints!$Z$7:$AB$4228,3,FALSE)</f>
        <v>#N/A</v>
      </c>
      <c r="T231" s="191" t="e">
        <f>VLOOKUP($O231,ControlPoints!$Z$7:$AC4437,4,FALSE)</f>
        <v>#N/A</v>
      </c>
    </row>
    <row r="232" spans="2:20" ht="25.5" customHeight="1">
      <c r="B232" s="264" t="str">
        <f t="shared" si="39"/>
        <v/>
      </c>
      <c r="C232" s="265" t="str">
        <f t="shared" si="39"/>
        <v/>
      </c>
      <c r="D232" s="594" t="str">
        <f t="shared" si="39"/>
        <v/>
      </c>
      <c r="E232" s="595"/>
      <c r="F232" s="595"/>
      <c r="G232" s="595"/>
      <c r="H232" s="596"/>
      <c r="I232" s="266" t="str">
        <f t="shared" si="35"/>
        <v/>
      </c>
      <c r="J232" s="597" t="str">
        <f t="shared" si="40"/>
        <v/>
      </c>
      <c r="K232" s="598"/>
      <c r="L232" s="599"/>
      <c r="M232" s="331"/>
      <c r="N232" s="225"/>
      <c r="O232" s="225">
        <v>211</v>
      </c>
      <c r="P232" s="225" t="e">
        <f>VLOOKUP($O232,ControlPoints!$A$6:$B$4228,2,FALSE) &amp; " - " &amp; VLOOKUP($O232,ControlPoints!$A$6:$D$4228,4,FALSE)</f>
        <v>#N/A</v>
      </c>
      <c r="Q232" s="225" t="e">
        <f>VLOOKUP($O232,ControlPoints!$A$6:$D$4228,3,FALSE)</f>
        <v>#N/A</v>
      </c>
      <c r="R232" s="225" t="e">
        <f>VLOOKUP($O232,ControlPoints!$Z$7:$AA$4228,2,FALSE)</f>
        <v>#N/A</v>
      </c>
      <c r="S232" s="191" t="e">
        <f>VLOOKUP($O232,ControlPoints!$Z$7:$AB$4228,3,FALSE)</f>
        <v>#N/A</v>
      </c>
      <c r="T232" s="191" t="e">
        <f>VLOOKUP($O232,ControlPoints!$Z$7:$AC4438,4,FALSE)</f>
        <v>#N/A</v>
      </c>
    </row>
    <row r="233" spans="2:20" ht="25.5" customHeight="1">
      <c r="B233" s="264" t="str">
        <f t="shared" si="39"/>
        <v/>
      </c>
      <c r="C233" s="265" t="str">
        <f t="shared" si="39"/>
        <v/>
      </c>
      <c r="D233" s="594" t="str">
        <f t="shared" si="39"/>
        <v/>
      </c>
      <c r="E233" s="595"/>
      <c r="F233" s="595"/>
      <c r="G233" s="595"/>
      <c r="H233" s="596"/>
      <c r="I233" s="266" t="str">
        <f t="shared" si="35"/>
        <v/>
      </c>
      <c r="J233" s="597" t="str">
        <f t="shared" si="40"/>
        <v/>
      </c>
      <c r="K233" s="598"/>
      <c r="L233" s="599"/>
      <c r="M233" s="331"/>
      <c r="N233" s="225"/>
      <c r="O233" s="225">
        <v>212</v>
      </c>
      <c r="P233" s="225" t="e">
        <f>VLOOKUP($O233,ControlPoints!$A$6:$B$4228,2,FALSE) &amp; " - " &amp; VLOOKUP($O233,ControlPoints!$A$6:$D$4228,4,FALSE)</f>
        <v>#N/A</v>
      </c>
      <c r="Q233" s="225" t="e">
        <f>VLOOKUP($O233,ControlPoints!$A$6:$D$4228,3,FALSE)</f>
        <v>#N/A</v>
      </c>
      <c r="R233" s="225" t="e">
        <f>VLOOKUP($O233,ControlPoints!$Z$7:$AA$4228,2,FALSE)</f>
        <v>#N/A</v>
      </c>
      <c r="S233" s="191" t="e">
        <f>VLOOKUP($O233,ControlPoints!$Z$7:$AB$4228,3,FALSE)</f>
        <v>#N/A</v>
      </c>
      <c r="T233" s="191" t="e">
        <f>VLOOKUP($O233,ControlPoints!$Z$7:$AC4439,4,FALSE)</f>
        <v>#N/A</v>
      </c>
    </row>
    <row r="234" spans="2:20" ht="25.5" customHeight="1">
      <c r="B234" s="264" t="str">
        <f t="shared" si="39"/>
        <v/>
      </c>
      <c r="C234" s="265" t="str">
        <f t="shared" si="39"/>
        <v/>
      </c>
      <c r="D234" s="594" t="str">
        <f t="shared" si="39"/>
        <v/>
      </c>
      <c r="E234" s="595"/>
      <c r="F234" s="595"/>
      <c r="G234" s="595"/>
      <c r="H234" s="596"/>
      <c r="I234" s="266" t="str">
        <f t="shared" si="35"/>
        <v/>
      </c>
      <c r="J234" s="597" t="str">
        <f t="shared" si="40"/>
        <v/>
      </c>
      <c r="K234" s="598"/>
      <c r="L234" s="599"/>
      <c r="M234" s="331"/>
      <c r="N234" s="225"/>
      <c r="O234" s="225">
        <v>213</v>
      </c>
      <c r="P234" s="225" t="e">
        <f>VLOOKUP($O234,ControlPoints!$A$6:$B$4228,2,FALSE) &amp; " - " &amp; VLOOKUP($O234,ControlPoints!$A$6:$D$4228,4,FALSE)</f>
        <v>#N/A</v>
      </c>
      <c r="Q234" s="225" t="e">
        <f>VLOOKUP($O234,ControlPoints!$A$6:$D$4228,3,FALSE)</f>
        <v>#N/A</v>
      </c>
      <c r="R234" s="225" t="e">
        <f>VLOOKUP($O234,ControlPoints!$Z$7:$AA$4228,2,FALSE)</f>
        <v>#N/A</v>
      </c>
      <c r="S234" s="191" t="e">
        <f>VLOOKUP($O234,ControlPoints!$Z$7:$AB$4228,3,FALSE)</f>
        <v>#N/A</v>
      </c>
      <c r="T234" s="191" t="e">
        <f>VLOOKUP($O234,ControlPoints!$Z$7:$AC4440,4,FALSE)</f>
        <v>#N/A</v>
      </c>
    </row>
    <row r="235" spans="2:20" ht="25.5" customHeight="1">
      <c r="B235" s="264" t="str">
        <f t="shared" si="39"/>
        <v/>
      </c>
      <c r="C235" s="265" t="str">
        <f t="shared" si="39"/>
        <v/>
      </c>
      <c r="D235" s="594" t="str">
        <f t="shared" si="39"/>
        <v/>
      </c>
      <c r="E235" s="595"/>
      <c r="F235" s="595"/>
      <c r="G235" s="595"/>
      <c r="H235" s="596"/>
      <c r="I235" s="266" t="str">
        <f t="shared" si="35"/>
        <v/>
      </c>
      <c r="J235" s="597" t="str">
        <f t="shared" si="40"/>
        <v/>
      </c>
      <c r="K235" s="598"/>
      <c r="L235" s="599"/>
      <c r="M235" s="331"/>
      <c r="N235" s="225"/>
      <c r="O235" s="225">
        <v>214</v>
      </c>
      <c r="P235" s="225" t="e">
        <f>VLOOKUP($O235,ControlPoints!$A$6:$B$4228,2,FALSE) &amp; " - " &amp; VLOOKUP($O235,ControlPoints!$A$6:$D$4228,4,FALSE)</f>
        <v>#N/A</v>
      </c>
      <c r="Q235" s="225" t="e">
        <f>VLOOKUP($O235,ControlPoints!$A$6:$D$4228,3,FALSE)</f>
        <v>#N/A</v>
      </c>
      <c r="R235" s="225" t="e">
        <f>VLOOKUP($O235,ControlPoints!$Z$7:$AA$4228,2,FALSE)</f>
        <v>#N/A</v>
      </c>
      <c r="S235" s="191" t="e">
        <f>VLOOKUP($O235,ControlPoints!$Z$7:$AB$4228,3,FALSE)</f>
        <v>#N/A</v>
      </c>
      <c r="T235" s="191" t="e">
        <f>VLOOKUP($O235,ControlPoints!$Z$7:$AC4441,4,FALSE)</f>
        <v>#N/A</v>
      </c>
    </row>
    <row r="236" spans="2:20" ht="25.5" customHeight="1">
      <c r="B236" s="264" t="str">
        <f t="shared" si="39"/>
        <v/>
      </c>
      <c r="C236" s="265" t="str">
        <f t="shared" si="39"/>
        <v/>
      </c>
      <c r="D236" s="594" t="str">
        <f t="shared" si="39"/>
        <v/>
      </c>
      <c r="E236" s="595"/>
      <c r="F236" s="595"/>
      <c r="G236" s="595"/>
      <c r="H236" s="596"/>
      <c r="I236" s="266" t="str">
        <f t="shared" si="35"/>
        <v/>
      </c>
      <c r="J236" s="597" t="str">
        <f t="shared" si="40"/>
        <v/>
      </c>
      <c r="K236" s="598"/>
      <c r="L236" s="599"/>
      <c r="M236" s="331"/>
      <c r="N236" s="225"/>
      <c r="O236" s="225">
        <v>215</v>
      </c>
      <c r="P236" s="225" t="e">
        <f>VLOOKUP($O236,ControlPoints!$A$6:$B$4228,2,FALSE) &amp; " - " &amp; VLOOKUP($O236,ControlPoints!$A$6:$D$4228,4,FALSE)</f>
        <v>#N/A</v>
      </c>
      <c r="Q236" s="225" t="e">
        <f>VLOOKUP($O236,ControlPoints!$A$6:$D$4228,3,FALSE)</f>
        <v>#N/A</v>
      </c>
      <c r="R236" s="225" t="e">
        <f>VLOOKUP($O236,ControlPoints!$Z$7:$AA$4228,2,FALSE)</f>
        <v>#N/A</v>
      </c>
      <c r="S236" s="191" t="e">
        <f>VLOOKUP($O236,ControlPoints!$Z$7:$AB$4228,3,FALSE)</f>
        <v>#N/A</v>
      </c>
      <c r="T236" s="191" t="e">
        <f>VLOOKUP($O236,ControlPoints!$Z$7:$AC4442,4,FALSE)</f>
        <v>#N/A</v>
      </c>
    </row>
    <row r="237" spans="2:20" ht="25.5" customHeight="1">
      <c r="B237" s="264" t="str">
        <f t="shared" si="39"/>
        <v/>
      </c>
      <c r="C237" s="265" t="str">
        <f t="shared" si="39"/>
        <v/>
      </c>
      <c r="D237" s="594" t="str">
        <f t="shared" si="39"/>
        <v/>
      </c>
      <c r="E237" s="595"/>
      <c r="F237" s="595"/>
      <c r="G237" s="595"/>
      <c r="H237" s="596"/>
      <c r="I237" s="266" t="str">
        <f t="shared" si="35"/>
        <v/>
      </c>
      <c r="J237" s="597" t="str">
        <f t="shared" si="40"/>
        <v/>
      </c>
      <c r="K237" s="598"/>
      <c r="L237" s="599"/>
      <c r="M237" s="331"/>
      <c r="N237" s="225"/>
      <c r="O237" s="225">
        <v>216</v>
      </c>
      <c r="P237" s="225" t="e">
        <f>VLOOKUP($O237,ControlPoints!$A$6:$B$4228,2,FALSE) &amp; " - " &amp; VLOOKUP($O237,ControlPoints!$A$6:$D$4228,4,FALSE)</f>
        <v>#N/A</v>
      </c>
      <c r="Q237" s="225" t="e">
        <f>VLOOKUP($O237,ControlPoints!$A$6:$D$4228,3,FALSE)</f>
        <v>#N/A</v>
      </c>
      <c r="R237" s="225" t="e">
        <f>VLOOKUP($O237,ControlPoints!$Z$7:$AA$4228,2,FALSE)</f>
        <v>#N/A</v>
      </c>
      <c r="S237" s="191" t="e">
        <f>VLOOKUP($O237,ControlPoints!$Z$7:$AB$4228,3,FALSE)</f>
        <v>#N/A</v>
      </c>
      <c r="T237" s="191" t="e">
        <f>VLOOKUP($O237,ControlPoints!$Z$7:$AC4443,4,FALSE)</f>
        <v>#N/A</v>
      </c>
    </row>
    <row r="238" spans="2:20" ht="25.5" customHeight="1">
      <c r="B238" s="264" t="str">
        <f t="shared" si="39"/>
        <v/>
      </c>
      <c r="C238" s="265" t="str">
        <f t="shared" si="39"/>
        <v/>
      </c>
      <c r="D238" s="594" t="str">
        <f t="shared" si="39"/>
        <v/>
      </c>
      <c r="E238" s="595"/>
      <c r="F238" s="595"/>
      <c r="G238" s="595"/>
      <c r="H238" s="596"/>
      <c r="I238" s="266" t="str">
        <f t="shared" si="35"/>
        <v/>
      </c>
      <c r="J238" s="597" t="str">
        <f t="shared" si="40"/>
        <v/>
      </c>
      <c r="K238" s="598"/>
      <c r="L238" s="599"/>
      <c r="M238" s="331"/>
      <c r="N238" s="225"/>
      <c r="O238" s="225">
        <v>217</v>
      </c>
      <c r="P238" s="225" t="e">
        <f>VLOOKUP($O238,ControlPoints!$A$6:$B$4228,2,FALSE) &amp; " - " &amp; VLOOKUP($O238,ControlPoints!$A$6:$D$4228,4,FALSE)</f>
        <v>#N/A</v>
      </c>
      <c r="Q238" s="225" t="e">
        <f>VLOOKUP($O238,ControlPoints!$A$6:$D$4228,3,FALSE)</f>
        <v>#N/A</v>
      </c>
      <c r="R238" s="225" t="e">
        <f>VLOOKUP($O238,ControlPoints!$Z$7:$AA$4228,2,FALSE)</f>
        <v>#N/A</v>
      </c>
      <c r="S238" s="191" t="e">
        <f>VLOOKUP($O238,ControlPoints!$Z$7:$AB$4228,3,FALSE)</f>
        <v>#N/A</v>
      </c>
      <c r="T238" s="191" t="e">
        <f>VLOOKUP($O238,ControlPoints!$Z$7:$AC4444,4,FALSE)</f>
        <v>#N/A</v>
      </c>
    </row>
    <row r="239" spans="2:20" ht="25.5" customHeight="1">
      <c r="B239" s="264" t="str">
        <f t="shared" si="39"/>
        <v/>
      </c>
      <c r="C239" s="265" t="str">
        <f t="shared" si="39"/>
        <v/>
      </c>
      <c r="D239" s="594" t="str">
        <f t="shared" si="39"/>
        <v/>
      </c>
      <c r="E239" s="595"/>
      <c r="F239" s="595"/>
      <c r="G239" s="595"/>
      <c r="H239" s="596"/>
      <c r="I239" s="266" t="str">
        <f t="shared" si="35"/>
        <v/>
      </c>
      <c r="J239" s="597" t="str">
        <f t="shared" si="40"/>
        <v/>
      </c>
      <c r="K239" s="598"/>
      <c r="L239" s="599"/>
      <c r="M239" s="331"/>
      <c r="N239" s="225"/>
      <c r="O239" s="225">
        <v>218</v>
      </c>
      <c r="P239" s="225" t="e">
        <f>VLOOKUP($O239,ControlPoints!$A$6:$B$4228,2,FALSE) &amp; " - " &amp; VLOOKUP($O239,ControlPoints!$A$6:$D$4228,4,FALSE)</f>
        <v>#N/A</v>
      </c>
      <c r="Q239" s="225" t="e">
        <f>VLOOKUP($O239,ControlPoints!$A$6:$D$4228,3,FALSE)</f>
        <v>#N/A</v>
      </c>
      <c r="R239" s="225" t="e">
        <f>VLOOKUP($O239,ControlPoints!$Z$7:$AA$4228,2,FALSE)</f>
        <v>#N/A</v>
      </c>
      <c r="S239" s="191" t="e">
        <f>VLOOKUP($O239,ControlPoints!$Z$7:$AB$4228,3,FALSE)</f>
        <v>#N/A</v>
      </c>
      <c r="T239" s="191" t="e">
        <f>VLOOKUP($O239,ControlPoints!$Z$7:$AC4445,4,FALSE)</f>
        <v>#N/A</v>
      </c>
    </row>
    <row r="240" spans="2:20" ht="25.5" customHeight="1">
      <c r="B240" s="264" t="str">
        <f t="shared" si="39"/>
        <v/>
      </c>
      <c r="C240" s="265" t="str">
        <f t="shared" si="39"/>
        <v/>
      </c>
      <c r="D240" s="594" t="str">
        <f t="shared" si="39"/>
        <v/>
      </c>
      <c r="E240" s="595"/>
      <c r="F240" s="595"/>
      <c r="G240" s="595"/>
      <c r="H240" s="596"/>
      <c r="I240" s="266" t="str">
        <f t="shared" si="35"/>
        <v/>
      </c>
      <c r="J240" s="597" t="str">
        <f t="shared" ref="J240:J254" si="41">IF(ISNA(T240),"",T240)</f>
        <v/>
      </c>
      <c r="K240" s="598"/>
      <c r="L240" s="599"/>
      <c r="M240" s="331"/>
      <c r="N240" s="225"/>
      <c r="O240" s="225">
        <v>219</v>
      </c>
      <c r="P240" s="225" t="e">
        <f>VLOOKUP($O240,ControlPoints!$A$6:$B$4228,2,FALSE) &amp; " - " &amp; VLOOKUP($O240,ControlPoints!$A$6:$D$4228,4,FALSE)</f>
        <v>#N/A</v>
      </c>
      <c r="Q240" s="225" t="e">
        <f>VLOOKUP($O240,ControlPoints!$A$6:$D$4228,3,FALSE)</f>
        <v>#N/A</v>
      </c>
      <c r="R240" s="225" t="e">
        <f>VLOOKUP($O240,ControlPoints!$Z$7:$AA$4228,2,FALSE)</f>
        <v>#N/A</v>
      </c>
      <c r="S240" s="191" t="e">
        <f>VLOOKUP($O240,ControlPoints!$Z$7:$AB$4228,3,FALSE)</f>
        <v>#N/A</v>
      </c>
      <c r="T240" s="191" t="e">
        <f>VLOOKUP($O240,ControlPoints!$Z$7:$AC4446,4,FALSE)</f>
        <v>#N/A</v>
      </c>
    </row>
    <row r="241" spans="2:20" ht="25.5" customHeight="1">
      <c r="B241" s="264" t="str">
        <f t="shared" si="39"/>
        <v/>
      </c>
      <c r="C241" s="265" t="str">
        <f t="shared" si="39"/>
        <v/>
      </c>
      <c r="D241" s="594" t="str">
        <f t="shared" si="39"/>
        <v/>
      </c>
      <c r="E241" s="595"/>
      <c r="F241" s="595"/>
      <c r="G241" s="595"/>
      <c r="H241" s="596"/>
      <c r="I241" s="266" t="str">
        <f t="shared" si="35"/>
        <v/>
      </c>
      <c r="J241" s="597" t="str">
        <f t="shared" si="41"/>
        <v/>
      </c>
      <c r="K241" s="598"/>
      <c r="L241" s="599"/>
      <c r="M241" s="331"/>
      <c r="N241" s="225"/>
      <c r="O241" s="225">
        <v>220</v>
      </c>
      <c r="P241" s="225" t="e">
        <f>VLOOKUP($O241,ControlPoints!$A$6:$B$4228,2,FALSE) &amp; " - " &amp; VLOOKUP($O241,ControlPoints!$A$6:$D$4228,4,FALSE)</f>
        <v>#N/A</v>
      </c>
      <c r="Q241" s="225" t="e">
        <f>VLOOKUP($O241,ControlPoints!$A$6:$D$4228,3,FALSE)</f>
        <v>#N/A</v>
      </c>
      <c r="R241" s="225" t="e">
        <f>VLOOKUP($O241,ControlPoints!$Z$7:$AA$4228,2,FALSE)</f>
        <v>#N/A</v>
      </c>
      <c r="S241" s="191" t="e">
        <f>VLOOKUP($O241,ControlPoints!$Z$7:$AB$4228,3,FALSE)</f>
        <v>#N/A</v>
      </c>
      <c r="T241" s="191" t="e">
        <f>VLOOKUP($O241,ControlPoints!$Z$7:$AC4447,4,FALSE)</f>
        <v>#N/A</v>
      </c>
    </row>
    <row r="242" spans="2:20" ht="25.5" customHeight="1">
      <c r="B242" s="264" t="str">
        <f t="shared" si="39"/>
        <v/>
      </c>
      <c r="C242" s="265" t="str">
        <f t="shared" si="39"/>
        <v/>
      </c>
      <c r="D242" s="594" t="str">
        <f t="shared" si="39"/>
        <v/>
      </c>
      <c r="E242" s="595"/>
      <c r="F242" s="595"/>
      <c r="G242" s="595"/>
      <c r="H242" s="596"/>
      <c r="I242" s="266" t="str">
        <f t="shared" si="35"/>
        <v/>
      </c>
      <c r="J242" s="597" t="str">
        <f t="shared" si="41"/>
        <v/>
      </c>
      <c r="K242" s="598"/>
      <c r="L242" s="599"/>
      <c r="M242" s="331"/>
      <c r="N242" s="225"/>
      <c r="O242" s="225">
        <v>221</v>
      </c>
      <c r="P242" s="225" t="e">
        <f>VLOOKUP($O242,ControlPoints!$A$6:$B$4228,2,FALSE) &amp; " - " &amp; VLOOKUP($O242,ControlPoints!$A$6:$D$4228,4,FALSE)</f>
        <v>#N/A</v>
      </c>
      <c r="Q242" s="225" t="e">
        <f>VLOOKUP($O242,ControlPoints!$A$6:$D$4228,3,FALSE)</f>
        <v>#N/A</v>
      </c>
      <c r="R242" s="225" t="e">
        <f>VLOOKUP($O242,ControlPoints!$Z$7:$AA$4228,2,FALSE)</f>
        <v>#N/A</v>
      </c>
      <c r="S242" s="191" t="e">
        <f>VLOOKUP($O242,ControlPoints!$Z$7:$AB$4228,3,FALSE)</f>
        <v>#N/A</v>
      </c>
      <c r="T242" s="191" t="e">
        <f>VLOOKUP($O242,ControlPoints!$Z$7:$AC4448,4,FALSE)</f>
        <v>#N/A</v>
      </c>
    </row>
    <row r="243" spans="2:20" ht="25.5" customHeight="1">
      <c r="B243" s="264" t="str">
        <f t="shared" si="39"/>
        <v/>
      </c>
      <c r="C243" s="265" t="str">
        <f t="shared" si="39"/>
        <v/>
      </c>
      <c r="D243" s="594" t="str">
        <f t="shared" si="39"/>
        <v/>
      </c>
      <c r="E243" s="595"/>
      <c r="F243" s="595"/>
      <c r="G243" s="595"/>
      <c r="H243" s="596"/>
      <c r="I243" s="266" t="str">
        <f t="shared" si="35"/>
        <v/>
      </c>
      <c r="J243" s="597" t="str">
        <f t="shared" si="41"/>
        <v/>
      </c>
      <c r="K243" s="598"/>
      <c r="L243" s="599"/>
      <c r="M243" s="331"/>
      <c r="N243" s="225"/>
      <c r="O243" s="225">
        <v>222</v>
      </c>
      <c r="P243" s="225" t="e">
        <f>VLOOKUP($O243,ControlPoints!$A$6:$B$4228,2,FALSE) &amp; " - " &amp; VLOOKUP($O243,ControlPoints!$A$6:$D$4228,4,FALSE)</f>
        <v>#N/A</v>
      </c>
      <c r="Q243" s="225" t="e">
        <f>VLOOKUP($O243,ControlPoints!$A$6:$D$4228,3,FALSE)</f>
        <v>#N/A</v>
      </c>
      <c r="R243" s="225" t="e">
        <f>VLOOKUP($O243,ControlPoints!$Z$7:$AA$4228,2,FALSE)</f>
        <v>#N/A</v>
      </c>
      <c r="S243" s="191" t="e">
        <f>VLOOKUP($O243,ControlPoints!$Z$7:$AB$4228,3,FALSE)</f>
        <v>#N/A</v>
      </c>
      <c r="T243" s="191" t="e">
        <f>VLOOKUP($O243,ControlPoints!$Z$7:$AC4449,4,FALSE)</f>
        <v>#N/A</v>
      </c>
    </row>
    <row r="244" spans="2:20" ht="25.5" customHeight="1">
      <c r="B244" s="264" t="str">
        <f t="shared" si="39"/>
        <v/>
      </c>
      <c r="C244" s="265" t="str">
        <f t="shared" si="39"/>
        <v/>
      </c>
      <c r="D244" s="594" t="str">
        <f t="shared" si="39"/>
        <v/>
      </c>
      <c r="E244" s="595"/>
      <c r="F244" s="595"/>
      <c r="G244" s="595"/>
      <c r="H244" s="596"/>
      <c r="I244" s="266" t="str">
        <f t="shared" si="35"/>
        <v/>
      </c>
      <c r="J244" s="597" t="str">
        <f t="shared" si="41"/>
        <v/>
      </c>
      <c r="K244" s="598"/>
      <c r="L244" s="599"/>
      <c r="M244" s="331"/>
      <c r="N244" s="225"/>
      <c r="O244" s="225">
        <v>223</v>
      </c>
      <c r="P244" s="225" t="e">
        <f>VLOOKUP($O244,ControlPoints!$A$6:$B$4228,2,FALSE) &amp; " - " &amp; VLOOKUP($O244,ControlPoints!$A$6:$D$4228,4,FALSE)</f>
        <v>#N/A</v>
      </c>
      <c r="Q244" s="225" t="e">
        <f>VLOOKUP($O244,ControlPoints!$A$6:$D$4228,3,FALSE)</f>
        <v>#N/A</v>
      </c>
      <c r="R244" s="225" t="e">
        <f>VLOOKUP($O244,ControlPoints!$Z$7:$AA$4228,2,FALSE)</f>
        <v>#N/A</v>
      </c>
      <c r="S244" s="191" t="e">
        <f>VLOOKUP($O244,ControlPoints!$Z$7:$AB$4228,3,FALSE)</f>
        <v>#N/A</v>
      </c>
      <c r="T244" s="191" t="e">
        <f>VLOOKUP($O244,ControlPoints!$Z$7:$AC4450,4,FALSE)</f>
        <v>#N/A</v>
      </c>
    </row>
    <row r="245" spans="2:20" ht="25.5" customHeight="1">
      <c r="B245" s="264" t="str">
        <f t="shared" si="39"/>
        <v/>
      </c>
      <c r="C245" s="265" t="str">
        <f t="shared" si="39"/>
        <v/>
      </c>
      <c r="D245" s="594" t="str">
        <f t="shared" si="39"/>
        <v/>
      </c>
      <c r="E245" s="595"/>
      <c r="F245" s="595"/>
      <c r="G245" s="595"/>
      <c r="H245" s="596"/>
      <c r="I245" s="266" t="str">
        <f t="shared" si="35"/>
        <v/>
      </c>
      <c r="J245" s="597" t="str">
        <f t="shared" si="41"/>
        <v/>
      </c>
      <c r="K245" s="598"/>
      <c r="L245" s="599"/>
      <c r="M245" s="331"/>
      <c r="N245" s="225"/>
      <c r="O245" s="225">
        <v>224</v>
      </c>
      <c r="P245" s="225" t="e">
        <f>VLOOKUP($O245,ControlPoints!$A$6:$B$4228,2,FALSE) &amp; " - " &amp; VLOOKUP($O245,ControlPoints!$A$6:$D$4228,4,FALSE)</f>
        <v>#N/A</v>
      </c>
      <c r="Q245" s="225" t="e">
        <f>VLOOKUP($O245,ControlPoints!$A$6:$D$4228,3,FALSE)</f>
        <v>#N/A</v>
      </c>
      <c r="R245" s="225" t="e">
        <f>VLOOKUP($O245,ControlPoints!$Z$7:$AA$4228,2,FALSE)</f>
        <v>#N/A</v>
      </c>
      <c r="S245" s="191" t="e">
        <f>VLOOKUP($O245,ControlPoints!$Z$7:$AB$4228,3,FALSE)</f>
        <v>#N/A</v>
      </c>
      <c r="T245" s="191" t="e">
        <f>VLOOKUP($O245,ControlPoints!$Z$7:$AC4451,4,FALSE)</f>
        <v>#N/A</v>
      </c>
    </row>
    <row r="246" spans="2:20" ht="25.5" customHeight="1">
      <c r="B246" s="264" t="str">
        <f t="shared" si="39"/>
        <v/>
      </c>
      <c r="C246" s="265" t="str">
        <f t="shared" si="39"/>
        <v/>
      </c>
      <c r="D246" s="594" t="str">
        <f t="shared" si="39"/>
        <v/>
      </c>
      <c r="E246" s="595"/>
      <c r="F246" s="595"/>
      <c r="G246" s="595"/>
      <c r="H246" s="596"/>
      <c r="I246" s="266" t="str">
        <f t="shared" si="35"/>
        <v/>
      </c>
      <c r="J246" s="597" t="str">
        <f t="shared" si="41"/>
        <v/>
      </c>
      <c r="K246" s="598"/>
      <c r="L246" s="599"/>
      <c r="M246" s="331"/>
      <c r="N246" s="225"/>
      <c r="O246" s="225">
        <v>225</v>
      </c>
      <c r="P246" s="225" t="e">
        <f>VLOOKUP($O246,ControlPoints!$A$6:$B$4228,2,FALSE) &amp; " - " &amp; VLOOKUP($O246,ControlPoints!$A$6:$D$4228,4,FALSE)</f>
        <v>#N/A</v>
      </c>
      <c r="Q246" s="225" t="e">
        <f>VLOOKUP($O246,ControlPoints!$A$6:$D$4228,3,FALSE)</f>
        <v>#N/A</v>
      </c>
      <c r="R246" s="225" t="e">
        <f>VLOOKUP($O246,ControlPoints!$Z$7:$AA$4228,2,FALSE)</f>
        <v>#N/A</v>
      </c>
      <c r="S246" s="191" t="e">
        <f>VLOOKUP($O246,ControlPoints!$Z$7:$AB$4228,3,FALSE)</f>
        <v>#N/A</v>
      </c>
      <c r="T246" s="191" t="e">
        <f>VLOOKUP($O246,ControlPoints!$Z$7:$AC4452,4,FALSE)</f>
        <v>#N/A</v>
      </c>
    </row>
    <row r="247" spans="2:20" ht="25.5" customHeight="1">
      <c r="B247" s="264" t="str">
        <f t="shared" si="39"/>
        <v/>
      </c>
      <c r="C247" s="265" t="str">
        <f t="shared" si="39"/>
        <v/>
      </c>
      <c r="D247" s="594" t="str">
        <f t="shared" si="39"/>
        <v/>
      </c>
      <c r="E247" s="595"/>
      <c r="F247" s="595"/>
      <c r="G247" s="595"/>
      <c r="H247" s="596"/>
      <c r="I247" s="266" t="str">
        <f t="shared" ref="I247:I270" si="42">IF(ISNA(S247),"",S247)</f>
        <v/>
      </c>
      <c r="J247" s="597" t="str">
        <f t="shared" si="41"/>
        <v/>
      </c>
      <c r="K247" s="598"/>
      <c r="L247" s="599"/>
      <c r="M247" s="331"/>
      <c r="N247" s="225"/>
      <c r="O247" s="225">
        <v>226</v>
      </c>
      <c r="P247" s="225" t="e">
        <f>VLOOKUP($O247,ControlPoints!$A$6:$B$4228,2,FALSE) &amp; " - " &amp; VLOOKUP($O247,ControlPoints!$A$6:$D$4228,4,FALSE)</f>
        <v>#N/A</v>
      </c>
      <c r="Q247" s="225" t="e">
        <f>VLOOKUP($O247,ControlPoints!$A$6:$D$4228,3,FALSE)</f>
        <v>#N/A</v>
      </c>
      <c r="R247" s="225" t="e">
        <f>VLOOKUP($O247,ControlPoints!$Z$7:$AA$4228,2,FALSE)</f>
        <v>#N/A</v>
      </c>
      <c r="S247" s="191" t="e">
        <f>VLOOKUP($O247,ControlPoints!$Z$7:$AB$4228,3,FALSE)</f>
        <v>#N/A</v>
      </c>
      <c r="T247" s="191" t="e">
        <f>VLOOKUP($O247,ControlPoints!$Z$7:$AC4453,4,FALSE)</f>
        <v>#N/A</v>
      </c>
    </row>
    <row r="248" spans="2:20" ht="25.5" customHeight="1">
      <c r="B248" s="264" t="str">
        <f t="shared" si="39"/>
        <v/>
      </c>
      <c r="C248" s="265" t="str">
        <f t="shared" si="39"/>
        <v/>
      </c>
      <c r="D248" s="594" t="str">
        <f t="shared" si="39"/>
        <v/>
      </c>
      <c r="E248" s="595"/>
      <c r="F248" s="595"/>
      <c r="G248" s="595"/>
      <c r="H248" s="596"/>
      <c r="I248" s="266" t="str">
        <f t="shared" si="42"/>
        <v/>
      </c>
      <c r="J248" s="597" t="str">
        <f t="shared" si="41"/>
        <v/>
      </c>
      <c r="K248" s="598"/>
      <c r="L248" s="599"/>
      <c r="M248" s="331"/>
      <c r="N248" s="225"/>
      <c r="O248" s="225">
        <v>227</v>
      </c>
      <c r="P248" s="225" t="e">
        <f>VLOOKUP($O248,ControlPoints!$A$6:$B$4228,2,FALSE) &amp; " - " &amp; VLOOKUP($O248,ControlPoints!$A$6:$D$4228,4,FALSE)</f>
        <v>#N/A</v>
      </c>
      <c r="Q248" s="225" t="e">
        <f>VLOOKUP($O248,ControlPoints!$A$6:$D$4228,3,FALSE)</f>
        <v>#N/A</v>
      </c>
      <c r="R248" s="225" t="e">
        <f>VLOOKUP($O248,ControlPoints!$Z$7:$AA$4228,2,FALSE)</f>
        <v>#N/A</v>
      </c>
      <c r="S248" s="191" t="e">
        <f>VLOOKUP($O248,ControlPoints!$Z$7:$AB$4228,3,FALSE)</f>
        <v>#N/A</v>
      </c>
      <c r="T248" s="191" t="e">
        <f>VLOOKUP($O248,ControlPoints!$Z$7:$AC4454,4,FALSE)</f>
        <v>#N/A</v>
      </c>
    </row>
    <row r="249" spans="2:20" ht="25.5" customHeight="1">
      <c r="B249" s="264" t="str">
        <f t="shared" si="39"/>
        <v/>
      </c>
      <c r="C249" s="265" t="str">
        <f t="shared" si="39"/>
        <v/>
      </c>
      <c r="D249" s="594" t="str">
        <f t="shared" si="39"/>
        <v/>
      </c>
      <c r="E249" s="595"/>
      <c r="F249" s="595"/>
      <c r="G249" s="595"/>
      <c r="H249" s="596"/>
      <c r="I249" s="266" t="str">
        <f t="shared" si="42"/>
        <v/>
      </c>
      <c r="J249" s="597" t="str">
        <f t="shared" si="41"/>
        <v/>
      </c>
      <c r="K249" s="598"/>
      <c r="L249" s="599"/>
      <c r="M249" s="331"/>
      <c r="N249" s="225"/>
      <c r="O249" s="225">
        <v>228</v>
      </c>
      <c r="P249" s="225" t="e">
        <f>VLOOKUP($O249,ControlPoints!$A$6:$B$4228,2,FALSE) &amp; " - " &amp; VLOOKUP($O249,ControlPoints!$A$6:$D$4228,4,FALSE)</f>
        <v>#N/A</v>
      </c>
      <c r="Q249" s="225" t="e">
        <f>VLOOKUP($O249,ControlPoints!$A$6:$D$4228,3,FALSE)</f>
        <v>#N/A</v>
      </c>
      <c r="R249" s="225" t="e">
        <f>VLOOKUP($O249,ControlPoints!$Z$7:$AA$4228,2,FALSE)</f>
        <v>#N/A</v>
      </c>
      <c r="S249" s="191" t="e">
        <f>VLOOKUP($O249,ControlPoints!$Z$7:$AB$4228,3,FALSE)</f>
        <v>#N/A</v>
      </c>
      <c r="T249" s="191" t="e">
        <f>VLOOKUP($O249,ControlPoints!$Z$7:$AC4455,4,FALSE)</f>
        <v>#N/A</v>
      </c>
    </row>
    <row r="250" spans="2:20" ht="25.5" customHeight="1">
      <c r="B250" s="264" t="str">
        <f t="shared" si="39"/>
        <v/>
      </c>
      <c r="C250" s="265" t="str">
        <f t="shared" si="39"/>
        <v/>
      </c>
      <c r="D250" s="594" t="str">
        <f t="shared" si="39"/>
        <v/>
      </c>
      <c r="E250" s="595"/>
      <c r="F250" s="595"/>
      <c r="G250" s="595"/>
      <c r="H250" s="596"/>
      <c r="I250" s="266" t="str">
        <f t="shared" si="42"/>
        <v/>
      </c>
      <c r="J250" s="597" t="str">
        <f t="shared" si="41"/>
        <v/>
      </c>
      <c r="K250" s="598"/>
      <c r="L250" s="599"/>
      <c r="M250" s="331"/>
      <c r="N250" s="225"/>
      <c r="O250" s="225">
        <v>229</v>
      </c>
      <c r="P250" s="225" t="e">
        <f>VLOOKUP($O250,ControlPoints!$A$6:$B$4228,2,FALSE) &amp; " - " &amp; VLOOKUP($O250,ControlPoints!$A$6:$D$4228,4,FALSE)</f>
        <v>#N/A</v>
      </c>
      <c r="Q250" s="225" t="e">
        <f>VLOOKUP($O250,ControlPoints!$A$6:$D$4228,3,FALSE)</f>
        <v>#N/A</v>
      </c>
      <c r="R250" s="225" t="e">
        <f>VLOOKUP($O250,ControlPoints!$Z$7:$AA$4228,2,FALSE)</f>
        <v>#N/A</v>
      </c>
      <c r="S250" s="191" t="e">
        <f>VLOOKUP($O250,ControlPoints!$Z$7:$AB$4228,3,FALSE)</f>
        <v>#N/A</v>
      </c>
      <c r="T250" s="191" t="e">
        <f>VLOOKUP($O250,ControlPoints!$Z$7:$AC4456,4,FALSE)</f>
        <v>#N/A</v>
      </c>
    </row>
    <row r="251" spans="2:20" ht="25.5" customHeight="1">
      <c r="B251" s="264" t="str">
        <f t="shared" si="39"/>
        <v/>
      </c>
      <c r="C251" s="265" t="str">
        <f t="shared" si="39"/>
        <v/>
      </c>
      <c r="D251" s="594" t="str">
        <f t="shared" si="39"/>
        <v/>
      </c>
      <c r="E251" s="595"/>
      <c r="F251" s="595"/>
      <c r="G251" s="595"/>
      <c r="H251" s="596"/>
      <c r="I251" s="266" t="str">
        <f t="shared" si="42"/>
        <v/>
      </c>
      <c r="J251" s="597" t="str">
        <f t="shared" si="41"/>
        <v/>
      </c>
      <c r="K251" s="598"/>
      <c r="L251" s="599"/>
      <c r="M251" s="331"/>
      <c r="N251" s="225"/>
      <c r="O251" s="225">
        <v>230</v>
      </c>
      <c r="P251" s="225" t="e">
        <f>VLOOKUP($O251,ControlPoints!$A$6:$B$4228,2,FALSE) &amp; " - " &amp; VLOOKUP($O251,ControlPoints!$A$6:$D$4228,4,FALSE)</f>
        <v>#N/A</v>
      </c>
      <c r="Q251" s="225" t="e">
        <f>VLOOKUP($O251,ControlPoints!$A$6:$D$4228,3,FALSE)</f>
        <v>#N/A</v>
      </c>
      <c r="R251" s="225" t="e">
        <f>VLOOKUP($O251,ControlPoints!$Z$7:$AA$4228,2,FALSE)</f>
        <v>#N/A</v>
      </c>
      <c r="S251" s="191" t="e">
        <f>VLOOKUP($O251,ControlPoints!$Z$7:$AB$4228,3,FALSE)</f>
        <v>#N/A</v>
      </c>
      <c r="T251" s="191" t="e">
        <f>VLOOKUP($O251,ControlPoints!$Z$7:$AC4457,4,FALSE)</f>
        <v>#N/A</v>
      </c>
    </row>
    <row r="252" spans="2:20" ht="25.5" customHeight="1">
      <c r="B252" s="264" t="str">
        <f t="shared" si="39"/>
        <v/>
      </c>
      <c r="C252" s="265" t="str">
        <f t="shared" si="39"/>
        <v/>
      </c>
      <c r="D252" s="594" t="str">
        <f t="shared" si="39"/>
        <v/>
      </c>
      <c r="E252" s="595"/>
      <c r="F252" s="595"/>
      <c r="G252" s="595"/>
      <c r="H252" s="596"/>
      <c r="I252" s="266" t="str">
        <f t="shared" si="42"/>
        <v/>
      </c>
      <c r="J252" s="597" t="str">
        <f t="shared" si="41"/>
        <v/>
      </c>
      <c r="K252" s="598"/>
      <c r="L252" s="599"/>
      <c r="M252" s="331"/>
      <c r="N252" s="225"/>
      <c r="O252" s="225">
        <v>231</v>
      </c>
      <c r="P252" s="225" t="e">
        <f>VLOOKUP($O252,ControlPoints!$A$6:$B$4228,2,FALSE) &amp; " - " &amp; VLOOKUP($O252,ControlPoints!$A$6:$D$4228,4,FALSE)</f>
        <v>#N/A</v>
      </c>
      <c r="Q252" s="225" t="e">
        <f>VLOOKUP($O252,ControlPoints!$A$6:$D$4228,3,FALSE)</f>
        <v>#N/A</v>
      </c>
      <c r="R252" s="225" t="e">
        <f>VLOOKUP($O252,ControlPoints!$Z$7:$AA$4228,2,FALSE)</f>
        <v>#N/A</v>
      </c>
      <c r="S252" s="191" t="e">
        <f>VLOOKUP($O252,ControlPoints!$Z$7:$AB$4228,3,FALSE)</f>
        <v>#N/A</v>
      </c>
      <c r="T252" s="191" t="e">
        <f>VLOOKUP($O252,ControlPoints!$Z$7:$AC4458,4,FALSE)</f>
        <v>#N/A</v>
      </c>
    </row>
    <row r="253" spans="2:20" ht="25.5" customHeight="1">
      <c r="B253" s="264" t="str">
        <f t="shared" si="39"/>
        <v/>
      </c>
      <c r="C253" s="265" t="str">
        <f t="shared" si="39"/>
        <v/>
      </c>
      <c r="D253" s="594" t="str">
        <f t="shared" si="39"/>
        <v/>
      </c>
      <c r="E253" s="595"/>
      <c r="F253" s="595"/>
      <c r="G253" s="595"/>
      <c r="H253" s="596"/>
      <c r="I253" s="266" t="str">
        <f t="shared" si="42"/>
        <v/>
      </c>
      <c r="J253" s="597" t="str">
        <f t="shared" si="41"/>
        <v/>
      </c>
      <c r="K253" s="598"/>
      <c r="L253" s="599"/>
      <c r="M253" s="331"/>
      <c r="N253" s="225"/>
      <c r="O253" s="225">
        <v>232</v>
      </c>
      <c r="P253" s="225" t="e">
        <f>VLOOKUP($O253,ControlPoints!$A$6:$B$4228,2,FALSE) &amp; " - " &amp; VLOOKUP($O253,ControlPoints!$A$6:$D$4228,4,FALSE)</f>
        <v>#N/A</v>
      </c>
      <c r="Q253" s="225" t="e">
        <f>VLOOKUP($O253,ControlPoints!$A$6:$D$4228,3,FALSE)</f>
        <v>#N/A</v>
      </c>
      <c r="R253" s="225" t="e">
        <f>VLOOKUP($O253,ControlPoints!$Z$7:$AA$4228,2,FALSE)</f>
        <v>#N/A</v>
      </c>
      <c r="S253" s="191" t="e">
        <f>VLOOKUP($O253,ControlPoints!$Z$7:$AB$4228,3,FALSE)</f>
        <v>#N/A</v>
      </c>
      <c r="T253" s="191" t="e">
        <f>VLOOKUP($O253,ControlPoints!$Z$7:$AC4459,4,FALSE)</f>
        <v>#N/A</v>
      </c>
    </row>
    <row r="254" spans="2:20" ht="25.5" customHeight="1">
      <c r="B254" s="264" t="str">
        <f t="shared" si="39"/>
        <v/>
      </c>
      <c r="C254" s="265" t="str">
        <f t="shared" si="39"/>
        <v/>
      </c>
      <c r="D254" s="594" t="str">
        <f t="shared" si="39"/>
        <v/>
      </c>
      <c r="E254" s="595"/>
      <c r="F254" s="595"/>
      <c r="G254" s="595"/>
      <c r="H254" s="596"/>
      <c r="I254" s="266" t="str">
        <f t="shared" si="42"/>
        <v/>
      </c>
      <c r="J254" s="597" t="str">
        <f t="shared" si="41"/>
        <v/>
      </c>
      <c r="K254" s="598"/>
      <c r="L254" s="599"/>
      <c r="M254" s="331"/>
      <c r="N254" s="225"/>
      <c r="O254" s="225">
        <v>233</v>
      </c>
      <c r="P254" s="225" t="e">
        <f>VLOOKUP($O254,ControlPoints!$A$6:$B$4228,2,FALSE) &amp; " - " &amp; VLOOKUP($O254,ControlPoints!$A$6:$D$4228,4,FALSE)</f>
        <v>#N/A</v>
      </c>
      <c r="Q254" s="225" t="e">
        <f>VLOOKUP($O254,ControlPoints!$A$6:$D$4228,3,FALSE)</f>
        <v>#N/A</v>
      </c>
      <c r="R254" s="225" t="e">
        <f>VLOOKUP($O254,ControlPoints!$Z$7:$AA$4228,2,FALSE)</f>
        <v>#N/A</v>
      </c>
      <c r="S254" s="191" t="e">
        <f>VLOOKUP($O254,ControlPoints!$Z$7:$AB$4228,3,FALSE)</f>
        <v>#N/A</v>
      </c>
      <c r="T254" s="191" t="e">
        <f>VLOOKUP($O254,ControlPoints!$Z$7:$AC4460,4,FALSE)</f>
        <v>#N/A</v>
      </c>
    </row>
    <row r="255" spans="2:20" ht="25.5" customHeight="1">
      <c r="B255" s="264" t="str">
        <f t="shared" si="39"/>
        <v/>
      </c>
      <c r="C255" s="265" t="str">
        <f t="shared" si="39"/>
        <v/>
      </c>
      <c r="D255" s="594" t="str">
        <f t="shared" si="39"/>
        <v/>
      </c>
      <c r="E255" s="595"/>
      <c r="F255" s="595"/>
      <c r="G255" s="595"/>
      <c r="H255" s="596"/>
      <c r="I255" s="266" t="str">
        <f t="shared" si="42"/>
        <v/>
      </c>
      <c r="J255" s="597" t="str">
        <f t="shared" ref="J255:J270" si="43">IF(ISNA(T255),"",T255)</f>
        <v/>
      </c>
      <c r="K255" s="598"/>
      <c r="L255" s="599"/>
      <c r="M255" s="331"/>
      <c r="N255" s="225"/>
      <c r="O255" s="225">
        <v>234</v>
      </c>
      <c r="P255" s="225" t="e">
        <f>VLOOKUP($O255,ControlPoints!$A$6:$B$4228,2,FALSE) &amp; " - " &amp; VLOOKUP($O255,ControlPoints!$A$6:$D$4228,4,FALSE)</f>
        <v>#N/A</v>
      </c>
      <c r="Q255" s="225" t="e">
        <f>VLOOKUP($O255,ControlPoints!$A$6:$D$4228,3,FALSE)</f>
        <v>#N/A</v>
      </c>
      <c r="R255" s="225" t="e">
        <f>VLOOKUP($O255,ControlPoints!$Z$7:$AA$4228,2,FALSE)</f>
        <v>#N/A</v>
      </c>
      <c r="S255" s="191" t="e">
        <f>VLOOKUP($O255,ControlPoints!$Z$7:$AB$4228,3,FALSE)</f>
        <v>#N/A</v>
      </c>
      <c r="T255" s="191" t="e">
        <f>VLOOKUP($O255,ControlPoints!$Z$7:$AC4461,4,FALSE)</f>
        <v>#N/A</v>
      </c>
    </row>
    <row r="256" spans="2:20" ht="25.5" customHeight="1">
      <c r="B256" s="264" t="str">
        <f t="shared" si="39"/>
        <v/>
      </c>
      <c r="C256" s="265" t="str">
        <f t="shared" si="39"/>
        <v/>
      </c>
      <c r="D256" s="594" t="str">
        <f t="shared" si="39"/>
        <v/>
      </c>
      <c r="E256" s="595"/>
      <c r="F256" s="595"/>
      <c r="G256" s="595"/>
      <c r="H256" s="596"/>
      <c r="I256" s="266" t="str">
        <f t="shared" si="42"/>
        <v/>
      </c>
      <c r="J256" s="597" t="str">
        <f t="shared" si="43"/>
        <v/>
      </c>
      <c r="K256" s="598"/>
      <c r="L256" s="599"/>
      <c r="M256" s="331"/>
      <c r="N256" s="225"/>
      <c r="O256" s="225">
        <v>235</v>
      </c>
      <c r="P256" s="225" t="e">
        <f>VLOOKUP($O256,ControlPoints!$A$6:$B$4228,2,FALSE) &amp; " - " &amp; VLOOKUP($O256,ControlPoints!$A$6:$D$4228,4,FALSE)</f>
        <v>#N/A</v>
      </c>
      <c r="Q256" s="225" t="e">
        <f>VLOOKUP($O256,ControlPoints!$A$6:$D$4228,3,FALSE)</f>
        <v>#N/A</v>
      </c>
      <c r="R256" s="225" t="e">
        <f>VLOOKUP($O256,ControlPoints!$Z$7:$AA$4228,2,FALSE)</f>
        <v>#N/A</v>
      </c>
      <c r="S256" s="191" t="e">
        <f>VLOOKUP($O256,ControlPoints!$Z$7:$AB$4228,3,FALSE)</f>
        <v>#N/A</v>
      </c>
      <c r="T256" s="191" t="e">
        <f>VLOOKUP($O256,ControlPoints!$Z$7:$AC4462,4,FALSE)</f>
        <v>#N/A</v>
      </c>
    </row>
    <row r="257" spans="2:20" ht="25.5" customHeight="1">
      <c r="B257" s="264" t="str">
        <f t="shared" si="39"/>
        <v/>
      </c>
      <c r="C257" s="265" t="str">
        <f t="shared" si="39"/>
        <v/>
      </c>
      <c r="D257" s="594" t="str">
        <f t="shared" si="39"/>
        <v/>
      </c>
      <c r="E257" s="595"/>
      <c r="F257" s="595"/>
      <c r="G257" s="595"/>
      <c r="H257" s="596"/>
      <c r="I257" s="266" t="str">
        <f t="shared" si="42"/>
        <v/>
      </c>
      <c r="J257" s="597" t="str">
        <f t="shared" si="43"/>
        <v/>
      </c>
      <c r="K257" s="598"/>
      <c r="L257" s="599"/>
      <c r="M257" s="331"/>
      <c r="N257" s="225"/>
      <c r="O257" s="225">
        <v>236</v>
      </c>
      <c r="P257" s="225" t="e">
        <f>VLOOKUP($O257,ControlPoints!$A$6:$B$4228,2,FALSE) &amp; " - " &amp; VLOOKUP($O257,ControlPoints!$A$6:$D$4228,4,FALSE)</f>
        <v>#N/A</v>
      </c>
      <c r="Q257" s="225" t="e">
        <f>VLOOKUP($O257,ControlPoints!$A$6:$D$4228,3,FALSE)</f>
        <v>#N/A</v>
      </c>
      <c r="R257" s="225" t="e">
        <f>VLOOKUP($O257,ControlPoints!$Z$7:$AA$4228,2,FALSE)</f>
        <v>#N/A</v>
      </c>
      <c r="S257" s="191" t="e">
        <f>VLOOKUP($O257,ControlPoints!$Z$7:$AB$4228,3,FALSE)</f>
        <v>#N/A</v>
      </c>
      <c r="T257" s="191" t="e">
        <f>VLOOKUP($O257,ControlPoints!$Z$7:$AC4463,4,FALSE)</f>
        <v>#N/A</v>
      </c>
    </row>
    <row r="258" spans="2:20" ht="25.5" customHeight="1">
      <c r="B258" s="264" t="str">
        <f t="shared" si="39"/>
        <v/>
      </c>
      <c r="C258" s="265" t="str">
        <f t="shared" si="39"/>
        <v/>
      </c>
      <c r="D258" s="594" t="str">
        <f t="shared" si="39"/>
        <v/>
      </c>
      <c r="E258" s="595"/>
      <c r="F258" s="595"/>
      <c r="G258" s="595"/>
      <c r="H258" s="596"/>
      <c r="I258" s="266" t="str">
        <f t="shared" si="42"/>
        <v/>
      </c>
      <c r="J258" s="597" t="str">
        <f t="shared" si="43"/>
        <v/>
      </c>
      <c r="K258" s="598"/>
      <c r="L258" s="599"/>
      <c r="M258" s="331"/>
      <c r="N258" s="225"/>
      <c r="O258" s="225">
        <v>237</v>
      </c>
      <c r="P258" s="225" t="e">
        <f>VLOOKUP($O258,ControlPoints!$A$6:$B$4228,2,FALSE) &amp; " - " &amp; VLOOKUP($O258,ControlPoints!$A$6:$D$4228,4,FALSE)</f>
        <v>#N/A</v>
      </c>
      <c r="Q258" s="225" t="e">
        <f>VLOOKUP($O258,ControlPoints!$A$6:$D$4228,3,FALSE)</f>
        <v>#N/A</v>
      </c>
      <c r="R258" s="225" t="e">
        <f>VLOOKUP($O258,ControlPoints!$Z$7:$AA$4228,2,FALSE)</f>
        <v>#N/A</v>
      </c>
      <c r="S258" s="191" t="e">
        <f>VLOOKUP($O258,ControlPoints!$Z$7:$AB$4228,3,FALSE)</f>
        <v>#N/A</v>
      </c>
      <c r="T258" s="191" t="e">
        <f>VLOOKUP($O258,ControlPoints!$Z$7:$AC4464,4,FALSE)</f>
        <v>#N/A</v>
      </c>
    </row>
    <row r="259" spans="2:20" ht="25.5" customHeight="1">
      <c r="B259" s="264" t="str">
        <f t="shared" si="39"/>
        <v/>
      </c>
      <c r="C259" s="265" t="str">
        <f t="shared" si="39"/>
        <v/>
      </c>
      <c r="D259" s="594" t="str">
        <f t="shared" si="39"/>
        <v/>
      </c>
      <c r="E259" s="595"/>
      <c r="F259" s="595"/>
      <c r="G259" s="595"/>
      <c r="H259" s="596"/>
      <c r="I259" s="266" t="str">
        <f t="shared" si="42"/>
        <v/>
      </c>
      <c r="J259" s="597" t="str">
        <f t="shared" si="43"/>
        <v/>
      </c>
      <c r="K259" s="598"/>
      <c r="L259" s="599"/>
      <c r="M259" s="331"/>
      <c r="N259" s="225"/>
      <c r="O259" s="225">
        <v>238</v>
      </c>
      <c r="P259" s="225" t="e">
        <f>VLOOKUP($O259,ControlPoints!$A$6:$B$4228,2,FALSE) &amp; " - " &amp; VLOOKUP($O259,ControlPoints!$A$6:$D$4228,4,FALSE)</f>
        <v>#N/A</v>
      </c>
      <c r="Q259" s="225" t="e">
        <f>VLOOKUP($O259,ControlPoints!$A$6:$D$4228,3,FALSE)</f>
        <v>#N/A</v>
      </c>
      <c r="R259" s="225" t="e">
        <f>VLOOKUP($O259,ControlPoints!$Z$7:$AA$4228,2,FALSE)</f>
        <v>#N/A</v>
      </c>
      <c r="S259" s="191" t="e">
        <f>VLOOKUP($O259,ControlPoints!$Z$7:$AB$4228,3,FALSE)</f>
        <v>#N/A</v>
      </c>
      <c r="T259" s="191" t="e">
        <f>VLOOKUP($O259,ControlPoints!$Z$7:$AC4465,4,FALSE)</f>
        <v>#N/A</v>
      </c>
    </row>
    <row r="260" spans="2:20" ht="25.5" customHeight="1">
      <c r="B260" s="264" t="str">
        <f t="shared" si="39"/>
        <v/>
      </c>
      <c r="C260" s="265" t="str">
        <f t="shared" si="39"/>
        <v/>
      </c>
      <c r="D260" s="594" t="str">
        <f t="shared" si="39"/>
        <v/>
      </c>
      <c r="E260" s="595"/>
      <c r="F260" s="595"/>
      <c r="G260" s="595"/>
      <c r="H260" s="596"/>
      <c r="I260" s="266" t="str">
        <f t="shared" si="42"/>
        <v/>
      </c>
      <c r="J260" s="597" t="str">
        <f t="shared" si="43"/>
        <v/>
      </c>
      <c r="K260" s="598"/>
      <c r="L260" s="599"/>
      <c r="M260" s="331"/>
      <c r="N260" s="225"/>
      <c r="O260" s="225">
        <v>239</v>
      </c>
      <c r="P260" s="225" t="e">
        <f>VLOOKUP($O260,ControlPoints!$A$6:$B$4228,2,FALSE) &amp; " - " &amp; VLOOKUP($O260,ControlPoints!$A$6:$D$4228,4,FALSE)</f>
        <v>#N/A</v>
      </c>
      <c r="Q260" s="225" t="e">
        <f>VLOOKUP($O260,ControlPoints!$A$6:$D$4228,3,FALSE)</f>
        <v>#N/A</v>
      </c>
      <c r="R260" s="225" t="e">
        <f>VLOOKUP($O260,ControlPoints!$Z$7:$AA$4228,2,FALSE)</f>
        <v>#N/A</v>
      </c>
      <c r="S260" s="191" t="e">
        <f>VLOOKUP($O260,ControlPoints!$Z$7:$AB$4228,3,FALSE)</f>
        <v>#N/A</v>
      </c>
      <c r="T260" s="191" t="e">
        <f>VLOOKUP($O260,ControlPoints!$Z$7:$AC4466,4,FALSE)</f>
        <v>#N/A</v>
      </c>
    </row>
    <row r="261" spans="2:20" ht="25.5" customHeight="1">
      <c r="B261" s="264" t="str">
        <f t="shared" si="39"/>
        <v/>
      </c>
      <c r="C261" s="265" t="str">
        <f t="shared" si="39"/>
        <v/>
      </c>
      <c r="D261" s="594" t="str">
        <f t="shared" si="39"/>
        <v/>
      </c>
      <c r="E261" s="595"/>
      <c r="F261" s="595"/>
      <c r="G261" s="595"/>
      <c r="H261" s="596"/>
      <c r="I261" s="266" t="str">
        <f t="shared" si="42"/>
        <v/>
      </c>
      <c r="J261" s="597" t="str">
        <f t="shared" si="43"/>
        <v/>
      </c>
      <c r="K261" s="598"/>
      <c r="L261" s="599"/>
      <c r="M261" s="331"/>
      <c r="N261" s="225"/>
      <c r="O261" s="225">
        <v>240</v>
      </c>
      <c r="P261" s="225" t="e">
        <f>VLOOKUP($O261,ControlPoints!$A$6:$B$4228,2,FALSE) &amp; " - " &amp; VLOOKUP($O261,ControlPoints!$A$6:$D$4228,4,FALSE)</f>
        <v>#N/A</v>
      </c>
      <c r="Q261" s="225" t="e">
        <f>VLOOKUP($O261,ControlPoints!$A$6:$D$4228,3,FALSE)</f>
        <v>#N/A</v>
      </c>
      <c r="R261" s="225" t="e">
        <f>VLOOKUP($O261,ControlPoints!$Z$7:$AA$4228,2,FALSE)</f>
        <v>#N/A</v>
      </c>
      <c r="S261" s="191" t="e">
        <f>VLOOKUP($O261,ControlPoints!$Z$7:$AB$4228,3,FALSE)</f>
        <v>#N/A</v>
      </c>
      <c r="T261" s="191" t="e">
        <f>VLOOKUP($O261,ControlPoints!$Z$7:$AC4467,4,FALSE)</f>
        <v>#N/A</v>
      </c>
    </row>
    <row r="262" spans="2:20" ht="25.5" customHeight="1">
      <c r="B262" s="264" t="str">
        <f t="shared" si="39"/>
        <v/>
      </c>
      <c r="C262" s="265" t="str">
        <f t="shared" si="39"/>
        <v/>
      </c>
      <c r="D262" s="594" t="str">
        <f t="shared" si="39"/>
        <v/>
      </c>
      <c r="E262" s="595"/>
      <c r="F262" s="595"/>
      <c r="G262" s="595"/>
      <c r="H262" s="596"/>
      <c r="I262" s="266" t="str">
        <f t="shared" si="42"/>
        <v/>
      </c>
      <c r="J262" s="597" t="str">
        <f t="shared" si="43"/>
        <v/>
      </c>
      <c r="K262" s="598"/>
      <c r="L262" s="599"/>
      <c r="M262" s="331"/>
      <c r="N262" s="225"/>
      <c r="O262" s="225">
        <v>241</v>
      </c>
      <c r="P262" s="225" t="e">
        <f>VLOOKUP($O262,ControlPoints!$A$6:$B$4228,2,FALSE) &amp; " - " &amp; VLOOKUP($O262,ControlPoints!$A$6:$D$4228,4,FALSE)</f>
        <v>#N/A</v>
      </c>
      <c r="Q262" s="225" t="e">
        <f>VLOOKUP($O262,ControlPoints!$A$6:$D$4228,3,FALSE)</f>
        <v>#N/A</v>
      </c>
      <c r="R262" s="225" t="e">
        <f>VLOOKUP($O262,ControlPoints!$Z$7:$AA$4228,2,FALSE)</f>
        <v>#N/A</v>
      </c>
      <c r="S262" s="191" t="e">
        <f>VLOOKUP($O262,ControlPoints!$Z$7:$AB$4228,3,FALSE)</f>
        <v>#N/A</v>
      </c>
      <c r="T262" s="191" t="e">
        <f>VLOOKUP($O262,ControlPoints!$Z$7:$AC4468,4,FALSE)</f>
        <v>#N/A</v>
      </c>
    </row>
    <row r="263" spans="2:20" ht="25.5" customHeight="1">
      <c r="B263" s="264" t="str">
        <f t="shared" si="39"/>
        <v/>
      </c>
      <c r="C263" s="265" t="str">
        <f t="shared" si="39"/>
        <v/>
      </c>
      <c r="D263" s="594" t="str">
        <f t="shared" si="39"/>
        <v/>
      </c>
      <c r="E263" s="595"/>
      <c r="F263" s="595"/>
      <c r="G263" s="595"/>
      <c r="H263" s="596"/>
      <c r="I263" s="266" t="str">
        <f t="shared" si="42"/>
        <v/>
      </c>
      <c r="J263" s="597" t="str">
        <f t="shared" si="43"/>
        <v/>
      </c>
      <c r="K263" s="598"/>
      <c r="L263" s="599"/>
      <c r="M263" s="331"/>
      <c r="N263" s="225"/>
      <c r="O263" s="225">
        <v>242</v>
      </c>
      <c r="P263" s="225" t="e">
        <f>VLOOKUP($O263,ControlPoints!$A$6:$B$4228,2,FALSE) &amp; " - " &amp; VLOOKUP($O263,ControlPoints!$A$6:$D$4228,4,FALSE)</f>
        <v>#N/A</v>
      </c>
      <c r="Q263" s="225" t="e">
        <f>VLOOKUP($O263,ControlPoints!$A$6:$D$4228,3,FALSE)</f>
        <v>#N/A</v>
      </c>
      <c r="R263" s="225" t="e">
        <f>VLOOKUP($O263,ControlPoints!$Z$7:$AA$4228,2,FALSE)</f>
        <v>#N/A</v>
      </c>
      <c r="S263" s="191" t="e">
        <f>VLOOKUP($O263,ControlPoints!$Z$7:$AB$4228,3,FALSE)</f>
        <v>#N/A</v>
      </c>
      <c r="T263" s="191" t="e">
        <f>VLOOKUP($O263,ControlPoints!$Z$7:$AC4469,4,FALSE)</f>
        <v>#N/A</v>
      </c>
    </row>
    <row r="264" spans="2:20" ht="25.5" customHeight="1">
      <c r="B264" s="264" t="str">
        <f t="shared" si="39"/>
        <v/>
      </c>
      <c r="C264" s="265" t="str">
        <f t="shared" si="39"/>
        <v/>
      </c>
      <c r="D264" s="594" t="str">
        <f t="shared" si="39"/>
        <v/>
      </c>
      <c r="E264" s="595"/>
      <c r="F264" s="595"/>
      <c r="G264" s="595"/>
      <c r="H264" s="596"/>
      <c r="I264" s="266" t="str">
        <f t="shared" si="42"/>
        <v/>
      </c>
      <c r="J264" s="597" t="str">
        <f t="shared" si="43"/>
        <v/>
      </c>
      <c r="K264" s="598"/>
      <c r="L264" s="599"/>
      <c r="M264" s="331"/>
      <c r="N264" s="225"/>
      <c r="O264" s="225">
        <v>243</v>
      </c>
      <c r="P264" s="225" t="e">
        <f>VLOOKUP($O264,ControlPoints!$A$6:$B$4228,2,FALSE) &amp; " - " &amp; VLOOKUP($O264,ControlPoints!$A$6:$D$4228,4,FALSE)</f>
        <v>#N/A</v>
      </c>
      <c r="Q264" s="225" t="e">
        <f>VLOOKUP($O264,ControlPoints!$A$6:$D$4228,3,FALSE)</f>
        <v>#N/A</v>
      </c>
      <c r="R264" s="225" t="e">
        <f>VLOOKUP($O264,ControlPoints!$Z$7:$AA$4228,2,FALSE)</f>
        <v>#N/A</v>
      </c>
      <c r="S264" s="191" t="e">
        <f>VLOOKUP($O264,ControlPoints!$Z$7:$AB$4228,3,FALSE)</f>
        <v>#N/A</v>
      </c>
      <c r="T264" s="191" t="e">
        <f>VLOOKUP($O264,ControlPoints!$Z$7:$AC4470,4,FALSE)</f>
        <v>#N/A</v>
      </c>
    </row>
    <row r="265" spans="2:20" ht="25.5" customHeight="1">
      <c r="B265" s="264" t="str">
        <f t="shared" si="39"/>
        <v/>
      </c>
      <c r="C265" s="265" t="str">
        <f t="shared" si="39"/>
        <v/>
      </c>
      <c r="D265" s="594" t="str">
        <f t="shared" si="39"/>
        <v/>
      </c>
      <c r="E265" s="595"/>
      <c r="F265" s="595"/>
      <c r="G265" s="595"/>
      <c r="H265" s="596"/>
      <c r="I265" s="266" t="str">
        <f t="shared" si="42"/>
        <v/>
      </c>
      <c r="J265" s="597" t="str">
        <f t="shared" si="43"/>
        <v/>
      </c>
      <c r="K265" s="598"/>
      <c r="L265" s="599"/>
      <c r="M265" s="331"/>
      <c r="N265" s="225"/>
      <c r="O265" s="225">
        <v>244</v>
      </c>
      <c r="P265" s="225" t="e">
        <f>VLOOKUP($O265,ControlPoints!$A$6:$B$4228,2,FALSE) &amp; " - " &amp; VLOOKUP($O265,ControlPoints!$A$6:$D$4228,4,FALSE)</f>
        <v>#N/A</v>
      </c>
      <c r="Q265" s="225" t="e">
        <f>VLOOKUP($O265,ControlPoints!$A$6:$D$4228,3,FALSE)</f>
        <v>#N/A</v>
      </c>
      <c r="R265" s="225" t="e">
        <f>VLOOKUP($O265,ControlPoints!$Z$7:$AA$4228,2,FALSE)</f>
        <v>#N/A</v>
      </c>
      <c r="S265" s="191" t="e">
        <f>VLOOKUP($O265,ControlPoints!$Z$7:$AB$4228,3,FALSE)</f>
        <v>#N/A</v>
      </c>
      <c r="T265" s="191" t="e">
        <f>VLOOKUP($O265,ControlPoints!$Z$7:$AC4471,4,FALSE)</f>
        <v>#N/A</v>
      </c>
    </row>
    <row r="266" spans="2:20" ht="25.5" customHeight="1">
      <c r="B266" s="264" t="str">
        <f t="shared" si="39"/>
        <v/>
      </c>
      <c r="C266" s="265" t="str">
        <f t="shared" si="39"/>
        <v/>
      </c>
      <c r="D266" s="594" t="str">
        <f t="shared" si="39"/>
        <v/>
      </c>
      <c r="E266" s="595"/>
      <c r="F266" s="595"/>
      <c r="G266" s="595"/>
      <c r="H266" s="596"/>
      <c r="I266" s="266" t="str">
        <f t="shared" si="42"/>
        <v/>
      </c>
      <c r="J266" s="597" t="str">
        <f t="shared" si="43"/>
        <v/>
      </c>
      <c r="K266" s="598"/>
      <c r="L266" s="599"/>
      <c r="M266" s="331"/>
      <c r="N266" s="225"/>
      <c r="O266" s="225">
        <v>245</v>
      </c>
      <c r="P266" s="225" t="e">
        <f>VLOOKUP($O266,ControlPoints!$A$6:$B$4228,2,FALSE) &amp; " - " &amp; VLOOKUP($O266,ControlPoints!$A$6:$D$4228,4,FALSE)</f>
        <v>#N/A</v>
      </c>
      <c r="Q266" s="225" t="e">
        <f>VLOOKUP($O266,ControlPoints!$A$6:$D$4228,3,FALSE)</f>
        <v>#N/A</v>
      </c>
      <c r="R266" s="225" t="e">
        <f>VLOOKUP($O266,ControlPoints!$Z$7:$AA$4228,2,FALSE)</f>
        <v>#N/A</v>
      </c>
      <c r="S266" s="191" t="e">
        <f>VLOOKUP($O266,ControlPoints!$Z$7:$AB$4228,3,FALSE)</f>
        <v>#N/A</v>
      </c>
      <c r="T266" s="191" t="e">
        <f>VLOOKUP($O266,ControlPoints!$Z$7:$AC4472,4,FALSE)</f>
        <v>#N/A</v>
      </c>
    </row>
    <row r="267" spans="2:20" ht="25.5" customHeight="1">
      <c r="B267" s="264" t="str">
        <f t="shared" si="39"/>
        <v/>
      </c>
      <c r="C267" s="265" t="str">
        <f t="shared" si="39"/>
        <v/>
      </c>
      <c r="D267" s="594" t="str">
        <f t="shared" si="39"/>
        <v/>
      </c>
      <c r="E267" s="595"/>
      <c r="F267" s="595"/>
      <c r="G267" s="595"/>
      <c r="H267" s="596"/>
      <c r="I267" s="266" t="str">
        <f t="shared" si="42"/>
        <v/>
      </c>
      <c r="J267" s="597" t="str">
        <f t="shared" si="43"/>
        <v/>
      </c>
      <c r="K267" s="598"/>
      <c r="L267" s="599"/>
      <c r="M267" s="331"/>
      <c r="N267" s="225"/>
      <c r="O267" s="225">
        <v>246</v>
      </c>
      <c r="P267" s="225" t="e">
        <f>VLOOKUP($O267,ControlPoints!$A$6:$B$4228,2,FALSE) &amp; " - " &amp; VLOOKUP($O267,ControlPoints!$A$6:$D$4228,4,FALSE)</f>
        <v>#N/A</v>
      </c>
      <c r="Q267" s="225" t="e">
        <f>VLOOKUP($O267,ControlPoints!$A$6:$D$4228,3,FALSE)</f>
        <v>#N/A</v>
      </c>
      <c r="R267" s="225" t="e">
        <f>VLOOKUP($O267,ControlPoints!$Z$7:$AA$4228,2,FALSE)</f>
        <v>#N/A</v>
      </c>
      <c r="S267" s="191" t="e">
        <f>VLOOKUP($O267,ControlPoints!$Z$7:$AB$4228,3,FALSE)</f>
        <v>#N/A</v>
      </c>
      <c r="T267" s="191" t="e">
        <f>VLOOKUP($O267,ControlPoints!$Z$7:$AC4473,4,FALSE)</f>
        <v>#N/A</v>
      </c>
    </row>
    <row r="268" spans="2:20" ht="25.5" customHeight="1">
      <c r="B268" s="264" t="str">
        <f t="shared" si="39"/>
        <v/>
      </c>
      <c r="C268" s="265" t="str">
        <f t="shared" si="39"/>
        <v/>
      </c>
      <c r="D268" s="594" t="str">
        <f t="shared" si="39"/>
        <v/>
      </c>
      <c r="E268" s="595"/>
      <c r="F268" s="595"/>
      <c r="G268" s="595"/>
      <c r="H268" s="596"/>
      <c r="I268" s="266" t="str">
        <f t="shared" si="42"/>
        <v/>
      </c>
      <c r="J268" s="597" t="str">
        <f t="shared" si="43"/>
        <v/>
      </c>
      <c r="K268" s="598"/>
      <c r="L268" s="599"/>
      <c r="M268" s="331"/>
      <c r="N268" s="225"/>
      <c r="O268" s="225">
        <v>247</v>
      </c>
      <c r="P268" s="225" t="e">
        <f>VLOOKUP($O268,ControlPoints!$A$6:$B$4228,2,FALSE) &amp; " - " &amp; VLOOKUP($O268,ControlPoints!$A$6:$D$4228,4,FALSE)</f>
        <v>#N/A</v>
      </c>
      <c r="Q268" s="225" t="e">
        <f>VLOOKUP($O268,ControlPoints!$A$6:$D$4228,3,FALSE)</f>
        <v>#N/A</v>
      </c>
      <c r="R268" s="225" t="e">
        <f>VLOOKUP($O268,ControlPoints!$Z$7:$AA$4228,2,FALSE)</f>
        <v>#N/A</v>
      </c>
      <c r="S268" s="191" t="e">
        <f>VLOOKUP($O268,ControlPoints!$Z$7:$AB$4228,3,FALSE)</f>
        <v>#N/A</v>
      </c>
      <c r="T268" s="191" t="e">
        <f>VLOOKUP($O268,ControlPoints!$Z$7:$AC4474,4,FALSE)</f>
        <v>#N/A</v>
      </c>
    </row>
    <row r="269" spans="2:20" ht="25.5" customHeight="1">
      <c r="B269" s="264" t="str">
        <f t="shared" si="39"/>
        <v/>
      </c>
      <c r="C269" s="265" t="str">
        <f t="shared" si="39"/>
        <v/>
      </c>
      <c r="D269" s="594" t="str">
        <f t="shared" si="39"/>
        <v/>
      </c>
      <c r="E269" s="595"/>
      <c r="F269" s="595"/>
      <c r="G269" s="595"/>
      <c r="H269" s="596"/>
      <c r="I269" s="266" t="str">
        <f t="shared" si="42"/>
        <v/>
      </c>
      <c r="J269" s="597" t="str">
        <f t="shared" si="43"/>
        <v/>
      </c>
      <c r="K269" s="598"/>
      <c r="L269" s="599"/>
      <c r="M269" s="331"/>
      <c r="N269" s="225"/>
      <c r="O269" s="225">
        <v>248</v>
      </c>
      <c r="P269" s="225" t="e">
        <f>VLOOKUP($O269,ControlPoints!$A$6:$B$4228,2,FALSE) &amp; " - " &amp; VLOOKUP($O269,ControlPoints!$A$6:$D$4228,4,FALSE)</f>
        <v>#N/A</v>
      </c>
      <c r="Q269" s="225" t="e">
        <f>VLOOKUP($O269,ControlPoints!$A$6:$D$4228,3,FALSE)</f>
        <v>#N/A</v>
      </c>
      <c r="R269" s="225" t="e">
        <f>VLOOKUP($O269,ControlPoints!$Z$7:$AA$4228,2,FALSE)</f>
        <v>#N/A</v>
      </c>
      <c r="S269" s="191" t="e">
        <f>VLOOKUP($O269,ControlPoints!$Z$7:$AB$4228,3,FALSE)</f>
        <v>#N/A</v>
      </c>
      <c r="T269" s="191" t="e">
        <f>VLOOKUP($O269,ControlPoints!$Z$7:$AC4475,4,FALSE)</f>
        <v>#N/A</v>
      </c>
    </row>
    <row r="270" spans="2:20" ht="25.5" customHeight="1">
      <c r="B270" s="264" t="str">
        <f t="shared" si="39"/>
        <v/>
      </c>
      <c r="C270" s="265" t="str">
        <f t="shared" si="39"/>
        <v/>
      </c>
      <c r="D270" s="594" t="str">
        <f t="shared" si="39"/>
        <v/>
      </c>
      <c r="E270" s="595"/>
      <c r="F270" s="595"/>
      <c r="G270" s="595"/>
      <c r="H270" s="596"/>
      <c r="I270" s="266" t="str">
        <f t="shared" si="42"/>
        <v/>
      </c>
      <c r="J270" s="597" t="str">
        <f t="shared" si="43"/>
        <v/>
      </c>
      <c r="K270" s="598"/>
      <c r="L270" s="599"/>
      <c r="M270" s="331"/>
      <c r="N270" s="225"/>
      <c r="O270" s="225">
        <v>249</v>
      </c>
      <c r="P270" s="225" t="e">
        <f>VLOOKUP($O270,ControlPoints!$A$6:$B$4228,2,FALSE) &amp; " - " &amp; VLOOKUP($O270,ControlPoints!$A$6:$D$4228,4,FALSE)</f>
        <v>#N/A</v>
      </c>
      <c r="Q270" s="225" t="e">
        <f>VLOOKUP($O270,ControlPoints!$A$6:$D$4228,3,FALSE)</f>
        <v>#N/A</v>
      </c>
      <c r="R270" s="225" t="e">
        <f>VLOOKUP($O270,ControlPoints!$Z$7:$AA$4228,2,FALSE)</f>
        <v>#N/A</v>
      </c>
      <c r="S270" s="191" t="e">
        <f>VLOOKUP($O270,ControlPoints!$Z$7:$AB$4228,3,FALSE)</f>
        <v>#N/A</v>
      </c>
      <c r="T270" s="191" t="e">
        <f>VLOOKUP($O270,ControlPoints!$Z$7:$AC4476,4,FALSE)</f>
        <v>#N/A</v>
      </c>
    </row>
  </sheetData>
  <sheetProtection password="CF38" sheet="1" scenarios="1" formatRows="0" selectLockedCells="1"/>
  <mergeCells count="550">
    <mergeCell ref="B1:M1"/>
    <mergeCell ref="B2:M2"/>
    <mergeCell ref="B3:C3"/>
    <mergeCell ref="D3:G3"/>
    <mergeCell ref="H3:I3"/>
    <mergeCell ref="J3:M3"/>
    <mergeCell ref="B4:C4"/>
    <mergeCell ref="D4:G4"/>
    <mergeCell ref="H4:I4"/>
    <mergeCell ref="J4:M4"/>
    <mergeCell ref="B9:E9"/>
    <mergeCell ref="B10:C10"/>
    <mergeCell ref="D10:E10"/>
    <mergeCell ref="F6:G6"/>
    <mergeCell ref="H6:I6"/>
    <mergeCell ref="J6:M6"/>
    <mergeCell ref="B7:C7"/>
    <mergeCell ref="D7:E7"/>
    <mergeCell ref="F7:G7"/>
    <mergeCell ref="H7:I7"/>
    <mergeCell ref="K7:L7"/>
    <mergeCell ref="B5:C6"/>
    <mergeCell ref="D5:E5"/>
    <mergeCell ref="F5:G5"/>
    <mergeCell ref="H5:I5"/>
    <mergeCell ref="J5:M5"/>
    <mergeCell ref="D6:E6"/>
    <mergeCell ref="B8:C8"/>
    <mergeCell ref="D8:E8"/>
    <mergeCell ref="F8:H8"/>
    <mergeCell ref="K8:L8"/>
    <mergeCell ref="B14:M14"/>
    <mergeCell ref="B15:M15"/>
    <mergeCell ref="B16:C16"/>
    <mergeCell ref="D16:G16"/>
    <mergeCell ref="H16:I16"/>
    <mergeCell ref="J16:M16"/>
    <mergeCell ref="B11:M11"/>
    <mergeCell ref="B12:E12"/>
    <mergeCell ref="F12:G12"/>
    <mergeCell ref="H12:I12"/>
    <mergeCell ref="J12:M12"/>
    <mergeCell ref="B13:E13"/>
    <mergeCell ref="F13:G13"/>
    <mergeCell ref="H13:I13"/>
    <mergeCell ref="J13:M13"/>
    <mergeCell ref="D22:H22"/>
    <mergeCell ref="D23:H23"/>
    <mergeCell ref="D24:H24"/>
    <mergeCell ref="B17:M17"/>
    <mergeCell ref="B18:C19"/>
    <mergeCell ref="D18:M19"/>
    <mergeCell ref="B20:M20"/>
    <mergeCell ref="D21:H21"/>
    <mergeCell ref="J21:L21"/>
    <mergeCell ref="J22:L22"/>
    <mergeCell ref="J23:L23"/>
    <mergeCell ref="J24:L24"/>
    <mergeCell ref="D28:H28"/>
    <mergeCell ref="D29:H29"/>
    <mergeCell ref="D30:H30"/>
    <mergeCell ref="D25:H25"/>
    <mergeCell ref="D26:H26"/>
    <mergeCell ref="D27:H27"/>
    <mergeCell ref="J25:L25"/>
    <mergeCell ref="J26:L26"/>
    <mergeCell ref="J27:L27"/>
    <mergeCell ref="J28:L28"/>
    <mergeCell ref="J29:L29"/>
    <mergeCell ref="J30:L30"/>
    <mergeCell ref="D34:H34"/>
    <mergeCell ref="D35:H35"/>
    <mergeCell ref="D36:H36"/>
    <mergeCell ref="D31:H31"/>
    <mergeCell ref="D32:H32"/>
    <mergeCell ref="D33:H33"/>
    <mergeCell ref="J31:L31"/>
    <mergeCell ref="J32:L32"/>
    <mergeCell ref="J33:L33"/>
    <mergeCell ref="J34:L34"/>
    <mergeCell ref="J35:L35"/>
    <mergeCell ref="J36:L36"/>
    <mergeCell ref="D40:H40"/>
    <mergeCell ref="D41:H41"/>
    <mergeCell ref="D42:H42"/>
    <mergeCell ref="D37:H37"/>
    <mergeCell ref="D38:H38"/>
    <mergeCell ref="D39:H39"/>
    <mergeCell ref="J37:L37"/>
    <mergeCell ref="J38:L38"/>
    <mergeCell ref="J39:L39"/>
    <mergeCell ref="J40:L40"/>
    <mergeCell ref="J41:L41"/>
    <mergeCell ref="J42:L42"/>
    <mergeCell ref="D46:H46"/>
    <mergeCell ref="D47:H47"/>
    <mergeCell ref="D48:H48"/>
    <mergeCell ref="D43:H43"/>
    <mergeCell ref="D44:H44"/>
    <mergeCell ref="D45:H45"/>
    <mergeCell ref="J43:L43"/>
    <mergeCell ref="J44:L44"/>
    <mergeCell ref="J45:L45"/>
    <mergeCell ref="J46:L46"/>
    <mergeCell ref="J47:L47"/>
    <mergeCell ref="J48:L48"/>
    <mergeCell ref="D52:H52"/>
    <mergeCell ref="D53:H53"/>
    <mergeCell ref="D54:H54"/>
    <mergeCell ref="D49:H49"/>
    <mergeCell ref="D50:H50"/>
    <mergeCell ref="D51:H51"/>
    <mergeCell ref="J49:L49"/>
    <mergeCell ref="J50:L50"/>
    <mergeCell ref="J51:L51"/>
    <mergeCell ref="J52:L52"/>
    <mergeCell ref="J53:L53"/>
    <mergeCell ref="J54:L54"/>
    <mergeCell ref="D58:H58"/>
    <mergeCell ref="D59:H59"/>
    <mergeCell ref="D60:H60"/>
    <mergeCell ref="D55:H55"/>
    <mergeCell ref="D56:H56"/>
    <mergeCell ref="D57:H57"/>
    <mergeCell ref="J55:L55"/>
    <mergeCell ref="J56:L56"/>
    <mergeCell ref="J57:L57"/>
    <mergeCell ref="J58:L58"/>
    <mergeCell ref="J59:L59"/>
    <mergeCell ref="J60:L60"/>
    <mergeCell ref="D64:H64"/>
    <mergeCell ref="D65:H65"/>
    <mergeCell ref="D66:H66"/>
    <mergeCell ref="D61:H61"/>
    <mergeCell ref="D62:H62"/>
    <mergeCell ref="D63:H63"/>
    <mergeCell ref="J61:L61"/>
    <mergeCell ref="J62:L62"/>
    <mergeCell ref="J63:L63"/>
    <mergeCell ref="J64:L64"/>
    <mergeCell ref="J65:L65"/>
    <mergeCell ref="J66:L66"/>
    <mergeCell ref="D70:H70"/>
    <mergeCell ref="D71:H71"/>
    <mergeCell ref="D72:H72"/>
    <mergeCell ref="D67:H67"/>
    <mergeCell ref="D68:H68"/>
    <mergeCell ref="D69:H69"/>
    <mergeCell ref="J67:L67"/>
    <mergeCell ref="J68:L68"/>
    <mergeCell ref="J69:L69"/>
    <mergeCell ref="J70:L70"/>
    <mergeCell ref="J71:L71"/>
    <mergeCell ref="J72:L72"/>
    <mergeCell ref="D76:H76"/>
    <mergeCell ref="D77:H77"/>
    <mergeCell ref="D78:H78"/>
    <mergeCell ref="D73:H73"/>
    <mergeCell ref="D74:H74"/>
    <mergeCell ref="D75:H75"/>
    <mergeCell ref="J73:L73"/>
    <mergeCell ref="J74:L74"/>
    <mergeCell ref="J75:L75"/>
    <mergeCell ref="J76:L76"/>
    <mergeCell ref="J77:L77"/>
    <mergeCell ref="J78:L78"/>
    <mergeCell ref="D82:H82"/>
    <mergeCell ref="D83:H83"/>
    <mergeCell ref="D84:H84"/>
    <mergeCell ref="D79:H79"/>
    <mergeCell ref="D80:H80"/>
    <mergeCell ref="D81:H81"/>
    <mergeCell ref="J79:L79"/>
    <mergeCell ref="J80:L80"/>
    <mergeCell ref="J81:L81"/>
    <mergeCell ref="J82:L82"/>
    <mergeCell ref="J83:L83"/>
    <mergeCell ref="J84:L84"/>
    <mergeCell ref="D88:H88"/>
    <mergeCell ref="D89:H89"/>
    <mergeCell ref="D90:H90"/>
    <mergeCell ref="D85:H85"/>
    <mergeCell ref="D86:H86"/>
    <mergeCell ref="D87:H87"/>
    <mergeCell ref="J85:L85"/>
    <mergeCell ref="J86:L86"/>
    <mergeCell ref="J87:L87"/>
    <mergeCell ref="J88:L88"/>
    <mergeCell ref="J89:L89"/>
    <mergeCell ref="J90:L90"/>
    <mergeCell ref="D94:H94"/>
    <mergeCell ref="D95:H95"/>
    <mergeCell ref="D96:H96"/>
    <mergeCell ref="D91:H91"/>
    <mergeCell ref="D92:H92"/>
    <mergeCell ref="D93:H93"/>
    <mergeCell ref="J91:L91"/>
    <mergeCell ref="J92:L92"/>
    <mergeCell ref="J93:L93"/>
    <mergeCell ref="J94:L94"/>
    <mergeCell ref="J95:L95"/>
    <mergeCell ref="J96:L96"/>
    <mergeCell ref="D100:H100"/>
    <mergeCell ref="D101:H101"/>
    <mergeCell ref="D102:H102"/>
    <mergeCell ref="D97:H97"/>
    <mergeCell ref="D98:H98"/>
    <mergeCell ref="D99:H99"/>
    <mergeCell ref="J97:L97"/>
    <mergeCell ref="J98:L98"/>
    <mergeCell ref="J99:L99"/>
    <mergeCell ref="J100:L100"/>
    <mergeCell ref="J101:L101"/>
    <mergeCell ref="J102:L102"/>
    <mergeCell ref="D106:H106"/>
    <mergeCell ref="D107:H107"/>
    <mergeCell ref="D108:H108"/>
    <mergeCell ref="D103:H103"/>
    <mergeCell ref="D104:H104"/>
    <mergeCell ref="D105:H105"/>
    <mergeCell ref="J103:L103"/>
    <mergeCell ref="J104:L104"/>
    <mergeCell ref="J105:L105"/>
    <mergeCell ref="J106:L106"/>
    <mergeCell ref="J107:L107"/>
    <mergeCell ref="J108:L108"/>
    <mergeCell ref="D112:H112"/>
    <mergeCell ref="D113:H113"/>
    <mergeCell ref="D114:H114"/>
    <mergeCell ref="D109:H109"/>
    <mergeCell ref="D110:H110"/>
    <mergeCell ref="D111:H111"/>
    <mergeCell ref="J109:L109"/>
    <mergeCell ref="J110:L110"/>
    <mergeCell ref="J111:L111"/>
    <mergeCell ref="J112:L112"/>
    <mergeCell ref="J113:L113"/>
    <mergeCell ref="J114:L114"/>
    <mergeCell ref="D118:H118"/>
    <mergeCell ref="D119:H119"/>
    <mergeCell ref="D120:H120"/>
    <mergeCell ref="D115:H115"/>
    <mergeCell ref="D116:H116"/>
    <mergeCell ref="D117:H117"/>
    <mergeCell ref="J115:L115"/>
    <mergeCell ref="J116:L116"/>
    <mergeCell ref="J117:L117"/>
    <mergeCell ref="J118:L118"/>
    <mergeCell ref="J119:L119"/>
    <mergeCell ref="J120:L120"/>
    <mergeCell ref="D124:H124"/>
    <mergeCell ref="D125:H125"/>
    <mergeCell ref="D126:H126"/>
    <mergeCell ref="D121:H121"/>
    <mergeCell ref="D122:H122"/>
    <mergeCell ref="D123:H123"/>
    <mergeCell ref="J121:L121"/>
    <mergeCell ref="J122:L122"/>
    <mergeCell ref="J123:L123"/>
    <mergeCell ref="J124:L124"/>
    <mergeCell ref="J125:L125"/>
    <mergeCell ref="J126:L126"/>
    <mergeCell ref="D130:H130"/>
    <mergeCell ref="D131:H131"/>
    <mergeCell ref="D132:H132"/>
    <mergeCell ref="D127:H127"/>
    <mergeCell ref="D128:H128"/>
    <mergeCell ref="D129:H129"/>
    <mergeCell ref="J127:L127"/>
    <mergeCell ref="J128:L128"/>
    <mergeCell ref="J129:L129"/>
    <mergeCell ref="J130:L130"/>
    <mergeCell ref="J131:L131"/>
    <mergeCell ref="J132:L132"/>
    <mergeCell ref="D136:H136"/>
    <mergeCell ref="D137:H137"/>
    <mergeCell ref="D138:H138"/>
    <mergeCell ref="D133:H133"/>
    <mergeCell ref="D134:H134"/>
    <mergeCell ref="D135:H135"/>
    <mergeCell ref="J133:L133"/>
    <mergeCell ref="J134:L134"/>
    <mergeCell ref="J135:L135"/>
    <mergeCell ref="J136:L136"/>
    <mergeCell ref="J137:L137"/>
    <mergeCell ref="J138:L138"/>
    <mergeCell ref="D142:H142"/>
    <mergeCell ref="D143:H143"/>
    <mergeCell ref="D144:H144"/>
    <mergeCell ref="D139:H139"/>
    <mergeCell ref="D140:H140"/>
    <mergeCell ref="D141:H141"/>
    <mergeCell ref="J139:L139"/>
    <mergeCell ref="J140:L140"/>
    <mergeCell ref="J141:L141"/>
    <mergeCell ref="J142:L142"/>
    <mergeCell ref="J143:L143"/>
    <mergeCell ref="J144:L144"/>
    <mergeCell ref="D148:H148"/>
    <mergeCell ref="D149:H149"/>
    <mergeCell ref="D150:H150"/>
    <mergeCell ref="D145:H145"/>
    <mergeCell ref="D146:H146"/>
    <mergeCell ref="D147:H147"/>
    <mergeCell ref="J145:L145"/>
    <mergeCell ref="J146:L146"/>
    <mergeCell ref="J147:L147"/>
    <mergeCell ref="J148:L148"/>
    <mergeCell ref="J149:L149"/>
    <mergeCell ref="J150:L150"/>
    <mergeCell ref="D154:H154"/>
    <mergeCell ref="D155:H155"/>
    <mergeCell ref="D156:H156"/>
    <mergeCell ref="D151:H151"/>
    <mergeCell ref="D152:H152"/>
    <mergeCell ref="D153:H153"/>
    <mergeCell ref="J151:L151"/>
    <mergeCell ref="J152:L152"/>
    <mergeCell ref="J153:L153"/>
    <mergeCell ref="J154:L154"/>
    <mergeCell ref="J155:L155"/>
    <mergeCell ref="J156:L156"/>
    <mergeCell ref="D160:H160"/>
    <mergeCell ref="D161:H161"/>
    <mergeCell ref="D162:H162"/>
    <mergeCell ref="D157:H157"/>
    <mergeCell ref="D158:H158"/>
    <mergeCell ref="D159:H159"/>
    <mergeCell ref="J157:L157"/>
    <mergeCell ref="J158:L158"/>
    <mergeCell ref="J159:L159"/>
    <mergeCell ref="J160:L160"/>
    <mergeCell ref="J161:L161"/>
    <mergeCell ref="J162:L162"/>
    <mergeCell ref="D166:H166"/>
    <mergeCell ref="D167:H167"/>
    <mergeCell ref="D168:H168"/>
    <mergeCell ref="D163:H163"/>
    <mergeCell ref="D164:H164"/>
    <mergeCell ref="D165:H165"/>
    <mergeCell ref="J163:L163"/>
    <mergeCell ref="J164:L164"/>
    <mergeCell ref="J165:L165"/>
    <mergeCell ref="J166:L166"/>
    <mergeCell ref="J167:L167"/>
    <mergeCell ref="J168:L168"/>
    <mergeCell ref="D172:H172"/>
    <mergeCell ref="D173:H173"/>
    <mergeCell ref="D174:H174"/>
    <mergeCell ref="D169:H169"/>
    <mergeCell ref="D170:H170"/>
    <mergeCell ref="D171:H171"/>
    <mergeCell ref="J169:L169"/>
    <mergeCell ref="J170:L170"/>
    <mergeCell ref="J171:L171"/>
    <mergeCell ref="J172:L172"/>
    <mergeCell ref="J173:L173"/>
    <mergeCell ref="J174:L174"/>
    <mergeCell ref="D178:H178"/>
    <mergeCell ref="D179:H179"/>
    <mergeCell ref="D180:H180"/>
    <mergeCell ref="D175:H175"/>
    <mergeCell ref="D176:H176"/>
    <mergeCell ref="D177:H177"/>
    <mergeCell ref="J175:L175"/>
    <mergeCell ref="J176:L176"/>
    <mergeCell ref="J177:L177"/>
    <mergeCell ref="J178:L178"/>
    <mergeCell ref="J179:L179"/>
    <mergeCell ref="J180:L180"/>
    <mergeCell ref="D184:H184"/>
    <mergeCell ref="D185:H185"/>
    <mergeCell ref="D186:H186"/>
    <mergeCell ref="D181:H181"/>
    <mergeCell ref="D182:H182"/>
    <mergeCell ref="D183:H183"/>
    <mergeCell ref="J181:L181"/>
    <mergeCell ref="J182:L182"/>
    <mergeCell ref="J183:L183"/>
    <mergeCell ref="J184:L184"/>
    <mergeCell ref="J185:L185"/>
    <mergeCell ref="J186:L186"/>
    <mergeCell ref="D190:H190"/>
    <mergeCell ref="D191:H191"/>
    <mergeCell ref="D192:H192"/>
    <mergeCell ref="D187:H187"/>
    <mergeCell ref="D188:H188"/>
    <mergeCell ref="D189:H189"/>
    <mergeCell ref="J187:L187"/>
    <mergeCell ref="J188:L188"/>
    <mergeCell ref="J189:L189"/>
    <mergeCell ref="J190:L190"/>
    <mergeCell ref="J191:L191"/>
    <mergeCell ref="J192:L192"/>
    <mergeCell ref="D196:H196"/>
    <mergeCell ref="D197:H197"/>
    <mergeCell ref="D198:H198"/>
    <mergeCell ref="D193:H193"/>
    <mergeCell ref="D194:H194"/>
    <mergeCell ref="D195:H195"/>
    <mergeCell ref="J193:L193"/>
    <mergeCell ref="J194:L194"/>
    <mergeCell ref="J195:L195"/>
    <mergeCell ref="J196:L196"/>
    <mergeCell ref="J197:L197"/>
    <mergeCell ref="J198:L198"/>
    <mergeCell ref="D202:H202"/>
    <mergeCell ref="D203:H203"/>
    <mergeCell ref="D204:H204"/>
    <mergeCell ref="D199:H199"/>
    <mergeCell ref="D200:H200"/>
    <mergeCell ref="D201:H201"/>
    <mergeCell ref="J199:L199"/>
    <mergeCell ref="J200:L200"/>
    <mergeCell ref="J201:L201"/>
    <mergeCell ref="J202:L202"/>
    <mergeCell ref="J203:L203"/>
    <mergeCell ref="J204:L204"/>
    <mergeCell ref="D208:H208"/>
    <mergeCell ref="D209:H209"/>
    <mergeCell ref="D210:H210"/>
    <mergeCell ref="D205:H205"/>
    <mergeCell ref="D206:H206"/>
    <mergeCell ref="D207:H207"/>
    <mergeCell ref="J205:L205"/>
    <mergeCell ref="J206:L206"/>
    <mergeCell ref="J207:L207"/>
    <mergeCell ref="J208:L208"/>
    <mergeCell ref="J209:L209"/>
    <mergeCell ref="J210:L210"/>
    <mergeCell ref="D214:H214"/>
    <mergeCell ref="D215:H215"/>
    <mergeCell ref="D216:H216"/>
    <mergeCell ref="D211:H211"/>
    <mergeCell ref="D212:H212"/>
    <mergeCell ref="D213:H213"/>
    <mergeCell ref="J211:L211"/>
    <mergeCell ref="J212:L212"/>
    <mergeCell ref="J213:L213"/>
    <mergeCell ref="J214:L214"/>
    <mergeCell ref="J215:L215"/>
    <mergeCell ref="J216:L216"/>
    <mergeCell ref="D220:H220"/>
    <mergeCell ref="D221:H221"/>
    <mergeCell ref="D222:H222"/>
    <mergeCell ref="D217:H217"/>
    <mergeCell ref="D218:H218"/>
    <mergeCell ref="D219:H219"/>
    <mergeCell ref="J217:L217"/>
    <mergeCell ref="J218:L218"/>
    <mergeCell ref="J219:L219"/>
    <mergeCell ref="J220:L220"/>
    <mergeCell ref="J221:L221"/>
    <mergeCell ref="J222:L222"/>
    <mergeCell ref="D226:H226"/>
    <mergeCell ref="D227:H227"/>
    <mergeCell ref="D228:H228"/>
    <mergeCell ref="D223:H223"/>
    <mergeCell ref="D224:H224"/>
    <mergeCell ref="D225:H225"/>
    <mergeCell ref="J223:L223"/>
    <mergeCell ref="J224:L224"/>
    <mergeCell ref="J225:L225"/>
    <mergeCell ref="J226:L226"/>
    <mergeCell ref="J227:L227"/>
    <mergeCell ref="J228:L228"/>
    <mergeCell ref="D232:H232"/>
    <mergeCell ref="D233:H233"/>
    <mergeCell ref="D234:H234"/>
    <mergeCell ref="D229:H229"/>
    <mergeCell ref="D230:H230"/>
    <mergeCell ref="D231:H231"/>
    <mergeCell ref="J229:L229"/>
    <mergeCell ref="J230:L230"/>
    <mergeCell ref="J231:L231"/>
    <mergeCell ref="J232:L232"/>
    <mergeCell ref="J233:L233"/>
    <mergeCell ref="J234:L234"/>
    <mergeCell ref="D238:H238"/>
    <mergeCell ref="D239:H239"/>
    <mergeCell ref="D240:H240"/>
    <mergeCell ref="D235:H235"/>
    <mergeCell ref="D236:H236"/>
    <mergeCell ref="D237:H237"/>
    <mergeCell ref="J235:L235"/>
    <mergeCell ref="J236:L236"/>
    <mergeCell ref="J237:L237"/>
    <mergeCell ref="J238:L238"/>
    <mergeCell ref="J239:L239"/>
    <mergeCell ref="J240:L240"/>
    <mergeCell ref="D244:H244"/>
    <mergeCell ref="D245:H245"/>
    <mergeCell ref="D246:H246"/>
    <mergeCell ref="D241:H241"/>
    <mergeCell ref="D242:H242"/>
    <mergeCell ref="D243:H243"/>
    <mergeCell ref="J241:L241"/>
    <mergeCell ref="J242:L242"/>
    <mergeCell ref="J243:L243"/>
    <mergeCell ref="J244:L244"/>
    <mergeCell ref="J245:L245"/>
    <mergeCell ref="J246:L246"/>
    <mergeCell ref="D250:H250"/>
    <mergeCell ref="D251:H251"/>
    <mergeCell ref="D252:H252"/>
    <mergeCell ref="D247:H247"/>
    <mergeCell ref="D248:H248"/>
    <mergeCell ref="D249:H249"/>
    <mergeCell ref="J247:L247"/>
    <mergeCell ref="J248:L248"/>
    <mergeCell ref="J249:L249"/>
    <mergeCell ref="J250:L250"/>
    <mergeCell ref="J251:L251"/>
    <mergeCell ref="J252:L252"/>
    <mergeCell ref="D256:H256"/>
    <mergeCell ref="D257:H257"/>
    <mergeCell ref="D258:H258"/>
    <mergeCell ref="D253:H253"/>
    <mergeCell ref="D254:H254"/>
    <mergeCell ref="D255:H255"/>
    <mergeCell ref="J253:L253"/>
    <mergeCell ref="J254:L254"/>
    <mergeCell ref="J255:L255"/>
    <mergeCell ref="J256:L256"/>
    <mergeCell ref="J257:L257"/>
    <mergeCell ref="J258:L258"/>
    <mergeCell ref="D262:H262"/>
    <mergeCell ref="D263:H263"/>
    <mergeCell ref="D264:H264"/>
    <mergeCell ref="D259:H259"/>
    <mergeCell ref="D260:H260"/>
    <mergeCell ref="D261:H261"/>
    <mergeCell ref="J259:L259"/>
    <mergeCell ref="J260:L260"/>
    <mergeCell ref="J261:L261"/>
    <mergeCell ref="J262:L262"/>
    <mergeCell ref="J263:L263"/>
    <mergeCell ref="J264:L264"/>
    <mergeCell ref="D268:H268"/>
    <mergeCell ref="D269:H269"/>
    <mergeCell ref="D270:H270"/>
    <mergeCell ref="D265:H265"/>
    <mergeCell ref="D266:H266"/>
    <mergeCell ref="D267:H267"/>
    <mergeCell ref="J265:L265"/>
    <mergeCell ref="J266:L266"/>
    <mergeCell ref="J267:L267"/>
    <mergeCell ref="J268:L268"/>
    <mergeCell ref="J269:L269"/>
    <mergeCell ref="J270:L270"/>
  </mergeCells>
  <pageMargins left="0.74803149606299213" right="0.74803149606299213" top="0.98425196850393704" bottom="0.98425196850393704" header="0.51181102362204722" footer="0.51181102362204722"/>
  <pageSetup paperSize="9" scale="58" fitToHeight="0" orientation="portrait" horizontalDpi="4294967292" r:id="rId1"/>
  <headerFooter alignWithMargins="0">
    <oddHeader>&amp;L&amp;"Verdana,Regular"&amp;18NSF Certification</oddHeader>
    <oddFooter>&amp;R&amp;"Verdana,Regular"&amp;9Report printed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01" r:id="rId4" name="Drop Down 1">
              <controlPr defaultSize="0" autoLine="0" autoPict="0">
                <anchor moveWithCells="1">
                  <from>
                    <xdr:col>3</xdr:col>
                    <xdr:colOff>9525</xdr:colOff>
                    <xdr:row>9</xdr:row>
                    <xdr:rowOff>9525</xdr:rowOff>
                  </from>
                  <to>
                    <xdr:col>5</xdr:col>
                    <xdr:colOff>0</xdr:colOff>
                    <xdr:row>9</xdr:row>
                    <xdr:rowOff>295275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1:J401"/>
  <sheetViews>
    <sheetView workbookViewId="0">
      <selection activeCell="C4" sqref="C4"/>
    </sheetView>
  </sheetViews>
  <sheetFormatPr defaultRowHeight="12.75"/>
  <cols>
    <col min="1" max="1" width="2.42578125" customWidth="1"/>
    <col min="2" max="2" width="4.85546875" customWidth="1"/>
    <col min="3" max="3" width="13" customWidth="1"/>
    <col min="4" max="4" width="20.7109375" customWidth="1"/>
    <col min="5" max="5" width="23.42578125" customWidth="1"/>
    <col min="6" max="6" width="11.7109375" customWidth="1"/>
    <col min="7" max="7" width="14.5703125" customWidth="1"/>
    <col min="8" max="8" width="47.7109375" customWidth="1"/>
    <col min="9" max="9" width="18" customWidth="1"/>
    <col min="10" max="10" width="21.140625" customWidth="1"/>
  </cols>
  <sheetData>
    <row r="1" spans="2:10" ht="20.100000000000001" customHeight="1">
      <c r="B1" s="297" t="str">
        <f>Labels!$C$320</f>
        <v>List of inspected Producer Group Members/Production Sites</v>
      </c>
      <c r="C1" s="298"/>
      <c r="D1" s="298"/>
      <c r="E1" s="298"/>
      <c r="F1" s="298"/>
      <c r="G1" s="298"/>
      <c r="H1" s="298"/>
      <c r="I1" s="298"/>
      <c r="J1" s="298"/>
    </row>
    <row r="2" spans="2:10" ht="20.100000000000001" customHeight="1">
      <c r="B2" s="299" t="str">
        <f>Labels!$C$321</f>
        <v>Insert additional lines if required</v>
      </c>
      <c r="C2" s="300"/>
      <c r="D2" s="300"/>
      <c r="E2" s="300"/>
      <c r="F2" s="300"/>
      <c r="G2" s="300"/>
      <c r="H2" s="300"/>
      <c r="I2" s="300"/>
      <c r="J2" s="300"/>
    </row>
    <row r="3" spans="2:10" ht="39.950000000000003" customHeight="1">
      <c r="B3" s="301" t="str">
        <f>Labels!$C$316</f>
        <v>No.</v>
      </c>
      <c r="C3" s="302" t="str">
        <f>Labels!$C$22</f>
        <v>Audit Date</v>
      </c>
      <c r="D3" s="302" t="str">
        <f>Labels!$C$322</f>
        <v>GGNs / Sub GLNs</v>
      </c>
      <c r="E3" s="302" t="str">
        <f>Labels!$C$323</f>
        <v>Name of Producer / Production Site</v>
      </c>
      <c r="F3" s="302" t="str">
        <f>Labels!$C$324</f>
        <v>Modules Covered</v>
      </c>
      <c r="G3" s="302" t="str">
        <f>Labels!$C$325</f>
        <v>Audit Type (announced / surveillance)</v>
      </c>
      <c r="H3" s="302" t="str">
        <f>Labels!$C$326</f>
        <v>List Non-compliances per inspected producer/production site</v>
      </c>
      <c r="I3" s="303" t="str">
        <f>Labels!$C$327</f>
        <v>NURTURE Module Compliance Status (Gold/Silver)</v>
      </c>
      <c r="J3" s="302" t="str">
        <f>Labels!$C$328</f>
        <v>CB Auditor / Inspector</v>
      </c>
    </row>
    <row r="4" spans="2:10" ht="20.100000000000001" customHeight="1">
      <c r="B4" s="304">
        <v>1</v>
      </c>
      <c r="C4" s="305"/>
      <c r="D4" s="305"/>
      <c r="E4" s="305"/>
      <c r="F4" s="305"/>
      <c r="G4" s="305"/>
      <c r="H4" s="305"/>
      <c r="I4" s="306"/>
      <c r="J4" s="305"/>
    </row>
    <row r="5" spans="2:10" ht="20.100000000000001" customHeight="1">
      <c r="B5" s="307">
        <v>2</v>
      </c>
      <c r="C5" s="305"/>
      <c r="D5" s="305"/>
      <c r="E5" s="305"/>
      <c r="F5" s="305"/>
      <c r="G5" s="305"/>
      <c r="H5" s="305"/>
      <c r="I5" s="306"/>
      <c r="J5" s="305"/>
    </row>
    <row r="6" spans="2:10" ht="20.100000000000001" customHeight="1">
      <c r="B6" s="304">
        <v>3</v>
      </c>
      <c r="C6" s="305"/>
      <c r="D6" s="305"/>
      <c r="E6" s="305"/>
      <c r="F6" s="305"/>
      <c r="G6" s="305"/>
      <c r="H6" s="305"/>
      <c r="I6" s="306"/>
      <c r="J6" s="305"/>
    </row>
    <row r="7" spans="2:10" ht="20.100000000000001" customHeight="1">
      <c r="B7" s="304">
        <v>4</v>
      </c>
      <c r="C7" s="305"/>
      <c r="D7" s="305"/>
      <c r="E7" s="305"/>
      <c r="F7" s="305"/>
      <c r="G7" s="305"/>
      <c r="H7" s="305"/>
      <c r="I7" s="306"/>
      <c r="J7" s="305"/>
    </row>
    <row r="8" spans="2:10" ht="20.100000000000001" customHeight="1">
      <c r="B8" s="304">
        <v>5</v>
      </c>
      <c r="C8" s="305"/>
      <c r="D8" s="305"/>
      <c r="E8" s="305"/>
      <c r="F8" s="305"/>
      <c r="G8" s="305"/>
      <c r="H8" s="305"/>
      <c r="I8" s="306"/>
      <c r="J8" s="305"/>
    </row>
    <row r="9" spans="2:10" ht="20.100000000000001" customHeight="1">
      <c r="B9" s="304">
        <v>6</v>
      </c>
      <c r="C9" s="305"/>
      <c r="D9" s="305"/>
      <c r="E9" s="305"/>
      <c r="F9" s="305"/>
      <c r="G9" s="305"/>
      <c r="H9" s="305"/>
      <c r="I9" s="306"/>
      <c r="J9" s="305"/>
    </row>
    <row r="10" spans="2:10" ht="20.100000000000001" customHeight="1">
      <c r="B10" s="304">
        <v>7</v>
      </c>
      <c r="C10" s="305"/>
      <c r="D10" s="305"/>
      <c r="E10" s="305"/>
      <c r="F10" s="305"/>
      <c r="G10" s="305"/>
      <c r="H10" s="305"/>
      <c r="I10" s="306"/>
      <c r="J10" s="305"/>
    </row>
    <row r="11" spans="2:10" ht="20.100000000000001" customHeight="1">
      <c r="B11" s="304">
        <v>8</v>
      </c>
      <c r="C11" s="305"/>
      <c r="D11" s="305"/>
      <c r="E11" s="305"/>
      <c r="F11" s="305"/>
      <c r="G11" s="305"/>
      <c r="H11" s="305"/>
      <c r="I11" s="306"/>
      <c r="J11" s="305"/>
    </row>
    <row r="12" spans="2:10" ht="20.100000000000001" customHeight="1">
      <c r="B12" s="304">
        <v>9</v>
      </c>
      <c r="C12" s="305"/>
      <c r="D12" s="305"/>
      <c r="E12" s="305"/>
      <c r="F12" s="305"/>
      <c r="G12" s="305"/>
      <c r="H12" s="305"/>
      <c r="I12" s="306"/>
      <c r="J12" s="305"/>
    </row>
    <row r="13" spans="2:10" ht="20.100000000000001" customHeight="1">
      <c r="B13" s="304">
        <v>10</v>
      </c>
      <c r="C13" s="305"/>
      <c r="D13" s="305"/>
      <c r="E13" s="305"/>
      <c r="F13" s="305"/>
      <c r="G13" s="305"/>
      <c r="H13" s="305"/>
      <c r="I13" s="306"/>
      <c r="J13" s="305"/>
    </row>
    <row r="14" spans="2:10" ht="20.100000000000001" customHeight="1">
      <c r="B14" s="304">
        <v>11</v>
      </c>
      <c r="C14" s="305"/>
      <c r="D14" s="305"/>
      <c r="E14" s="305"/>
      <c r="F14" s="305"/>
      <c r="G14" s="305"/>
      <c r="H14" s="305"/>
      <c r="I14" s="306"/>
      <c r="J14" s="305"/>
    </row>
    <row r="15" spans="2:10" ht="20.100000000000001" customHeight="1">
      <c r="B15" s="304">
        <v>12</v>
      </c>
      <c r="C15" s="305"/>
      <c r="D15" s="305"/>
      <c r="E15" s="305"/>
      <c r="F15" s="305"/>
      <c r="G15" s="305"/>
      <c r="H15" s="305"/>
      <c r="I15" s="306"/>
      <c r="J15" s="305"/>
    </row>
    <row r="16" spans="2:10" ht="20.100000000000001" customHeight="1">
      <c r="B16" s="304">
        <v>13</v>
      </c>
      <c r="C16" s="305"/>
      <c r="D16" s="305"/>
      <c r="E16" s="305"/>
      <c r="F16" s="305"/>
      <c r="G16" s="305"/>
      <c r="H16" s="305"/>
      <c r="I16" s="306"/>
      <c r="J16" s="305"/>
    </row>
    <row r="17" spans="2:10" ht="20.100000000000001" customHeight="1">
      <c r="B17" s="304">
        <v>14</v>
      </c>
      <c r="C17" s="305"/>
      <c r="D17" s="305"/>
      <c r="E17" s="305"/>
      <c r="F17" s="305"/>
      <c r="G17" s="305"/>
      <c r="H17" s="305"/>
      <c r="I17" s="306"/>
      <c r="J17" s="305"/>
    </row>
    <row r="18" spans="2:10" ht="20.100000000000001" customHeight="1">
      <c r="B18" s="304">
        <v>15</v>
      </c>
      <c r="C18" s="305"/>
      <c r="D18" s="305"/>
      <c r="E18" s="305"/>
      <c r="F18" s="305"/>
      <c r="G18" s="305"/>
      <c r="H18" s="305"/>
      <c r="I18" s="306"/>
      <c r="J18" s="305"/>
    </row>
    <row r="19" spans="2:10" ht="20.100000000000001" customHeight="1">
      <c r="B19" s="304">
        <v>16</v>
      </c>
      <c r="C19" s="305"/>
      <c r="D19" s="305"/>
      <c r="E19" s="305"/>
      <c r="F19" s="305"/>
      <c r="G19" s="305"/>
      <c r="H19" s="305"/>
      <c r="I19" s="306"/>
      <c r="J19" s="305"/>
    </row>
    <row r="20" spans="2:10" ht="20.100000000000001" customHeight="1">
      <c r="B20" s="304">
        <v>17</v>
      </c>
      <c r="C20" s="305"/>
      <c r="D20" s="305"/>
      <c r="E20" s="305"/>
      <c r="F20" s="305"/>
      <c r="G20" s="305"/>
      <c r="H20" s="305"/>
      <c r="I20" s="306"/>
      <c r="J20" s="305"/>
    </row>
    <row r="21" spans="2:10" ht="20.100000000000001" customHeight="1">
      <c r="B21" s="304">
        <v>18</v>
      </c>
      <c r="C21" s="305"/>
      <c r="D21" s="305"/>
      <c r="E21" s="305"/>
      <c r="F21" s="305"/>
      <c r="G21" s="305"/>
      <c r="H21" s="305"/>
      <c r="I21" s="306"/>
      <c r="J21" s="305"/>
    </row>
    <row r="22" spans="2:10" ht="20.100000000000001" customHeight="1">
      <c r="B22" s="304">
        <v>19</v>
      </c>
      <c r="C22" s="305"/>
      <c r="D22" s="305"/>
      <c r="E22" s="305"/>
      <c r="F22" s="305"/>
      <c r="G22" s="305"/>
      <c r="H22" s="305"/>
      <c r="I22" s="306"/>
      <c r="J22" s="305"/>
    </row>
    <row r="23" spans="2:10" ht="20.100000000000001" customHeight="1">
      <c r="B23" s="304">
        <v>20</v>
      </c>
      <c r="C23" s="305"/>
      <c r="D23" s="305"/>
      <c r="E23" s="305"/>
      <c r="F23" s="305"/>
      <c r="G23" s="305"/>
      <c r="H23" s="305"/>
      <c r="I23" s="306"/>
      <c r="J23" s="305"/>
    </row>
    <row r="24" spans="2:10" ht="20.100000000000001" customHeight="1">
      <c r="B24" s="304">
        <v>21</v>
      </c>
      <c r="C24" s="305"/>
      <c r="D24" s="305"/>
      <c r="E24" s="305"/>
      <c r="F24" s="305"/>
      <c r="G24" s="305"/>
      <c r="H24" s="305"/>
      <c r="I24" s="306"/>
      <c r="J24" s="305"/>
    </row>
    <row r="25" spans="2:10" ht="20.100000000000001" customHeight="1">
      <c r="B25" s="304">
        <v>22</v>
      </c>
      <c r="C25" s="305"/>
      <c r="D25" s="305"/>
      <c r="E25" s="305"/>
      <c r="F25" s="305"/>
      <c r="G25" s="305"/>
      <c r="H25" s="305"/>
      <c r="I25" s="306"/>
      <c r="J25" s="305"/>
    </row>
    <row r="26" spans="2:10" ht="20.100000000000001" customHeight="1">
      <c r="B26" s="304">
        <v>23</v>
      </c>
      <c r="C26" s="305"/>
      <c r="D26" s="305"/>
      <c r="E26" s="305"/>
      <c r="F26" s="305"/>
      <c r="G26" s="305"/>
      <c r="H26" s="305"/>
      <c r="I26" s="306"/>
      <c r="J26" s="305"/>
    </row>
    <row r="27" spans="2:10" ht="20.100000000000001" customHeight="1">
      <c r="B27" s="304">
        <v>24</v>
      </c>
      <c r="C27" s="305"/>
      <c r="D27" s="305"/>
      <c r="E27" s="305"/>
      <c r="F27" s="305"/>
      <c r="G27" s="305"/>
      <c r="H27" s="305"/>
      <c r="I27" s="306"/>
      <c r="J27" s="305"/>
    </row>
    <row r="28" spans="2:10" ht="20.100000000000001" customHeight="1">
      <c r="B28" s="304">
        <v>25</v>
      </c>
      <c r="C28" s="305"/>
      <c r="D28" s="305"/>
      <c r="E28" s="305"/>
      <c r="F28" s="305"/>
      <c r="G28" s="305"/>
      <c r="H28" s="305"/>
      <c r="I28" s="306"/>
      <c r="J28" s="305"/>
    </row>
    <row r="29" spans="2:10" ht="20.100000000000001" customHeight="1">
      <c r="B29" s="304">
        <v>26</v>
      </c>
      <c r="C29" s="305"/>
      <c r="D29" s="305"/>
      <c r="E29" s="305"/>
      <c r="F29" s="305"/>
      <c r="G29" s="305"/>
      <c r="H29" s="305"/>
      <c r="I29" s="306"/>
      <c r="J29" s="305"/>
    </row>
    <row r="30" spans="2:10" ht="20.100000000000001" customHeight="1">
      <c r="B30" s="304">
        <v>27</v>
      </c>
      <c r="C30" s="305"/>
      <c r="D30" s="305"/>
      <c r="E30" s="305"/>
      <c r="F30" s="305"/>
      <c r="G30" s="305"/>
      <c r="H30" s="305"/>
      <c r="I30" s="306"/>
      <c r="J30" s="305"/>
    </row>
    <row r="31" spans="2:10" ht="20.100000000000001" customHeight="1">
      <c r="B31" s="304">
        <v>28</v>
      </c>
      <c r="C31" s="305"/>
      <c r="D31" s="305"/>
      <c r="E31" s="305"/>
      <c r="F31" s="305"/>
      <c r="G31" s="305"/>
      <c r="H31" s="305"/>
      <c r="I31" s="306"/>
      <c r="J31" s="305"/>
    </row>
    <row r="32" spans="2:10" ht="20.100000000000001" customHeight="1">
      <c r="B32" s="304">
        <v>29</v>
      </c>
      <c r="C32" s="305"/>
      <c r="D32" s="305"/>
      <c r="E32" s="305"/>
      <c r="F32" s="305"/>
      <c r="G32" s="305"/>
      <c r="H32" s="305"/>
      <c r="I32" s="306"/>
      <c r="J32" s="305"/>
    </row>
    <row r="33" spans="2:10" ht="20.100000000000001" customHeight="1">
      <c r="B33" s="304">
        <v>30</v>
      </c>
      <c r="C33" s="305"/>
      <c r="D33" s="305"/>
      <c r="E33" s="305"/>
      <c r="F33" s="305"/>
      <c r="G33" s="305"/>
      <c r="H33" s="305"/>
      <c r="I33" s="306"/>
      <c r="J33" s="305"/>
    </row>
    <row r="34" spans="2:10" s="325" customFormat="1"/>
    <row r="35" spans="2:10" s="325" customFormat="1"/>
    <row r="36" spans="2:10" s="325" customFormat="1"/>
    <row r="37" spans="2:10" s="325" customFormat="1"/>
    <row r="38" spans="2:10" s="325" customFormat="1"/>
    <row r="39" spans="2:10" s="325" customFormat="1"/>
    <row r="40" spans="2:10" s="325" customFormat="1"/>
    <row r="41" spans="2:10" s="325" customFormat="1"/>
    <row r="42" spans="2:10" s="325" customFormat="1"/>
    <row r="43" spans="2:10" s="325" customFormat="1"/>
    <row r="44" spans="2:10" s="325" customFormat="1"/>
    <row r="45" spans="2:10" s="325" customFormat="1"/>
    <row r="46" spans="2:10" s="325" customFormat="1"/>
    <row r="47" spans="2:10" s="325" customFormat="1"/>
    <row r="48" spans="2:10" s="325" customFormat="1"/>
    <row r="49" s="325" customFormat="1"/>
    <row r="50" s="325" customFormat="1"/>
    <row r="51" s="325" customFormat="1"/>
    <row r="52" s="325" customFormat="1"/>
    <row r="53" s="325" customFormat="1"/>
    <row r="54" s="325" customFormat="1"/>
    <row r="55" s="325" customFormat="1"/>
    <row r="56" s="325" customFormat="1"/>
    <row r="57" s="325" customFormat="1"/>
    <row r="58" s="325" customFormat="1"/>
    <row r="59" s="325" customFormat="1"/>
    <row r="60" s="325" customFormat="1"/>
    <row r="61" s="325" customFormat="1"/>
    <row r="62" s="325" customFormat="1"/>
    <row r="63" s="325" customFormat="1"/>
    <row r="64" s="325" customFormat="1"/>
    <row r="65" s="325" customFormat="1"/>
    <row r="66" s="325" customFormat="1"/>
    <row r="67" s="325" customFormat="1"/>
    <row r="68" s="325" customFormat="1"/>
    <row r="69" s="325" customFormat="1"/>
    <row r="70" s="325" customFormat="1"/>
    <row r="71" s="325" customFormat="1"/>
    <row r="72" s="325" customFormat="1"/>
    <row r="73" s="325" customFormat="1"/>
    <row r="74" s="325" customFormat="1"/>
    <row r="75" s="325" customFormat="1"/>
    <row r="76" s="325" customFormat="1"/>
    <row r="77" s="325" customFormat="1"/>
    <row r="78" s="325" customFormat="1"/>
    <row r="79" s="325" customFormat="1"/>
    <row r="80" s="325" customFormat="1"/>
    <row r="81" s="325" customFormat="1"/>
    <row r="82" s="325" customFormat="1"/>
    <row r="83" s="325" customFormat="1"/>
    <row r="84" s="325" customFormat="1"/>
    <row r="85" s="325" customFormat="1"/>
    <row r="86" s="325" customFormat="1"/>
    <row r="87" s="325" customFormat="1"/>
    <row r="88" s="325" customFormat="1"/>
    <row r="89" s="325" customFormat="1"/>
    <row r="90" s="325" customFormat="1"/>
    <row r="91" s="325" customFormat="1"/>
    <row r="92" s="325" customFormat="1"/>
    <row r="93" s="325" customFormat="1"/>
    <row r="94" s="325" customFormat="1"/>
    <row r="95" s="325" customFormat="1"/>
    <row r="96" s="325" customFormat="1"/>
    <row r="97" s="325" customFormat="1"/>
    <row r="98" s="325" customFormat="1"/>
    <row r="99" s="325" customFormat="1"/>
    <row r="100" s="325" customFormat="1"/>
    <row r="101" s="325" customFormat="1"/>
    <row r="102" s="325" customFormat="1"/>
    <row r="103" s="325" customFormat="1"/>
    <row r="104" s="325" customFormat="1"/>
    <row r="105" s="325" customFormat="1"/>
    <row r="106" s="325" customFormat="1"/>
    <row r="107" s="325" customFormat="1"/>
    <row r="108" s="325" customFormat="1"/>
    <row r="109" s="325" customFormat="1"/>
    <row r="110" s="325" customFormat="1"/>
    <row r="111" s="325" customFormat="1"/>
    <row r="112" s="325" customFormat="1"/>
    <row r="113" s="325" customFormat="1"/>
    <row r="114" s="325" customFormat="1"/>
    <row r="115" s="325" customFormat="1"/>
    <row r="116" s="325" customFormat="1"/>
    <row r="117" s="325" customFormat="1"/>
    <row r="118" s="325" customFormat="1"/>
    <row r="119" s="325" customFormat="1"/>
    <row r="120" s="325" customFormat="1"/>
    <row r="121" s="325" customFormat="1"/>
    <row r="122" s="325" customFormat="1"/>
    <row r="123" s="325" customFormat="1"/>
    <row r="124" s="325" customFormat="1"/>
    <row r="125" s="325" customFormat="1"/>
    <row r="126" s="325" customFormat="1"/>
    <row r="127" s="325" customFormat="1"/>
    <row r="128" s="325" customFormat="1"/>
    <row r="129" s="325" customFormat="1"/>
    <row r="130" s="325" customFormat="1"/>
    <row r="131" s="325" customFormat="1"/>
    <row r="132" s="325" customFormat="1"/>
    <row r="133" s="325" customFormat="1"/>
    <row r="134" s="325" customFormat="1"/>
    <row r="135" s="325" customFormat="1"/>
    <row r="136" s="325" customFormat="1"/>
    <row r="137" s="325" customFormat="1"/>
    <row r="138" s="325" customFormat="1"/>
    <row r="139" s="325" customFormat="1"/>
    <row r="140" s="325" customFormat="1"/>
    <row r="141" s="325" customFormat="1"/>
    <row r="142" s="325" customFormat="1"/>
    <row r="143" s="325" customFormat="1"/>
    <row r="144" s="325" customFormat="1"/>
    <row r="145" s="325" customFormat="1"/>
    <row r="146" s="325" customFormat="1"/>
    <row r="147" s="325" customFormat="1"/>
    <row r="148" s="325" customFormat="1"/>
    <row r="149" s="325" customFormat="1"/>
    <row r="150" s="325" customFormat="1"/>
    <row r="151" s="325" customFormat="1"/>
    <row r="152" s="325" customFormat="1"/>
    <row r="153" s="325" customFormat="1"/>
    <row r="154" s="325" customFormat="1"/>
    <row r="155" s="325" customFormat="1"/>
    <row r="156" s="325" customFormat="1"/>
    <row r="157" s="325" customFormat="1"/>
    <row r="158" s="325" customFormat="1"/>
    <row r="159" s="325" customFormat="1"/>
    <row r="160" s="325" customFormat="1"/>
    <row r="161" s="325" customFormat="1"/>
    <row r="162" s="325" customFormat="1"/>
    <row r="163" s="325" customFormat="1"/>
    <row r="164" s="325" customFormat="1"/>
    <row r="165" s="325" customFormat="1"/>
    <row r="166" s="325" customFormat="1"/>
    <row r="167" s="325" customFormat="1"/>
    <row r="168" s="325" customFormat="1"/>
    <row r="169" s="325" customFormat="1"/>
    <row r="170" s="325" customFormat="1"/>
    <row r="171" s="325" customFormat="1"/>
    <row r="172" s="325" customFormat="1"/>
    <row r="173" s="325" customFormat="1"/>
    <row r="174" s="325" customFormat="1"/>
    <row r="175" s="325" customFormat="1"/>
    <row r="176" s="325" customFormat="1"/>
    <row r="177" s="325" customFormat="1"/>
    <row r="178" s="325" customFormat="1"/>
    <row r="179" s="325" customFormat="1"/>
    <row r="180" s="325" customFormat="1"/>
    <row r="181" s="325" customFormat="1"/>
    <row r="182" s="325" customFormat="1"/>
    <row r="183" s="325" customFormat="1"/>
    <row r="184" s="325" customFormat="1"/>
    <row r="185" s="325" customFormat="1"/>
    <row r="186" s="325" customFormat="1"/>
    <row r="187" s="325" customFormat="1"/>
    <row r="188" s="325" customFormat="1"/>
    <row r="189" s="325" customFormat="1"/>
    <row r="190" s="325" customFormat="1"/>
    <row r="191" s="325" customFormat="1"/>
    <row r="192" s="325" customFormat="1"/>
    <row r="193" s="325" customFormat="1"/>
    <row r="194" s="325" customFormat="1"/>
    <row r="195" s="325" customFormat="1"/>
    <row r="196" s="325" customFormat="1"/>
    <row r="197" s="325" customFormat="1"/>
    <row r="198" s="325" customFormat="1"/>
    <row r="199" s="325" customFormat="1"/>
    <row r="200" s="325" customFormat="1"/>
    <row r="201" s="325" customFormat="1"/>
    <row r="202" s="325" customFormat="1"/>
    <row r="203" s="325" customFormat="1"/>
    <row r="204" s="325" customFormat="1"/>
    <row r="205" s="325" customFormat="1"/>
    <row r="206" s="325" customFormat="1"/>
    <row r="207" s="325" customFormat="1"/>
    <row r="208" s="325" customFormat="1"/>
    <row r="209" s="325" customFormat="1"/>
    <row r="210" s="325" customFormat="1"/>
    <row r="211" s="325" customFormat="1"/>
    <row r="212" s="325" customFormat="1"/>
    <row r="213" s="325" customFormat="1"/>
    <row r="214" s="325" customFormat="1"/>
    <row r="215" s="325" customFormat="1"/>
    <row r="216" s="325" customFormat="1"/>
    <row r="217" s="325" customFormat="1"/>
    <row r="218" s="325" customFormat="1"/>
    <row r="219" s="325" customFormat="1"/>
    <row r="220" s="325" customFormat="1"/>
    <row r="221" s="325" customFormat="1"/>
    <row r="222" s="325" customFormat="1"/>
    <row r="223" s="325" customFormat="1"/>
    <row r="224" s="325" customFormat="1"/>
    <row r="225" s="325" customFormat="1"/>
    <row r="226" s="325" customFormat="1"/>
    <row r="227" s="325" customFormat="1"/>
    <row r="228" s="325" customFormat="1"/>
    <row r="229" s="325" customFormat="1"/>
    <row r="230" s="325" customFormat="1"/>
    <row r="231" s="325" customFormat="1"/>
    <row r="232" s="325" customFormat="1"/>
    <row r="233" s="325" customFormat="1"/>
    <row r="234" s="325" customFormat="1"/>
    <row r="235" s="325" customFormat="1"/>
    <row r="236" s="325" customFormat="1"/>
    <row r="237" s="325" customFormat="1"/>
    <row r="238" s="325" customFormat="1"/>
    <row r="239" s="325" customFormat="1"/>
    <row r="240" s="325" customFormat="1"/>
    <row r="241" s="325" customFormat="1"/>
    <row r="242" s="325" customFormat="1"/>
    <row r="243" s="325" customFormat="1"/>
    <row r="244" s="325" customFormat="1"/>
    <row r="245" s="325" customFormat="1"/>
    <row r="246" s="325" customFormat="1"/>
    <row r="247" s="325" customFormat="1"/>
    <row r="248" s="325" customFormat="1"/>
    <row r="249" s="325" customFormat="1"/>
    <row r="250" s="325" customFormat="1"/>
    <row r="251" s="325" customFormat="1"/>
    <row r="252" s="325" customFormat="1"/>
    <row r="253" s="325" customFormat="1"/>
    <row r="254" s="325" customFormat="1"/>
    <row r="255" s="325" customFormat="1"/>
    <row r="256" s="325" customFormat="1"/>
    <row r="257" s="325" customFormat="1"/>
    <row r="258" s="325" customFormat="1"/>
    <row r="259" s="325" customFormat="1"/>
    <row r="260" s="325" customFormat="1"/>
    <row r="261" s="325" customFormat="1"/>
    <row r="262" s="325" customFormat="1"/>
    <row r="263" s="325" customFormat="1"/>
    <row r="264" s="325" customFormat="1"/>
    <row r="265" s="325" customFormat="1"/>
    <row r="266" s="325" customFormat="1"/>
    <row r="267" s="325" customFormat="1"/>
    <row r="268" s="325" customFormat="1"/>
    <row r="269" s="325" customFormat="1"/>
    <row r="270" s="325" customFormat="1"/>
    <row r="271" s="325" customFormat="1"/>
    <row r="272" s="325" customFormat="1"/>
    <row r="273" s="325" customFormat="1"/>
    <row r="274" s="325" customFormat="1"/>
    <row r="275" s="325" customFormat="1"/>
    <row r="276" s="325" customFormat="1"/>
    <row r="277" s="325" customFormat="1"/>
    <row r="278" s="325" customFormat="1"/>
    <row r="279" s="325" customFormat="1"/>
    <row r="280" s="325" customFormat="1"/>
    <row r="281" s="325" customFormat="1"/>
    <row r="282" s="325" customFormat="1"/>
    <row r="283" s="325" customFormat="1"/>
    <row r="284" s="325" customFormat="1"/>
    <row r="285" s="325" customFormat="1"/>
    <row r="286" s="325" customFormat="1"/>
    <row r="287" s="325" customFormat="1"/>
    <row r="288" s="325" customFormat="1"/>
    <row r="289" s="325" customFormat="1"/>
    <row r="290" s="325" customFormat="1"/>
    <row r="291" s="325" customFormat="1"/>
    <row r="292" s="325" customFormat="1"/>
    <row r="293" s="325" customFormat="1"/>
    <row r="294" s="325" customFormat="1"/>
    <row r="295" s="325" customFormat="1"/>
    <row r="296" s="325" customFormat="1"/>
    <row r="297" s="325" customFormat="1"/>
    <row r="298" s="325" customFormat="1"/>
    <row r="299" s="325" customFormat="1"/>
    <row r="300" s="325" customFormat="1"/>
    <row r="301" s="325" customFormat="1"/>
    <row r="302" s="325" customFormat="1"/>
    <row r="303" s="325" customFormat="1"/>
    <row r="304" s="325" customFormat="1"/>
    <row r="305" s="325" customFormat="1"/>
    <row r="306" s="325" customFormat="1"/>
    <row r="307" s="325" customFormat="1"/>
    <row r="308" s="325" customFormat="1"/>
    <row r="309" s="325" customFormat="1"/>
    <row r="310" s="325" customFormat="1"/>
    <row r="311" s="325" customFormat="1"/>
    <row r="312" s="325" customFormat="1"/>
    <row r="313" s="325" customFormat="1"/>
    <row r="314" s="325" customFormat="1"/>
    <row r="315" s="325" customFormat="1"/>
    <row r="316" s="325" customFormat="1"/>
    <row r="317" s="325" customFormat="1"/>
    <row r="318" s="325" customFormat="1"/>
    <row r="319" s="325" customFormat="1"/>
    <row r="320" s="325" customFormat="1"/>
    <row r="321" s="325" customFormat="1"/>
    <row r="322" s="325" customFormat="1"/>
    <row r="323" s="325" customFormat="1"/>
    <row r="324" s="325" customFormat="1"/>
    <row r="325" s="325" customFormat="1"/>
    <row r="326" s="325" customFormat="1"/>
    <row r="327" s="325" customFormat="1"/>
    <row r="328" s="325" customFormat="1"/>
    <row r="329" s="325" customFormat="1"/>
    <row r="330" s="325" customFormat="1"/>
    <row r="331" s="325" customFormat="1"/>
    <row r="332" s="325" customFormat="1"/>
    <row r="333" s="325" customFormat="1"/>
    <row r="334" s="325" customFormat="1"/>
    <row r="335" s="325" customFormat="1"/>
    <row r="336" s="325" customFormat="1"/>
    <row r="337" s="325" customFormat="1"/>
    <row r="338" s="325" customFormat="1"/>
    <row r="339" s="325" customFormat="1"/>
    <row r="340" s="325" customFormat="1"/>
    <row r="341" s="325" customFormat="1"/>
    <row r="342" s="325" customFormat="1"/>
    <row r="343" s="325" customFormat="1"/>
    <row r="344" s="325" customFormat="1"/>
    <row r="345" s="325" customFormat="1"/>
    <row r="346" s="325" customFormat="1"/>
    <row r="347" s="325" customFormat="1"/>
    <row r="348" s="325" customFormat="1"/>
    <row r="349" s="325" customFormat="1"/>
    <row r="350" s="325" customFormat="1"/>
    <row r="351" s="325" customFormat="1"/>
    <row r="352" s="325" customFormat="1"/>
    <row r="353" s="325" customFormat="1"/>
    <row r="354" s="325" customFormat="1"/>
    <row r="355" s="325" customFormat="1"/>
    <row r="356" s="325" customFormat="1"/>
    <row r="357" s="325" customFormat="1"/>
    <row r="358" s="325" customFormat="1"/>
    <row r="359" s="325" customFormat="1"/>
    <row r="360" s="325" customFormat="1"/>
    <row r="361" s="325" customFormat="1"/>
    <row r="362" s="325" customFormat="1"/>
    <row r="363" s="325" customFormat="1"/>
    <row r="364" s="325" customFormat="1"/>
    <row r="365" s="325" customFormat="1"/>
    <row r="366" s="325" customFormat="1"/>
    <row r="367" s="325" customFormat="1"/>
    <row r="368" s="325" customFormat="1"/>
    <row r="369" s="325" customFormat="1"/>
    <row r="370" s="325" customFormat="1"/>
    <row r="371" s="325" customFormat="1"/>
    <row r="372" s="325" customFormat="1"/>
    <row r="373" s="325" customFormat="1"/>
    <row r="374" s="325" customFormat="1"/>
    <row r="375" s="325" customFormat="1"/>
    <row r="376" s="325" customFormat="1"/>
    <row r="377" s="325" customFormat="1"/>
    <row r="378" s="325" customFormat="1"/>
    <row r="379" s="325" customFormat="1"/>
    <row r="380" s="325" customFormat="1"/>
    <row r="381" s="325" customFormat="1"/>
    <row r="382" s="325" customFormat="1"/>
    <row r="383" s="325" customFormat="1"/>
    <row r="384" s="325" customFormat="1"/>
    <row r="385" s="325" customFormat="1"/>
    <row r="386" s="325" customFormat="1"/>
    <row r="387" s="325" customFormat="1"/>
    <row r="388" s="325" customFormat="1"/>
    <row r="389" s="325" customFormat="1"/>
    <row r="390" s="325" customFormat="1"/>
    <row r="391" s="325" customFormat="1"/>
    <row r="392" s="325" customFormat="1"/>
    <row r="393" s="325" customFormat="1"/>
    <row r="394" s="325" customFormat="1"/>
    <row r="395" s="325" customFormat="1"/>
    <row r="396" s="325" customFormat="1"/>
    <row r="397" s="325" customFormat="1"/>
    <row r="398" s="325" customFormat="1"/>
    <row r="399" s="325" customFormat="1"/>
    <row r="400" s="325" customFormat="1"/>
    <row r="401" s="325" customFormat="1"/>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2:J25"/>
  <sheetViews>
    <sheetView topLeftCell="B1" workbookViewId="0">
      <selection activeCell="F3" sqref="F3"/>
    </sheetView>
  </sheetViews>
  <sheetFormatPr defaultRowHeight="12.75"/>
  <cols>
    <col min="1" max="1" width="2.42578125" customWidth="1"/>
    <col min="5" max="5" width="34.28515625" customWidth="1"/>
    <col min="6" max="7" width="13.7109375" customWidth="1"/>
    <col min="8" max="8" width="26" customWidth="1"/>
    <col min="9" max="9" width="15" customWidth="1"/>
    <col min="10" max="10" width="24.28515625" customWidth="1"/>
  </cols>
  <sheetData>
    <row r="2" spans="2:10" s="311" customFormat="1" ht="30" customHeight="1">
      <c r="B2" s="717" t="str">
        <f>Labels!$C$329</f>
        <v>Summary QMS Audit</v>
      </c>
      <c r="C2" s="718"/>
      <c r="D2" s="718"/>
      <c r="E2" s="719"/>
      <c r="F2" s="312" t="str">
        <f>Labels!$C$330 &amp; "
" &amp; Labels!G2</f>
        <v>Compliance
Yes</v>
      </c>
      <c r="G2" s="308" t="str">
        <f>Labels!G3</f>
        <v>No</v>
      </c>
      <c r="H2" s="313" t="str">
        <f>Labels!$C$331</f>
        <v>List of Non-compliances</v>
      </c>
      <c r="I2" s="313" t="str">
        <f>Labels!$C$332</f>
        <v>Date of Closure</v>
      </c>
      <c r="J2" s="314" t="str">
        <f>Labels!$C$333</f>
        <v>Evidence presented</v>
      </c>
    </row>
    <row r="3" spans="2:10" ht="30" customHeight="1">
      <c r="B3" s="720" t="str">
        <f>Labels!$C$334</f>
        <v>Did the producer group / multi-site with QMS  comply with all applicable control points of the QMS Checklist?</v>
      </c>
      <c r="C3" s="721"/>
      <c r="D3" s="721"/>
      <c r="E3" s="722"/>
      <c r="F3" s="289"/>
      <c r="G3" s="289"/>
      <c r="H3" s="290"/>
      <c r="I3" s="290"/>
      <c r="J3" s="291"/>
    </row>
    <row r="4" spans="2:10" ht="30" customHeight="1">
      <c r="B4" s="723" t="str">
        <f>Labels!$C$335</f>
        <v>Did the producer group / multi-site with QMS comply with all applicable control points of the Annex II.1?</v>
      </c>
      <c r="C4" s="723"/>
      <c r="D4" s="723"/>
      <c r="E4" s="723"/>
      <c r="F4" s="289"/>
      <c r="G4" s="289"/>
      <c r="H4" s="290"/>
      <c r="I4" s="290"/>
      <c r="J4" s="291"/>
    </row>
    <row r="5" spans="2:10" ht="30" customHeight="1">
      <c r="B5" s="723" t="str">
        <f>Labels!$C$336</f>
        <v>Did the producer group / multi-site with QMS comply with all applicable control points of the Produce Handling Checklist?</v>
      </c>
      <c r="C5" s="723"/>
      <c r="D5" s="723"/>
      <c r="E5" s="723"/>
      <c r="F5" s="289"/>
      <c r="G5" s="289"/>
      <c r="H5" s="291"/>
      <c r="I5" s="291"/>
      <c r="J5" s="291"/>
    </row>
    <row r="6" spans="2:10">
      <c r="B6" s="292"/>
      <c r="C6" s="292"/>
      <c r="D6" s="292"/>
      <c r="E6" s="292"/>
      <c r="F6" s="293"/>
      <c r="G6" s="293"/>
      <c r="H6" s="294"/>
      <c r="I6" s="294"/>
      <c r="J6" s="294"/>
    </row>
    <row r="7" spans="2:10" ht="30" customHeight="1">
      <c r="B7" s="723" t="str">
        <f>Labels!$C$337</f>
        <v xml:space="preserve">Are there annexes to this report (e.g. Non conformance forms)? </v>
      </c>
      <c r="C7" s="723"/>
      <c r="D7" s="723"/>
      <c r="E7" s="723"/>
      <c r="F7" s="289"/>
      <c r="G7" s="289"/>
      <c r="H7" s="707" t="str">
        <f>Labels!$C$338</f>
        <v>Please list them here:</v>
      </c>
      <c r="I7" s="707"/>
      <c r="J7" s="707"/>
    </row>
    <row r="8" spans="2:10" ht="30" customHeight="1">
      <c r="B8" s="711" t="str">
        <f>Labels!$C$339</f>
        <v>Is this the Final Audit Report?</v>
      </c>
      <c r="C8" s="711"/>
      <c r="D8" s="711"/>
      <c r="E8" s="711"/>
      <c r="F8" s="295"/>
      <c r="G8" s="291"/>
      <c r="H8" s="707" t="str">
        <f>Labels!$C$340</f>
        <v>If not, please explain:</v>
      </c>
      <c r="I8" s="707"/>
      <c r="J8" s="707"/>
    </row>
    <row r="9" spans="2:10" s="328" customFormat="1">
      <c r="B9" s="298"/>
      <c r="C9" s="298"/>
      <c r="D9" s="298"/>
      <c r="E9" s="298"/>
      <c r="F9" s="298"/>
      <c r="G9" s="326"/>
      <c r="H9" s="327"/>
      <c r="I9" s="327"/>
      <c r="J9" s="327"/>
    </row>
    <row r="10" spans="2:10" s="328" customFormat="1">
      <c r="B10" s="298"/>
      <c r="C10" s="298"/>
      <c r="D10" s="298"/>
      <c r="E10" s="298"/>
      <c r="F10" s="298"/>
      <c r="G10" s="326"/>
      <c r="H10" s="327"/>
      <c r="I10" s="327"/>
      <c r="J10" s="327"/>
    </row>
    <row r="11" spans="2:10" s="329" customFormat="1" ht="20.100000000000001" customHeight="1">
      <c r="B11" s="712" t="str">
        <f>Labels!$C$341</f>
        <v>NURTURE Module Compliance Level</v>
      </c>
      <c r="C11" s="712"/>
      <c r="D11" s="712"/>
      <c r="E11" s="712"/>
      <c r="F11" s="712"/>
      <c r="G11" s="712"/>
      <c r="H11" s="712"/>
      <c r="I11" s="712"/>
      <c r="J11" s="712"/>
    </row>
    <row r="12" spans="2:10" s="328" customFormat="1" ht="50.1" customHeight="1">
      <c r="B12" s="713" t="str">
        <f>Labels!$C$342 &amp; " " &amp; Labels!$C$343</f>
        <v>For Option 2 and Option 1 Multisite the compliance level is established as the result of the “weakest performing” producer group member during the external inspection. This means that if during the inspection of the samples of the producer group members the “weakest” producer group member achieves the compliance level “silver”, the compliance level of the whole group can only be “silver”.</v>
      </c>
      <c r="C12" s="713"/>
      <c r="D12" s="713"/>
      <c r="E12" s="713"/>
      <c r="F12" s="713"/>
      <c r="G12" s="713"/>
      <c r="H12" s="713"/>
      <c r="I12" s="713"/>
      <c r="J12" s="713"/>
    </row>
    <row r="13" spans="2:10" s="328" customFormat="1">
      <c r="B13" s="309"/>
      <c r="C13" s="309"/>
      <c r="D13" s="309"/>
      <c r="E13" s="309"/>
      <c r="F13" s="310" t="str">
        <f>Labels!$C$224</f>
        <v>GOLD</v>
      </c>
      <c r="G13" s="310" t="str">
        <f>Labels!$C$225</f>
        <v>SILVER</v>
      </c>
      <c r="H13" s="309"/>
      <c r="I13" s="309"/>
      <c r="J13" s="309"/>
    </row>
    <row r="14" spans="2:10" ht="30" customHeight="1">
      <c r="B14" s="714" t="str">
        <f>Labels!$C$344</f>
        <v>Final NURTURE Certification Status of the Producer Group / Option 1 Multisite with QMS:</v>
      </c>
      <c r="C14" s="714"/>
      <c r="D14" s="714"/>
      <c r="E14" s="714"/>
      <c r="F14" s="296"/>
      <c r="G14" s="296"/>
      <c r="H14" s="294"/>
      <c r="I14" s="294"/>
      <c r="J14" s="294"/>
    </row>
    <row r="15" spans="2:10" s="315" customFormat="1" ht="20.100000000000001" customHeight="1">
      <c r="B15" s="317" t="str">
        <f>Labels!$C$345</f>
        <v>Acceptance of Report by Auditee</v>
      </c>
      <c r="C15" s="318"/>
      <c r="D15" s="318"/>
      <c r="E15" s="318"/>
      <c r="F15" s="318"/>
      <c r="G15" s="318"/>
      <c r="H15" s="319"/>
      <c r="I15" s="319"/>
      <c r="J15" s="319"/>
    </row>
    <row r="16" spans="2:10" s="315" customFormat="1" ht="30" customHeight="1">
      <c r="B16" s="708" t="str">
        <f>Labels!$C$35</f>
        <v>Date</v>
      </c>
      <c r="C16" s="709"/>
      <c r="D16" s="708" t="str">
        <f>Labels!$C$346</f>
        <v>Name of Responsible Person (Auditee)</v>
      </c>
      <c r="E16" s="710"/>
      <c r="F16" s="708" t="str">
        <f>Labels!$C$221</f>
        <v>Signature</v>
      </c>
      <c r="G16" s="710"/>
      <c r="H16" s="316"/>
      <c r="I16" s="316"/>
      <c r="J16" s="316"/>
    </row>
    <row r="17" spans="2:10" ht="30" customHeight="1">
      <c r="B17" s="715"/>
      <c r="C17" s="716"/>
      <c r="D17" s="715"/>
      <c r="E17" s="716"/>
      <c r="F17" s="715"/>
      <c r="G17" s="716"/>
      <c r="H17" s="293"/>
      <c r="I17" s="293"/>
      <c r="J17" s="293"/>
    </row>
    <row r="19" spans="2:10" s="315" customFormat="1" ht="20.100000000000001" customHeight="1">
      <c r="B19" s="320" t="str">
        <f>Labels!$C$347</f>
        <v>Name and Signature of the Auditor</v>
      </c>
      <c r="C19" s="321"/>
      <c r="D19" s="321"/>
      <c r="E19" s="321"/>
      <c r="F19" s="322"/>
      <c r="G19" s="322"/>
    </row>
    <row r="20" spans="2:10" s="315" customFormat="1" ht="30" customHeight="1">
      <c r="B20" s="708" t="str">
        <f>Labels!$C$35</f>
        <v>Date</v>
      </c>
      <c r="C20" s="709"/>
      <c r="D20" s="708" t="str">
        <f>Labels!$C$348</f>
        <v>Name of Auditor</v>
      </c>
      <c r="E20" s="710"/>
      <c r="F20" s="708" t="str">
        <f>Labels!$C$221</f>
        <v>Signature</v>
      </c>
      <c r="G20" s="710"/>
    </row>
    <row r="21" spans="2:10" ht="30" customHeight="1">
      <c r="B21" s="715"/>
      <c r="C21" s="716"/>
      <c r="D21" s="715"/>
      <c r="E21" s="716"/>
      <c r="F21" s="715"/>
      <c r="G21" s="716"/>
    </row>
    <row r="22" spans="2:10">
      <c r="B22" s="330"/>
      <c r="C22" s="330"/>
      <c r="D22" s="330"/>
      <c r="E22" s="330"/>
      <c r="F22" s="330"/>
      <c r="G22" s="330"/>
    </row>
    <row r="23" spans="2:10" s="315" customFormat="1" ht="20.100000000000001" customHeight="1">
      <c r="B23" s="323" t="str">
        <f>Labels!$C$349</f>
        <v xml:space="preserve">Review of the Audit/Inspection Report by CB Technical Reviewer </v>
      </c>
      <c r="C23" s="324"/>
      <c r="D23" s="324"/>
      <c r="E23" s="324"/>
      <c r="F23" s="324"/>
      <c r="G23" s="324"/>
    </row>
    <row r="24" spans="2:10" s="315" customFormat="1" ht="30" customHeight="1">
      <c r="B24" s="724" t="str">
        <f>Labels!$C$35</f>
        <v>Date</v>
      </c>
      <c r="C24" s="725"/>
      <c r="D24" s="724" t="str">
        <f>Labels!$C$350</f>
        <v>Name of Responsible Person (Certifies/Reviewer)</v>
      </c>
      <c r="E24" s="726"/>
      <c r="F24" s="724" t="str">
        <f>Labels!$C$221</f>
        <v>Signature</v>
      </c>
      <c r="G24" s="726"/>
    </row>
    <row r="25" spans="2:10" ht="30" customHeight="1">
      <c r="B25" s="715"/>
      <c r="C25" s="716"/>
      <c r="D25" s="715"/>
      <c r="E25" s="716"/>
      <c r="F25" s="715"/>
      <c r="G25" s="716"/>
    </row>
  </sheetData>
  <mergeCells count="29">
    <mergeCell ref="B25:C25"/>
    <mergeCell ref="D25:E25"/>
    <mergeCell ref="F25:G25"/>
    <mergeCell ref="B21:C21"/>
    <mergeCell ref="D21:E21"/>
    <mergeCell ref="F21:G21"/>
    <mergeCell ref="B24:C24"/>
    <mergeCell ref="D24:E24"/>
    <mergeCell ref="F24:G24"/>
    <mergeCell ref="B2:E2"/>
    <mergeCell ref="B3:E3"/>
    <mergeCell ref="B4:E4"/>
    <mergeCell ref="B5:E5"/>
    <mergeCell ref="B7:E7"/>
    <mergeCell ref="B17:C17"/>
    <mergeCell ref="D17:E17"/>
    <mergeCell ref="F17:G17"/>
    <mergeCell ref="B20:C20"/>
    <mergeCell ref="D20:E20"/>
    <mergeCell ref="F20:G20"/>
    <mergeCell ref="H7:J7"/>
    <mergeCell ref="B16:C16"/>
    <mergeCell ref="D16:E16"/>
    <mergeCell ref="F16:G16"/>
    <mergeCell ref="B8:E8"/>
    <mergeCell ref="H8:J8"/>
    <mergeCell ref="B11:J11"/>
    <mergeCell ref="B12:J12"/>
    <mergeCell ref="B14:E14"/>
  </mergeCells>
  <pageMargins left="0.7" right="0.7" top="0.75" bottom="0.75" header="0.3" footer="0.3"/>
  <ignoredErrors>
    <ignoredError sqref="H7:H8" unlocked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M2"/>
  <sheetViews>
    <sheetView workbookViewId="0">
      <pane ySplit="1" topLeftCell="A2" activePane="bottomLeft" state="frozen"/>
      <selection activeCell="J60" sqref="J60:J62"/>
      <selection pane="bottomLeft"/>
    </sheetView>
  </sheetViews>
  <sheetFormatPr defaultRowHeight="12.75"/>
  <cols>
    <col min="1" max="1" width="10.28515625" bestFit="1" customWidth="1"/>
    <col min="2" max="2" width="11.140625" bestFit="1" customWidth="1"/>
    <col min="3" max="3" width="12" bestFit="1" customWidth="1"/>
    <col min="4" max="4" width="37" customWidth="1"/>
    <col min="5" max="5" width="8.85546875" bestFit="1" customWidth="1"/>
    <col min="6" max="6" width="11.5703125" customWidth="1"/>
    <col min="7" max="7" width="7.140625" bestFit="1" customWidth="1"/>
    <col min="8" max="8" width="8.5703125" customWidth="1"/>
    <col min="9" max="9" width="32.5703125" customWidth="1"/>
    <col min="10" max="10" width="9.5703125" bestFit="1" customWidth="1"/>
    <col min="11" max="11" width="9.5703125" customWidth="1"/>
  </cols>
  <sheetData>
    <row r="1" spans="1:13" ht="12.75" customHeight="1">
      <c r="A1" t="s">
        <v>427</v>
      </c>
      <c r="B1" t="s">
        <v>428</v>
      </c>
      <c r="C1" t="s">
        <v>429</v>
      </c>
      <c r="D1" t="s">
        <v>430</v>
      </c>
      <c r="E1" t="s">
        <v>431</v>
      </c>
      <c r="F1" t="s">
        <v>336</v>
      </c>
      <c r="G1" t="s">
        <v>432</v>
      </c>
      <c r="H1" t="s">
        <v>442</v>
      </c>
      <c r="I1" t="s">
        <v>425</v>
      </c>
      <c r="J1" t="s">
        <v>433</v>
      </c>
      <c r="K1" t="s">
        <v>399</v>
      </c>
      <c r="L1" t="s">
        <v>434</v>
      </c>
      <c r="M1" t="s">
        <v>435</v>
      </c>
    </row>
    <row r="2" spans="1:13" ht="12.75" customHeight="1">
      <c r="A2" t="s">
        <v>436</v>
      </c>
      <c r="B2" t="s">
        <v>437</v>
      </c>
      <c r="C2" t="s">
        <v>438</v>
      </c>
      <c r="D2" t="s">
        <v>439</v>
      </c>
      <c r="E2">
        <v>3</v>
      </c>
      <c r="F2" t="s">
        <v>337</v>
      </c>
      <c r="G2" t="s">
        <v>342</v>
      </c>
      <c r="H2">
        <v>0</v>
      </c>
      <c r="I2" t="s">
        <v>426</v>
      </c>
      <c r="J2">
        <v>4</v>
      </c>
      <c r="K2" t="s">
        <v>400</v>
      </c>
      <c r="L2">
        <v>278</v>
      </c>
      <c r="M2">
        <v>13</v>
      </c>
    </row>
  </sheetData>
  <customSheetViews>
    <customSheetView guid="{7DA07996-06D1-47BC-BC6A-CCE2EA0F4462}">
      <pane ySplit="1" topLeftCell="A22" activePane="bottomLeft" state="frozen"/>
      <selection pane="bottomLeft" activeCell="B24" sqref="B24"/>
      <pageMargins left="0.75" right="0.75" top="1" bottom="1" header="0.5" footer="0.5"/>
      <headerFooter alignWithMargins="0"/>
    </customSheetView>
  </customSheetViews>
  <phoneticPr fontId="3" type="noConversion"/>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G350"/>
  <sheetViews>
    <sheetView workbookViewId="0">
      <pane ySplit="1" topLeftCell="A324" activePane="bottomLeft" state="frozen"/>
      <selection activeCell="J60" sqref="J60:J62"/>
      <selection pane="bottomLeft" activeCell="B347" sqref="B347"/>
    </sheetView>
  </sheetViews>
  <sheetFormatPr defaultRowHeight="12.75"/>
  <cols>
    <col min="1" max="1" width="6.140625" customWidth="1"/>
    <col min="2" max="2" width="135.5703125" customWidth="1"/>
    <col min="3" max="3" width="84.5703125" customWidth="1"/>
    <col min="9" max="9" width="3" bestFit="1" customWidth="1"/>
    <col min="10" max="11" width="21.85546875" customWidth="1"/>
  </cols>
  <sheetData>
    <row r="1" spans="1:7">
      <c r="A1" s="1" t="s">
        <v>443</v>
      </c>
      <c r="B1" s="1" t="s">
        <v>444</v>
      </c>
      <c r="C1" s="1" t="s">
        <v>445</v>
      </c>
      <c r="E1" s="1" t="s">
        <v>443</v>
      </c>
      <c r="F1" s="1" t="s">
        <v>432</v>
      </c>
      <c r="G1" s="1" t="s">
        <v>445</v>
      </c>
    </row>
    <row r="2" spans="1:7">
      <c r="A2" s="2">
        <v>1</v>
      </c>
      <c r="B2" s="3" t="s">
        <v>446</v>
      </c>
      <c r="C2" s="2" t="s">
        <v>446</v>
      </c>
      <c r="E2">
        <v>-1</v>
      </c>
      <c r="F2" t="s">
        <v>440</v>
      </c>
      <c r="G2" t="str">
        <f>C72</f>
        <v>Yes</v>
      </c>
    </row>
    <row r="3" spans="1:7">
      <c r="A3" s="2">
        <v>2</v>
      </c>
      <c r="B3" s="3" t="s">
        <v>1088</v>
      </c>
      <c r="C3" s="2" t="s">
        <v>1088</v>
      </c>
      <c r="E3">
        <v>0</v>
      </c>
      <c r="F3" t="s">
        <v>441</v>
      </c>
      <c r="G3" t="str">
        <f>C74</f>
        <v>No</v>
      </c>
    </row>
    <row r="4" spans="1:7">
      <c r="A4" s="2">
        <v>3</v>
      </c>
      <c r="B4" s="3" t="s">
        <v>447</v>
      </c>
      <c r="C4" s="2" t="s">
        <v>447</v>
      </c>
    </row>
    <row r="5" spans="1:7">
      <c r="A5" s="2">
        <v>4</v>
      </c>
      <c r="B5" s="3" t="s">
        <v>448</v>
      </c>
      <c r="C5" s="2" t="s">
        <v>448</v>
      </c>
    </row>
    <row r="6" spans="1:7">
      <c r="A6" s="2">
        <v>5</v>
      </c>
      <c r="B6" s="3" t="s">
        <v>1089</v>
      </c>
      <c r="C6" s="2" t="s">
        <v>1089</v>
      </c>
    </row>
    <row r="7" spans="1:7">
      <c r="A7" s="2">
        <v>6</v>
      </c>
      <c r="B7" s="3" t="s">
        <v>449</v>
      </c>
      <c r="C7" s="2" t="s">
        <v>449</v>
      </c>
    </row>
    <row r="8" spans="1:7">
      <c r="A8" s="2">
        <v>7</v>
      </c>
      <c r="B8" s="3" t="s">
        <v>1090</v>
      </c>
      <c r="C8" s="2" t="s">
        <v>1090</v>
      </c>
    </row>
    <row r="9" spans="1:7">
      <c r="A9" s="2">
        <v>8</v>
      </c>
      <c r="B9" s="3" t="s">
        <v>1091</v>
      </c>
      <c r="C9" s="2" t="s">
        <v>1091</v>
      </c>
    </row>
    <row r="10" spans="1:7">
      <c r="A10" s="2">
        <v>9</v>
      </c>
      <c r="B10" s="3" t="s">
        <v>1092</v>
      </c>
      <c r="C10" s="2" t="s">
        <v>1092</v>
      </c>
    </row>
    <row r="11" spans="1:7">
      <c r="A11" s="2">
        <v>10</v>
      </c>
      <c r="B11" s="3" t="s">
        <v>450</v>
      </c>
      <c r="C11" s="2" t="s">
        <v>450</v>
      </c>
    </row>
    <row r="12" spans="1:7">
      <c r="A12" s="2">
        <v>11</v>
      </c>
      <c r="B12" s="3" t="s">
        <v>451</v>
      </c>
      <c r="C12" s="2" t="s">
        <v>451</v>
      </c>
    </row>
    <row r="13" spans="1:7">
      <c r="A13" s="2">
        <v>12</v>
      </c>
      <c r="B13" s="3" t="s">
        <v>452</v>
      </c>
      <c r="C13" s="2" t="s">
        <v>452</v>
      </c>
    </row>
    <row r="14" spans="1:7">
      <c r="A14" s="2">
        <v>13</v>
      </c>
      <c r="B14" s="3" t="s">
        <v>453</v>
      </c>
      <c r="C14" s="2" t="s">
        <v>453</v>
      </c>
    </row>
    <row r="15" spans="1:7">
      <c r="A15" s="2">
        <v>14</v>
      </c>
      <c r="B15" s="3" t="s">
        <v>454</v>
      </c>
      <c r="C15" s="2" t="s">
        <v>454</v>
      </c>
    </row>
    <row r="16" spans="1:7">
      <c r="A16" s="2">
        <v>15</v>
      </c>
      <c r="B16" s="3" t="s">
        <v>455</v>
      </c>
      <c r="C16" s="2" t="s">
        <v>455</v>
      </c>
    </row>
    <row r="17" spans="1:3">
      <c r="A17" s="2">
        <v>16</v>
      </c>
      <c r="B17" s="3" t="s">
        <v>456</v>
      </c>
      <c r="C17" s="2" t="s">
        <v>456</v>
      </c>
    </row>
    <row r="18" spans="1:3">
      <c r="A18" s="2">
        <v>17</v>
      </c>
      <c r="B18" s="3" t="s">
        <v>457</v>
      </c>
      <c r="C18" s="2" t="s">
        <v>457</v>
      </c>
    </row>
    <row r="19" spans="1:3">
      <c r="A19" s="2">
        <v>18</v>
      </c>
      <c r="B19" s="3" t="s">
        <v>458</v>
      </c>
      <c r="C19" s="2" t="s">
        <v>458</v>
      </c>
    </row>
    <row r="20" spans="1:3">
      <c r="A20" s="2">
        <v>19</v>
      </c>
      <c r="B20" s="3" t="s">
        <v>459</v>
      </c>
      <c r="C20" s="2" t="s">
        <v>459</v>
      </c>
    </row>
    <row r="21" spans="1:3">
      <c r="A21" s="2">
        <v>20</v>
      </c>
      <c r="B21" s="3" t="s">
        <v>460</v>
      </c>
      <c r="C21" s="2" t="s">
        <v>460</v>
      </c>
    </row>
    <row r="22" spans="1:3">
      <c r="A22" s="2">
        <v>21</v>
      </c>
      <c r="B22" s="3" t="s">
        <v>461</v>
      </c>
      <c r="C22" s="2" t="s">
        <v>461</v>
      </c>
    </row>
    <row r="23" spans="1:3">
      <c r="A23" s="2">
        <v>22</v>
      </c>
      <c r="B23" s="3" t="s">
        <v>1093</v>
      </c>
      <c r="C23" s="2" t="s">
        <v>1093</v>
      </c>
    </row>
    <row r="24" spans="1:3">
      <c r="A24" s="2">
        <v>23</v>
      </c>
      <c r="B24" s="3" t="s">
        <v>462</v>
      </c>
      <c r="C24" s="2" t="s">
        <v>462</v>
      </c>
    </row>
    <row r="25" spans="1:3">
      <c r="A25" s="2">
        <v>24</v>
      </c>
      <c r="B25" s="3" t="s">
        <v>463</v>
      </c>
      <c r="C25" s="2" t="s">
        <v>463</v>
      </c>
    </row>
    <row r="26" spans="1:3">
      <c r="A26" s="2">
        <v>25</v>
      </c>
      <c r="B26" s="3" t="s">
        <v>464</v>
      </c>
      <c r="C26" s="2" t="s">
        <v>464</v>
      </c>
    </row>
    <row r="27" spans="1:3">
      <c r="A27" s="2">
        <v>26</v>
      </c>
      <c r="B27" s="3" t="s">
        <v>465</v>
      </c>
      <c r="C27" s="2" t="s">
        <v>465</v>
      </c>
    </row>
    <row r="28" spans="1:3">
      <c r="A28" s="2">
        <v>27</v>
      </c>
      <c r="B28" s="3" t="s">
        <v>466</v>
      </c>
      <c r="C28" s="2" t="s">
        <v>466</v>
      </c>
    </row>
    <row r="29" spans="1:3">
      <c r="A29" s="2">
        <v>28</v>
      </c>
      <c r="B29" s="3" t="s">
        <v>467</v>
      </c>
      <c r="C29" s="2" t="s">
        <v>467</v>
      </c>
    </row>
    <row r="30" spans="1:3">
      <c r="A30" s="2">
        <v>29</v>
      </c>
      <c r="B30" s="3" t="s">
        <v>468</v>
      </c>
      <c r="C30" s="2" t="s">
        <v>468</v>
      </c>
    </row>
    <row r="31" spans="1:3">
      <c r="A31" s="2">
        <v>30</v>
      </c>
      <c r="B31" s="3" t="s">
        <v>1094</v>
      </c>
      <c r="C31" s="2" t="s">
        <v>1094</v>
      </c>
    </row>
    <row r="32" spans="1:3">
      <c r="A32" s="2">
        <v>31</v>
      </c>
      <c r="B32" s="3" t="s">
        <v>469</v>
      </c>
      <c r="C32" s="2" t="s">
        <v>469</v>
      </c>
    </row>
    <row r="33" spans="1:3">
      <c r="A33" s="2">
        <v>32</v>
      </c>
      <c r="B33" s="3" t="s">
        <v>1095</v>
      </c>
      <c r="C33" s="2" t="s">
        <v>1095</v>
      </c>
    </row>
    <row r="34" spans="1:3">
      <c r="A34" s="2">
        <v>33</v>
      </c>
      <c r="B34" s="3" t="s">
        <v>470</v>
      </c>
      <c r="C34" s="2" t="s">
        <v>470</v>
      </c>
    </row>
    <row r="35" spans="1:3">
      <c r="A35" s="2">
        <v>34</v>
      </c>
      <c r="B35" s="3" t="s">
        <v>471</v>
      </c>
      <c r="C35" s="2" t="s">
        <v>471</v>
      </c>
    </row>
    <row r="36" spans="1:3">
      <c r="A36" s="2">
        <v>35</v>
      </c>
      <c r="B36" s="3" t="s">
        <v>472</v>
      </c>
      <c r="C36" s="2" t="s">
        <v>472</v>
      </c>
    </row>
    <row r="37" spans="1:3">
      <c r="A37" s="2">
        <v>36</v>
      </c>
      <c r="B37" s="3" t="s">
        <v>545</v>
      </c>
      <c r="C37" s="2" t="s">
        <v>545</v>
      </c>
    </row>
    <row r="38" spans="1:3">
      <c r="A38" s="2">
        <v>37</v>
      </c>
      <c r="B38" s="3" t="s">
        <v>546</v>
      </c>
      <c r="C38" s="2" t="s">
        <v>546</v>
      </c>
    </row>
    <row r="39" spans="1:3">
      <c r="A39" s="2">
        <v>38</v>
      </c>
      <c r="B39" s="3" t="s">
        <v>547</v>
      </c>
      <c r="C39" s="2" t="s">
        <v>547</v>
      </c>
    </row>
    <row r="40" spans="1:3">
      <c r="A40" s="2">
        <v>39</v>
      </c>
      <c r="B40" s="3" t="s">
        <v>548</v>
      </c>
      <c r="C40" s="2" t="s">
        <v>548</v>
      </c>
    </row>
    <row r="41" spans="1:3">
      <c r="A41" s="2">
        <v>40</v>
      </c>
      <c r="B41" s="3" t="s">
        <v>549</v>
      </c>
      <c r="C41" s="2" t="s">
        <v>549</v>
      </c>
    </row>
    <row r="42" spans="1:3">
      <c r="A42" s="2">
        <v>41</v>
      </c>
      <c r="B42" s="3" t="s">
        <v>404</v>
      </c>
      <c r="C42" s="2" t="s">
        <v>404</v>
      </c>
    </row>
    <row r="43" spans="1:3">
      <c r="A43" s="2">
        <v>42</v>
      </c>
      <c r="B43" s="3" t="s">
        <v>405</v>
      </c>
      <c r="C43" s="2" t="s">
        <v>405</v>
      </c>
    </row>
    <row r="44" spans="1:3">
      <c r="A44" s="2">
        <v>43</v>
      </c>
      <c r="B44" s="3" t="s">
        <v>429</v>
      </c>
      <c r="C44" s="2" t="s">
        <v>429</v>
      </c>
    </row>
    <row r="45" spans="1:3">
      <c r="A45" s="2">
        <v>44</v>
      </c>
      <c r="B45" s="3" t="s">
        <v>406</v>
      </c>
      <c r="C45" s="2" t="s">
        <v>406</v>
      </c>
    </row>
    <row r="46" spans="1:3">
      <c r="A46" s="2">
        <v>45</v>
      </c>
      <c r="B46" s="3" t="s">
        <v>1096</v>
      </c>
      <c r="C46" s="2" t="s">
        <v>1096</v>
      </c>
    </row>
    <row r="47" spans="1:3">
      <c r="A47" s="2">
        <v>46</v>
      </c>
      <c r="B47" s="3" t="s">
        <v>1097</v>
      </c>
      <c r="C47" s="2" t="s">
        <v>1097</v>
      </c>
    </row>
    <row r="48" spans="1:3">
      <c r="A48" s="2">
        <v>47</v>
      </c>
      <c r="B48" s="3" t="s">
        <v>407</v>
      </c>
      <c r="C48" s="2" t="s">
        <v>407</v>
      </c>
    </row>
    <row r="49" spans="1:3">
      <c r="A49" s="2">
        <v>48</v>
      </c>
      <c r="B49" s="3" t="s">
        <v>362</v>
      </c>
      <c r="C49" s="2" t="s">
        <v>362</v>
      </c>
    </row>
    <row r="50" spans="1:3">
      <c r="A50" s="2">
        <v>49</v>
      </c>
      <c r="B50" s="3" t="s">
        <v>438</v>
      </c>
      <c r="C50" s="2" t="s">
        <v>438</v>
      </c>
    </row>
    <row r="51" spans="1:3">
      <c r="A51" s="2">
        <v>50</v>
      </c>
      <c r="B51" s="3" t="s">
        <v>474</v>
      </c>
      <c r="C51" s="2" t="s">
        <v>474</v>
      </c>
    </row>
    <row r="52" spans="1:3">
      <c r="A52" s="2">
        <v>51</v>
      </c>
      <c r="B52" s="3" t="s">
        <v>408</v>
      </c>
      <c r="C52" s="2" t="s">
        <v>408</v>
      </c>
    </row>
    <row r="53" spans="1:3">
      <c r="A53" s="2">
        <v>52</v>
      </c>
      <c r="B53" s="3" t="s">
        <v>409</v>
      </c>
      <c r="C53" s="2" t="s">
        <v>409</v>
      </c>
    </row>
    <row r="54" spans="1:3">
      <c r="A54" s="2">
        <v>53</v>
      </c>
      <c r="B54" s="3" t="s">
        <v>410</v>
      </c>
      <c r="C54" s="2" t="s">
        <v>410</v>
      </c>
    </row>
    <row r="55" spans="1:3" ht="25.5">
      <c r="A55" s="2">
        <v>54</v>
      </c>
      <c r="B55" s="3" t="s">
        <v>1098</v>
      </c>
      <c r="C55" s="3" t="s">
        <v>1098</v>
      </c>
    </row>
    <row r="56" spans="1:3">
      <c r="A56" s="2">
        <v>55</v>
      </c>
      <c r="B56" s="3" t="s">
        <v>411</v>
      </c>
      <c r="C56" s="2" t="s">
        <v>411</v>
      </c>
    </row>
    <row r="57" spans="1:3">
      <c r="A57" s="2">
        <v>56</v>
      </c>
      <c r="B57" s="3" t="s">
        <v>550</v>
      </c>
      <c r="C57" s="2" t="s">
        <v>550</v>
      </c>
    </row>
    <row r="58" spans="1:3">
      <c r="A58" s="2">
        <v>57</v>
      </c>
      <c r="B58" s="3" t="s">
        <v>1099</v>
      </c>
      <c r="C58" s="2" t="s">
        <v>1099</v>
      </c>
    </row>
    <row r="59" spans="1:3">
      <c r="A59" s="2">
        <v>58</v>
      </c>
      <c r="B59" s="3" t="s">
        <v>413</v>
      </c>
      <c r="C59" s="2" t="s">
        <v>413</v>
      </c>
    </row>
    <row r="60" spans="1:3">
      <c r="A60" s="2">
        <v>59</v>
      </c>
      <c r="B60" s="3" t="s">
        <v>1100</v>
      </c>
      <c r="C60" s="2" t="s">
        <v>1100</v>
      </c>
    </row>
    <row r="61" spans="1:3">
      <c r="A61" s="2">
        <v>60</v>
      </c>
      <c r="B61" s="3" t="s">
        <v>414</v>
      </c>
      <c r="C61" s="2" t="s">
        <v>414</v>
      </c>
    </row>
    <row r="62" spans="1:3">
      <c r="A62" s="2">
        <v>61</v>
      </c>
      <c r="B62" s="3" t="s">
        <v>1101</v>
      </c>
      <c r="C62" s="2" t="s">
        <v>1101</v>
      </c>
    </row>
    <row r="63" spans="1:3" ht="15">
      <c r="A63" s="2">
        <v>62</v>
      </c>
      <c r="B63" s="146" t="s">
        <v>551</v>
      </c>
      <c r="C63" s="2" t="s">
        <v>551</v>
      </c>
    </row>
    <row r="64" spans="1:3">
      <c r="A64" s="2">
        <v>63</v>
      </c>
      <c r="B64" s="3" t="s">
        <v>415</v>
      </c>
      <c r="C64" s="2" t="s">
        <v>415</v>
      </c>
    </row>
    <row r="65" spans="1:3">
      <c r="A65" s="2">
        <v>64</v>
      </c>
      <c r="B65" s="3" t="s">
        <v>416</v>
      </c>
      <c r="C65" s="2" t="s">
        <v>416</v>
      </c>
    </row>
    <row r="66" spans="1:3">
      <c r="A66" s="2">
        <v>65</v>
      </c>
      <c r="B66" s="3" t="s">
        <v>1102</v>
      </c>
      <c r="C66" s="2" t="s">
        <v>1102</v>
      </c>
    </row>
    <row r="67" spans="1:3">
      <c r="A67" s="2">
        <v>66</v>
      </c>
      <c r="B67" s="3" t="s">
        <v>1103</v>
      </c>
      <c r="C67" s="2" t="s">
        <v>1103</v>
      </c>
    </row>
    <row r="68" spans="1:3">
      <c r="A68" s="2">
        <v>67</v>
      </c>
      <c r="B68" s="3" t="s">
        <v>417</v>
      </c>
      <c r="C68" s="2" t="s">
        <v>417</v>
      </c>
    </row>
    <row r="69" spans="1:3">
      <c r="A69" s="2">
        <v>68</v>
      </c>
      <c r="B69" s="3" t="s">
        <v>418</v>
      </c>
      <c r="C69" s="2" t="s">
        <v>418</v>
      </c>
    </row>
    <row r="70" spans="1:3">
      <c r="A70" s="2">
        <v>69</v>
      </c>
      <c r="B70" s="3" t="s">
        <v>419</v>
      </c>
      <c r="C70" s="2" t="s">
        <v>419</v>
      </c>
    </row>
    <row r="71" spans="1:3">
      <c r="A71" s="2">
        <v>70</v>
      </c>
      <c r="B71" s="3" t="s">
        <v>420</v>
      </c>
      <c r="C71" s="2" t="s">
        <v>420</v>
      </c>
    </row>
    <row r="72" spans="1:3">
      <c r="A72" s="2">
        <v>71</v>
      </c>
      <c r="B72" s="3" t="s">
        <v>440</v>
      </c>
      <c r="C72" s="2" t="s">
        <v>440</v>
      </c>
    </row>
    <row r="73" spans="1:3">
      <c r="A73" s="2">
        <v>72</v>
      </c>
      <c r="B73" s="3" t="s">
        <v>361</v>
      </c>
      <c r="C73" s="2" t="s">
        <v>361</v>
      </c>
    </row>
    <row r="74" spans="1:3">
      <c r="A74" s="2">
        <v>73</v>
      </c>
      <c r="B74" s="3" t="s">
        <v>441</v>
      </c>
      <c r="C74" s="2" t="s">
        <v>441</v>
      </c>
    </row>
    <row r="75" spans="1:3">
      <c r="A75" s="2">
        <v>74</v>
      </c>
      <c r="B75" s="3" t="s">
        <v>360</v>
      </c>
      <c r="C75" s="2" t="s">
        <v>360</v>
      </c>
    </row>
    <row r="76" spans="1:3">
      <c r="A76" s="2">
        <v>75</v>
      </c>
      <c r="B76" s="3" t="s">
        <v>1104</v>
      </c>
      <c r="C76" s="2" t="s">
        <v>1104</v>
      </c>
    </row>
    <row r="77" spans="1:3">
      <c r="A77" s="2">
        <v>76</v>
      </c>
      <c r="B77" s="3" t="s">
        <v>421</v>
      </c>
      <c r="C77" s="2" t="s">
        <v>421</v>
      </c>
    </row>
    <row r="78" spans="1:3">
      <c r="A78" s="2">
        <v>77</v>
      </c>
      <c r="B78" s="3" t="s">
        <v>1105</v>
      </c>
      <c r="C78" s="2" t="s">
        <v>1105</v>
      </c>
    </row>
    <row r="79" spans="1:3">
      <c r="A79" s="2">
        <v>78</v>
      </c>
      <c r="B79" s="3" t="s">
        <v>422</v>
      </c>
      <c r="C79" s="2" t="s">
        <v>422</v>
      </c>
    </row>
    <row r="80" spans="1:3">
      <c r="A80" s="2">
        <v>79</v>
      </c>
      <c r="B80" s="3" t="s">
        <v>423</v>
      </c>
      <c r="C80" s="2" t="s">
        <v>423</v>
      </c>
    </row>
    <row r="81" spans="1:3" ht="25.5">
      <c r="A81" s="2">
        <v>80</v>
      </c>
      <c r="B81" s="147" t="s">
        <v>424</v>
      </c>
      <c r="C81" t="s">
        <v>424</v>
      </c>
    </row>
    <row r="82" spans="1:3">
      <c r="A82">
        <v>81</v>
      </c>
      <c r="B82" s="148" t="s">
        <v>552</v>
      </c>
      <c r="C82" s="148" t="s">
        <v>552</v>
      </c>
    </row>
    <row r="83" spans="1:3">
      <c r="A83" s="38">
        <v>82</v>
      </c>
      <c r="B83" s="39" t="s">
        <v>392</v>
      </c>
      <c r="C83" s="39" t="s">
        <v>392</v>
      </c>
    </row>
    <row r="84" spans="1:3">
      <c r="A84" s="60">
        <v>83</v>
      </c>
      <c r="B84" s="148" t="s">
        <v>479</v>
      </c>
      <c r="C84" t="s">
        <v>479</v>
      </c>
    </row>
    <row r="85" spans="1:3">
      <c r="A85" s="60">
        <v>84</v>
      </c>
      <c r="B85" s="149" t="s">
        <v>363</v>
      </c>
      <c r="C85" s="4" t="s">
        <v>363</v>
      </c>
    </row>
    <row r="86" spans="1:3">
      <c r="A86" s="60">
        <v>85</v>
      </c>
      <c r="B86" s="149" t="s">
        <v>339</v>
      </c>
      <c r="C86" s="41" t="s">
        <v>339</v>
      </c>
    </row>
    <row r="87" spans="1:3">
      <c r="A87" s="60">
        <v>86</v>
      </c>
      <c r="B87" s="149" t="s">
        <v>473</v>
      </c>
      <c r="C87" s="41" t="s">
        <v>473</v>
      </c>
    </row>
    <row r="88" spans="1:3">
      <c r="A88" s="60">
        <v>87</v>
      </c>
      <c r="B88" s="149" t="s">
        <v>340</v>
      </c>
      <c r="C88" s="41" t="s">
        <v>340</v>
      </c>
    </row>
    <row r="89" spans="1:3">
      <c r="A89" s="60">
        <v>88</v>
      </c>
      <c r="B89" s="149" t="s">
        <v>341</v>
      </c>
      <c r="C89" s="41" t="s">
        <v>341</v>
      </c>
    </row>
    <row r="90" spans="1:3">
      <c r="A90" s="60">
        <v>89</v>
      </c>
      <c r="B90" s="149" t="s">
        <v>338</v>
      </c>
      <c r="C90" s="41" t="s">
        <v>338</v>
      </c>
    </row>
    <row r="91" spans="1:3">
      <c r="A91" s="60">
        <v>90</v>
      </c>
      <c r="B91" s="149" t="s">
        <v>480</v>
      </c>
      <c r="C91" s="41" t="s">
        <v>480</v>
      </c>
    </row>
    <row r="92" spans="1:3">
      <c r="A92" s="60">
        <v>91</v>
      </c>
      <c r="B92" s="149" t="s">
        <v>481</v>
      </c>
      <c r="C92" s="41" t="s">
        <v>481</v>
      </c>
    </row>
    <row r="93" spans="1:3">
      <c r="A93" s="60">
        <v>92</v>
      </c>
      <c r="B93" s="149" t="s">
        <v>482</v>
      </c>
      <c r="C93" s="41" t="s">
        <v>482</v>
      </c>
    </row>
    <row r="94" spans="1:3">
      <c r="A94" s="60">
        <v>93</v>
      </c>
      <c r="B94" s="148" t="s">
        <v>25</v>
      </c>
      <c r="C94" t="s">
        <v>25</v>
      </c>
    </row>
    <row r="95" spans="1:3">
      <c r="A95" s="60">
        <v>94</v>
      </c>
      <c r="B95" s="148" t="s">
        <v>483</v>
      </c>
      <c r="C95" t="s">
        <v>483</v>
      </c>
    </row>
    <row r="96" spans="1:3">
      <c r="A96" s="60">
        <v>95</v>
      </c>
      <c r="B96" s="148" t="s">
        <v>484</v>
      </c>
      <c r="C96" t="s">
        <v>484</v>
      </c>
    </row>
    <row r="97" spans="1:3">
      <c r="A97" s="60">
        <v>96</v>
      </c>
      <c r="B97" s="148" t="s">
        <v>485</v>
      </c>
      <c r="C97" t="s">
        <v>485</v>
      </c>
    </row>
    <row r="98" spans="1:3">
      <c r="A98" s="60">
        <v>97</v>
      </c>
      <c r="B98" s="148" t="s">
        <v>486</v>
      </c>
      <c r="C98" t="s">
        <v>486</v>
      </c>
    </row>
    <row r="99" spans="1:3">
      <c r="A99" s="60">
        <v>98</v>
      </c>
      <c r="B99" s="148" t="s">
        <v>487</v>
      </c>
      <c r="C99" t="s">
        <v>487</v>
      </c>
    </row>
    <row r="100" spans="1:3">
      <c r="A100" s="60">
        <v>99</v>
      </c>
      <c r="B100" s="148" t="s">
        <v>488</v>
      </c>
      <c r="C100" t="s">
        <v>488</v>
      </c>
    </row>
    <row r="101" spans="1:3">
      <c r="A101" s="60">
        <v>100</v>
      </c>
      <c r="B101" s="148" t="s">
        <v>489</v>
      </c>
      <c r="C101" s="4" t="s">
        <v>489</v>
      </c>
    </row>
    <row r="102" spans="1:3">
      <c r="A102" s="60">
        <v>101</v>
      </c>
      <c r="B102" s="148" t="s">
        <v>490</v>
      </c>
      <c r="C102" t="s">
        <v>490</v>
      </c>
    </row>
    <row r="103" spans="1:3">
      <c r="A103" s="60">
        <v>102</v>
      </c>
      <c r="B103" s="147" t="s">
        <v>27</v>
      </c>
      <c r="C103" t="s">
        <v>27</v>
      </c>
    </row>
    <row r="104" spans="1:3">
      <c r="A104" s="60">
        <v>103</v>
      </c>
      <c r="B104" s="147" t="s">
        <v>28</v>
      </c>
      <c r="C104" t="s">
        <v>28</v>
      </c>
    </row>
    <row r="105" spans="1:3">
      <c r="A105" s="60">
        <v>104</v>
      </c>
      <c r="B105" s="148" t="s">
        <v>1106</v>
      </c>
      <c r="C105" s="4" t="s">
        <v>1106</v>
      </c>
    </row>
    <row r="106" spans="1:3">
      <c r="A106" s="60">
        <v>105</v>
      </c>
      <c r="B106" s="147" t="s">
        <v>29</v>
      </c>
      <c r="C106" t="s">
        <v>29</v>
      </c>
    </row>
    <row r="107" spans="1:3">
      <c r="A107" s="60">
        <v>106</v>
      </c>
      <c r="B107" s="147" t="s">
        <v>1107</v>
      </c>
      <c r="C107" t="s">
        <v>1107</v>
      </c>
    </row>
    <row r="108" spans="1:3">
      <c r="A108" s="60">
        <v>107</v>
      </c>
      <c r="B108" s="147" t="s">
        <v>30</v>
      </c>
      <c r="C108" t="s">
        <v>30</v>
      </c>
    </row>
    <row r="109" spans="1:3">
      <c r="A109" s="60">
        <v>108</v>
      </c>
      <c r="B109" s="148" t="s">
        <v>1108</v>
      </c>
      <c r="C109" s="4" t="s">
        <v>1108</v>
      </c>
    </row>
    <row r="110" spans="1:3">
      <c r="A110" s="60">
        <v>109</v>
      </c>
      <c r="B110" s="147" t="s">
        <v>553</v>
      </c>
      <c r="C110" t="s">
        <v>553</v>
      </c>
    </row>
    <row r="111" spans="1:3">
      <c r="A111" s="60">
        <v>110</v>
      </c>
      <c r="B111" s="147" t="s">
        <v>31</v>
      </c>
      <c r="C111" t="s">
        <v>31</v>
      </c>
    </row>
    <row r="112" spans="1:3">
      <c r="A112" s="60">
        <v>111</v>
      </c>
      <c r="B112" s="147" t="s">
        <v>32</v>
      </c>
      <c r="C112" t="s">
        <v>32</v>
      </c>
    </row>
    <row r="113" spans="1:3">
      <c r="A113" s="60">
        <v>112</v>
      </c>
      <c r="B113" s="147" t="s">
        <v>33</v>
      </c>
      <c r="C113" t="s">
        <v>33</v>
      </c>
    </row>
    <row r="114" spans="1:3" ht="25.5">
      <c r="A114" s="60">
        <v>113</v>
      </c>
      <c r="B114" s="148" t="s">
        <v>21</v>
      </c>
      <c r="C114" s="4" t="s">
        <v>21</v>
      </c>
    </row>
    <row r="115" spans="1:3">
      <c r="A115" s="60">
        <v>114</v>
      </c>
      <c r="B115" s="148" t="s">
        <v>554</v>
      </c>
      <c r="C115" s="4" t="s">
        <v>554</v>
      </c>
    </row>
    <row r="116" spans="1:3">
      <c r="A116" s="60">
        <v>115</v>
      </c>
      <c r="B116" s="148" t="s">
        <v>555</v>
      </c>
      <c r="C116" s="4" t="s">
        <v>555</v>
      </c>
    </row>
    <row r="117" spans="1:3">
      <c r="A117" s="60">
        <v>116</v>
      </c>
      <c r="B117" s="148" t="s">
        <v>22</v>
      </c>
      <c r="C117" s="4" t="s">
        <v>22</v>
      </c>
    </row>
    <row r="118" spans="1:3">
      <c r="A118" s="60">
        <v>117</v>
      </c>
      <c r="B118" s="148" t="s">
        <v>1109</v>
      </c>
      <c r="C118" s="61" t="s">
        <v>1109</v>
      </c>
    </row>
    <row r="119" spans="1:3">
      <c r="A119" s="60">
        <v>118</v>
      </c>
      <c r="B119" s="147" t="s">
        <v>1110</v>
      </c>
      <c r="C119" t="s">
        <v>1110</v>
      </c>
    </row>
    <row r="120" spans="1:3">
      <c r="A120" s="60">
        <v>119</v>
      </c>
      <c r="B120" s="147" t="s">
        <v>24</v>
      </c>
      <c r="C120" t="s">
        <v>24</v>
      </c>
    </row>
    <row r="121" spans="1:3">
      <c r="A121" s="60">
        <v>120</v>
      </c>
      <c r="B121" s="147" t="s">
        <v>26</v>
      </c>
      <c r="C121" t="s">
        <v>26</v>
      </c>
    </row>
    <row r="122" spans="1:3">
      <c r="A122" s="60">
        <v>121</v>
      </c>
      <c r="B122" s="147" t="s">
        <v>468</v>
      </c>
      <c r="C122" t="s">
        <v>468</v>
      </c>
    </row>
    <row r="123" spans="1:3">
      <c r="A123" s="60">
        <v>122</v>
      </c>
      <c r="B123" s="148" t="s">
        <v>1111</v>
      </c>
      <c r="C123" s="4" t="s">
        <v>1111</v>
      </c>
    </row>
    <row r="124" spans="1:3">
      <c r="A124" s="60">
        <v>123</v>
      </c>
      <c r="B124" s="148" t="s">
        <v>1112</v>
      </c>
      <c r="C124" s="4" t="s">
        <v>1112</v>
      </c>
    </row>
    <row r="125" spans="1:3">
      <c r="A125" s="60">
        <v>124</v>
      </c>
      <c r="B125" s="148" t="s">
        <v>1113</v>
      </c>
      <c r="C125" t="s">
        <v>1113</v>
      </c>
    </row>
    <row r="126" spans="1:3">
      <c r="A126" s="60">
        <v>125</v>
      </c>
      <c r="B126" s="148" t="s">
        <v>371</v>
      </c>
      <c r="C126" t="s">
        <v>371</v>
      </c>
    </row>
    <row r="127" spans="1:3">
      <c r="A127" s="60">
        <v>126</v>
      </c>
      <c r="B127" s="148" t="s">
        <v>398</v>
      </c>
      <c r="C127" t="s">
        <v>398</v>
      </c>
    </row>
    <row r="128" spans="1:3">
      <c r="A128" s="60">
        <v>127</v>
      </c>
      <c r="B128" s="148" t="s">
        <v>35</v>
      </c>
      <c r="C128" t="s">
        <v>35</v>
      </c>
    </row>
    <row r="129" spans="1:3">
      <c r="A129" s="60">
        <v>128</v>
      </c>
      <c r="B129" s="148" t="s">
        <v>1114</v>
      </c>
      <c r="C129" t="s">
        <v>1114</v>
      </c>
    </row>
    <row r="130" spans="1:3">
      <c r="A130" s="60">
        <v>129</v>
      </c>
      <c r="B130" s="148" t="s">
        <v>36</v>
      </c>
      <c r="C130" t="s">
        <v>36</v>
      </c>
    </row>
    <row r="131" spans="1:3">
      <c r="A131" s="60">
        <v>130</v>
      </c>
      <c r="B131" s="148" t="s">
        <v>1115</v>
      </c>
      <c r="C131" s="4" t="s">
        <v>1115</v>
      </c>
    </row>
    <row r="132" spans="1:3" ht="25.5">
      <c r="A132" s="60">
        <v>131</v>
      </c>
      <c r="B132" s="148" t="s">
        <v>1116</v>
      </c>
      <c r="C132" s="4" t="s">
        <v>1116</v>
      </c>
    </row>
    <row r="133" spans="1:3" ht="45">
      <c r="A133" s="60">
        <v>132</v>
      </c>
      <c r="B133" s="150" t="s">
        <v>1117</v>
      </c>
      <c r="C133" s="150" t="s">
        <v>1117</v>
      </c>
    </row>
    <row r="134" spans="1:3" ht="30">
      <c r="A134" s="60">
        <v>133</v>
      </c>
      <c r="B134" s="150" t="s">
        <v>1118</v>
      </c>
      <c r="C134" s="150" t="s">
        <v>1118</v>
      </c>
    </row>
    <row r="135" spans="1:3" ht="45">
      <c r="A135" s="60">
        <v>134</v>
      </c>
      <c r="B135" s="150" t="s">
        <v>556</v>
      </c>
      <c r="C135" s="150" t="s">
        <v>556</v>
      </c>
    </row>
    <row r="136" spans="1:3" ht="15">
      <c r="A136" s="60">
        <v>135</v>
      </c>
      <c r="B136" s="150" t="s">
        <v>557</v>
      </c>
      <c r="C136" s="150" t="s">
        <v>557</v>
      </c>
    </row>
    <row r="137" spans="1:3" ht="15">
      <c r="A137" s="60">
        <v>136</v>
      </c>
      <c r="B137" s="150" t="s">
        <v>558</v>
      </c>
      <c r="C137" s="150" t="s">
        <v>558</v>
      </c>
    </row>
    <row r="138" spans="1:3" ht="15">
      <c r="A138" s="60">
        <v>137</v>
      </c>
      <c r="B138" s="150" t="s">
        <v>63</v>
      </c>
      <c r="C138" s="150" t="s">
        <v>63</v>
      </c>
    </row>
    <row r="139" spans="1:3" ht="15">
      <c r="A139" s="60">
        <v>138</v>
      </c>
      <c r="B139" s="150" t="s">
        <v>559</v>
      </c>
      <c r="C139" s="150" t="s">
        <v>559</v>
      </c>
    </row>
    <row r="140" spans="1:3" ht="15">
      <c r="A140" s="60">
        <v>139</v>
      </c>
      <c r="B140" s="150" t="s">
        <v>364</v>
      </c>
      <c r="C140" s="150" t="s">
        <v>364</v>
      </c>
    </row>
    <row r="141" spans="1:3" ht="15">
      <c r="A141" s="60">
        <v>140</v>
      </c>
      <c r="B141" s="150" t="s">
        <v>37</v>
      </c>
      <c r="C141" s="150" t="s">
        <v>37</v>
      </c>
    </row>
    <row r="142" spans="1:3" ht="15">
      <c r="A142" s="60">
        <v>141</v>
      </c>
      <c r="B142" s="150" t="s">
        <v>38</v>
      </c>
      <c r="C142" s="150" t="s">
        <v>38</v>
      </c>
    </row>
    <row r="143" spans="1:3" ht="15">
      <c r="A143" s="60">
        <v>142</v>
      </c>
      <c r="B143" s="150" t="s">
        <v>64</v>
      </c>
      <c r="C143" s="150" t="s">
        <v>64</v>
      </c>
    </row>
    <row r="144" spans="1:3" ht="30">
      <c r="A144" s="60">
        <v>143</v>
      </c>
      <c r="B144" s="150" t="s">
        <v>1119</v>
      </c>
      <c r="C144" s="150" t="s">
        <v>1119</v>
      </c>
    </row>
    <row r="145" spans="1:3" ht="15">
      <c r="A145" s="60">
        <v>144</v>
      </c>
      <c r="B145" s="150" t="s">
        <v>62</v>
      </c>
      <c r="C145" s="150" t="s">
        <v>62</v>
      </c>
    </row>
    <row r="146" spans="1:3" ht="30">
      <c r="A146" s="60">
        <v>146</v>
      </c>
      <c r="B146" s="150" t="s">
        <v>1120</v>
      </c>
      <c r="C146" s="150" t="s">
        <v>1120</v>
      </c>
    </row>
    <row r="147" spans="1:3">
      <c r="A147" s="151">
        <v>147</v>
      </c>
      <c r="B147" s="152" t="s">
        <v>66</v>
      </c>
      <c r="C147" s="152" t="s">
        <v>66</v>
      </c>
    </row>
    <row r="148" spans="1:3">
      <c r="A148" s="151">
        <v>148</v>
      </c>
      <c r="B148" s="152" t="s">
        <v>67</v>
      </c>
      <c r="C148" s="152" t="s">
        <v>67</v>
      </c>
    </row>
    <row r="149" spans="1:3">
      <c r="A149" s="151">
        <v>149</v>
      </c>
      <c r="B149" s="152" t="s">
        <v>68</v>
      </c>
      <c r="C149" s="152" t="s">
        <v>68</v>
      </c>
    </row>
    <row r="150" spans="1:3">
      <c r="A150" s="151">
        <v>150</v>
      </c>
      <c r="B150" s="152" t="s">
        <v>69</v>
      </c>
      <c r="C150" s="152" t="s">
        <v>69</v>
      </c>
    </row>
    <row r="151" spans="1:3">
      <c r="A151" s="151">
        <v>151</v>
      </c>
      <c r="B151" s="152" t="s">
        <v>70</v>
      </c>
      <c r="C151" s="152" t="s">
        <v>70</v>
      </c>
    </row>
    <row r="152" spans="1:3">
      <c r="A152" s="140">
        <v>152</v>
      </c>
      <c r="B152" s="147" t="s">
        <v>71</v>
      </c>
      <c r="C152" t="s">
        <v>71</v>
      </c>
    </row>
    <row r="153" spans="1:3">
      <c r="A153" s="140">
        <v>153</v>
      </c>
      <c r="B153" s="147" t="s">
        <v>72</v>
      </c>
      <c r="C153" t="s">
        <v>72</v>
      </c>
    </row>
    <row r="154" spans="1:3">
      <c r="A154" s="140">
        <v>154</v>
      </c>
      <c r="B154" s="147" t="s">
        <v>73</v>
      </c>
      <c r="C154" t="s">
        <v>73</v>
      </c>
    </row>
    <row r="155" spans="1:3">
      <c r="A155" s="140">
        <v>155</v>
      </c>
      <c r="B155" s="148" t="s">
        <v>104</v>
      </c>
      <c r="C155" s="4" t="s">
        <v>104</v>
      </c>
    </row>
    <row r="156" spans="1:3" ht="15">
      <c r="A156" s="153">
        <v>156</v>
      </c>
      <c r="B156" s="150" t="s">
        <v>539</v>
      </c>
      <c r="C156" s="150" t="s">
        <v>539</v>
      </c>
    </row>
    <row r="157" spans="1:3" ht="15">
      <c r="A157" s="153">
        <v>157</v>
      </c>
      <c r="B157" s="150" t="s">
        <v>528</v>
      </c>
      <c r="C157" s="150" t="s">
        <v>528</v>
      </c>
    </row>
    <row r="158" spans="1:3" ht="15">
      <c r="A158" s="153">
        <v>158</v>
      </c>
      <c r="B158" s="150" t="s">
        <v>529</v>
      </c>
      <c r="C158" s="150" t="s">
        <v>529</v>
      </c>
    </row>
    <row r="159" spans="1:3" ht="15">
      <c r="A159" s="153">
        <v>159</v>
      </c>
      <c r="B159" s="150" t="s">
        <v>541</v>
      </c>
      <c r="C159" s="150" t="s">
        <v>541</v>
      </c>
    </row>
    <row r="160" spans="1:3" ht="15">
      <c r="A160" s="153">
        <v>160</v>
      </c>
      <c r="B160" s="150" t="s">
        <v>536</v>
      </c>
      <c r="C160" s="150" t="s">
        <v>536</v>
      </c>
    </row>
    <row r="161" spans="1:3" ht="15">
      <c r="A161" s="153">
        <v>161</v>
      </c>
      <c r="B161" s="150" t="s">
        <v>540</v>
      </c>
      <c r="C161" s="150" t="s">
        <v>540</v>
      </c>
    </row>
    <row r="162" spans="1:3" ht="15">
      <c r="A162" s="153">
        <v>162</v>
      </c>
      <c r="B162" s="150" t="s">
        <v>560</v>
      </c>
      <c r="C162" s="150" t="s">
        <v>560</v>
      </c>
    </row>
    <row r="163" spans="1:3" ht="15">
      <c r="A163" s="153">
        <v>163</v>
      </c>
      <c r="B163" s="150" t="s">
        <v>1036</v>
      </c>
      <c r="C163" s="150" t="s">
        <v>1036</v>
      </c>
    </row>
    <row r="164" spans="1:3" ht="15">
      <c r="A164" s="153">
        <v>164</v>
      </c>
      <c r="B164" s="208" t="s">
        <v>542</v>
      </c>
      <c r="C164" s="208" t="s">
        <v>542</v>
      </c>
    </row>
    <row r="165" spans="1:3" ht="15">
      <c r="A165" s="153">
        <v>165</v>
      </c>
      <c r="B165" s="150" t="s">
        <v>561</v>
      </c>
      <c r="C165" s="150" t="s">
        <v>561</v>
      </c>
    </row>
    <row r="166" spans="1:3" ht="15">
      <c r="A166" s="153">
        <v>166</v>
      </c>
      <c r="B166" s="150" t="s">
        <v>562</v>
      </c>
      <c r="C166" s="150" t="s">
        <v>562</v>
      </c>
    </row>
    <row r="167" spans="1:3" ht="15">
      <c r="A167" s="153">
        <v>167</v>
      </c>
      <c r="B167" s="150" t="s">
        <v>563</v>
      </c>
      <c r="C167" s="150" t="s">
        <v>563</v>
      </c>
    </row>
    <row r="168" spans="1:3" ht="15">
      <c r="A168" s="153">
        <v>168</v>
      </c>
      <c r="B168" s="150" t="s">
        <v>564</v>
      </c>
      <c r="C168" s="150" t="s">
        <v>564</v>
      </c>
    </row>
    <row r="169" spans="1:3" ht="15">
      <c r="A169" s="153">
        <v>169</v>
      </c>
      <c r="B169" s="150" t="s">
        <v>1121</v>
      </c>
      <c r="C169" s="150" t="s">
        <v>1121</v>
      </c>
    </row>
    <row r="170" spans="1:3" ht="30">
      <c r="A170" s="153">
        <v>170</v>
      </c>
      <c r="B170" s="150" t="s">
        <v>1122</v>
      </c>
      <c r="C170" s="150" t="s">
        <v>1122</v>
      </c>
    </row>
    <row r="171" spans="1:3" ht="15">
      <c r="A171" s="153">
        <v>171</v>
      </c>
      <c r="B171" s="150" t="s">
        <v>1123</v>
      </c>
      <c r="C171" s="150" t="s">
        <v>1123</v>
      </c>
    </row>
    <row r="172" spans="1:3" ht="15">
      <c r="A172" s="153">
        <v>172</v>
      </c>
      <c r="B172" s="150" t="s">
        <v>1124</v>
      </c>
      <c r="C172" s="150" t="s">
        <v>1124</v>
      </c>
    </row>
    <row r="173" spans="1:3" ht="15">
      <c r="A173" s="153">
        <v>173</v>
      </c>
      <c r="B173" s="150" t="s">
        <v>1125</v>
      </c>
      <c r="C173" s="150" t="s">
        <v>1125</v>
      </c>
    </row>
    <row r="174" spans="1:3" ht="15">
      <c r="A174" s="153">
        <v>174</v>
      </c>
      <c r="B174" s="150" t="s">
        <v>1126</v>
      </c>
      <c r="C174" s="150" t="s">
        <v>1126</v>
      </c>
    </row>
    <row r="175" spans="1:3" ht="15">
      <c r="A175" s="153">
        <v>175</v>
      </c>
      <c r="B175" s="150" t="s">
        <v>1127</v>
      </c>
      <c r="C175" s="150" t="s">
        <v>1127</v>
      </c>
    </row>
    <row r="176" spans="1:3" ht="15">
      <c r="A176" s="153">
        <v>176</v>
      </c>
      <c r="B176" s="150" t="s">
        <v>1128</v>
      </c>
      <c r="C176" s="150" t="s">
        <v>1128</v>
      </c>
    </row>
    <row r="177" spans="1:3" ht="15">
      <c r="A177" s="153">
        <v>177</v>
      </c>
      <c r="B177" s="150" t="s">
        <v>1129</v>
      </c>
      <c r="C177" s="150" t="s">
        <v>1129</v>
      </c>
    </row>
    <row r="178" spans="1:3" ht="15">
      <c r="A178" s="153">
        <v>178</v>
      </c>
      <c r="B178" s="150" t="s">
        <v>1130</v>
      </c>
      <c r="C178" s="150" t="s">
        <v>1130</v>
      </c>
    </row>
    <row r="179" spans="1:3" ht="15">
      <c r="A179" s="153">
        <v>179</v>
      </c>
      <c r="B179" s="150" t="s">
        <v>565</v>
      </c>
      <c r="C179" s="150" t="s">
        <v>565</v>
      </c>
    </row>
    <row r="180" spans="1:3" ht="15">
      <c r="A180" s="153">
        <v>180</v>
      </c>
      <c r="B180" s="150" t="s">
        <v>1131</v>
      </c>
      <c r="C180" s="150" t="s">
        <v>1131</v>
      </c>
    </row>
    <row r="181" spans="1:3" ht="15">
      <c r="A181" s="153">
        <v>181</v>
      </c>
      <c r="B181" s="150" t="s">
        <v>1132</v>
      </c>
      <c r="C181" s="150" t="s">
        <v>1132</v>
      </c>
    </row>
    <row r="182" spans="1:3" ht="15">
      <c r="A182" s="153">
        <v>182</v>
      </c>
      <c r="B182" s="150" t="s">
        <v>1133</v>
      </c>
      <c r="C182" s="150" t="s">
        <v>1133</v>
      </c>
    </row>
    <row r="183" spans="1:3" ht="15">
      <c r="A183" s="153">
        <v>183</v>
      </c>
      <c r="B183" s="150" t="s">
        <v>1134</v>
      </c>
      <c r="C183" s="150" t="s">
        <v>1134</v>
      </c>
    </row>
    <row r="184" spans="1:3" ht="15">
      <c r="A184" s="153">
        <v>184</v>
      </c>
      <c r="B184" s="150" t="s">
        <v>1135</v>
      </c>
      <c r="C184" s="150" t="s">
        <v>1135</v>
      </c>
    </row>
    <row r="185" spans="1:3" ht="15">
      <c r="A185" s="153">
        <v>185</v>
      </c>
      <c r="B185" s="150" t="s">
        <v>1136</v>
      </c>
      <c r="C185" s="150" t="s">
        <v>1136</v>
      </c>
    </row>
    <row r="186" spans="1:3" ht="15">
      <c r="A186" s="153">
        <v>186</v>
      </c>
      <c r="B186" s="150" t="s">
        <v>1137</v>
      </c>
      <c r="C186" s="150" t="s">
        <v>1137</v>
      </c>
    </row>
    <row r="187" spans="1:3" ht="15">
      <c r="A187" s="153">
        <v>187</v>
      </c>
      <c r="B187" s="150" t="s">
        <v>1138</v>
      </c>
      <c r="C187" s="150" t="s">
        <v>1138</v>
      </c>
    </row>
    <row r="188" spans="1:3" ht="15">
      <c r="A188" s="153">
        <v>188</v>
      </c>
      <c r="B188" s="150" t="s">
        <v>1139</v>
      </c>
      <c r="C188" s="150" t="s">
        <v>1139</v>
      </c>
    </row>
    <row r="189" spans="1:3" ht="15">
      <c r="A189" s="153">
        <v>189</v>
      </c>
      <c r="B189" s="150" t="s">
        <v>1140</v>
      </c>
      <c r="C189" s="150" t="s">
        <v>1140</v>
      </c>
    </row>
    <row r="190" spans="1:3" ht="15">
      <c r="A190" s="153">
        <v>190</v>
      </c>
      <c r="B190" s="150" t="s">
        <v>1141</v>
      </c>
      <c r="C190" s="150" t="s">
        <v>1141</v>
      </c>
    </row>
    <row r="191" spans="1:3" ht="15">
      <c r="A191" s="153">
        <v>191</v>
      </c>
      <c r="B191" s="150" t="s">
        <v>1142</v>
      </c>
      <c r="C191" s="150" t="s">
        <v>1142</v>
      </c>
    </row>
    <row r="192" spans="1:3" ht="15">
      <c r="A192" s="153">
        <v>192</v>
      </c>
      <c r="B192" s="150" t="s">
        <v>1143</v>
      </c>
      <c r="C192" s="150" t="s">
        <v>1143</v>
      </c>
    </row>
    <row r="193" spans="1:3" ht="15">
      <c r="A193" s="153">
        <v>193</v>
      </c>
      <c r="B193" s="150" t="s">
        <v>1144</v>
      </c>
      <c r="C193" s="150" t="s">
        <v>1144</v>
      </c>
    </row>
    <row r="194" spans="1:3" ht="15">
      <c r="A194" s="153">
        <v>194</v>
      </c>
      <c r="B194" s="150" t="s">
        <v>1145</v>
      </c>
      <c r="C194" s="150" t="s">
        <v>1145</v>
      </c>
    </row>
    <row r="195" spans="1:3" ht="15">
      <c r="A195" s="153">
        <v>195</v>
      </c>
      <c r="B195" s="150" t="s">
        <v>1146</v>
      </c>
      <c r="C195" s="150" t="s">
        <v>1146</v>
      </c>
    </row>
    <row r="196" spans="1:3" ht="15">
      <c r="A196" s="153">
        <v>196</v>
      </c>
      <c r="B196" s="150" t="s">
        <v>1147</v>
      </c>
      <c r="C196" s="150" t="s">
        <v>1147</v>
      </c>
    </row>
    <row r="197" spans="1:3" ht="15">
      <c r="A197" s="153">
        <v>197</v>
      </c>
      <c r="B197" s="150" t="s">
        <v>1148</v>
      </c>
      <c r="C197" s="150" t="s">
        <v>1148</v>
      </c>
    </row>
    <row r="198" spans="1:3" ht="15">
      <c r="A198" s="153">
        <v>198</v>
      </c>
      <c r="B198" s="150" t="s">
        <v>1149</v>
      </c>
      <c r="C198" s="150" t="s">
        <v>1149</v>
      </c>
    </row>
    <row r="199" spans="1:3" ht="15">
      <c r="A199" s="153">
        <v>199</v>
      </c>
      <c r="B199" s="150" t="s">
        <v>566</v>
      </c>
      <c r="C199" s="150" t="s">
        <v>566</v>
      </c>
    </row>
    <row r="200" spans="1:3" ht="45">
      <c r="A200" s="153">
        <v>200</v>
      </c>
      <c r="B200" s="150" t="s">
        <v>567</v>
      </c>
      <c r="C200" s="150" t="s">
        <v>567</v>
      </c>
    </row>
    <row r="201" spans="1:3" ht="15">
      <c r="A201" s="153">
        <v>201</v>
      </c>
      <c r="B201" s="150" t="s">
        <v>568</v>
      </c>
      <c r="C201" s="150" t="s">
        <v>568</v>
      </c>
    </row>
    <row r="202" spans="1:3" ht="15">
      <c r="A202" s="153">
        <v>202</v>
      </c>
      <c r="B202" s="150" t="s">
        <v>569</v>
      </c>
      <c r="C202" s="150" t="s">
        <v>569</v>
      </c>
    </row>
    <row r="203" spans="1:3" ht="30">
      <c r="A203" s="153">
        <v>203</v>
      </c>
      <c r="B203" s="150" t="s">
        <v>570</v>
      </c>
      <c r="C203" s="150" t="s">
        <v>570</v>
      </c>
    </row>
    <row r="204" spans="1:3" ht="15">
      <c r="A204" s="153">
        <v>204</v>
      </c>
      <c r="B204" s="150" t="s">
        <v>571</v>
      </c>
      <c r="C204" s="150" t="s">
        <v>571</v>
      </c>
    </row>
    <row r="205" spans="1:3" ht="15">
      <c r="A205" s="153">
        <v>205</v>
      </c>
      <c r="B205" s="150" t="s">
        <v>572</v>
      </c>
      <c r="C205" s="150" t="s">
        <v>572</v>
      </c>
    </row>
    <row r="206" spans="1:3" ht="30">
      <c r="A206" s="153">
        <v>206</v>
      </c>
      <c r="B206" s="150" t="s">
        <v>573</v>
      </c>
      <c r="C206" s="150" t="s">
        <v>573</v>
      </c>
    </row>
    <row r="207" spans="1:3" ht="30">
      <c r="A207" s="153">
        <v>207</v>
      </c>
      <c r="B207" s="150" t="s">
        <v>574</v>
      </c>
      <c r="C207" s="150" t="s">
        <v>574</v>
      </c>
    </row>
    <row r="208" spans="1:3" ht="15">
      <c r="A208" s="153">
        <v>208</v>
      </c>
      <c r="B208" s="150" t="s">
        <v>575</v>
      </c>
      <c r="C208" s="150" t="s">
        <v>575</v>
      </c>
    </row>
    <row r="209" spans="1:3" ht="15">
      <c r="A209" s="153">
        <v>209</v>
      </c>
      <c r="B209" s="150" t="s">
        <v>576</v>
      </c>
      <c r="C209" s="150" t="s">
        <v>576</v>
      </c>
    </row>
    <row r="210" spans="1:3" ht="15">
      <c r="A210" s="153">
        <v>210</v>
      </c>
      <c r="B210" s="150" t="s">
        <v>577</v>
      </c>
      <c r="C210" s="150" t="s">
        <v>577</v>
      </c>
    </row>
    <row r="211" spans="1:3" ht="15">
      <c r="A211" s="153">
        <v>211</v>
      </c>
      <c r="B211" s="150" t="s">
        <v>578</v>
      </c>
      <c r="C211" s="150" t="s">
        <v>578</v>
      </c>
    </row>
    <row r="212" spans="1:3" ht="15">
      <c r="A212" s="153">
        <v>212</v>
      </c>
      <c r="B212" s="150" t="s">
        <v>579</v>
      </c>
      <c r="C212" s="150" t="s">
        <v>579</v>
      </c>
    </row>
    <row r="213" spans="1:3" ht="30">
      <c r="A213" s="153">
        <v>213</v>
      </c>
      <c r="B213" s="150" t="s">
        <v>580</v>
      </c>
      <c r="C213" s="150" t="s">
        <v>580</v>
      </c>
    </row>
    <row r="214" spans="1:3" ht="30">
      <c r="A214" s="153">
        <v>214</v>
      </c>
      <c r="B214" s="150" t="s">
        <v>581</v>
      </c>
      <c r="C214" s="150" t="s">
        <v>581</v>
      </c>
    </row>
    <row r="215" spans="1:3" ht="30">
      <c r="A215" s="153">
        <v>215</v>
      </c>
      <c r="B215" s="150" t="s">
        <v>582</v>
      </c>
      <c r="C215" s="150" t="s">
        <v>582</v>
      </c>
    </row>
    <row r="216" spans="1:3" ht="45">
      <c r="A216" s="153">
        <v>216</v>
      </c>
      <c r="B216" s="150" t="s">
        <v>583</v>
      </c>
      <c r="C216" s="150" t="s">
        <v>583</v>
      </c>
    </row>
    <row r="217" spans="1:3" ht="15">
      <c r="A217" s="153">
        <v>217</v>
      </c>
      <c r="B217" s="150" t="s">
        <v>584</v>
      </c>
      <c r="C217" s="150" t="s">
        <v>584</v>
      </c>
    </row>
    <row r="218" spans="1:3" ht="30">
      <c r="A218" s="153">
        <v>218</v>
      </c>
      <c r="B218" s="150" t="s">
        <v>585</v>
      </c>
      <c r="C218" s="150" t="s">
        <v>585</v>
      </c>
    </row>
    <row r="219" spans="1:3" ht="15">
      <c r="A219" s="153">
        <v>219</v>
      </c>
      <c r="B219" s="150" t="s">
        <v>586</v>
      </c>
      <c r="C219" s="150" t="s">
        <v>586</v>
      </c>
    </row>
    <row r="220" spans="1:3" ht="15">
      <c r="A220" s="153">
        <v>220</v>
      </c>
      <c r="B220" s="150" t="s">
        <v>587</v>
      </c>
      <c r="C220" s="150" t="s">
        <v>587</v>
      </c>
    </row>
    <row r="221" spans="1:3" ht="15">
      <c r="A221" s="153">
        <v>221</v>
      </c>
      <c r="B221" s="150" t="s">
        <v>588</v>
      </c>
      <c r="C221" s="150" t="s">
        <v>588</v>
      </c>
    </row>
    <row r="222" spans="1:3" ht="15">
      <c r="A222" s="153">
        <v>222</v>
      </c>
      <c r="B222" s="150" t="s">
        <v>589</v>
      </c>
      <c r="C222" s="150" t="s">
        <v>589</v>
      </c>
    </row>
    <row r="223" spans="1:3" ht="15">
      <c r="A223" s="153">
        <v>223</v>
      </c>
      <c r="B223" s="150" t="s">
        <v>590</v>
      </c>
      <c r="C223" s="150" t="s">
        <v>590</v>
      </c>
    </row>
    <row r="224" spans="1:3" ht="15">
      <c r="A224" s="153">
        <v>224</v>
      </c>
      <c r="B224" s="150" t="s">
        <v>591</v>
      </c>
      <c r="C224" s="150" t="s">
        <v>591</v>
      </c>
    </row>
    <row r="225" spans="1:3" ht="15">
      <c r="A225" s="153">
        <v>225</v>
      </c>
      <c r="B225" s="150" t="s">
        <v>592</v>
      </c>
      <c r="C225" s="150" t="s">
        <v>592</v>
      </c>
    </row>
    <row r="226" spans="1:3" ht="15">
      <c r="A226" s="153">
        <v>226</v>
      </c>
      <c r="B226" s="150" t="s">
        <v>593</v>
      </c>
      <c r="C226" s="150" t="s">
        <v>593</v>
      </c>
    </row>
    <row r="227" spans="1:3" ht="15">
      <c r="A227" s="153">
        <v>227</v>
      </c>
      <c r="B227" s="150" t="s">
        <v>594</v>
      </c>
      <c r="C227" s="150" t="s">
        <v>594</v>
      </c>
    </row>
    <row r="228" spans="1:3" ht="15">
      <c r="A228" s="153">
        <v>228</v>
      </c>
      <c r="B228" s="150" t="s">
        <v>595</v>
      </c>
      <c r="C228" s="150" t="s">
        <v>595</v>
      </c>
    </row>
    <row r="229" spans="1:3" ht="30">
      <c r="A229" s="153">
        <v>229</v>
      </c>
      <c r="B229" s="150" t="s">
        <v>596</v>
      </c>
      <c r="C229" s="150" t="s">
        <v>596</v>
      </c>
    </row>
    <row r="230" spans="1:3" ht="45">
      <c r="A230" s="153">
        <v>230</v>
      </c>
      <c r="B230" s="150" t="s">
        <v>1150</v>
      </c>
      <c r="C230" s="150" t="s">
        <v>1150</v>
      </c>
    </row>
    <row r="231" spans="1:3" ht="30">
      <c r="A231" s="153">
        <v>231</v>
      </c>
      <c r="B231" s="150" t="s">
        <v>597</v>
      </c>
      <c r="C231" s="150" t="s">
        <v>597</v>
      </c>
    </row>
    <row r="232" spans="1:3" ht="15">
      <c r="A232" s="153">
        <v>232</v>
      </c>
      <c r="B232" s="150" t="s">
        <v>1151</v>
      </c>
      <c r="C232" s="150" t="s">
        <v>1151</v>
      </c>
    </row>
    <row r="233" spans="1:3" ht="15">
      <c r="A233" s="153">
        <v>233</v>
      </c>
      <c r="B233" s="150" t="s">
        <v>544</v>
      </c>
      <c r="C233" s="150" t="s">
        <v>544</v>
      </c>
    </row>
    <row r="234" spans="1:3" ht="15">
      <c r="A234" s="153">
        <v>234</v>
      </c>
      <c r="B234" s="150" t="s">
        <v>598</v>
      </c>
      <c r="C234" s="150" t="s">
        <v>598</v>
      </c>
    </row>
    <row r="235" spans="1:3" ht="15">
      <c r="A235" s="153">
        <v>235</v>
      </c>
      <c r="B235" s="150" t="s">
        <v>599</v>
      </c>
      <c r="C235" s="150" t="s">
        <v>599</v>
      </c>
    </row>
    <row r="236" spans="1:3" ht="15">
      <c r="A236" s="153">
        <v>236</v>
      </c>
      <c r="B236" s="150" t="s">
        <v>600</v>
      </c>
      <c r="C236" s="150" t="s">
        <v>600</v>
      </c>
    </row>
    <row r="237" spans="1:3" ht="30">
      <c r="A237" s="153">
        <v>237</v>
      </c>
      <c r="B237" s="150" t="s">
        <v>601</v>
      </c>
      <c r="C237" s="150" t="s">
        <v>601</v>
      </c>
    </row>
    <row r="238" spans="1:3" ht="30">
      <c r="A238" s="153">
        <v>238</v>
      </c>
      <c r="B238" s="150" t="s">
        <v>602</v>
      </c>
      <c r="C238" s="150" t="s">
        <v>602</v>
      </c>
    </row>
    <row r="239" spans="1:3" ht="30">
      <c r="A239" s="153">
        <v>239</v>
      </c>
      <c r="B239" s="150" t="s">
        <v>603</v>
      </c>
      <c r="C239" s="150" t="s">
        <v>603</v>
      </c>
    </row>
    <row r="240" spans="1:3" ht="30">
      <c r="A240" s="153">
        <v>240</v>
      </c>
      <c r="B240" s="150" t="s">
        <v>604</v>
      </c>
      <c r="C240" s="150" t="s">
        <v>604</v>
      </c>
    </row>
    <row r="241" spans="1:3" ht="45">
      <c r="A241" s="153">
        <v>241</v>
      </c>
      <c r="B241" s="150" t="s">
        <v>1152</v>
      </c>
      <c r="C241" s="150" t="s">
        <v>1152</v>
      </c>
    </row>
    <row r="242" spans="1:3" ht="15">
      <c r="A242" s="153">
        <v>242</v>
      </c>
      <c r="B242" s="150" t="s">
        <v>605</v>
      </c>
      <c r="C242" s="150" t="s">
        <v>605</v>
      </c>
    </row>
    <row r="243" spans="1:3" ht="15">
      <c r="A243" s="153">
        <v>243</v>
      </c>
      <c r="B243" s="150" t="s">
        <v>606</v>
      </c>
      <c r="C243" s="150" t="s">
        <v>606</v>
      </c>
    </row>
    <row r="244" spans="1:3" ht="15">
      <c r="A244" s="153">
        <v>244</v>
      </c>
      <c r="B244" s="150" t="s">
        <v>607</v>
      </c>
      <c r="C244" s="150" t="s">
        <v>607</v>
      </c>
    </row>
    <row r="245" spans="1:3" ht="15">
      <c r="A245" s="153">
        <v>245</v>
      </c>
      <c r="B245" s="150" t="s">
        <v>608</v>
      </c>
      <c r="C245" s="150" t="s">
        <v>608</v>
      </c>
    </row>
    <row r="246" spans="1:3" ht="15">
      <c r="A246" s="153">
        <v>246</v>
      </c>
      <c r="B246" s="150" t="s">
        <v>609</v>
      </c>
      <c r="C246" s="150" t="s">
        <v>609</v>
      </c>
    </row>
    <row r="247" spans="1:3" ht="15">
      <c r="A247" s="154">
        <v>247</v>
      </c>
      <c r="B247" s="155" t="s">
        <v>610</v>
      </c>
      <c r="C247" s="155" t="s">
        <v>610</v>
      </c>
    </row>
    <row r="248" spans="1:3" ht="15">
      <c r="A248" s="154">
        <v>248</v>
      </c>
      <c r="B248" s="155" t="s">
        <v>611</v>
      </c>
      <c r="C248" s="155" t="s">
        <v>611</v>
      </c>
    </row>
    <row r="249" spans="1:3" ht="45">
      <c r="A249" s="153">
        <v>249</v>
      </c>
      <c r="B249" s="150" t="s">
        <v>612</v>
      </c>
      <c r="C249" s="150" t="s">
        <v>612</v>
      </c>
    </row>
    <row r="250" spans="1:3" ht="45">
      <c r="A250" s="153">
        <v>250</v>
      </c>
      <c r="B250" s="150" t="s">
        <v>613</v>
      </c>
      <c r="C250" s="150" t="s">
        <v>613</v>
      </c>
    </row>
    <row r="251" spans="1:3" ht="30">
      <c r="A251" s="153">
        <v>251</v>
      </c>
      <c r="B251" s="150" t="s">
        <v>614</v>
      </c>
      <c r="C251" s="150" t="s">
        <v>614</v>
      </c>
    </row>
    <row r="252" spans="1:3" ht="30">
      <c r="A252" s="153">
        <v>252</v>
      </c>
      <c r="B252" s="150" t="s">
        <v>1038</v>
      </c>
      <c r="C252" s="150" t="s">
        <v>1038</v>
      </c>
    </row>
    <row r="253" spans="1:3" ht="45">
      <c r="A253" s="153">
        <v>253</v>
      </c>
      <c r="B253" s="150" t="s">
        <v>1153</v>
      </c>
      <c r="C253" s="150" t="s">
        <v>1153</v>
      </c>
    </row>
    <row r="254" spans="1:3" ht="30">
      <c r="A254" s="153">
        <v>254</v>
      </c>
      <c r="B254" s="150" t="s">
        <v>1154</v>
      </c>
      <c r="C254" s="150" t="s">
        <v>1154</v>
      </c>
    </row>
    <row r="255" spans="1:3" ht="15">
      <c r="A255" s="153">
        <v>255</v>
      </c>
      <c r="B255" s="150" t="s">
        <v>615</v>
      </c>
      <c r="C255" s="150" t="s">
        <v>615</v>
      </c>
    </row>
    <row r="256" spans="1:3" ht="15">
      <c r="A256" s="154">
        <v>256</v>
      </c>
      <c r="B256" s="147" t="s">
        <v>1039</v>
      </c>
      <c r="C256" s="147" t="s">
        <v>1039</v>
      </c>
    </row>
    <row r="257" spans="1:3" ht="15">
      <c r="A257" s="156">
        <v>257</v>
      </c>
      <c r="B257" s="157" t="s">
        <v>616</v>
      </c>
      <c r="C257" s="157" t="s">
        <v>616</v>
      </c>
    </row>
    <row r="258" spans="1:3" ht="26.25">
      <c r="A258" s="156">
        <v>258</v>
      </c>
      <c r="B258" s="148" t="s">
        <v>617</v>
      </c>
      <c r="C258" s="148" t="s">
        <v>617</v>
      </c>
    </row>
    <row r="259" spans="1:3" ht="15">
      <c r="A259" s="156">
        <v>259</v>
      </c>
      <c r="B259" s="148" t="s">
        <v>618</v>
      </c>
      <c r="C259" t="s">
        <v>618</v>
      </c>
    </row>
    <row r="260" spans="1:3">
      <c r="A260" s="140">
        <v>260</v>
      </c>
      <c r="B260" s="148" t="s">
        <v>619</v>
      </c>
      <c r="C260" s="4" t="s">
        <v>619</v>
      </c>
    </row>
    <row r="261" spans="1:3">
      <c r="A261" s="140">
        <v>261</v>
      </c>
      <c r="B261" s="148" t="s">
        <v>620</v>
      </c>
      <c r="C261" s="4" t="s">
        <v>620</v>
      </c>
    </row>
    <row r="262" spans="1:3" ht="15">
      <c r="A262" s="156">
        <v>262</v>
      </c>
      <c r="B262" s="148" t="s">
        <v>621</v>
      </c>
      <c r="C262" s="4" t="s">
        <v>621</v>
      </c>
    </row>
    <row r="263" spans="1:3" ht="26.25">
      <c r="A263" s="156">
        <v>263</v>
      </c>
      <c r="B263" s="148" t="s">
        <v>622</v>
      </c>
      <c r="C263" s="148" t="s">
        <v>622</v>
      </c>
    </row>
    <row r="264" spans="1:3" ht="15">
      <c r="A264" s="156">
        <v>264</v>
      </c>
      <c r="B264" s="149" t="s">
        <v>623</v>
      </c>
      <c r="C264" s="41" t="s">
        <v>623</v>
      </c>
    </row>
    <row r="265" spans="1:3" ht="15">
      <c r="A265" s="156">
        <v>265</v>
      </c>
      <c r="B265" s="149" t="s">
        <v>624</v>
      </c>
      <c r="C265" s="41" t="s">
        <v>624</v>
      </c>
    </row>
    <row r="266" spans="1:3" ht="15">
      <c r="A266" s="156">
        <v>266</v>
      </c>
      <c r="B266" s="149" t="s">
        <v>625</v>
      </c>
      <c r="C266" s="41" t="s">
        <v>625</v>
      </c>
    </row>
    <row r="267" spans="1:3" ht="15">
      <c r="A267" s="156">
        <v>267</v>
      </c>
      <c r="B267" s="149" t="s">
        <v>626</v>
      </c>
      <c r="C267" s="41" t="s">
        <v>626</v>
      </c>
    </row>
    <row r="268" spans="1:3" ht="15">
      <c r="A268" s="156">
        <v>268</v>
      </c>
      <c r="B268" s="149" t="s">
        <v>627</v>
      </c>
      <c r="C268" s="41" t="s">
        <v>627</v>
      </c>
    </row>
    <row r="269" spans="1:3" ht="15">
      <c r="A269" s="156">
        <v>269</v>
      </c>
      <c r="B269" s="149" t="s">
        <v>628</v>
      </c>
      <c r="C269" s="41" t="s">
        <v>628</v>
      </c>
    </row>
    <row r="270" spans="1:3" ht="15">
      <c r="A270" s="156">
        <v>270</v>
      </c>
      <c r="B270" s="149" t="s">
        <v>629</v>
      </c>
      <c r="C270" s="41" t="s">
        <v>629</v>
      </c>
    </row>
    <row r="271" spans="1:3" ht="15">
      <c r="A271" s="156">
        <v>271</v>
      </c>
      <c r="B271" s="149" t="s">
        <v>630</v>
      </c>
      <c r="C271" s="41" t="s">
        <v>630</v>
      </c>
    </row>
    <row r="272" spans="1:3" ht="15">
      <c r="A272" s="156">
        <v>272</v>
      </c>
      <c r="B272" s="149" t="s">
        <v>631</v>
      </c>
      <c r="C272" s="41" t="s">
        <v>631</v>
      </c>
    </row>
    <row r="273" spans="1:3" ht="15">
      <c r="A273" s="156">
        <v>273</v>
      </c>
      <c r="B273" s="149" t="s">
        <v>632</v>
      </c>
      <c r="C273" s="41" t="s">
        <v>632</v>
      </c>
    </row>
    <row r="274" spans="1:3" ht="15">
      <c r="A274" s="156">
        <v>274</v>
      </c>
      <c r="B274" s="149" t="s">
        <v>633</v>
      </c>
      <c r="C274" s="41" t="s">
        <v>633</v>
      </c>
    </row>
    <row r="275" spans="1:3" ht="15">
      <c r="A275" s="156">
        <v>275</v>
      </c>
      <c r="B275" s="149" t="s">
        <v>634</v>
      </c>
      <c r="C275" s="41" t="s">
        <v>634</v>
      </c>
    </row>
    <row r="276" spans="1:3" ht="15">
      <c r="A276" s="156">
        <v>276</v>
      </c>
      <c r="B276" s="149" t="s">
        <v>635</v>
      </c>
      <c r="C276" s="41" t="s">
        <v>635</v>
      </c>
    </row>
    <row r="277" spans="1:3" ht="15">
      <c r="A277" s="156">
        <v>277</v>
      </c>
      <c r="B277" s="149" t="s">
        <v>636</v>
      </c>
      <c r="C277" s="41" t="s">
        <v>636</v>
      </c>
    </row>
    <row r="278" spans="1:3" ht="15">
      <c r="A278" s="156">
        <v>278</v>
      </c>
      <c r="B278" s="149" t="s">
        <v>637</v>
      </c>
      <c r="C278" s="41" t="s">
        <v>637</v>
      </c>
    </row>
    <row r="279" spans="1:3" ht="30">
      <c r="A279" s="153">
        <v>279</v>
      </c>
      <c r="B279" s="150" t="s">
        <v>638</v>
      </c>
      <c r="C279" s="150" t="s">
        <v>638</v>
      </c>
    </row>
    <row r="280" spans="1:3" ht="26.25">
      <c r="A280" s="156">
        <v>280</v>
      </c>
      <c r="B280" s="149" t="s">
        <v>639</v>
      </c>
      <c r="C280" s="41" t="s">
        <v>639</v>
      </c>
    </row>
    <row r="281" spans="1:3" ht="26.25">
      <c r="A281" s="156">
        <v>281</v>
      </c>
      <c r="B281" s="149" t="s">
        <v>640</v>
      </c>
      <c r="C281" s="41" t="s">
        <v>640</v>
      </c>
    </row>
    <row r="282" spans="1:3" ht="26.25">
      <c r="A282" s="156">
        <v>282</v>
      </c>
      <c r="B282" s="149" t="s">
        <v>641</v>
      </c>
      <c r="C282" s="149" t="s">
        <v>641</v>
      </c>
    </row>
    <row r="283" spans="1:3" ht="15">
      <c r="A283" s="156">
        <v>283</v>
      </c>
      <c r="B283" s="149" t="s">
        <v>642</v>
      </c>
      <c r="C283" s="41" t="s">
        <v>642</v>
      </c>
    </row>
    <row r="284" spans="1:3" ht="15">
      <c r="A284" s="156">
        <v>284</v>
      </c>
      <c r="B284" s="149" t="s">
        <v>643</v>
      </c>
      <c r="C284" s="41" t="s">
        <v>643</v>
      </c>
    </row>
    <row r="285" spans="1:3" ht="15">
      <c r="A285" s="156">
        <v>285</v>
      </c>
      <c r="B285" s="149" t="s">
        <v>644</v>
      </c>
      <c r="C285" s="41" t="s">
        <v>644</v>
      </c>
    </row>
    <row r="286" spans="1:3" ht="26.25">
      <c r="A286" s="156">
        <v>286</v>
      </c>
      <c r="B286" s="149" t="s">
        <v>645</v>
      </c>
      <c r="C286" s="149" t="s">
        <v>645</v>
      </c>
    </row>
    <row r="287" spans="1:3" ht="15">
      <c r="A287" s="156">
        <v>287</v>
      </c>
      <c r="B287" s="149" t="s">
        <v>646</v>
      </c>
      <c r="C287" s="41" t="s">
        <v>646</v>
      </c>
    </row>
    <row r="288" spans="1:3" ht="26.25">
      <c r="A288" s="156">
        <v>288</v>
      </c>
      <c r="B288" s="149" t="s">
        <v>647</v>
      </c>
      <c r="C288" s="41" t="s">
        <v>647</v>
      </c>
    </row>
    <row r="289" spans="1:3" ht="15">
      <c r="A289" s="156">
        <v>289</v>
      </c>
      <c r="B289" s="148" t="s">
        <v>648</v>
      </c>
      <c r="C289" t="s">
        <v>648</v>
      </c>
    </row>
    <row r="290" spans="1:3" ht="15">
      <c r="A290" s="156">
        <v>290</v>
      </c>
      <c r="B290" s="147" t="s">
        <v>649</v>
      </c>
      <c r="C290" t="s">
        <v>649</v>
      </c>
    </row>
    <row r="291" spans="1:3" ht="39">
      <c r="A291" s="156">
        <v>291</v>
      </c>
      <c r="B291" s="148" t="s">
        <v>650</v>
      </c>
      <c r="C291" s="148" t="s">
        <v>650</v>
      </c>
    </row>
    <row r="292" spans="1:3" ht="15">
      <c r="A292" s="156">
        <v>292</v>
      </c>
      <c r="B292" s="148" t="s">
        <v>651</v>
      </c>
      <c r="C292" s="148" t="s">
        <v>651</v>
      </c>
    </row>
    <row r="293" spans="1:3" ht="26.25">
      <c r="A293" s="156">
        <v>293</v>
      </c>
      <c r="B293" s="148" t="s">
        <v>652</v>
      </c>
      <c r="C293" s="148" t="s">
        <v>652</v>
      </c>
    </row>
    <row r="294" spans="1:3" ht="15">
      <c r="A294" s="156">
        <v>294</v>
      </c>
      <c r="B294" s="148" t="s">
        <v>653</v>
      </c>
      <c r="C294" s="148" t="s">
        <v>653</v>
      </c>
    </row>
    <row r="295" spans="1:3" ht="26.25">
      <c r="A295" s="156">
        <v>295</v>
      </c>
      <c r="B295" s="148" t="s">
        <v>654</v>
      </c>
      <c r="C295" s="148" t="s">
        <v>654</v>
      </c>
    </row>
    <row r="296" spans="1:3" ht="26.25">
      <c r="A296" s="156">
        <v>296</v>
      </c>
      <c r="B296" s="148" t="s">
        <v>655</v>
      </c>
      <c r="C296" s="148" t="s">
        <v>655</v>
      </c>
    </row>
    <row r="297" spans="1:3" ht="15">
      <c r="A297" s="156">
        <v>297</v>
      </c>
      <c r="B297" s="148" t="s">
        <v>656</v>
      </c>
      <c r="C297" s="148" t="s">
        <v>656</v>
      </c>
    </row>
    <row r="298" spans="1:3" ht="26.25">
      <c r="A298" s="156">
        <v>298</v>
      </c>
      <c r="B298" s="148" t="s">
        <v>657</v>
      </c>
      <c r="C298" s="148" t="s">
        <v>657</v>
      </c>
    </row>
    <row r="299" spans="1:3" ht="26.25">
      <c r="A299" s="156">
        <v>299</v>
      </c>
      <c r="B299" s="148" t="s">
        <v>658</v>
      </c>
      <c r="C299" s="148" t="s">
        <v>658</v>
      </c>
    </row>
    <row r="300" spans="1:3" ht="15">
      <c r="A300" s="153">
        <v>300</v>
      </c>
      <c r="B300" s="150" t="s">
        <v>659</v>
      </c>
      <c r="C300" s="150" t="s">
        <v>659</v>
      </c>
    </row>
    <row r="301" spans="1:3" ht="15">
      <c r="A301" s="153">
        <v>301</v>
      </c>
      <c r="B301" s="150" t="s">
        <v>660</v>
      </c>
      <c r="C301" s="150" t="s">
        <v>660</v>
      </c>
    </row>
    <row r="302" spans="1:3" ht="15">
      <c r="A302" s="156">
        <v>302</v>
      </c>
      <c r="B302" s="149" t="s">
        <v>1155</v>
      </c>
      <c r="C302" s="149" t="s">
        <v>1155</v>
      </c>
    </row>
    <row r="303" spans="1:3" ht="15">
      <c r="A303" s="156">
        <v>303</v>
      </c>
      <c r="B303" s="149" t="s">
        <v>1156</v>
      </c>
      <c r="C303" s="149" t="s">
        <v>1156</v>
      </c>
    </row>
    <row r="304" spans="1:3" ht="15">
      <c r="A304" s="156">
        <v>304</v>
      </c>
      <c r="B304" t="s">
        <v>1082</v>
      </c>
      <c r="C304" t="s">
        <v>1082</v>
      </c>
    </row>
    <row r="305" spans="1:3" ht="15">
      <c r="A305" s="156">
        <v>305</v>
      </c>
      <c r="B305" t="s">
        <v>1081</v>
      </c>
      <c r="C305" t="s">
        <v>1081</v>
      </c>
    </row>
    <row r="306" spans="1:3" ht="15">
      <c r="A306" s="156">
        <v>306</v>
      </c>
      <c r="B306" s="4" t="s">
        <v>1080</v>
      </c>
      <c r="C306" s="4" t="s">
        <v>1080</v>
      </c>
    </row>
    <row r="307" spans="1:3" ht="15">
      <c r="A307" s="156">
        <v>307</v>
      </c>
      <c r="B307" t="s">
        <v>1042</v>
      </c>
      <c r="C307" t="s">
        <v>1042</v>
      </c>
    </row>
    <row r="308" spans="1:3" ht="15">
      <c r="A308" s="156">
        <v>308</v>
      </c>
      <c r="B308" t="s">
        <v>1054</v>
      </c>
      <c r="C308" t="s">
        <v>1054</v>
      </c>
    </row>
    <row r="309" spans="1:3" ht="15">
      <c r="A309" s="156">
        <v>309</v>
      </c>
      <c r="B309" t="s">
        <v>1043</v>
      </c>
      <c r="C309" t="s">
        <v>1043</v>
      </c>
    </row>
    <row r="310" spans="1:3" ht="15">
      <c r="A310" s="156">
        <v>310</v>
      </c>
      <c r="B310" t="s">
        <v>1044</v>
      </c>
      <c r="C310" t="s">
        <v>1044</v>
      </c>
    </row>
    <row r="311" spans="1:3" ht="15">
      <c r="A311" s="156">
        <v>311</v>
      </c>
      <c r="B311" t="s">
        <v>1045</v>
      </c>
      <c r="C311" t="s">
        <v>1045</v>
      </c>
    </row>
    <row r="312" spans="1:3" ht="15">
      <c r="A312" s="156">
        <v>312</v>
      </c>
      <c r="B312" t="s">
        <v>1046</v>
      </c>
      <c r="C312" t="s">
        <v>1046</v>
      </c>
    </row>
    <row r="313" spans="1:3" ht="15">
      <c r="A313" s="156">
        <v>313</v>
      </c>
      <c r="B313" t="s">
        <v>1047</v>
      </c>
      <c r="C313" t="s">
        <v>1047</v>
      </c>
    </row>
    <row r="314" spans="1:3" ht="15">
      <c r="A314" s="156">
        <v>314</v>
      </c>
      <c r="B314" t="s">
        <v>1048</v>
      </c>
      <c r="C314" t="s">
        <v>1048</v>
      </c>
    </row>
    <row r="315" spans="1:3" ht="15">
      <c r="A315" s="156">
        <v>315</v>
      </c>
      <c r="B315" s="150" t="s">
        <v>1052</v>
      </c>
      <c r="C315" s="150" t="s">
        <v>1052</v>
      </c>
    </row>
    <row r="316" spans="1:3" ht="15">
      <c r="A316" s="156">
        <v>316</v>
      </c>
      <c r="B316" s="4" t="s">
        <v>1049</v>
      </c>
      <c r="C316" s="4" t="s">
        <v>1049</v>
      </c>
    </row>
    <row r="317" spans="1:3" ht="15">
      <c r="A317" s="156">
        <v>317</v>
      </c>
      <c r="B317" s="4" t="s">
        <v>1053</v>
      </c>
      <c r="C317" s="4" t="s">
        <v>1053</v>
      </c>
    </row>
    <row r="318" spans="1:3" ht="15">
      <c r="A318" s="156">
        <v>318</v>
      </c>
      <c r="B318" t="s">
        <v>1050</v>
      </c>
      <c r="C318" t="s">
        <v>1050</v>
      </c>
    </row>
    <row r="319" spans="1:3" ht="15">
      <c r="A319" s="156">
        <v>319</v>
      </c>
      <c r="B319" t="s">
        <v>1051</v>
      </c>
      <c r="C319" t="s">
        <v>1051</v>
      </c>
    </row>
    <row r="320" spans="1:3" ht="15">
      <c r="A320" s="156">
        <v>320</v>
      </c>
      <c r="B320" t="s">
        <v>1070</v>
      </c>
      <c r="C320" t="s">
        <v>1070</v>
      </c>
    </row>
    <row r="321" spans="1:3" ht="15">
      <c r="A321" s="156">
        <v>321</v>
      </c>
      <c r="B321" t="s">
        <v>1071</v>
      </c>
      <c r="C321" t="s">
        <v>1071</v>
      </c>
    </row>
    <row r="322" spans="1:3" ht="15">
      <c r="A322" s="156">
        <v>322</v>
      </c>
      <c r="B322" t="s">
        <v>1072</v>
      </c>
      <c r="C322" t="s">
        <v>1072</v>
      </c>
    </row>
    <row r="323" spans="1:3" ht="15">
      <c r="A323" s="156">
        <v>323</v>
      </c>
      <c r="B323" t="s">
        <v>1073</v>
      </c>
      <c r="C323" t="s">
        <v>1073</v>
      </c>
    </row>
    <row r="324" spans="1:3" ht="15">
      <c r="A324" s="156">
        <v>324</v>
      </c>
      <c r="B324" t="s">
        <v>1074</v>
      </c>
      <c r="C324" t="s">
        <v>1074</v>
      </c>
    </row>
    <row r="325" spans="1:3" ht="15">
      <c r="A325" s="156">
        <v>325</v>
      </c>
      <c r="B325" t="s">
        <v>1076</v>
      </c>
      <c r="C325" t="s">
        <v>1076</v>
      </c>
    </row>
    <row r="326" spans="1:3" ht="15">
      <c r="A326" s="156">
        <v>326</v>
      </c>
      <c r="B326" t="s">
        <v>1077</v>
      </c>
      <c r="C326" t="s">
        <v>1077</v>
      </c>
    </row>
    <row r="327" spans="1:3" ht="15">
      <c r="A327" s="156">
        <v>327</v>
      </c>
      <c r="B327" t="s">
        <v>1075</v>
      </c>
      <c r="C327" t="s">
        <v>1075</v>
      </c>
    </row>
    <row r="328" spans="1:3" ht="15">
      <c r="A328" s="156">
        <v>328</v>
      </c>
      <c r="B328" t="s">
        <v>1078</v>
      </c>
      <c r="C328" t="s">
        <v>1078</v>
      </c>
    </row>
    <row r="329" spans="1:3" ht="15">
      <c r="A329" s="156">
        <v>329</v>
      </c>
      <c r="B329" t="s">
        <v>1056</v>
      </c>
      <c r="C329" t="s">
        <v>1056</v>
      </c>
    </row>
    <row r="330" spans="1:3" ht="15">
      <c r="A330" s="156">
        <v>330</v>
      </c>
      <c r="B330" t="s">
        <v>1079</v>
      </c>
      <c r="C330" t="s">
        <v>1079</v>
      </c>
    </row>
    <row r="331" spans="1:3" ht="15">
      <c r="A331" s="156">
        <v>331</v>
      </c>
      <c r="B331" t="s">
        <v>1057</v>
      </c>
      <c r="C331" t="s">
        <v>1057</v>
      </c>
    </row>
    <row r="332" spans="1:3" ht="15">
      <c r="A332" s="156">
        <v>332</v>
      </c>
      <c r="B332" t="s">
        <v>1058</v>
      </c>
      <c r="C332" t="s">
        <v>1058</v>
      </c>
    </row>
    <row r="333" spans="1:3" ht="15">
      <c r="A333" s="156">
        <v>333</v>
      </c>
      <c r="B333" t="s">
        <v>1059</v>
      </c>
      <c r="C333" t="s">
        <v>1059</v>
      </c>
    </row>
    <row r="334" spans="1:3" ht="15">
      <c r="A334" s="156">
        <v>334</v>
      </c>
      <c r="B334" t="s">
        <v>1060</v>
      </c>
      <c r="C334" t="s">
        <v>1060</v>
      </c>
    </row>
    <row r="335" spans="1:3" ht="15">
      <c r="A335" s="156">
        <v>335</v>
      </c>
      <c r="B335" t="s">
        <v>1061</v>
      </c>
      <c r="C335" t="s">
        <v>1061</v>
      </c>
    </row>
    <row r="336" spans="1:3" ht="15">
      <c r="A336" s="156">
        <v>336</v>
      </c>
      <c r="B336" t="s">
        <v>1062</v>
      </c>
      <c r="C336" t="s">
        <v>1062</v>
      </c>
    </row>
    <row r="337" spans="1:3" ht="15">
      <c r="A337" s="156">
        <v>337</v>
      </c>
      <c r="B337" t="s">
        <v>1063</v>
      </c>
      <c r="C337" t="s">
        <v>1063</v>
      </c>
    </row>
    <row r="338" spans="1:3" ht="15">
      <c r="A338" s="156">
        <v>338</v>
      </c>
      <c r="B338" t="s">
        <v>562</v>
      </c>
      <c r="C338" t="s">
        <v>562</v>
      </c>
    </row>
    <row r="339" spans="1:3" ht="15">
      <c r="A339" s="156">
        <v>339</v>
      </c>
      <c r="B339" t="s">
        <v>1084</v>
      </c>
      <c r="C339" t="s">
        <v>1084</v>
      </c>
    </row>
    <row r="340" spans="1:3" ht="15">
      <c r="A340" s="156">
        <v>340</v>
      </c>
      <c r="B340" t="s">
        <v>564</v>
      </c>
      <c r="C340" t="s">
        <v>564</v>
      </c>
    </row>
    <row r="341" spans="1:3" ht="15">
      <c r="A341" s="156">
        <v>341</v>
      </c>
      <c r="B341" t="s">
        <v>1083</v>
      </c>
      <c r="C341" t="s">
        <v>1083</v>
      </c>
    </row>
    <row r="342" spans="1:3" ht="15">
      <c r="A342" s="156">
        <v>342</v>
      </c>
      <c r="B342" t="s">
        <v>1085</v>
      </c>
      <c r="C342" t="s">
        <v>1085</v>
      </c>
    </row>
    <row r="343" spans="1:3" ht="15">
      <c r="A343" s="156">
        <v>343</v>
      </c>
      <c r="B343" t="s">
        <v>1086</v>
      </c>
      <c r="C343" t="s">
        <v>1086</v>
      </c>
    </row>
    <row r="344" spans="1:3" ht="15">
      <c r="A344" s="156">
        <v>344</v>
      </c>
      <c r="B344" t="s">
        <v>1087</v>
      </c>
      <c r="C344" t="s">
        <v>1087</v>
      </c>
    </row>
    <row r="345" spans="1:3" ht="15">
      <c r="A345" s="156">
        <v>345</v>
      </c>
      <c r="B345" t="s">
        <v>1064</v>
      </c>
      <c r="C345" t="s">
        <v>1064</v>
      </c>
    </row>
    <row r="346" spans="1:3" ht="15">
      <c r="A346" s="156">
        <v>346</v>
      </c>
      <c r="B346" t="s">
        <v>1065</v>
      </c>
      <c r="C346" t="s">
        <v>1065</v>
      </c>
    </row>
    <row r="347" spans="1:3" ht="15">
      <c r="A347" s="156">
        <v>347</v>
      </c>
      <c r="B347" t="s">
        <v>1066</v>
      </c>
      <c r="C347" t="s">
        <v>1066</v>
      </c>
    </row>
    <row r="348" spans="1:3" ht="15">
      <c r="A348" s="156">
        <v>348</v>
      </c>
      <c r="B348" t="s">
        <v>1067</v>
      </c>
      <c r="C348" t="s">
        <v>1067</v>
      </c>
    </row>
    <row r="349" spans="1:3" ht="15">
      <c r="A349" s="156">
        <v>349</v>
      </c>
      <c r="B349" t="s">
        <v>1068</v>
      </c>
      <c r="C349" t="s">
        <v>1068</v>
      </c>
    </row>
    <row r="350" spans="1:3" ht="15">
      <c r="A350" s="156">
        <v>350</v>
      </c>
      <c r="B350" t="s">
        <v>1069</v>
      </c>
      <c r="C350" t="s">
        <v>1069</v>
      </c>
    </row>
  </sheetData>
  <customSheetViews>
    <customSheetView guid="{7DA07996-06D1-47BC-BC6A-CCE2EA0F4462}" topLeftCell="B1">
      <pane ySplit="1" topLeftCell="A2" activePane="bottomLeft" state="frozen"/>
      <selection pane="bottomLeft" activeCell="B4" sqref="B4"/>
      <pageMargins left="0.75" right="0.75" top="1" bottom="1" header="0.5" footer="0.5"/>
      <pageSetup paperSize="9" orientation="portrait" horizontalDpi="4294967293" verticalDpi="0" r:id="rId1"/>
      <headerFooter alignWithMargins="0"/>
    </customSheetView>
  </customSheetViews>
  <phoneticPr fontId="3" type="noConversion"/>
  <pageMargins left="0.75" right="0.75" top="1" bottom="1" header="0.5" footer="0.5"/>
  <pageSetup paperSize="9" orientation="portrait" horizontalDpi="4294967293" verticalDpi="300" r:id="rId2"/>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H252"/>
  <sheetViews>
    <sheetView workbookViewId="0">
      <pane ySplit="1" topLeftCell="A2" activePane="bottomLeft" state="frozen"/>
      <selection activeCell="J60" sqref="J60:J62"/>
      <selection pane="bottomLeft"/>
    </sheetView>
  </sheetViews>
  <sheetFormatPr defaultRowHeight="12.75"/>
  <cols>
    <col min="2" max="3" width="33.85546875" bestFit="1" customWidth="1"/>
    <col min="7" max="8" width="33.85546875" customWidth="1"/>
  </cols>
  <sheetData>
    <row r="1" spans="1:8">
      <c r="A1" s="53" t="s">
        <v>443</v>
      </c>
      <c r="B1" s="53" t="s">
        <v>76</v>
      </c>
      <c r="C1" s="53" t="s">
        <v>74</v>
      </c>
      <c r="F1" t="s">
        <v>443</v>
      </c>
      <c r="G1" t="s">
        <v>75</v>
      </c>
      <c r="H1" t="s">
        <v>74</v>
      </c>
    </row>
    <row r="2" spans="1:8">
      <c r="A2" s="53"/>
      <c r="B2" s="53"/>
      <c r="C2" s="53"/>
      <c r="F2">
        <v>1000</v>
      </c>
    </row>
    <row r="3" spans="1:8">
      <c r="A3" s="53">
        <v>1000</v>
      </c>
      <c r="B3" s="53"/>
      <c r="C3" s="53"/>
      <c r="F3">
        <v>1001</v>
      </c>
      <c r="G3" t="s">
        <v>77</v>
      </c>
      <c r="H3" t="s">
        <v>77</v>
      </c>
    </row>
    <row r="4" spans="1:8">
      <c r="A4" s="53" t="s">
        <v>1417</v>
      </c>
      <c r="B4" s="53" t="s">
        <v>344</v>
      </c>
      <c r="C4" s="53" t="s">
        <v>344</v>
      </c>
      <c r="F4" t="s">
        <v>1417</v>
      </c>
      <c r="G4" t="s">
        <v>344</v>
      </c>
      <c r="H4" t="s">
        <v>78</v>
      </c>
    </row>
    <row r="5" spans="1:8">
      <c r="A5" s="53" t="s">
        <v>1418</v>
      </c>
      <c r="B5" s="53" t="s">
        <v>1419</v>
      </c>
      <c r="C5" s="53" t="s">
        <v>1419</v>
      </c>
      <c r="F5" t="s">
        <v>1418</v>
      </c>
      <c r="G5" t="s">
        <v>1419</v>
      </c>
      <c r="H5" t="s">
        <v>79</v>
      </c>
    </row>
    <row r="6" spans="1:8">
      <c r="A6" s="53" t="s">
        <v>1420</v>
      </c>
      <c r="B6" s="53" t="s">
        <v>345</v>
      </c>
      <c r="C6" s="53" t="s">
        <v>345</v>
      </c>
      <c r="F6" t="s">
        <v>1420</v>
      </c>
      <c r="G6" t="s">
        <v>345</v>
      </c>
      <c r="H6" t="s">
        <v>80</v>
      </c>
    </row>
    <row r="7" spans="1:8">
      <c r="A7" s="53" t="s">
        <v>1421</v>
      </c>
      <c r="B7" s="53" t="s">
        <v>346</v>
      </c>
      <c r="C7" s="53" t="s">
        <v>346</v>
      </c>
      <c r="F7" t="s">
        <v>1421</v>
      </c>
      <c r="G7" t="s">
        <v>346</v>
      </c>
      <c r="H7" t="s">
        <v>81</v>
      </c>
    </row>
    <row r="8" spans="1:8">
      <c r="A8" s="53" t="s">
        <v>1422</v>
      </c>
      <c r="B8" s="53" t="s">
        <v>347</v>
      </c>
      <c r="C8" s="53" t="s">
        <v>347</v>
      </c>
      <c r="F8" t="s">
        <v>1422</v>
      </c>
      <c r="G8" t="s">
        <v>347</v>
      </c>
      <c r="H8" t="s">
        <v>82</v>
      </c>
    </row>
    <row r="9" spans="1:8">
      <c r="A9" s="53" t="s">
        <v>1423</v>
      </c>
      <c r="B9" s="53" t="s">
        <v>348</v>
      </c>
      <c r="C9" s="53" t="s">
        <v>348</v>
      </c>
      <c r="F9" t="s">
        <v>1423</v>
      </c>
      <c r="G9" t="s">
        <v>348</v>
      </c>
      <c r="H9" t="s">
        <v>83</v>
      </c>
    </row>
    <row r="10" spans="1:8">
      <c r="A10" s="53" t="s">
        <v>1424</v>
      </c>
      <c r="B10" s="53" t="s">
        <v>349</v>
      </c>
      <c r="C10" s="53" t="s">
        <v>349</v>
      </c>
      <c r="F10" t="s">
        <v>1424</v>
      </c>
      <c r="G10" t="s">
        <v>349</v>
      </c>
      <c r="H10" t="s">
        <v>84</v>
      </c>
    </row>
    <row r="11" spans="1:8">
      <c r="A11" s="53" t="s">
        <v>1425</v>
      </c>
      <c r="B11" s="53" t="s">
        <v>350</v>
      </c>
      <c r="C11" s="53" t="s">
        <v>350</v>
      </c>
      <c r="F11" t="s">
        <v>1425</v>
      </c>
      <c r="G11" t="s">
        <v>350</v>
      </c>
      <c r="H11" t="s">
        <v>85</v>
      </c>
    </row>
    <row r="12" spans="1:8">
      <c r="A12" s="53" t="s">
        <v>1426</v>
      </c>
      <c r="B12" s="53" t="s">
        <v>351</v>
      </c>
      <c r="C12" s="53" t="s">
        <v>351</v>
      </c>
      <c r="F12" t="s">
        <v>1426</v>
      </c>
      <c r="G12" t="s">
        <v>351</v>
      </c>
      <c r="H12" t="s">
        <v>86</v>
      </c>
    </row>
    <row r="13" spans="1:8">
      <c r="A13" s="53" t="s">
        <v>1427</v>
      </c>
      <c r="B13" s="53" t="s">
        <v>352</v>
      </c>
      <c r="C13" s="53" t="s">
        <v>352</v>
      </c>
      <c r="F13" t="s">
        <v>1427</v>
      </c>
      <c r="G13" t="s">
        <v>352</v>
      </c>
      <c r="H13" t="s">
        <v>1428</v>
      </c>
    </row>
    <row r="14" spans="1:8">
      <c r="A14" s="53" t="s">
        <v>1429</v>
      </c>
      <c r="B14" s="53" t="s">
        <v>353</v>
      </c>
      <c r="C14" s="53" t="s">
        <v>353</v>
      </c>
      <c r="F14" t="s">
        <v>1429</v>
      </c>
      <c r="G14" t="s">
        <v>353</v>
      </c>
      <c r="H14" t="s">
        <v>87</v>
      </c>
    </row>
    <row r="15" spans="1:8">
      <c r="A15" s="53" t="s">
        <v>1430</v>
      </c>
      <c r="B15" s="53" t="s">
        <v>354</v>
      </c>
      <c r="C15" s="53" t="s">
        <v>354</v>
      </c>
      <c r="F15" t="s">
        <v>1430</v>
      </c>
      <c r="G15" t="s">
        <v>354</v>
      </c>
      <c r="H15" t="s">
        <v>88</v>
      </c>
    </row>
    <row r="16" spans="1:8">
      <c r="A16" s="53" t="s">
        <v>1431</v>
      </c>
      <c r="B16" s="53" t="s">
        <v>355</v>
      </c>
      <c r="C16" s="53" t="s">
        <v>355</v>
      </c>
      <c r="F16" t="s">
        <v>1431</v>
      </c>
      <c r="G16" t="s">
        <v>355</v>
      </c>
      <c r="H16" t="s">
        <v>89</v>
      </c>
    </row>
    <row r="17" spans="1:8">
      <c r="A17" s="53" t="s">
        <v>1432</v>
      </c>
      <c r="B17" s="53" t="s">
        <v>356</v>
      </c>
      <c r="C17" s="53" t="s">
        <v>356</v>
      </c>
      <c r="F17" t="s">
        <v>1432</v>
      </c>
      <c r="G17" t="s">
        <v>356</v>
      </c>
      <c r="H17" t="s">
        <v>90</v>
      </c>
    </row>
    <row r="18" spans="1:8">
      <c r="A18" s="53" t="s">
        <v>1433</v>
      </c>
      <c r="B18" s="53" t="s">
        <v>357</v>
      </c>
      <c r="C18" s="53" t="s">
        <v>357</v>
      </c>
      <c r="F18" t="s">
        <v>1433</v>
      </c>
      <c r="G18" t="s">
        <v>357</v>
      </c>
      <c r="H18" t="s">
        <v>91</v>
      </c>
    </row>
    <row r="19" spans="1:8">
      <c r="A19" s="53" t="s">
        <v>1434</v>
      </c>
      <c r="B19" s="53" t="s">
        <v>358</v>
      </c>
      <c r="C19" s="53" t="s">
        <v>358</v>
      </c>
      <c r="F19" t="s">
        <v>1434</v>
      </c>
      <c r="G19" t="s">
        <v>358</v>
      </c>
      <c r="H19" t="s">
        <v>92</v>
      </c>
    </row>
    <row r="20" spans="1:8">
      <c r="A20" s="53" t="s">
        <v>1435</v>
      </c>
      <c r="B20" s="53" t="s">
        <v>517</v>
      </c>
      <c r="C20" s="53" t="s">
        <v>517</v>
      </c>
      <c r="F20" t="s">
        <v>1435</v>
      </c>
      <c r="G20" t="s">
        <v>517</v>
      </c>
      <c r="H20" t="s">
        <v>93</v>
      </c>
    </row>
    <row r="21" spans="1:8">
      <c r="A21" s="53" t="s">
        <v>1436</v>
      </c>
      <c r="B21" s="53" t="s">
        <v>518</v>
      </c>
      <c r="C21" s="53" t="s">
        <v>518</v>
      </c>
      <c r="F21" t="s">
        <v>1436</v>
      </c>
      <c r="G21" t="s">
        <v>518</v>
      </c>
      <c r="H21" t="s">
        <v>94</v>
      </c>
    </row>
    <row r="22" spans="1:8">
      <c r="A22" s="53" t="s">
        <v>1437</v>
      </c>
      <c r="B22" s="53" t="s">
        <v>519</v>
      </c>
      <c r="C22" s="53" t="s">
        <v>519</v>
      </c>
      <c r="F22" t="s">
        <v>1437</v>
      </c>
      <c r="G22" t="s">
        <v>519</v>
      </c>
      <c r="H22" t="s">
        <v>95</v>
      </c>
    </row>
    <row r="23" spans="1:8">
      <c r="A23" s="53" t="s">
        <v>1438</v>
      </c>
      <c r="B23" s="53" t="s">
        <v>520</v>
      </c>
      <c r="C23" s="53" t="s">
        <v>520</v>
      </c>
      <c r="F23" t="s">
        <v>1438</v>
      </c>
      <c r="G23" t="s">
        <v>520</v>
      </c>
      <c r="H23" t="s">
        <v>96</v>
      </c>
    </row>
    <row r="24" spans="1:8">
      <c r="A24" s="53" t="s">
        <v>1439</v>
      </c>
      <c r="B24" s="53" t="s">
        <v>521</v>
      </c>
      <c r="C24" s="53" t="s">
        <v>521</v>
      </c>
      <c r="F24" t="s">
        <v>1439</v>
      </c>
      <c r="G24" t="s">
        <v>521</v>
      </c>
      <c r="H24" t="s">
        <v>97</v>
      </c>
    </row>
    <row r="25" spans="1:8">
      <c r="A25" s="53" t="s">
        <v>1440</v>
      </c>
      <c r="B25" s="53" t="s">
        <v>522</v>
      </c>
      <c r="C25" s="53" t="s">
        <v>522</v>
      </c>
      <c r="F25" t="s">
        <v>1440</v>
      </c>
      <c r="G25" t="s">
        <v>522</v>
      </c>
      <c r="H25" t="s">
        <v>98</v>
      </c>
    </row>
    <row r="26" spans="1:8">
      <c r="A26" s="53" t="s">
        <v>1441</v>
      </c>
      <c r="B26" s="53" t="s">
        <v>523</v>
      </c>
      <c r="C26" s="53" t="s">
        <v>523</v>
      </c>
      <c r="F26" t="s">
        <v>1441</v>
      </c>
      <c r="G26" t="s">
        <v>523</v>
      </c>
      <c r="H26" t="s">
        <v>99</v>
      </c>
    </row>
    <row r="27" spans="1:8">
      <c r="A27" s="53" t="s">
        <v>1442</v>
      </c>
      <c r="B27" s="53" t="s">
        <v>524</v>
      </c>
      <c r="C27" s="53" t="s">
        <v>524</v>
      </c>
      <c r="F27" t="s">
        <v>1442</v>
      </c>
      <c r="G27" t="s">
        <v>524</v>
      </c>
      <c r="H27" t="s">
        <v>100</v>
      </c>
    </row>
    <row r="28" spans="1:8">
      <c r="A28" s="53" t="s">
        <v>1443</v>
      </c>
      <c r="B28" s="53" t="s">
        <v>525</v>
      </c>
      <c r="C28" s="53" t="s">
        <v>525</v>
      </c>
      <c r="F28" t="s">
        <v>1443</v>
      </c>
      <c r="G28" t="s">
        <v>525</v>
      </c>
      <c r="H28" t="s">
        <v>101</v>
      </c>
    </row>
    <row r="29" spans="1:8">
      <c r="A29" s="53" t="s">
        <v>1444</v>
      </c>
      <c r="B29" s="53" t="s">
        <v>526</v>
      </c>
      <c r="C29" s="53" t="s">
        <v>526</v>
      </c>
      <c r="F29" t="s">
        <v>1444</v>
      </c>
      <c r="G29" t="s">
        <v>526</v>
      </c>
      <c r="H29" t="s">
        <v>102</v>
      </c>
    </row>
    <row r="30" spans="1:8">
      <c r="A30" s="53" t="s">
        <v>1445</v>
      </c>
      <c r="B30" s="53" t="s">
        <v>527</v>
      </c>
      <c r="C30" s="53" t="s">
        <v>527</v>
      </c>
      <c r="F30" t="s">
        <v>1445</v>
      </c>
      <c r="G30" t="s">
        <v>527</v>
      </c>
      <c r="H30" t="s">
        <v>103</v>
      </c>
    </row>
    <row r="31" spans="1:8">
      <c r="A31" s="53" t="s">
        <v>1446</v>
      </c>
      <c r="B31" s="53" t="s">
        <v>1447</v>
      </c>
      <c r="C31" s="53" t="s">
        <v>1447</v>
      </c>
      <c r="F31" t="s">
        <v>1446</v>
      </c>
      <c r="G31" t="s">
        <v>1447</v>
      </c>
      <c r="H31" t="s">
        <v>1448</v>
      </c>
    </row>
    <row r="32" spans="1:8">
      <c r="A32" s="53" t="s">
        <v>1449</v>
      </c>
      <c r="B32" s="53" t="s">
        <v>1450</v>
      </c>
      <c r="C32" s="53" t="s">
        <v>1450</v>
      </c>
      <c r="F32" t="s">
        <v>1449</v>
      </c>
      <c r="G32" t="s">
        <v>1450</v>
      </c>
      <c r="H32" t="s">
        <v>1451</v>
      </c>
    </row>
    <row r="33" spans="1:8">
      <c r="A33" s="53" t="s">
        <v>1452</v>
      </c>
      <c r="B33" s="53" t="s">
        <v>669</v>
      </c>
      <c r="C33" s="53" t="s">
        <v>669</v>
      </c>
      <c r="F33" t="s">
        <v>1452</v>
      </c>
      <c r="G33" t="s">
        <v>669</v>
      </c>
      <c r="H33" t="s">
        <v>671</v>
      </c>
    </row>
    <row r="34" spans="1:8">
      <c r="A34" s="53" t="s">
        <v>1453</v>
      </c>
      <c r="B34" s="53" t="s">
        <v>670</v>
      </c>
      <c r="C34" s="53" t="s">
        <v>670</v>
      </c>
      <c r="F34" t="s">
        <v>1453</v>
      </c>
      <c r="G34" t="s">
        <v>670</v>
      </c>
      <c r="H34" t="s">
        <v>673</v>
      </c>
    </row>
    <row r="35" spans="1:8">
      <c r="A35" s="53" t="s">
        <v>1454</v>
      </c>
      <c r="B35" s="53" t="s">
        <v>672</v>
      </c>
      <c r="C35" s="53" t="s">
        <v>672</v>
      </c>
      <c r="F35" t="s">
        <v>1454</v>
      </c>
      <c r="G35" t="s">
        <v>672</v>
      </c>
      <c r="H35" t="s">
        <v>675</v>
      </c>
    </row>
    <row r="36" spans="1:8">
      <c r="A36" s="53" t="s">
        <v>1455</v>
      </c>
      <c r="B36" s="53" t="s">
        <v>674</v>
      </c>
      <c r="C36" s="53" t="s">
        <v>674</v>
      </c>
      <c r="F36" t="s">
        <v>1455</v>
      </c>
      <c r="G36" t="s">
        <v>674</v>
      </c>
      <c r="H36" t="s">
        <v>677</v>
      </c>
    </row>
    <row r="37" spans="1:8">
      <c r="A37" s="53" t="s">
        <v>1456</v>
      </c>
      <c r="B37" s="53" t="s">
        <v>676</v>
      </c>
      <c r="C37" s="53" t="s">
        <v>676</v>
      </c>
      <c r="F37" t="s">
        <v>1456</v>
      </c>
      <c r="G37" t="s">
        <v>676</v>
      </c>
      <c r="H37" t="s">
        <v>679</v>
      </c>
    </row>
    <row r="38" spans="1:8">
      <c r="A38" s="53" t="s">
        <v>1457</v>
      </c>
      <c r="B38" s="53" t="s">
        <v>678</v>
      </c>
      <c r="C38" s="53" t="s">
        <v>678</v>
      </c>
      <c r="F38" t="s">
        <v>1457</v>
      </c>
      <c r="G38" t="s">
        <v>678</v>
      </c>
      <c r="H38" t="s">
        <v>681</v>
      </c>
    </row>
    <row r="39" spans="1:8">
      <c r="A39" s="53" t="s">
        <v>1458</v>
      </c>
      <c r="B39" s="53" t="s">
        <v>680</v>
      </c>
      <c r="C39" s="53" t="s">
        <v>680</v>
      </c>
      <c r="F39" t="s">
        <v>1458</v>
      </c>
      <c r="G39" t="s">
        <v>680</v>
      </c>
      <c r="H39" t="s">
        <v>683</v>
      </c>
    </row>
    <row r="40" spans="1:8">
      <c r="A40" s="53" t="s">
        <v>1459</v>
      </c>
      <c r="B40" s="53" t="s">
        <v>682</v>
      </c>
      <c r="C40" s="53" t="s">
        <v>682</v>
      </c>
      <c r="F40" t="s">
        <v>1459</v>
      </c>
      <c r="G40" t="s">
        <v>682</v>
      </c>
      <c r="H40" t="s">
        <v>685</v>
      </c>
    </row>
    <row r="41" spans="1:8">
      <c r="A41" s="53" t="s">
        <v>1460</v>
      </c>
      <c r="B41" s="53" t="s">
        <v>684</v>
      </c>
      <c r="C41" s="53" t="s">
        <v>684</v>
      </c>
      <c r="F41" t="s">
        <v>1460</v>
      </c>
      <c r="G41" t="s">
        <v>684</v>
      </c>
      <c r="H41" t="s">
        <v>687</v>
      </c>
    </row>
    <row r="42" spans="1:8">
      <c r="A42" s="53" t="s">
        <v>1461</v>
      </c>
      <c r="B42" s="53" t="s">
        <v>686</v>
      </c>
      <c r="C42" s="53" t="s">
        <v>686</v>
      </c>
      <c r="F42" t="s">
        <v>1461</v>
      </c>
      <c r="G42" t="s">
        <v>686</v>
      </c>
      <c r="H42" t="s">
        <v>689</v>
      </c>
    </row>
    <row r="43" spans="1:8">
      <c r="A43" s="53" t="s">
        <v>1462</v>
      </c>
      <c r="B43" s="53" t="s">
        <v>688</v>
      </c>
      <c r="C43" s="53" t="s">
        <v>688</v>
      </c>
      <c r="F43" t="s">
        <v>1462</v>
      </c>
      <c r="G43" t="s">
        <v>688</v>
      </c>
      <c r="H43" t="s">
        <v>691</v>
      </c>
    </row>
    <row r="44" spans="1:8">
      <c r="A44" s="53" t="s">
        <v>1463</v>
      </c>
      <c r="B44" s="53" t="s">
        <v>690</v>
      </c>
      <c r="C44" s="53" t="s">
        <v>690</v>
      </c>
      <c r="F44" t="s">
        <v>1463</v>
      </c>
      <c r="G44" t="s">
        <v>690</v>
      </c>
      <c r="H44" t="s">
        <v>693</v>
      </c>
    </row>
    <row r="45" spans="1:8">
      <c r="A45" s="53" t="s">
        <v>1464</v>
      </c>
      <c r="B45" s="53" t="s">
        <v>692</v>
      </c>
      <c r="C45" s="53" t="s">
        <v>692</v>
      </c>
      <c r="F45" t="s">
        <v>1464</v>
      </c>
      <c r="G45" t="s">
        <v>692</v>
      </c>
      <c r="H45" t="s">
        <v>695</v>
      </c>
    </row>
    <row r="46" spans="1:8">
      <c r="A46" s="53" t="s">
        <v>1465</v>
      </c>
      <c r="B46" s="53" t="s">
        <v>694</v>
      </c>
      <c r="C46" s="53" t="s">
        <v>694</v>
      </c>
      <c r="F46" t="s">
        <v>1465</v>
      </c>
      <c r="G46" t="s">
        <v>694</v>
      </c>
      <c r="H46" t="s">
        <v>697</v>
      </c>
    </row>
    <row r="47" spans="1:8">
      <c r="A47" s="53" t="s">
        <v>1466</v>
      </c>
      <c r="B47" s="53" t="s">
        <v>696</v>
      </c>
      <c r="C47" s="53" t="s">
        <v>696</v>
      </c>
      <c r="F47" t="s">
        <v>1466</v>
      </c>
      <c r="G47" t="s">
        <v>696</v>
      </c>
      <c r="H47" t="s">
        <v>699</v>
      </c>
    </row>
    <row r="48" spans="1:8">
      <c r="A48" s="53" t="s">
        <v>1467</v>
      </c>
      <c r="B48" s="53" t="s">
        <v>698</v>
      </c>
      <c r="C48" s="53" t="s">
        <v>698</v>
      </c>
      <c r="F48" t="s">
        <v>1467</v>
      </c>
      <c r="G48" t="s">
        <v>698</v>
      </c>
      <c r="H48" t="s">
        <v>701</v>
      </c>
    </row>
    <row r="49" spans="1:8">
      <c r="A49" s="53" t="s">
        <v>1468</v>
      </c>
      <c r="B49" s="53" t="s">
        <v>700</v>
      </c>
      <c r="C49" s="53" t="s">
        <v>700</v>
      </c>
      <c r="F49" t="s">
        <v>1468</v>
      </c>
      <c r="G49" t="s">
        <v>700</v>
      </c>
      <c r="H49" t="s">
        <v>703</v>
      </c>
    </row>
    <row r="50" spans="1:8">
      <c r="A50" s="53" t="s">
        <v>1469</v>
      </c>
      <c r="B50" s="53" t="s">
        <v>702</v>
      </c>
      <c r="C50" s="53" t="s">
        <v>702</v>
      </c>
      <c r="F50" t="s">
        <v>1469</v>
      </c>
      <c r="G50" t="s">
        <v>702</v>
      </c>
      <c r="H50" t="s">
        <v>704</v>
      </c>
    </row>
    <row r="51" spans="1:8">
      <c r="A51" s="53" t="s">
        <v>1470</v>
      </c>
      <c r="B51" s="53" t="s">
        <v>1471</v>
      </c>
      <c r="C51" s="53" t="s">
        <v>1471</v>
      </c>
      <c r="F51" t="s">
        <v>1470</v>
      </c>
      <c r="G51" t="s">
        <v>1471</v>
      </c>
      <c r="H51" t="s">
        <v>1472</v>
      </c>
    </row>
    <row r="52" spans="1:8">
      <c r="A52" s="53" t="s">
        <v>1473</v>
      </c>
      <c r="B52" s="53" t="s">
        <v>705</v>
      </c>
      <c r="C52" s="53" t="s">
        <v>705</v>
      </c>
      <c r="F52" t="s">
        <v>1473</v>
      </c>
      <c r="G52" t="s">
        <v>705</v>
      </c>
      <c r="H52" t="s">
        <v>707</v>
      </c>
    </row>
    <row r="53" spans="1:8">
      <c r="A53" s="53" t="s">
        <v>1474</v>
      </c>
      <c r="B53" s="53" t="s">
        <v>706</v>
      </c>
      <c r="C53" s="53" t="s">
        <v>706</v>
      </c>
      <c r="F53" t="s">
        <v>1474</v>
      </c>
      <c r="G53" t="s">
        <v>706</v>
      </c>
      <c r="H53" t="s">
        <v>709</v>
      </c>
    </row>
    <row r="54" spans="1:8">
      <c r="A54" s="53" t="s">
        <v>1475</v>
      </c>
      <c r="B54" s="53" t="s">
        <v>708</v>
      </c>
      <c r="C54" s="53" t="s">
        <v>708</v>
      </c>
      <c r="F54" t="s">
        <v>1475</v>
      </c>
      <c r="G54" t="s">
        <v>708</v>
      </c>
      <c r="H54" t="s">
        <v>710</v>
      </c>
    </row>
    <row r="55" spans="1:8">
      <c r="A55" s="53" t="s">
        <v>1476</v>
      </c>
      <c r="B55" s="53" t="s">
        <v>711</v>
      </c>
      <c r="C55" s="53" t="s">
        <v>711</v>
      </c>
      <c r="F55" t="s">
        <v>1476</v>
      </c>
      <c r="G55" t="s">
        <v>711</v>
      </c>
      <c r="H55" t="s">
        <v>713</v>
      </c>
    </row>
    <row r="56" spans="1:8">
      <c r="A56" s="53" t="s">
        <v>1477</v>
      </c>
      <c r="B56" s="53" t="s">
        <v>712</v>
      </c>
      <c r="C56" s="53" t="s">
        <v>712</v>
      </c>
      <c r="F56" t="s">
        <v>1477</v>
      </c>
      <c r="G56" t="s">
        <v>712</v>
      </c>
      <c r="H56" t="s">
        <v>714</v>
      </c>
    </row>
    <row r="57" spans="1:8">
      <c r="A57" s="53" t="s">
        <v>1478</v>
      </c>
      <c r="B57" s="53" t="s">
        <v>1479</v>
      </c>
      <c r="C57" s="53" t="s">
        <v>1479</v>
      </c>
      <c r="F57" t="s">
        <v>1478</v>
      </c>
      <c r="G57" t="s">
        <v>1479</v>
      </c>
      <c r="H57" t="s">
        <v>1480</v>
      </c>
    </row>
    <row r="58" spans="1:8">
      <c r="A58" s="53" t="s">
        <v>1481</v>
      </c>
      <c r="B58" s="53" t="s">
        <v>1482</v>
      </c>
      <c r="C58" s="53" t="s">
        <v>1482</v>
      </c>
      <c r="F58" t="s">
        <v>1481</v>
      </c>
      <c r="G58" t="s">
        <v>1482</v>
      </c>
      <c r="H58" t="s">
        <v>1483</v>
      </c>
    </row>
    <row r="59" spans="1:8">
      <c r="A59" s="53" t="s">
        <v>1484</v>
      </c>
      <c r="B59" s="53" t="s">
        <v>715</v>
      </c>
      <c r="C59" s="53" t="s">
        <v>715</v>
      </c>
      <c r="F59" t="s">
        <v>1484</v>
      </c>
      <c r="G59" t="s">
        <v>715</v>
      </c>
      <c r="H59" t="s">
        <v>717</v>
      </c>
    </row>
    <row r="60" spans="1:8">
      <c r="A60" s="53" t="s">
        <v>1485</v>
      </c>
      <c r="B60" s="53" t="s">
        <v>1486</v>
      </c>
      <c r="C60" s="53" t="s">
        <v>1486</v>
      </c>
      <c r="F60" t="s">
        <v>1485</v>
      </c>
      <c r="G60" t="s">
        <v>1486</v>
      </c>
      <c r="H60" t="s">
        <v>1487</v>
      </c>
    </row>
    <row r="61" spans="1:8">
      <c r="A61" s="53" t="s">
        <v>1488</v>
      </c>
      <c r="B61" s="53" t="s">
        <v>716</v>
      </c>
      <c r="C61" s="53" t="s">
        <v>716</v>
      </c>
      <c r="F61" t="s">
        <v>1488</v>
      </c>
      <c r="G61" t="s">
        <v>716</v>
      </c>
      <c r="H61" t="s">
        <v>719</v>
      </c>
    </row>
    <row r="62" spans="1:8">
      <c r="A62" s="53" t="s">
        <v>1489</v>
      </c>
      <c r="B62" s="53" t="s">
        <v>718</v>
      </c>
      <c r="C62" s="53" t="s">
        <v>718</v>
      </c>
      <c r="F62" t="s">
        <v>1489</v>
      </c>
      <c r="G62" t="s">
        <v>718</v>
      </c>
      <c r="H62" t="s">
        <v>721</v>
      </c>
    </row>
    <row r="63" spans="1:8">
      <c r="A63" s="53" t="s">
        <v>1490</v>
      </c>
      <c r="B63" s="53" t="s">
        <v>1491</v>
      </c>
      <c r="C63" s="53" t="s">
        <v>1491</v>
      </c>
      <c r="F63" t="s">
        <v>1490</v>
      </c>
      <c r="G63" t="s">
        <v>1491</v>
      </c>
      <c r="H63" t="s">
        <v>1492</v>
      </c>
    </row>
    <row r="64" spans="1:8">
      <c r="A64" s="53" t="s">
        <v>1493</v>
      </c>
      <c r="B64" s="53" t="s">
        <v>720</v>
      </c>
      <c r="C64" s="53" t="s">
        <v>720</v>
      </c>
      <c r="F64" t="s">
        <v>1493</v>
      </c>
      <c r="G64" t="s">
        <v>720</v>
      </c>
      <c r="H64" t="s">
        <v>723</v>
      </c>
    </row>
    <row r="65" spans="1:8">
      <c r="A65" s="53" t="s">
        <v>1494</v>
      </c>
      <c r="B65" s="53" t="s">
        <v>722</v>
      </c>
      <c r="C65" s="53" t="s">
        <v>722</v>
      </c>
      <c r="F65" t="s">
        <v>1494</v>
      </c>
      <c r="G65" t="s">
        <v>722</v>
      </c>
      <c r="H65" t="s">
        <v>725</v>
      </c>
    </row>
    <row r="66" spans="1:8">
      <c r="A66" s="53" t="s">
        <v>1495</v>
      </c>
      <c r="B66" s="53" t="s">
        <v>724</v>
      </c>
      <c r="C66" s="53" t="s">
        <v>724</v>
      </c>
      <c r="F66" t="s">
        <v>1495</v>
      </c>
      <c r="G66" t="s">
        <v>724</v>
      </c>
      <c r="H66" t="s">
        <v>727</v>
      </c>
    </row>
    <row r="67" spans="1:8">
      <c r="A67" s="53" t="s">
        <v>1496</v>
      </c>
      <c r="B67" s="53" t="s">
        <v>726</v>
      </c>
      <c r="C67" s="53" t="s">
        <v>726</v>
      </c>
      <c r="F67" t="s">
        <v>1496</v>
      </c>
      <c r="G67" t="s">
        <v>726</v>
      </c>
      <c r="H67" t="s">
        <v>729</v>
      </c>
    </row>
    <row r="68" spans="1:8">
      <c r="A68" s="53" t="s">
        <v>1497</v>
      </c>
      <c r="B68" s="53" t="s">
        <v>728</v>
      </c>
      <c r="C68" s="53" t="s">
        <v>728</v>
      </c>
      <c r="F68" t="s">
        <v>1497</v>
      </c>
      <c r="G68" t="s">
        <v>728</v>
      </c>
      <c r="H68" t="s">
        <v>1498</v>
      </c>
    </row>
    <row r="69" spans="1:8">
      <c r="A69" s="53" t="s">
        <v>1499</v>
      </c>
      <c r="B69" s="53" t="s">
        <v>730</v>
      </c>
      <c r="C69" s="53" t="s">
        <v>730</v>
      </c>
      <c r="F69" t="s">
        <v>1499</v>
      </c>
      <c r="G69" t="s">
        <v>730</v>
      </c>
      <c r="H69" t="s">
        <v>731</v>
      </c>
    </row>
    <row r="70" spans="1:8">
      <c r="A70" s="53" t="s">
        <v>1500</v>
      </c>
      <c r="B70" s="53" t="s">
        <v>732</v>
      </c>
      <c r="C70" s="53" t="s">
        <v>732</v>
      </c>
      <c r="F70" t="s">
        <v>1500</v>
      </c>
      <c r="G70" t="s">
        <v>732</v>
      </c>
      <c r="H70" t="s">
        <v>733</v>
      </c>
    </row>
    <row r="71" spans="1:8">
      <c r="A71" s="53" t="s">
        <v>1501</v>
      </c>
      <c r="B71" s="53" t="s">
        <v>734</v>
      </c>
      <c r="C71" s="53" t="s">
        <v>734</v>
      </c>
      <c r="F71" t="s">
        <v>1501</v>
      </c>
      <c r="G71" t="s">
        <v>734</v>
      </c>
      <c r="H71" t="s">
        <v>735</v>
      </c>
    </row>
    <row r="72" spans="1:8">
      <c r="A72" s="53" t="s">
        <v>1502</v>
      </c>
      <c r="B72" s="53" t="s">
        <v>736</v>
      </c>
      <c r="C72" s="53" t="s">
        <v>736</v>
      </c>
      <c r="F72" t="s">
        <v>1502</v>
      </c>
      <c r="G72" t="s">
        <v>736</v>
      </c>
      <c r="H72" t="s">
        <v>737</v>
      </c>
    </row>
    <row r="73" spans="1:8">
      <c r="A73" s="53" t="s">
        <v>1503</v>
      </c>
      <c r="B73" s="53" t="s">
        <v>738</v>
      </c>
      <c r="C73" s="53" t="s">
        <v>738</v>
      </c>
      <c r="F73" t="s">
        <v>1503</v>
      </c>
      <c r="G73" t="s">
        <v>738</v>
      </c>
      <c r="H73" t="s">
        <v>739</v>
      </c>
    </row>
    <row r="74" spans="1:8">
      <c r="A74" s="53" t="s">
        <v>1504</v>
      </c>
      <c r="B74" s="53" t="s">
        <v>740</v>
      </c>
      <c r="C74" s="53" t="s">
        <v>740</v>
      </c>
      <c r="F74" t="s">
        <v>1504</v>
      </c>
      <c r="G74" t="s">
        <v>740</v>
      </c>
      <c r="H74" t="s">
        <v>741</v>
      </c>
    </row>
    <row r="75" spans="1:8">
      <c r="A75" s="53" t="s">
        <v>1505</v>
      </c>
      <c r="B75" s="53" t="s">
        <v>742</v>
      </c>
      <c r="C75" s="53" t="s">
        <v>742</v>
      </c>
      <c r="F75" t="s">
        <v>1505</v>
      </c>
      <c r="G75" t="s">
        <v>742</v>
      </c>
      <c r="H75" t="s">
        <v>743</v>
      </c>
    </row>
    <row r="76" spans="1:8">
      <c r="A76" s="53" t="s">
        <v>1506</v>
      </c>
      <c r="B76" s="53" t="s">
        <v>1507</v>
      </c>
      <c r="C76" s="53" t="s">
        <v>1507</v>
      </c>
      <c r="F76" t="s">
        <v>1506</v>
      </c>
      <c r="G76" t="s">
        <v>1507</v>
      </c>
      <c r="H76" t="s">
        <v>1508</v>
      </c>
    </row>
    <row r="77" spans="1:8">
      <c r="A77" s="53" t="s">
        <v>1509</v>
      </c>
      <c r="B77" s="53" t="s">
        <v>744</v>
      </c>
      <c r="C77" s="53" t="s">
        <v>744</v>
      </c>
      <c r="F77" t="s">
        <v>1509</v>
      </c>
      <c r="G77" t="s">
        <v>744</v>
      </c>
      <c r="H77" t="s">
        <v>745</v>
      </c>
    </row>
    <row r="78" spans="1:8">
      <c r="A78" s="53" t="s">
        <v>1510</v>
      </c>
      <c r="B78" s="53" t="s">
        <v>746</v>
      </c>
      <c r="C78" s="53" t="s">
        <v>746</v>
      </c>
      <c r="F78" t="s">
        <v>1510</v>
      </c>
      <c r="G78" t="s">
        <v>746</v>
      </c>
      <c r="H78" t="s">
        <v>747</v>
      </c>
    </row>
    <row r="79" spans="1:8">
      <c r="A79" s="53" t="s">
        <v>1511</v>
      </c>
      <c r="B79" s="53" t="s">
        <v>748</v>
      </c>
      <c r="C79" s="53" t="s">
        <v>748</v>
      </c>
      <c r="F79" t="s">
        <v>1511</v>
      </c>
      <c r="G79" t="s">
        <v>748</v>
      </c>
      <c r="H79" t="s">
        <v>749</v>
      </c>
    </row>
    <row r="80" spans="1:8">
      <c r="A80" s="53" t="s">
        <v>1512</v>
      </c>
      <c r="B80" s="53" t="s">
        <v>750</v>
      </c>
      <c r="C80" s="53" t="s">
        <v>750</v>
      </c>
      <c r="F80" t="s">
        <v>1512</v>
      </c>
      <c r="G80" t="s">
        <v>750</v>
      </c>
      <c r="H80" t="s">
        <v>751</v>
      </c>
    </row>
    <row r="81" spans="1:8">
      <c r="A81" s="53" t="s">
        <v>1513</v>
      </c>
      <c r="B81" s="53" t="s">
        <v>752</v>
      </c>
      <c r="C81" s="53" t="s">
        <v>752</v>
      </c>
      <c r="F81" t="s">
        <v>1513</v>
      </c>
      <c r="G81" t="s">
        <v>752</v>
      </c>
      <c r="H81" t="s">
        <v>753</v>
      </c>
    </row>
    <row r="82" spans="1:8">
      <c r="A82" s="53" t="s">
        <v>1514</v>
      </c>
      <c r="B82" s="53" t="s">
        <v>754</v>
      </c>
      <c r="C82" s="53" t="s">
        <v>754</v>
      </c>
      <c r="F82" t="s">
        <v>1514</v>
      </c>
      <c r="G82" t="s">
        <v>754</v>
      </c>
      <c r="H82" t="s">
        <v>755</v>
      </c>
    </row>
    <row r="83" spans="1:8">
      <c r="A83" s="53" t="s">
        <v>1515</v>
      </c>
      <c r="B83" s="53" t="s">
        <v>756</v>
      </c>
      <c r="C83" s="53" t="s">
        <v>756</v>
      </c>
      <c r="F83" t="s">
        <v>1515</v>
      </c>
      <c r="G83" t="s">
        <v>756</v>
      </c>
      <c r="H83" t="s">
        <v>757</v>
      </c>
    </row>
    <row r="84" spans="1:8">
      <c r="A84" s="53" t="s">
        <v>1516</v>
      </c>
      <c r="B84" s="53" t="s">
        <v>758</v>
      </c>
      <c r="C84" s="53" t="s">
        <v>758</v>
      </c>
      <c r="F84" t="s">
        <v>1516</v>
      </c>
      <c r="G84" t="s">
        <v>758</v>
      </c>
      <c r="H84" t="s">
        <v>759</v>
      </c>
    </row>
    <row r="85" spans="1:8">
      <c r="A85" s="53" t="s">
        <v>1517</v>
      </c>
      <c r="B85" s="53" t="s">
        <v>760</v>
      </c>
      <c r="C85" s="53" t="s">
        <v>760</v>
      </c>
      <c r="F85" t="s">
        <v>1517</v>
      </c>
      <c r="G85" t="s">
        <v>760</v>
      </c>
      <c r="H85" t="s">
        <v>761</v>
      </c>
    </row>
    <row r="86" spans="1:8">
      <c r="A86" s="53" t="s">
        <v>1518</v>
      </c>
      <c r="B86" s="53" t="s">
        <v>762</v>
      </c>
      <c r="C86" s="53" t="s">
        <v>762</v>
      </c>
      <c r="F86" t="s">
        <v>1518</v>
      </c>
      <c r="G86" t="s">
        <v>762</v>
      </c>
      <c r="H86" t="s">
        <v>763</v>
      </c>
    </row>
    <row r="87" spans="1:8">
      <c r="A87" s="53" t="s">
        <v>1519</v>
      </c>
      <c r="B87" s="53" t="s">
        <v>764</v>
      </c>
      <c r="C87" s="53" t="s">
        <v>764</v>
      </c>
      <c r="F87" t="s">
        <v>1519</v>
      </c>
      <c r="G87" t="s">
        <v>764</v>
      </c>
      <c r="H87" t="s">
        <v>765</v>
      </c>
    </row>
    <row r="88" spans="1:8">
      <c r="A88" s="53" t="s">
        <v>1520</v>
      </c>
      <c r="B88" s="53" t="s">
        <v>766</v>
      </c>
      <c r="C88" s="53" t="s">
        <v>766</v>
      </c>
      <c r="F88" t="s">
        <v>1520</v>
      </c>
      <c r="G88" t="s">
        <v>766</v>
      </c>
      <c r="H88" t="s">
        <v>767</v>
      </c>
    </row>
    <row r="89" spans="1:8">
      <c r="A89" s="53" t="s">
        <v>1521</v>
      </c>
      <c r="B89" s="53" t="s">
        <v>768</v>
      </c>
      <c r="C89" s="53" t="s">
        <v>768</v>
      </c>
      <c r="F89" t="s">
        <v>1521</v>
      </c>
      <c r="G89" t="s">
        <v>768</v>
      </c>
      <c r="H89" t="s">
        <v>769</v>
      </c>
    </row>
    <row r="90" spans="1:8">
      <c r="A90" s="53" t="s">
        <v>1522</v>
      </c>
      <c r="B90" s="53" t="s">
        <v>770</v>
      </c>
      <c r="C90" s="53" t="s">
        <v>770</v>
      </c>
      <c r="F90" t="s">
        <v>1522</v>
      </c>
      <c r="G90" t="s">
        <v>770</v>
      </c>
      <c r="H90" t="s">
        <v>771</v>
      </c>
    </row>
    <row r="91" spans="1:8">
      <c r="A91" s="53" t="s">
        <v>1523</v>
      </c>
      <c r="B91" s="53" t="s">
        <v>772</v>
      </c>
      <c r="C91" s="53" t="s">
        <v>772</v>
      </c>
      <c r="F91" t="s">
        <v>1523</v>
      </c>
      <c r="G91" t="s">
        <v>772</v>
      </c>
      <c r="H91" t="s">
        <v>773</v>
      </c>
    </row>
    <row r="92" spans="1:8">
      <c r="A92" s="53" t="s">
        <v>1524</v>
      </c>
      <c r="B92" s="53" t="s">
        <v>774</v>
      </c>
      <c r="C92" s="53" t="s">
        <v>774</v>
      </c>
      <c r="F92" t="s">
        <v>1524</v>
      </c>
      <c r="G92" t="s">
        <v>774</v>
      </c>
      <c r="H92" t="s">
        <v>775</v>
      </c>
    </row>
    <row r="93" spans="1:8">
      <c r="A93" s="53" t="s">
        <v>1525</v>
      </c>
      <c r="B93" s="53" t="s">
        <v>776</v>
      </c>
      <c r="C93" s="53" t="s">
        <v>776</v>
      </c>
      <c r="F93" t="s">
        <v>1525</v>
      </c>
      <c r="G93" t="s">
        <v>776</v>
      </c>
      <c r="H93" t="s">
        <v>777</v>
      </c>
    </row>
    <row r="94" spans="1:8">
      <c r="A94" s="53" t="s">
        <v>1526</v>
      </c>
      <c r="B94" s="53" t="s">
        <v>778</v>
      </c>
      <c r="C94" s="53" t="s">
        <v>778</v>
      </c>
      <c r="F94" t="s">
        <v>1526</v>
      </c>
      <c r="G94" t="s">
        <v>778</v>
      </c>
      <c r="H94" t="s">
        <v>779</v>
      </c>
    </row>
    <row r="95" spans="1:8">
      <c r="A95" s="53" t="s">
        <v>1527</v>
      </c>
      <c r="B95" s="53" t="s">
        <v>780</v>
      </c>
      <c r="C95" s="53" t="s">
        <v>780</v>
      </c>
      <c r="F95" t="s">
        <v>1527</v>
      </c>
      <c r="G95" t="s">
        <v>780</v>
      </c>
      <c r="H95" t="s">
        <v>781</v>
      </c>
    </row>
    <row r="96" spans="1:8">
      <c r="A96" s="53" t="s">
        <v>1528</v>
      </c>
      <c r="B96" s="53" t="s">
        <v>782</v>
      </c>
      <c r="C96" s="53" t="s">
        <v>782</v>
      </c>
      <c r="F96" t="s">
        <v>1528</v>
      </c>
      <c r="G96" t="s">
        <v>782</v>
      </c>
      <c r="H96" t="s">
        <v>1529</v>
      </c>
    </row>
    <row r="97" spans="1:8">
      <c r="A97" s="53" t="s">
        <v>1530</v>
      </c>
      <c r="B97" s="53" t="s">
        <v>783</v>
      </c>
      <c r="C97" s="53" t="s">
        <v>783</v>
      </c>
      <c r="F97" t="s">
        <v>1530</v>
      </c>
      <c r="G97" t="s">
        <v>783</v>
      </c>
      <c r="H97" t="s">
        <v>784</v>
      </c>
    </row>
    <row r="98" spans="1:8">
      <c r="A98" s="53" t="s">
        <v>1531</v>
      </c>
      <c r="B98" s="53" t="s">
        <v>1532</v>
      </c>
      <c r="C98" s="53" t="s">
        <v>1532</v>
      </c>
      <c r="F98" t="s">
        <v>1531</v>
      </c>
      <c r="G98" t="s">
        <v>1532</v>
      </c>
      <c r="H98" t="s">
        <v>1533</v>
      </c>
    </row>
    <row r="99" spans="1:8">
      <c r="A99" s="53" t="s">
        <v>1534</v>
      </c>
      <c r="B99" s="53" t="s">
        <v>785</v>
      </c>
      <c r="C99" s="53" t="s">
        <v>785</v>
      </c>
      <c r="F99" t="s">
        <v>1534</v>
      </c>
      <c r="G99" t="s">
        <v>785</v>
      </c>
      <c r="H99" t="s">
        <v>786</v>
      </c>
    </row>
    <row r="100" spans="1:8">
      <c r="A100" s="53" t="s">
        <v>1535</v>
      </c>
      <c r="B100" s="53" t="s">
        <v>787</v>
      </c>
      <c r="C100" s="53" t="s">
        <v>787</v>
      </c>
      <c r="F100" t="s">
        <v>1535</v>
      </c>
      <c r="G100" t="s">
        <v>787</v>
      </c>
      <c r="H100" t="s">
        <v>788</v>
      </c>
    </row>
    <row r="101" spans="1:8">
      <c r="A101" s="53" t="s">
        <v>1536</v>
      </c>
      <c r="B101" s="53" t="s">
        <v>789</v>
      </c>
      <c r="C101" s="53" t="s">
        <v>789</v>
      </c>
      <c r="F101" t="s">
        <v>1536</v>
      </c>
      <c r="G101" t="s">
        <v>789</v>
      </c>
      <c r="H101" t="s">
        <v>1537</v>
      </c>
    </row>
    <row r="102" spans="1:8">
      <c r="A102" s="53" t="s">
        <v>1538</v>
      </c>
      <c r="B102" s="53" t="s">
        <v>790</v>
      </c>
      <c r="C102" s="53" t="s">
        <v>790</v>
      </c>
      <c r="F102" t="s">
        <v>1538</v>
      </c>
      <c r="G102" t="s">
        <v>790</v>
      </c>
      <c r="H102" t="s">
        <v>791</v>
      </c>
    </row>
    <row r="103" spans="1:8">
      <c r="A103" s="53" t="s">
        <v>1539</v>
      </c>
      <c r="B103" s="53" t="s">
        <v>792</v>
      </c>
      <c r="C103" s="53" t="s">
        <v>792</v>
      </c>
      <c r="F103" t="s">
        <v>1539</v>
      </c>
      <c r="G103" t="s">
        <v>792</v>
      </c>
      <c r="H103" t="s">
        <v>793</v>
      </c>
    </row>
    <row r="104" spans="1:8">
      <c r="A104" s="53" t="s">
        <v>1540</v>
      </c>
      <c r="B104" s="53" t="s">
        <v>794</v>
      </c>
      <c r="C104" s="53" t="s">
        <v>794</v>
      </c>
      <c r="F104" t="s">
        <v>1540</v>
      </c>
      <c r="G104" t="s">
        <v>794</v>
      </c>
      <c r="H104" t="s">
        <v>795</v>
      </c>
    </row>
    <row r="105" spans="1:8">
      <c r="A105" s="53" t="s">
        <v>1541</v>
      </c>
      <c r="B105" s="53" t="s">
        <v>796</v>
      </c>
      <c r="C105" s="53" t="s">
        <v>796</v>
      </c>
      <c r="F105" t="s">
        <v>1541</v>
      </c>
      <c r="G105" t="s">
        <v>796</v>
      </c>
      <c r="H105" t="s">
        <v>797</v>
      </c>
    </row>
    <row r="106" spans="1:8">
      <c r="A106" s="53" t="s">
        <v>1542</v>
      </c>
      <c r="B106" s="53" t="s">
        <v>798</v>
      </c>
      <c r="C106" s="53" t="s">
        <v>798</v>
      </c>
      <c r="F106" t="s">
        <v>1542</v>
      </c>
      <c r="G106" t="s">
        <v>798</v>
      </c>
      <c r="H106" t="s">
        <v>799</v>
      </c>
    </row>
    <row r="107" spans="1:8">
      <c r="A107" s="53" t="s">
        <v>1543</v>
      </c>
      <c r="B107" s="53" t="s">
        <v>800</v>
      </c>
      <c r="C107" s="53" t="s">
        <v>800</v>
      </c>
      <c r="F107" t="s">
        <v>1543</v>
      </c>
      <c r="G107" t="s">
        <v>800</v>
      </c>
      <c r="H107" t="s">
        <v>801</v>
      </c>
    </row>
    <row r="108" spans="1:8">
      <c r="A108" s="53" t="s">
        <v>1544</v>
      </c>
      <c r="B108" s="53" t="s">
        <v>1545</v>
      </c>
      <c r="C108" s="53" t="s">
        <v>1545</v>
      </c>
      <c r="F108" t="s">
        <v>1544</v>
      </c>
      <c r="G108" t="s">
        <v>1545</v>
      </c>
      <c r="H108" t="s">
        <v>1546</v>
      </c>
    </row>
    <row r="109" spans="1:8">
      <c r="A109" s="53" t="s">
        <v>1547</v>
      </c>
      <c r="B109" s="53" t="s">
        <v>802</v>
      </c>
      <c r="C109" s="53" t="s">
        <v>802</v>
      </c>
      <c r="F109" t="s">
        <v>1547</v>
      </c>
      <c r="G109" t="s">
        <v>802</v>
      </c>
      <c r="H109" t="s">
        <v>803</v>
      </c>
    </row>
    <row r="110" spans="1:8">
      <c r="A110" s="53" t="s">
        <v>1548</v>
      </c>
      <c r="B110" s="53" t="s">
        <v>804</v>
      </c>
      <c r="C110" s="53" t="s">
        <v>804</v>
      </c>
      <c r="F110" t="s">
        <v>1548</v>
      </c>
      <c r="G110" t="s">
        <v>804</v>
      </c>
      <c r="H110" t="s">
        <v>805</v>
      </c>
    </row>
    <row r="111" spans="1:8">
      <c r="A111" s="53" t="s">
        <v>1549</v>
      </c>
      <c r="B111" s="53" t="s">
        <v>806</v>
      </c>
      <c r="C111" s="53" t="s">
        <v>806</v>
      </c>
      <c r="F111" t="s">
        <v>1549</v>
      </c>
      <c r="G111" t="s">
        <v>806</v>
      </c>
      <c r="H111" t="s">
        <v>807</v>
      </c>
    </row>
    <row r="112" spans="1:8">
      <c r="A112" s="53" t="s">
        <v>1550</v>
      </c>
      <c r="B112" s="53" t="s">
        <v>808</v>
      </c>
      <c r="C112" s="53" t="s">
        <v>808</v>
      </c>
      <c r="F112" t="s">
        <v>1550</v>
      </c>
      <c r="G112" t="s">
        <v>808</v>
      </c>
      <c r="H112" t="s">
        <v>809</v>
      </c>
    </row>
    <row r="113" spans="1:8">
      <c r="A113" s="53" t="s">
        <v>1551</v>
      </c>
      <c r="B113" s="53" t="s">
        <v>810</v>
      </c>
      <c r="C113" s="53" t="s">
        <v>810</v>
      </c>
      <c r="F113" t="s">
        <v>1551</v>
      </c>
      <c r="G113" t="s">
        <v>810</v>
      </c>
      <c r="H113" t="s">
        <v>811</v>
      </c>
    </row>
    <row r="114" spans="1:8">
      <c r="A114" s="53" t="s">
        <v>1552</v>
      </c>
      <c r="B114" s="53" t="s">
        <v>812</v>
      </c>
      <c r="C114" s="53" t="s">
        <v>812</v>
      </c>
      <c r="F114" t="s">
        <v>1552</v>
      </c>
      <c r="G114" t="s">
        <v>812</v>
      </c>
      <c r="H114" t="s">
        <v>813</v>
      </c>
    </row>
    <row r="115" spans="1:8">
      <c r="A115" s="53" t="s">
        <v>1553</v>
      </c>
      <c r="B115" s="53" t="s">
        <v>814</v>
      </c>
      <c r="C115" s="53" t="s">
        <v>814</v>
      </c>
      <c r="F115" t="s">
        <v>1553</v>
      </c>
      <c r="G115" t="s">
        <v>814</v>
      </c>
      <c r="H115" t="s">
        <v>815</v>
      </c>
    </row>
    <row r="116" spans="1:8">
      <c r="A116" s="53" t="s">
        <v>1554</v>
      </c>
      <c r="B116" s="53" t="s">
        <v>816</v>
      </c>
      <c r="C116" s="53" t="s">
        <v>816</v>
      </c>
      <c r="F116" t="s">
        <v>1554</v>
      </c>
      <c r="G116" t="s">
        <v>816</v>
      </c>
      <c r="H116" t="s">
        <v>1555</v>
      </c>
    </row>
    <row r="117" spans="1:8">
      <c r="A117" s="53" t="s">
        <v>1556</v>
      </c>
      <c r="B117" s="53" t="s">
        <v>817</v>
      </c>
      <c r="C117" s="53" t="s">
        <v>817</v>
      </c>
      <c r="F117" t="s">
        <v>1556</v>
      </c>
      <c r="G117" t="s">
        <v>817</v>
      </c>
      <c r="H117" t="s">
        <v>818</v>
      </c>
    </row>
    <row r="118" spans="1:8">
      <c r="A118" s="53" t="s">
        <v>1557</v>
      </c>
      <c r="B118" s="53" t="s">
        <v>819</v>
      </c>
      <c r="C118" s="53" t="s">
        <v>819</v>
      </c>
      <c r="F118" t="s">
        <v>1557</v>
      </c>
      <c r="G118" t="s">
        <v>819</v>
      </c>
      <c r="H118" t="s">
        <v>820</v>
      </c>
    </row>
    <row r="119" spans="1:8">
      <c r="A119" s="53" t="s">
        <v>1558</v>
      </c>
      <c r="B119" s="53" t="s">
        <v>821</v>
      </c>
      <c r="C119" s="53" t="s">
        <v>821</v>
      </c>
      <c r="F119" t="s">
        <v>1558</v>
      </c>
      <c r="G119" t="s">
        <v>821</v>
      </c>
      <c r="H119" t="s">
        <v>822</v>
      </c>
    </row>
    <row r="120" spans="1:8">
      <c r="A120" s="53" t="s">
        <v>1559</v>
      </c>
      <c r="B120" s="53" t="s">
        <v>823</v>
      </c>
      <c r="C120" s="53" t="s">
        <v>823</v>
      </c>
      <c r="F120" t="s">
        <v>1559</v>
      </c>
      <c r="G120" t="s">
        <v>823</v>
      </c>
      <c r="H120" t="s">
        <v>824</v>
      </c>
    </row>
    <row r="121" spans="1:8">
      <c r="A121" s="53" t="s">
        <v>1560</v>
      </c>
      <c r="B121" s="53" t="s">
        <v>1561</v>
      </c>
      <c r="C121" s="53" t="s">
        <v>1561</v>
      </c>
      <c r="F121" t="s">
        <v>1560</v>
      </c>
      <c r="G121" t="s">
        <v>1561</v>
      </c>
      <c r="H121" t="s">
        <v>825</v>
      </c>
    </row>
    <row r="122" spans="1:8">
      <c r="A122" s="53" t="s">
        <v>1562</v>
      </c>
      <c r="B122" s="53" t="s">
        <v>1563</v>
      </c>
      <c r="C122" s="53" t="s">
        <v>1563</v>
      </c>
      <c r="F122" t="s">
        <v>1562</v>
      </c>
      <c r="G122" t="s">
        <v>1563</v>
      </c>
      <c r="H122" t="s">
        <v>1564</v>
      </c>
    </row>
    <row r="123" spans="1:8">
      <c r="A123" s="53" t="s">
        <v>1565</v>
      </c>
      <c r="B123" s="53" t="s">
        <v>826</v>
      </c>
      <c r="C123" s="53" t="s">
        <v>826</v>
      </c>
      <c r="F123" t="s">
        <v>1565</v>
      </c>
      <c r="G123" t="s">
        <v>826</v>
      </c>
      <c r="H123" t="s">
        <v>827</v>
      </c>
    </row>
    <row r="124" spans="1:8">
      <c r="A124" s="53" t="s">
        <v>1566</v>
      </c>
      <c r="B124" s="53" t="s">
        <v>828</v>
      </c>
      <c r="C124" s="53" t="s">
        <v>828</v>
      </c>
      <c r="F124" t="s">
        <v>1566</v>
      </c>
      <c r="G124" t="s">
        <v>828</v>
      </c>
      <c r="H124" t="s">
        <v>829</v>
      </c>
    </row>
    <row r="125" spans="1:8">
      <c r="A125" s="53" t="s">
        <v>1567</v>
      </c>
      <c r="B125" s="53" t="s">
        <v>830</v>
      </c>
      <c r="C125" s="53" t="s">
        <v>830</v>
      </c>
      <c r="F125" t="s">
        <v>1567</v>
      </c>
      <c r="G125" t="s">
        <v>830</v>
      </c>
      <c r="H125" t="s">
        <v>831</v>
      </c>
    </row>
    <row r="126" spans="1:8">
      <c r="A126" s="53" t="s">
        <v>1568</v>
      </c>
      <c r="B126" s="53" t="s">
        <v>832</v>
      </c>
      <c r="C126" s="53" t="s">
        <v>832</v>
      </c>
      <c r="F126" t="s">
        <v>1568</v>
      </c>
      <c r="G126" t="s">
        <v>832</v>
      </c>
      <c r="H126" t="s">
        <v>833</v>
      </c>
    </row>
    <row r="127" spans="1:8">
      <c r="A127" s="53" t="s">
        <v>1569</v>
      </c>
      <c r="B127" s="53" t="s">
        <v>834</v>
      </c>
      <c r="C127" s="53" t="s">
        <v>834</v>
      </c>
      <c r="F127" t="s">
        <v>1569</v>
      </c>
      <c r="G127" t="s">
        <v>834</v>
      </c>
      <c r="H127" t="s">
        <v>835</v>
      </c>
    </row>
    <row r="128" spans="1:8">
      <c r="A128" s="53" t="s">
        <v>1570</v>
      </c>
      <c r="B128" s="53" t="s">
        <v>836</v>
      </c>
      <c r="C128" s="53" t="s">
        <v>836</v>
      </c>
      <c r="F128" t="s">
        <v>1570</v>
      </c>
      <c r="G128" t="s">
        <v>836</v>
      </c>
      <c r="H128" t="s">
        <v>837</v>
      </c>
    </row>
    <row r="129" spans="1:8">
      <c r="A129" s="53" t="s">
        <v>1571</v>
      </c>
      <c r="B129" s="53" t="s">
        <v>838</v>
      </c>
      <c r="C129" s="53" t="s">
        <v>838</v>
      </c>
      <c r="F129" t="s">
        <v>1571</v>
      </c>
      <c r="G129" t="s">
        <v>838</v>
      </c>
      <c r="H129" t="s">
        <v>839</v>
      </c>
    </row>
    <row r="130" spans="1:8">
      <c r="A130" s="53" t="s">
        <v>1572</v>
      </c>
      <c r="B130" s="53" t="s">
        <v>1573</v>
      </c>
      <c r="C130" s="53" t="s">
        <v>1573</v>
      </c>
      <c r="F130" t="s">
        <v>1572</v>
      </c>
      <c r="G130" t="s">
        <v>1573</v>
      </c>
      <c r="H130" t="s">
        <v>1574</v>
      </c>
    </row>
    <row r="131" spans="1:8">
      <c r="A131" s="53" t="s">
        <v>1575</v>
      </c>
      <c r="B131" s="53" t="s">
        <v>840</v>
      </c>
      <c r="C131" s="53" t="s">
        <v>840</v>
      </c>
      <c r="F131" t="s">
        <v>1575</v>
      </c>
      <c r="G131" t="s">
        <v>840</v>
      </c>
      <c r="H131" t="s">
        <v>841</v>
      </c>
    </row>
    <row r="132" spans="1:8">
      <c r="A132" s="53" t="s">
        <v>1576</v>
      </c>
      <c r="B132" s="53" t="s">
        <v>842</v>
      </c>
      <c r="C132" s="53" t="s">
        <v>842</v>
      </c>
      <c r="F132" t="s">
        <v>1576</v>
      </c>
      <c r="G132" t="s">
        <v>842</v>
      </c>
      <c r="H132" t="s">
        <v>843</v>
      </c>
    </row>
    <row r="133" spans="1:8">
      <c r="A133" s="53" t="s">
        <v>1577</v>
      </c>
      <c r="B133" s="53" t="s">
        <v>844</v>
      </c>
      <c r="C133" s="53" t="s">
        <v>844</v>
      </c>
      <c r="F133" t="s">
        <v>1577</v>
      </c>
      <c r="G133" t="s">
        <v>844</v>
      </c>
      <c r="H133" t="s">
        <v>845</v>
      </c>
    </row>
    <row r="134" spans="1:8">
      <c r="A134" s="53" t="s">
        <v>1578</v>
      </c>
      <c r="B134" s="53" t="s">
        <v>1579</v>
      </c>
      <c r="C134" s="53" t="s">
        <v>1579</v>
      </c>
      <c r="F134" t="s">
        <v>1578</v>
      </c>
      <c r="G134" t="s">
        <v>1579</v>
      </c>
      <c r="H134" t="s">
        <v>846</v>
      </c>
    </row>
    <row r="135" spans="1:8">
      <c r="A135" s="53" t="s">
        <v>1580</v>
      </c>
      <c r="B135" s="53" t="s">
        <v>1581</v>
      </c>
      <c r="C135" s="53" t="s">
        <v>1581</v>
      </c>
      <c r="F135" t="s">
        <v>1580</v>
      </c>
      <c r="G135" t="s">
        <v>1581</v>
      </c>
      <c r="H135" t="s">
        <v>1582</v>
      </c>
    </row>
    <row r="136" spans="1:8">
      <c r="A136" s="53" t="s">
        <v>1583</v>
      </c>
      <c r="B136" s="53" t="s">
        <v>847</v>
      </c>
      <c r="C136" s="53" t="s">
        <v>847</v>
      </c>
      <c r="F136" t="s">
        <v>1583</v>
      </c>
      <c r="G136" t="s">
        <v>847</v>
      </c>
      <c r="H136" t="s">
        <v>848</v>
      </c>
    </row>
    <row r="137" spans="1:8">
      <c r="A137" s="53" t="s">
        <v>1584</v>
      </c>
      <c r="B137" s="53" t="s">
        <v>849</v>
      </c>
      <c r="C137" s="53" t="s">
        <v>849</v>
      </c>
      <c r="F137" t="s">
        <v>1584</v>
      </c>
      <c r="G137" t="s">
        <v>849</v>
      </c>
      <c r="H137" t="s">
        <v>850</v>
      </c>
    </row>
    <row r="138" spans="1:8">
      <c r="A138" s="53" t="s">
        <v>1585</v>
      </c>
      <c r="B138" s="53" t="s">
        <v>851</v>
      </c>
      <c r="C138" s="53" t="s">
        <v>851</v>
      </c>
      <c r="F138" t="s">
        <v>1585</v>
      </c>
      <c r="G138" t="s">
        <v>851</v>
      </c>
      <c r="H138" t="s">
        <v>852</v>
      </c>
    </row>
    <row r="139" spans="1:8">
      <c r="A139" s="53" t="s">
        <v>1586</v>
      </c>
      <c r="B139" s="53" t="s">
        <v>853</v>
      </c>
      <c r="C139" s="53" t="s">
        <v>853</v>
      </c>
      <c r="F139" t="s">
        <v>1586</v>
      </c>
      <c r="G139" t="s">
        <v>853</v>
      </c>
      <c r="H139" t="s">
        <v>854</v>
      </c>
    </row>
    <row r="140" spans="1:8">
      <c r="A140" s="53" t="s">
        <v>1587</v>
      </c>
      <c r="B140" s="53" t="s">
        <v>855</v>
      </c>
      <c r="C140" s="53" t="s">
        <v>855</v>
      </c>
      <c r="F140" t="s">
        <v>1587</v>
      </c>
      <c r="G140" t="s">
        <v>855</v>
      </c>
      <c r="H140" t="s">
        <v>856</v>
      </c>
    </row>
    <row r="141" spans="1:8">
      <c r="A141" s="53" t="s">
        <v>1588</v>
      </c>
      <c r="B141" s="53" t="s">
        <v>857</v>
      </c>
      <c r="C141" s="53" t="s">
        <v>857</v>
      </c>
      <c r="F141" t="s">
        <v>1588</v>
      </c>
      <c r="G141" t="s">
        <v>857</v>
      </c>
      <c r="H141" t="s">
        <v>858</v>
      </c>
    </row>
    <row r="142" spans="1:8">
      <c r="A142" s="53" t="s">
        <v>1589</v>
      </c>
      <c r="B142" s="53" t="s">
        <v>859</v>
      </c>
      <c r="C142" s="53" t="s">
        <v>859</v>
      </c>
      <c r="F142" t="s">
        <v>1589</v>
      </c>
      <c r="G142" t="s">
        <v>859</v>
      </c>
      <c r="H142" t="s">
        <v>860</v>
      </c>
    </row>
    <row r="143" spans="1:8">
      <c r="A143" s="53" t="s">
        <v>1590</v>
      </c>
      <c r="B143" s="53" t="s">
        <v>861</v>
      </c>
      <c r="C143" s="53" t="s">
        <v>861</v>
      </c>
      <c r="F143" t="s">
        <v>1590</v>
      </c>
      <c r="G143" t="s">
        <v>861</v>
      </c>
      <c r="H143" t="s">
        <v>862</v>
      </c>
    </row>
    <row r="144" spans="1:8">
      <c r="A144" s="53" t="s">
        <v>1591</v>
      </c>
      <c r="B144" s="53" t="s">
        <v>863</v>
      </c>
      <c r="C144" s="53" t="s">
        <v>863</v>
      </c>
      <c r="F144" t="s">
        <v>1591</v>
      </c>
      <c r="G144" t="s">
        <v>863</v>
      </c>
      <c r="H144" t="s">
        <v>864</v>
      </c>
    </row>
    <row r="145" spans="1:8">
      <c r="A145" s="53" t="s">
        <v>1592</v>
      </c>
      <c r="B145" s="53" t="s">
        <v>865</v>
      </c>
      <c r="C145" s="53" t="s">
        <v>865</v>
      </c>
      <c r="F145" t="s">
        <v>1592</v>
      </c>
      <c r="G145" t="s">
        <v>865</v>
      </c>
      <c r="H145" t="s">
        <v>866</v>
      </c>
    </row>
    <row r="146" spans="1:8">
      <c r="A146" s="53" t="s">
        <v>1593</v>
      </c>
      <c r="B146" s="53" t="s">
        <v>867</v>
      </c>
      <c r="C146" s="53" t="s">
        <v>867</v>
      </c>
      <c r="F146" t="s">
        <v>1593</v>
      </c>
      <c r="G146" t="s">
        <v>867</v>
      </c>
      <c r="H146" t="s">
        <v>868</v>
      </c>
    </row>
    <row r="147" spans="1:8">
      <c r="A147" s="53" t="s">
        <v>1594</v>
      </c>
      <c r="B147" s="53" t="s">
        <v>1595</v>
      </c>
      <c r="C147" s="53" t="s">
        <v>1595</v>
      </c>
      <c r="F147" t="s">
        <v>1594</v>
      </c>
      <c r="G147" t="s">
        <v>1595</v>
      </c>
      <c r="H147" t="s">
        <v>1596</v>
      </c>
    </row>
    <row r="148" spans="1:8">
      <c r="A148" s="53" t="s">
        <v>1597</v>
      </c>
      <c r="B148" s="53" t="s">
        <v>1598</v>
      </c>
      <c r="C148" s="53" t="s">
        <v>1598</v>
      </c>
      <c r="F148" t="s">
        <v>1597</v>
      </c>
      <c r="G148" t="s">
        <v>1598</v>
      </c>
      <c r="H148" t="s">
        <v>869</v>
      </c>
    </row>
    <row r="149" spans="1:8">
      <c r="A149" s="53" t="s">
        <v>1599</v>
      </c>
      <c r="B149" s="53" t="s">
        <v>1600</v>
      </c>
      <c r="C149" s="53" t="s">
        <v>1600</v>
      </c>
      <c r="F149" t="s">
        <v>1599</v>
      </c>
      <c r="G149" t="s">
        <v>1600</v>
      </c>
      <c r="H149" t="s">
        <v>1601</v>
      </c>
    </row>
    <row r="150" spans="1:8">
      <c r="A150" s="53" t="s">
        <v>1602</v>
      </c>
      <c r="B150" s="53" t="s">
        <v>870</v>
      </c>
      <c r="C150" s="53" t="s">
        <v>870</v>
      </c>
      <c r="F150" t="s">
        <v>1602</v>
      </c>
      <c r="G150" t="s">
        <v>870</v>
      </c>
      <c r="H150" t="s">
        <v>871</v>
      </c>
    </row>
    <row r="151" spans="1:8">
      <c r="A151" s="53" t="s">
        <v>1603</v>
      </c>
      <c r="B151" s="53" t="s">
        <v>872</v>
      </c>
      <c r="C151" s="53" t="s">
        <v>872</v>
      </c>
      <c r="F151" t="s">
        <v>1603</v>
      </c>
      <c r="G151" t="s">
        <v>872</v>
      </c>
      <c r="H151" t="s">
        <v>873</v>
      </c>
    </row>
    <row r="152" spans="1:8">
      <c r="A152" s="53" t="s">
        <v>1604</v>
      </c>
      <c r="B152" s="53" t="s">
        <v>1605</v>
      </c>
      <c r="C152" s="53" t="s">
        <v>1605</v>
      </c>
      <c r="F152" t="s">
        <v>1604</v>
      </c>
      <c r="G152" t="s">
        <v>1605</v>
      </c>
      <c r="H152" t="s">
        <v>875</v>
      </c>
    </row>
    <row r="153" spans="1:8">
      <c r="A153" s="53" t="s">
        <v>1606</v>
      </c>
      <c r="B153" s="53" t="s">
        <v>874</v>
      </c>
      <c r="C153" s="53" t="s">
        <v>874</v>
      </c>
      <c r="F153" t="s">
        <v>1606</v>
      </c>
      <c r="G153" t="s">
        <v>874</v>
      </c>
      <c r="H153" t="s">
        <v>877</v>
      </c>
    </row>
    <row r="154" spans="1:8">
      <c r="A154" s="53" t="s">
        <v>1607</v>
      </c>
      <c r="B154" s="53" t="s">
        <v>876</v>
      </c>
      <c r="C154" s="53" t="s">
        <v>876</v>
      </c>
      <c r="F154" t="s">
        <v>1607</v>
      </c>
      <c r="G154" t="s">
        <v>876</v>
      </c>
      <c r="H154" t="s">
        <v>879</v>
      </c>
    </row>
    <row r="155" spans="1:8">
      <c r="A155" s="53" t="s">
        <v>1608</v>
      </c>
      <c r="B155" s="53" t="s">
        <v>878</v>
      </c>
      <c r="C155" s="53" t="s">
        <v>878</v>
      </c>
      <c r="F155" t="s">
        <v>1608</v>
      </c>
      <c r="G155" t="s">
        <v>878</v>
      </c>
      <c r="H155" t="s">
        <v>881</v>
      </c>
    </row>
    <row r="156" spans="1:8">
      <c r="A156" s="53" t="s">
        <v>1609</v>
      </c>
      <c r="B156" s="53" t="s">
        <v>880</v>
      </c>
      <c r="C156" s="53" t="s">
        <v>880</v>
      </c>
      <c r="F156" t="s">
        <v>1609</v>
      </c>
      <c r="G156" t="s">
        <v>880</v>
      </c>
      <c r="H156" t="s">
        <v>883</v>
      </c>
    </row>
    <row r="157" spans="1:8">
      <c r="A157" s="53" t="s">
        <v>1610</v>
      </c>
      <c r="B157" s="53" t="s">
        <v>882</v>
      </c>
      <c r="C157" s="53" t="s">
        <v>882</v>
      </c>
      <c r="F157" t="s">
        <v>1610</v>
      </c>
      <c r="G157" t="s">
        <v>882</v>
      </c>
      <c r="H157" t="s">
        <v>886</v>
      </c>
    </row>
    <row r="158" spans="1:8">
      <c r="A158" s="53" t="s">
        <v>1611</v>
      </c>
      <c r="B158" s="53" t="s">
        <v>884</v>
      </c>
      <c r="C158" s="53" t="s">
        <v>884</v>
      </c>
      <c r="F158" t="s">
        <v>1611</v>
      </c>
      <c r="G158" t="s">
        <v>884</v>
      </c>
      <c r="H158" t="s">
        <v>887</v>
      </c>
    </row>
    <row r="159" spans="1:8">
      <c r="A159" s="53" t="s">
        <v>1612</v>
      </c>
      <c r="B159" s="53" t="s">
        <v>885</v>
      </c>
      <c r="C159" s="53" t="s">
        <v>885</v>
      </c>
      <c r="F159" t="s">
        <v>1612</v>
      </c>
      <c r="G159" t="s">
        <v>885</v>
      </c>
      <c r="H159" t="s">
        <v>889</v>
      </c>
    </row>
    <row r="160" spans="1:8">
      <c r="A160" s="53" t="s">
        <v>1613</v>
      </c>
      <c r="B160" s="53" t="s">
        <v>888</v>
      </c>
      <c r="C160" s="53" t="s">
        <v>888</v>
      </c>
      <c r="F160" t="s">
        <v>1613</v>
      </c>
      <c r="G160" t="s">
        <v>888</v>
      </c>
      <c r="H160" t="s">
        <v>892</v>
      </c>
    </row>
    <row r="161" spans="1:8">
      <c r="A161" s="53" t="s">
        <v>1614</v>
      </c>
      <c r="B161" s="53" t="s">
        <v>890</v>
      </c>
      <c r="C161" s="53" t="s">
        <v>890</v>
      </c>
      <c r="F161" t="s">
        <v>1614</v>
      </c>
      <c r="G161" t="s">
        <v>890</v>
      </c>
      <c r="H161" t="s">
        <v>894</v>
      </c>
    </row>
    <row r="162" spans="1:8">
      <c r="A162" s="53" t="s">
        <v>1615</v>
      </c>
      <c r="B162" s="53" t="s">
        <v>891</v>
      </c>
      <c r="C162" s="53" t="s">
        <v>891</v>
      </c>
      <c r="F162" t="s">
        <v>1615</v>
      </c>
      <c r="G162" t="s">
        <v>891</v>
      </c>
      <c r="H162" t="s">
        <v>896</v>
      </c>
    </row>
    <row r="163" spans="1:8">
      <c r="A163" s="53" t="s">
        <v>1616</v>
      </c>
      <c r="B163" s="53" t="s">
        <v>893</v>
      </c>
      <c r="C163" s="53" t="s">
        <v>893</v>
      </c>
      <c r="F163" t="s">
        <v>1616</v>
      </c>
      <c r="G163" t="s">
        <v>893</v>
      </c>
      <c r="H163" t="s">
        <v>898</v>
      </c>
    </row>
    <row r="164" spans="1:8">
      <c r="A164" s="53" t="s">
        <v>1617</v>
      </c>
      <c r="B164" s="53" t="s">
        <v>895</v>
      </c>
      <c r="C164" s="53" t="s">
        <v>895</v>
      </c>
      <c r="F164" t="s">
        <v>1617</v>
      </c>
      <c r="G164" t="s">
        <v>895</v>
      </c>
      <c r="H164" t="s">
        <v>900</v>
      </c>
    </row>
    <row r="165" spans="1:8">
      <c r="A165" s="53" t="s">
        <v>1618</v>
      </c>
      <c r="B165" s="53" t="s">
        <v>897</v>
      </c>
      <c r="C165" s="53" t="s">
        <v>897</v>
      </c>
      <c r="F165" t="s">
        <v>1618</v>
      </c>
      <c r="G165" t="s">
        <v>897</v>
      </c>
      <c r="H165" t="s">
        <v>902</v>
      </c>
    </row>
    <row r="166" spans="1:8">
      <c r="A166" s="53" t="s">
        <v>1619</v>
      </c>
      <c r="B166" s="53" t="s">
        <v>899</v>
      </c>
      <c r="C166" s="53" t="s">
        <v>899</v>
      </c>
      <c r="F166" t="s">
        <v>1619</v>
      </c>
      <c r="G166" t="s">
        <v>899</v>
      </c>
      <c r="H166" t="s">
        <v>904</v>
      </c>
    </row>
    <row r="167" spans="1:8">
      <c r="A167" s="53" t="s">
        <v>1620</v>
      </c>
      <c r="B167" s="53" t="s">
        <v>901</v>
      </c>
      <c r="C167" s="53" t="s">
        <v>901</v>
      </c>
      <c r="F167" t="s">
        <v>1620</v>
      </c>
      <c r="G167" t="s">
        <v>901</v>
      </c>
      <c r="H167" t="s">
        <v>906</v>
      </c>
    </row>
    <row r="168" spans="1:8">
      <c r="A168" s="53" t="s">
        <v>1621</v>
      </c>
      <c r="B168" s="53" t="s">
        <v>903</v>
      </c>
      <c r="C168" s="53" t="s">
        <v>903</v>
      </c>
      <c r="F168" t="s">
        <v>1621</v>
      </c>
      <c r="G168" t="s">
        <v>903</v>
      </c>
      <c r="H168" t="s">
        <v>908</v>
      </c>
    </row>
    <row r="169" spans="1:8">
      <c r="A169" s="53" t="s">
        <v>1622</v>
      </c>
      <c r="B169" s="53" t="s">
        <v>905</v>
      </c>
      <c r="C169" s="53" t="s">
        <v>905</v>
      </c>
      <c r="F169" t="s">
        <v>1622</v>
      </c>
      <c r="G169" t="s">
        <v>905</v>
      </c>
      <c r="H169" t="s">
        <v>910</v>
      </c>
    </row>
    <row r="170" spans="1:8">
      <c r="A170" s="53" t="s">
        <v>1623</v>
      </c>
      <c r="B170" s="53" t="s">
        <v>907</v>
      </c>
      <c r="C170" s="53" t="s">
        <v>907</v>
      </c>
      <c r="F170" t="s">
        <v>1623</v>
      </c>
      <c r="G170" t="s">
        <v>907</v>
      </c>
      <c r="H170" t="s">
        <v>912</v>
      </c>
    </row>
    <row r="171" spans="1:8">
      <c r="A171" s="53" t="s">
        <v>1624</v>
      </c>
      <c r="B171" s="53" t="s">
        <v>909</v>
      </c>
      <c r="C171" s="53" t="s">
        <v>909</v>
      </c>
      <c r="F171" t="s">
        <v>1624</v>
      </c>
      <c r="G171" t="s">
        <v>909</v>
      </c>
      <c r="H171" t="s">
        <v>914</v>
      </c>
    </row>
    <row r="172" spans="1:8">
      <c r="A172" s="53" t="s">
        <v>1625</v>
      </c>
      <c r="B172" s="53" t="s">
        <v>911</v>
      </c>
      <c r="C172" s="53" t="s">
        <v>911</v>
      </c>
      <c r="F172" t="s">
        <v>1625</v>
      </c>
      <c r="G172" t="s">
        <v>911</v>
      </c>
      <c r="H172" t="s">
        <v>916</v>
      </c>
    </row>
    <row r="173" spans="1:8">
      <c r="A173" s="53" t="s">
        <v>1626</v>
      </c>
      <c r="B173" s="53" t="s">
        <v>1627</v>
      </c>
      <c r="C173" s="53" t="s">
        <v>1627</v>
      </c>
      <c r="F173" t="s">
        <v>1626</v>
      </c>
      <c r="G173" t="s">
        <v>1627</v>
      </c>
      <c r="H173" t="s">
        <v>1628</v>
      </c>
    </row>
    <row r="174" spans="1:8">
      <c r="A174" s="53" t="s">
        <v>1629</v>
      </c>
      <c r="B174" s="53" t="s">
        <v>913</v>
      </c>
      <c r="C174" s="53" t="s">
        <v>913</v>
      </c>
      <c r="F174" t="s">
        <v>1629</v>
      </c>
      <c r="G174" t="s">
        <v>913</v>
      </c>
      <c r="H174" t="s">
        <v>919</v>
      </c>
    </row>
    <row r="175" spans="1:8">
      <c r="A175" s="53" t="s">
        <v>1630</v>
      </c>
      <c r="B175" s="53" t="s">
        <v>915</v>
      </c>
      <c r="C175" s="53" t="s">
        <v>915</v>
      </c>
      <c r="F175" t="s">
        <v>1630</v>
      </c>
      <c r="G175" t="s">
        <v>915</v>
      </c>
      <c r="H175" t="s">
        <v>921</v>
      </c>
    </row>
    <row r="176" spans="1:8">
      <c r="A176" s="53" t="s">
        <v>1631</v>
      </c>
      <c r="B176" s="53" t="s">
        <v>917</v>
      </c>
      <c r="C176" s="53" t="s">
        <v>917</v>
      </c>
      <c r="F176" t="s">
        <v>1631</v>
      </c>
      <c r="G176" t="s">
        <v>917</v>
      </c>
      <c r="H176" t="s">
        <v>923</v>
      </c>
    </row>
    <row r="177" spans="1:8">
      <c r="A177" s="53" t="s">
        <v>1632</v>
      </c>
      <c r="B177" s="53" t="s">
        <v>918</v>
      </c>
      <c r="C177" s="53" t="s">
        <v>918</v>
      </c>
      <c r="F177" t="s">
        <v>1632</v>
      </c>
      <c r="G177" t="s">
        <v>918</v>
      </c>
      <c r="H177" t="s">
        <v>925</v>
      </c>
    </row>
    <row r="178" spans="1:8">
      <c r="A178" s="53" t="s">
        <v>1633</v>
      </c>
      <c r="B178" s="53" t="s">
        <v>920</v>
      </c>
      <c r="C178" s="53" t="s">
        <v>920</v>
      </c>
      <c r="F178" t="s">
        <v>1633</v>
      </c>
      <c r="G178" t="s">
        <v>920</v>
      </c>
      <c r="H178" t="s">
        <v>927</v>
      </c>
    </row>
    <row r="179" spans="1:8">
      <c r="A179" s="53" t="s">
        <v>1634</v>
      </c>
      <c r="B179" s="53" t="s">
        <v>922</v>
      </c>
      <c r="C179" s="53" t="s">
        <v>922</v>
      </c>
      <c r="F179" t="s">
        <v>1634</v>
      </c>
      <c r="G179" t="s">
        <v>922</v>
      </c>
      <c r="H179" t="s">
        <v>929</v>
      </c>
    </row>
    <row r="180" spans="1:8">
      <c r="A180" s="53" t="s">
        <v>1635</v>
      </c>
      <c r="B180" s="53" t="s">
        <v>924</v>
      </c>
      <c r="C180" s="53" t="s">
        <v>924</v>
      </c>
      <c r="F180" t="s">
        <v>1635</v>
      </c>
      <c r="G180" t="s">
        <v>924</v>
      </c>
      <c r="H180" t="s">
        <v>931</v>
      </c>
    </row>
    <row r="181" spans="1:8">
      <c r="A181" s="53" t="s">
        <v>1636</v>
      </c>
      <c r="B181" s="53" t="s">
        <v>926</v>
      </c>
      <c r="C181" s="53" t="s">
        <v>926</v>
      </c>
      <c r="F181" t="s">
        <v>1636</v>
      </c>
      <c r="G181" t="s">
        <v>926</v>
      </c>
      <c r="H181" t="s">
        <v>933</v>
      </c>
    </row>
    <row r="182" spans="1:8">
      <c r="A182" s="53" t="s">
        <v>1637</v>
      </c>
      <c r="B182" s="53" t="s">
        <v>1638</v>
      </c>
      <c r="C182" s="53" t="s">
        <v>1638</v>
      </c>
      <c r="F182" t="s">
        <v>1637</v>
      </c>
      <c r="G182" t="s">
        <v>1638</v>
      </c>
      <c r="H182" t="s">
        <v>1639</v>
      </c>
    </row>
    <row r="183" spans="1:8">
      <c r="A183" s="53" t="s">
        <v>1640</v>
      </c>
      <c r="B183" s="53" t="s">
        <v>928</v>
      </c>
      <c r="C183" s="53" t="s">
        <v>928</v>
      </c>
      <c r="F183" t="s">
        <v>1640</v>
      </c>
      <c r="G183" t="s">
        <v>928</v>
      </c>
      <c r="H183" t="s">
        <v>935</v>
      </c>
    </row>
    <row r="184" spans="1:8">
      <c r="A184" s="53" t="s">
        <v>1641</v>
      </c>
      <c r="B184" s="53" t="s">
        <v>930</v>
      </c>
      <c r="C184" s="53" t="s">
        <v>930</v>
      </c>
      <c r="F184" t="s">
        <v>1641</v>
      </c>
      <c r="G184" t="s">
        <v>930</v>
      </c>
      <c r="H184" t="s">
        <v>936</v>
      </c>
    </row>
    <row r="185" spans="1:8">
      <c r="A185" s="53" t="s">
        <v>1642</v>
      </c>
      <c r="B185" s="53" t="s">
        <v>1643</v>
      </c>
      <c r="C185" s="53" t="s">
        <v>1643</v>
      </c>
      <c r="F185" t="s">
        <v>1642</v>
      </c>
      <c r="G185" t="s">
        <v>1643</v>
      </c>
      <c r="H185" t="s">
        <v>1644</v>
      </c>
    </row>
    <row r="186" spans="1:8">
      <c r="A186" s="53" t="s">
        <v>1645</v>
      </c>
      <c r="B186" s="53" t="s">
        <v>932</v>
      </c>
      <c r="C186" s="53" t="s">
        <v>932</v>
      </c>
      <c r="F186" t="s">
        <v>1645</v>
      </c>
      <c r="G186" t="s">
        <v>932</v>
      </c>
      <c r="H186" t="s">
        <v>938</v>
      </c>
    </row>
    <row r="187" spans="1:8">
      <c r="A187" s="53" t="s">
        <v>1646</v>
      </c>
      <c r="B187" s="53" t="s">
        <v>934</v>
      </c>
      <c r="C187" s="53" t="s">
        <v>934</v>
      </c>
      <c r="F187" t="s">
        <v>1646</v>
      </c>
      <c r="G187" t="s">
        <v>934</v>
      </c>
      <c r="H187" t="s">
        <v>939</v>
      </c>
    </row>
    <row r="188" spans="1:8">
      <c r="A188" s="53" t="s">
        <v>1647</v>
      </c>
      <c r="B188" s="53" t="s">
        <v>1648</v>
      </c>
      <c r="C188" s="53" t="s">
        <v>1648</v>
      </c>
      <c r="F188" t="s">
        <v>1647</v>
      </c>
      <c r="G188" t="s">
        <v>1648</v>
      </c>
      <c r="H188" t="s">
        <v>1649</v>
      </c>
    </row>
    <row r="189" spans="1:8">
      <c r="A189" s="53" t="s">
        <v>1650</v>
      </c>
      <c r="B189" s="53" t="s">
        <v>937</v>
      </c>
      <c r="C189" s="53" t="s">
        <v>937</v>
      </c>
      <c r="F189" t="s">
        <v>1650</v>
      </c>
      <c r="G189" t="s">
        <v>937</v>
      </c>
      <c r="H189" t="s">
        <v>941</v>
      </c>
    </row>
    <row r="190" spans="1:8">
      <c r="A190" s="53" t="s">
        <v>1651</v>
      </c>
      <c r="B190" s="53" t="s">
        <v>1652</v>
      </c>
      <c r="C190" s="53" t="s">
        <v>1652</v>
      </c>
      <c r="F190" t="s">
        <v>1651</v>
      </c>
      <c r="G190" t="s">
        <v>1652</v>
      </c>
      <c r="H190" t="s">
        <v>943</v>
      </c>
    </row>
    <row r="191" spans="1:8">
      <c r="A191" s="53" t="s">
        <v>1653</v>
      </c>
      <c r="B191" s="53" t="s">
        <v>940</v>
      </c>
      <c r="C191" s="53" t="s">
        <v>940</v>
      </c>
      <c r="F191" t="s">
        <v>1653</v>
      </c>
      <c r="G191" t="s">
        <v>940</v>
      </c>
      <c r="H191" t="s">
        <v>945</v>
      </c>
    </row>
    <row r="192" spans="1:8">
      <c r="A192" s="53" t="s">
        <v>1654</v>
      </c>
      <c r="B192" s="53" t="s">
        <v>1655</v>
      </c>
      <c r="C192" s="53" t="s">
        <v>1655</v>
      </c>
      <c r="F192" t="s">
        <v>1654</v>
      </c>
      <c r="G192" t="s">
        <v>1655</v>
      </c>
      <c r="H192" t="s">
        <v>946</v>
      </c>
    </row>
    <row r="193" spans="1:8">
      <c r="A193" s="53" t="s">
        <v>1656</v>
      </c>
      <c r="B193" s="53" t="s">
        <v>942</v>
      </c>
      <c r="C193" s="53" t="s">
        <v>942</v>
      </c>
      <c r="F193" t="s">
        <v>1656</v>
      </c>
      <c r="G193" t="s">
        <v>942</v>
      </c>
      <c r="H193" t="s">
        <v>948</v>
      </c>
    </row>
    <row r="194" spans="1:8">
      <c r="A194" s="53" t="s">
        <v>1657</v>
      </c>
      <c r="B194" s="53" t="s">
        <v>944</v>
      </c>
      <c r="C194" s="53" t="s">
        <v>944</v>
      </c>
      <c r="F194" t="s">
        <v>1657</v>
      </c>
      <c r="G194" t="s">
        <v>944</v>
      </c>
      <c r="H194" t="s">
        <v>950</v>
      </c>
    </row>
    <row r="195" spans="1:8">
      <c r="A195" s="53" t="s">
        <v>1658</v>
      </c>
      <c r="B195" s="53" t="s">
        <v>1659</v>
      </c>
      <c r="C195" s="53" t="s">
        <v>1659</v>
      </c>
      <c r="F195" t="s">
        <v>1658</v>
      </c>
      <c r="G195" t="s">
        <v>1659</v>
      </c>
      <c r="H195" t="s">
        <v>952</v>
      </c>
    </row>
    <row r="196" spans="1:8">
      <c r="A196" s="53" t="s">
        <v>1660</v>
      </c>
      <c r="B196" s="53" t="s">
        <v>947</v>
      </c>
      <c r="C196" s="53" t="s">
        <v>947</v>
      </c>
      <c r="F196" t="s">
        <v>1660</v>
      </c>
      <c r="G196" t="s">
        <v>947</v>
      </c>
      <c r="H196" t="s">
        <v>954</v>
      </c>
    </row>
    <row r="197" spans="1:8">
      <c r="A197" s="53" t="s">
        <v>1661</v>
      </c>
      <c r="B197" s="53" t="s">
        <v>949</v>
      </c>
      <c r="C197" s="53" t="s">
        <v>949</v>
      </c>
      <c r="F197" t="s">
        <v>1661</v>
      </c>
      <c r="G197" t="s">
        <v>949</v>
      </c>
      <c r="H197" t="s">
        <v>956</v>
      </c>
    </row>
    <row r="198" spans="1:8">
      <c r="A198" s="53" t="s">
        <v>1662</v>
      </c>
      <c r="B198" s="53" t="s">
        <v>1663</v>
      </c>
      <c r="C198" s="53" t="s">
        <v>1663</v>
      </c>
      <c r="F198" t="s">
        <v>1662</v>
      </c>
      <c r="G198" t="s">
        <v>1663</v>
      </c>
      <c r="H198" t="s">
        <v>957</v>
      </c>
    </row>
    <row r="199" spans="1:8">
      <c r="A199" s="53" t="s">
        <v>1664</v>
      </c>
      <c r="B199" s="53" t="s">
        <v>1665</v>
      </c>
      <c r="C199" s="53" t="s">
        <v>1665</v>
      </c>
      <c r="F199" t="s">
        <v>1664</v>
      </c>
      <c r="G199" t="s">
        <v>1665</v>
      </c>
      <c r="H199" t="s">
        <v>1666</v>
      </c>
    </row>
    <row r="200" spans="1:8">
      <c r="A200" s="53" t="s">
        <v>1667</v>
      </c>
      <c r="B200" s="53" t="s">
        <v>951</v>
      </c>
      <c r="C200" s="53" t="s">
        <v>951</v>
      </c>
      <c r="F200" t="s">
        <v>1667</v>
      </c>
      <c r="G200" t="s">
        <v>951</v>
      </c>
      <c r="H200" t="s">
        <v>959</v>
      </c>
    </row>
    <row r="201" spans="1:8">
      <c r="A201" s="53" t="s">
        <v>1668</v>
      </c>
      <c r="B201" s="53" t="s">
        <v>953</v>
      </c>
      <c r="C201" s="53" t="s">
        <v>953</v>
      </c>
      <c r="F201" t="s">
        <v>1668</v>
      </c>
      <c r="G201" t="s">
        <v>953</v>
      </c>
      <c r="H201" t="s">
        <v>961</v>
      </c>
    </row>
    <row r="202" spans="1:8">
      <c r="A202" s="53" t="s">
        <v>1669</v>
      </c>
      <c r="B202" s="53" t="s">
        <v>955</v>
      </c>
      <c r="C202" s="53" t="s">
        <v>955</v>
      </c>
      <c r="F202" t="s">
        <v>1669</v>
      </c>
      <c r="G202" t="s">
        <v>955</v>
      </c>
      <c r="H202" t="s">
        <v>963</v>
      </c>
    </row>
    <row r="203" spans="1:8">
      <c r="A203" s="53" t="s">
        <v>1670</v>
      </c>
      <c r="B203" s="53" t="s">
        <v>1671</v>
      </c>
      <c r="C203" s="53" t="s">
        <v>1671</v>
      </c>
      <c r="F203" t="s">
        <v>1670</v>
      </c>
      <c r="G203" t="s">
        <v>1671</v>
      </c>
      <c r="H203" t="s">
        <v>1672</v>
      </c>
    </row>
    <row r="204" spans="1:8">
      <c r="A204" s="53" t="s">
        <v>1673</v>
      </c>
      <c r="B204" s="53" t="s">
        <v>958</v>
      </c>
      <c r="C204" s="53" t="s">
        <v>958</v>
      </c>
      <c r="F204" t="s">
        <v>1673</v>
      </c>
      <c r="G204" t="s">
        <v>958</v>
      </c>
      <c r="H204" t="s">
        <v>965</v>
      </c>
    </row>
    <row r="205" spans="1:8">
      <c r="A205" s="53" t="s">
        <v>1674</v>
      </c>
      <c r="B205" s="53" t="s">
        <v>960</v>
      </c>
      <c r="C205" s="53" t="s">
        <v>960</v>
      </c>
      <c r="F205" t="s">
        <v>1674</v>
      </c>
      <c r="G205" t="s">
        <v>960</v>
      </c>
      <c r="H205" t="s">
        <v>967</v>
      </c>
    </row>
    <row r="206" spans="1:8">
      <c r="A206" s="53" t="s">
        <v>1675</v>
      </c>
      <c r="B206" s="53" t="s">
        <v>962</v>
      </c>
      <c r="C206" s="53" t="s">
        <v>962</v>
      </c>
      <c r="F206" t="s">
        <v>1675</v>
      </c>
      <c r="G206" t="s">
        <v>962</v>
      </c>
      <c r="H206" t="s">
        <v>969</v>
      </c>
    </row>
    <row r="207" spans="1:8">
      <c r="A207" s="53" t="s">
        <v>1676</v>
      </c>
      <c r="B207" s="53" t="s">
        <v>964</v>
      </c>
      <c r="C207" s="53" t="s">
        <v>964</v>
      </c>
      <c r="F207" t="s">
        <v>1676</v>
      </c>
      <c r="G207" t="s">
        <v>964</v>
      </c>
      <c r="H207" t="s">
        <v>970</v>
      </c>
    </row>
    <row r="208" spans="1:8">
      <c r="A208" s="53" t="s">
        <v>1677</v>
      </c>
      <c r="B208" s="53" t="s">
        <v>1678</v>
      </c>
      <c r="C208" s="53" t="s">
        <v>1678</v>
      </c>
      <c r="F208" t="s">
        <v>1677</v>
      </c>
      <c r="G208" t="s">
        <v>1678</v>
      </c>
      <c r="H208" t="s">
        <v>1679</v>
      </c>
    </row>
    <row r="209" spans="1:8">
      <c r="A209" s="53" t="s">
        <v>1680</v>
      </c>
      <c r="B209" s="53" t="s">
        <v>966</v>
      </c>
      <c r="C209" s="53" t="s">
        <v>966</v>
      </c>
      <c r="F209" t="s">
        <v>1680</v>
      </c>
      <c r="G209" t="s">
        <v>966</v>
      </c>
      <c r="H209" t="s">
        <v>972</v>
      </c>
    </row>
    <row r="210" spans="1:8">
      <c r="A210" s="53" t="s">
        <v>1681</v>
      </c>
      <c r="B210" s="53" t="s">
        <v>968</v>
      </c>
      <c r="C210" s="53" t="s">
        <v>968</v>
      </c>
      <c r="F210" t="s">
        <v>1681</v>
      </c>
      <c r="G210" t="s">
        <v>968</v>
      </c>
      <c r="H210" t="s">
        <v>974</v>
      </c>
    </row>
    <row r="211" spans="1:8">
      <c r="A211" s="53" t="s">
        <v>1682</v>
      </c>
      <c r="B211" s="53" t="s">
        <v>1683</v>
      </c>
      <c r="C211" s="53" t="s">
        <v>1683</v>
      </c>
      <c r="F211" t="s">
        <v>1682</v>
      </c>
      <c r="G211" t="s">
        <v>1683</v>
      </c>
      <c r="H211" t="s">
        <v>975</v>
      </c>
    </row>
    <row r="212" spans="1:8">
      <c r="A212" s="53" t="s">
        <v>1684</v>
      </c>
      <c r="B212" s="53" t="s">
        <v>1685</v>
      </c>
      <c r="C212" s="53" t="s">
        <v>1685</v>
      </c>
      <c r="F212" t="s">
        <v>1684</v>
      </c>
      <c r="G212" t="s">
        <v>1685</v>
      </c>
      <c r="H212" t="s">
        <v>977</v>
      </c>
    </row>
    <row r="213" spans="1:8">
      <c r="A213" s="53" t="s">
        <v>1686</v>
      </c>
      <c r="B213" s="53" t="s">
        <v>1687</v>
      </c>
      <c r="C213" s="53" t="s">
        <v>1687</v>
      </c>
      <c r="F213" t="s">
        <v>1686</v>
      </c>
      <c r="G213" t="s">
        <v>1687</v>
      </c>
      <c r="H213" t="s">
        <v>1688</v>
      </c>
    </row>
    <row r="214" spans="1:8">
      <c r="A214" s="53" t="s">
        <v>1689</v>
      </c>
      <c r="B214" s="53" t="s">
        <v>971</v>
      </c>
      <c r="C214" s="53" t="s">
        <v>971</v>
      </c>
      <c r="F214" t="s">
        <v>1689</v>
      </c>
      <c r="G214" t="s">
        <v>971</v>
      </c>
      <c r="H214" t="s">
        <v>979</v>
      </c>
    </row>
    <row r="215" spans="1:8">
      <c r="A215" s="53" t="s">
        <v>1690</v>
      </c>
      <c r="B215" s="53" t="s">
        <v>973</v>
      </c>
      <c r="C215" s="53" t="s">
        <v>973</v>
      </c>
      <c r="F215" t="s">
        <v>1690</v>
      </c>
      <c r="G215" t="s">
        <v>973</v>
      </c>
      <c r="H215" t="s">
        <v>981</v>
      </c>
    </row>
    <row r="216" spans="1:8">
      <c r="A216" s="53" t="s">
        <v>1691</v>
      </c>
      <c r="B216" s="53" t="s">
        <v>1692</v>
      </c>
      <c r="C216" s="53" t="s">
        <v>1692</v>
      </c>
      <c r="F216" t="s">
        <v>1691</v>
      </c>
      <c r="G216" t="s">
        <v>1692</v>
      </c>
      <c r="H216" t="s">
        <v>982</v>
      </c>
    </row>
    <row r="217" spans="1:8">
      <c r="A217" s="53" t="s">
        <v>1693</v>
      </c>
      <c r="B217" s="53" t="s">
        <v>976</v>
      </c>
      <c r="C217" s="53" t="s">
        <v>976</v>
      </c>
      <c r="F217" t="s">
        <v>1693</v>
      </c>
      <c r="G217" t="s">
        <v>976</v>
      </c>
      <c r="H217" t="s">
        <v>983</v>
      </c>
    </row>
    <row r="218" spans="1:8">
      <c r="A218" s="53" t="s">
        <v>1694</v>
      </c>
      <c r="B218" s="53" t="s">
        <v>978</v>
      </c>
      <c r="C218" s="53" t="s">
        <v>978</v>
      </c>
      <c r="F218" t="s">
        <v>1694</v>
      </c>
      <c r="G218" t="s">
        <v>978</v>
      </c>
      <c r="H218" t="s">
        <v>985</v>
      </c>
    </row>
    <row r="219" spans="1:8">
      <c r="A219" s="53" t="s">
        <v>1695</v>
      </c>
      <c r="B219" s="53" t="s">
        <v>980</v>
      </c>
      <c r="C219" s="53" t="s">
        <v>980</v>
      </c>
      <c r="F219" t="s">
        <v>1695</v>
      </c>
      <c r="G219" t="s">
        <v>980</v>
      </c>
      <c r="H219" t="s">
        <v>986</v>
      </c>
    </row>
    <row r="220" spans="1:8">
      <c r="A220" s="53" t="s">
        <v>1696</v>
      </c>
      <c r="B220" s="53" t="s">
        <v>1697</v>
      </c>
      <c r="C220" s="53" t="s">
        <v>1697</v>
      </c>
      <c r="F220" t="s">
        <v>1696</v>
      </c>
      <c r="G220" t="s">
        <v>1697</v>
      </c>
      <c r="H220" t="s">
        <v>1698</v>
      </c>
    </row>
    <row r="221" spans="1:8">
      <c r="A221" s="53" t="s">
        <v>1699</v>
      </c>
      <c r="B221" s="53" t="s">
        <v>1700</v>
      </c>
      <c r="C221" s="53" t="s">
        <v>1700</v>
      </c>
      <c r="F221" t="s">
        <v>1699</v>
      </c>
      <c r="G221" t="s">
        <v>1700</v>
      </c>
      <c r="H221" t="s">
        <v>1701</v>
      </c>
    </row>
    <row r="222" spans="1:8">
      <c r="A222" s="53" t="s">
        <v>1702</v>
      </c>
      <c r="B222" s="53" t="s">
        <v>984</v>
      </c>
      <c r="C222" s="53" t="s">
        <v>984</v>
      </c>
      <c r="F222" t="s">
        <v>1702</v>
      </c>
      <c r="G222" t="s">
        <v>984</v>
      </c>
      <c r="H222" t="s">
        <v>990</v>
      </c>
    </row>
    <row r="223" spans="1:8">
      <c r="A223" s="53" t="s">
        <v>1703</v>
      </c>
      <c r="B223" s="53" t="s">
        <v>1704</v>
      </c>
      <c r="C223" s="53" t="s">
        <v>1704</v>
      </c>
      <c r="F223" t="s">
        <v>1703</v>
      </c>
      <c r="G223" t="s">
        <v>1704</v>
      </c>
      <c r="H223" t="s">
        <v>1705</v>
      </c>
    </row>
    <row r="224" spans="1:8">
      <c r="A224" s="53" t="s">
        <v>1706</v>
      </c>
      <c r="B224" s="53" t="s">
        <v>987</v>
      </c>
      <c r="C224" s="53" t="s">
        <v>987</v>
      </c>
      <c r="F224" t="s">
        <v>1706</v>
      </c>
      <c r="G224" t="s">
        <v>987</v>
      </c>
      <c r="H224" t="s">
        <v>992</v>
      </c>
    </row>
    <row r="225" spans="1:8">
      <c r="A225" s="53" t="s">
        <v>1707</v>
      </c>
      <c r="B225" s="53" t="s">
        <v>1708</v>
      </c>
      <c r="C225" s="53" t="s">
        <v>1708</v>
      </c>
      <c r="F225" t="s">
        <v>1707</v>
      </c>
      <c r="G225" t="s">
        <v>1708</v>
      </c>
      <c r="H225" t="s">
        <v>1709</v>
      </c>
    </row>
    <row r="226" spans="1:8">
      <c r="A226" s="53" t="s">
        <v>1710</v>
      </c>
      <c r="B226" s="53" t="s">
        <v>988</v>
      </c>
      <c r="C226" s="53" t="s">
        <v>988</v>
      </c>
      <c r="F226" t="s">
        <v>1710</v>
      </c>
      <c r="G226" t="s">
        <v>988</v>
      </c>
      <c r="H226" t="s">
        <v>995</v>
      </c>
    </row>
    <row r="227" spans="1:8">
      <c r="A227" s="53" t="s">
        <v>1711</v>
      </c>
      <c r="B227" s="53" t="s">
        <v>989</v>
      </c>
      <c r="C227" s="53" t="s">
        <v>989</v>
      </c>
      <c r="F227" t="s">
        <v>1711</v>
      </c>
      <c r="G227" t="s">
        <v>989</v>
      </c>
      <c r="H227" t="s">
        <v>997</v>
      </c>
    </row>
    <row r="228" spans="1:8">
      <c r="A228" s="53" t="s">
        <v>1712</v>
      </c>
      <c r="B228" s="53" t="s">
        <v>991</v>
      </c>
      <c r="C228" s="53" t="s">
        <v>991</v>
      </c>
      <c r="F228" t="s">
        <v>1712</v>
      </c>
      <c r="G228" t="s">
        <v>991</v>
      </c>
      <c r="H228" t="s">
        <v>998</v>
      </c>
    </row>
    <row r="229" spans="1:8">
      <c r="A229" s="53" t="s">
        <v>1713</v>
      </c>
      <c r="B229" s="53" t="s">
        <v>1714</v>
      </c>
      <c r="C229" s="53" t="s">
        <v>1714</v>
      </c>
      <c r="F229" t="s">
        <v>1713</v>
      </c>
      <c r="G229" t="s">
        <v>1714</v>
      </c>
      <c r="H229" t="s">
        <v>1000</v>
      </c>
    </row>
    <row r="230" spans="1:8">
      <c r="A230" s="53" t="s">
        <v>1715</v>
      </c>
      <c r="B230" s="53" t="s">
        <v>993</v>
      </c>
      <c r="C230" s="53" t="s">
        <v>993</v>
      </c>
      <c r="F230" t="s">
        <v>1715</v>
      </c>
      <c r="G230" t="s">
        <v>993</v>
      </c>
      <c r="H230" t="s">
        <v>1002</v>
      </c>
    </row>
    <row r="231" spans="1:8">
      <c r="A231" s="53" t="s">
        <v>1716</v>
      </c>
      <c r="B231" s="53" t="s">
        <v>994</v>
      </c>
      <c r="C231" s="53" t="s">
        <v>994</v>
      </c>
      <c r="F231" t="s">
        <v>1716</v>
      </c>
      <c r="G231" t="s">
        <v>994</v>
      </c>
      <c r="H231" t="s">
        <v>1004</v>
      </c>
    </row>
    <row r="232" spans="1:8">
      <c r="A232" s="53" t="s">
        <v>1717</v>
      </c>
      <c r="B232" s="53" t="s">
        <v>996</v>
      </c>
      <c r="C232" s="53" t="s">
        <v>996</v>
      </c>
      <c r="F232" t="s">
        <v>1717</v>
      </c>
      <c r="G232" t="s">
        <v>996</v>
      </c>
      <c r="H232" t="s">
        <v>1006</v>
      </c>
    </row>
    <row r="233" spans="1:8">
      <c r="A233" s="53" t="s">
        <v>1718</v>
      </c>
      <c r="B233" s="53" t="s">
        <v>999</v>
      </c>
      <c r="C233" s="53" t="s">
        <v>999</v>
      </c>
      <c r="F233" t="s">
        <v>1718</v>
      </c>
      <c r="G233" t="s">
        <v>999</v>
      </c>
      <c r="H233" t="s">
        <v>1009</v>
      </c>
    </row>
    <row r="234" spans="1:8">
      <c r="A234" s="53" t="s">
        <v>1719</v>
      </c>
      <c r="B234" s="53" t="s">
        <v>1001</v>
      </c>
      <c r="C234" s="53" t="s">
        <v>1001</v>
      </c>
      <c r="F234" t="s">
        <v>1719</v>
      </c>
      <c r="G234" t="s">
        <v>1001</v>
      </c>
      <c r="H234" t="s">
        <v>1011</v>
      </c>
    </row>
    <row r="235" spans="1:8">
      <c r="A235" s="53" t="s">
        <v>1720</v>
      </c>
      <c r="B235" s="53" t="s">
        <v>1003</v>
      </c>
      <c r="C235" s="53" t="s">
        <v>1003</v>
      </c>
      <c r="F235" t="s">
        <v>1720</v>
      </c>
      <c r="G235" t="s">
        <v>1003</v>
      </c>
      <c r="H235" t="s">
        <v>1013</v>
      </c>
    </row>
    <row r="236" spans="1:8">
      <c r="A236" s="53" t="s">
        <v>1721</v>
      </c>
      <c r="B236" s="53" t="s">
        <v>1005</v>
      </c>
      <c r="C236" s="53" t="s">
        <v>1005</v>
      </c>
      <c r="F236" t="s">
        <v>1721</v>
      </c>
      <c r="G236" t="s">
        <v>1005</v>
      </c>
      <c r="H236" t="s">
        <v>1015</v>
      </c>
    </row>
    <row r="237" spans="1:8">
      <c r="A237" s="53" t="s">
        <v>1722</v>
      </c>
      <c r="B237" s="53" t="s">
        <v>1007</v>
      </c>
      <c r="C237" s="53" t="s">
        <v>1007</v>
      </c>
      <c r="F237" t="s">
        <v>1722</v>
      </c>
      <c r="G237" t="s">
        <v>1007</v>
      </c>
      <c r="H237" t="s">
        <v>1017</v>
      </c>
    </row>
    <row r="238" spans="1:8">
      <c r="A238" s="53" t="s">
        <v>1723</v>
      </c>
      <c r="B238" s="53" t="s">
        <v>1008</v>
      </c>
      <c r="C238" s="53" t="s">
        <v>1008</v>
      </c>
      <c r="F238" t="s">
        <v>1723</v>
      </c>
      <c r="G238" t="s">
        <v>1008</v>
      </c>
      <c r="H238" t="s">
        <v>1019</v>
      </c>
    </row>
    <row r="239" spans="1:8">
      <c r="A239" s="53" t="s">
        <v>1724</v>
      </c>
      <c r="B239" s="53" t="s">
        <v>1010</v>
      </c>
      <c r="C239" s="53" t="s">
        <v>1010</v>
      </c>
      <c r="F239" t="s">
        <v>1724</v>
      </c>
      <c r="G239" t="s">
        <v>1010</v>
      </c>
      <c r="H239" t="s">
        <v>1020</v>
      </c>
    </row>
    <row r="240" spans="1:8">
      <c r="A240" s="53" t="s">
        <v>1725</v>
      </c>
      <c r="B240" s="53" t="s">
        <v>1012</v>
      </c>
      <c r="C240" s="53" t="s">
        <v>1012</v>
      </c>
      <c r="F240" t="s">
        <v>1725</v>
      </c>
      <c r="G240" t="s">
        <v>1012</v>
      </c>
      <c r="H240" t="s">
        <v>1021</v>
      </c>
    </row>
    <row r="241" spans="1:8">
      <c r="A241" s="53" t="s">
        <v>1726</v>
      </c>
      <c r="B241" s="53" t="s">
        <v>1014</v>
      </c>
      <c r="C241" s="53" t="s">
        <v>1014</v>
      </c>
      <c r="F241" t="s">
        <v>1726</v>
      </c>
      <c r="G241" t="s">
        <v>1014</v>
      </c>
      <c r="H241" t="s">
        <v>1022</v>
      </c>
    </row>
    <row r="242" spans="1:8">
      <c r="A242" s="53" t="s">
        <v>1727</v>
      </c>
      <c r="B242" s="53" t="s">
        <v>1016</v>
      </c>
      <c r="C242" s="53" t="s">
        <v>1016</v>
      </c>
      <c r="F242" t="s">
        <v>1727</v>
      </c>
      <c r="G242" t="s">
        <v>1016</v>
      </c>
      <c r="H242" t="s">
        <v>1023</v>
      </c>
    </row>
    <row r="243" spans="1:8">
      <c r="A243" s="53" t="s">
        <v>1728</v>
      </c>
      <c r="B243" s="53" t="s">
        <v>1729</v>
      </c>
      <c r="C243" s="53" t="s">
        <v>1729</v>
      </c>
      <c r="F243" t="s">
        <v>1728</v>
      </c>
      <c r="G243" t="s">
        <v>1729</v>
      </c>
      <c r="H243" t="s">
        <v>1730</v>
      </c>
    </row>
    <row r="244" spans="1:8">
      <c r="A244" s="53" t="s">
        <v>1731</v>
      </c>
      <c r="B244" s="53" t="s">
        <v>1018</v>
      </c>
      <c r="C244" s="53" t="s">
        <v>1018</v>
      </c>
      <c r="F244" t="s">
        <v>1731</v>
      </c>
      <c r="G244" t="s">
        <v>1018</v>
      </c>
      <c r="H244" t="s">
        <v>1025</v>
      </c>
    </row>
    <row r="245" spans="1:8">
      <c r="A245" s="53" t="s">
        <v>1732</v>
      </c>
      <c r="B245" s="53" t="s">
        <v>1733</v>
      </c>
      <c r="C245" s="53" t="s">
        <v>1733</v>
      </c>
      <c r="F245" t="s">
        <v>1732</v>
      </c>
      <c r="G245" t="s">
        <v>1733</v>
      </c>
      <c r="H245" t="s">
        <v>1734</v>
      </c>
    </row>
    <row r="246" spans="1:8">
      <c r="A246" s="53" t="s">
        <v>1735</v>
      </c>
      <c r="B246" s="53" t="s">
        <v>1736</v>
      </c>
      <c r="C246" s="53" t="s">
        <v>1736</v>
      </c>
      <c r="F246" t="s">
        <v>1735</v>
      </c>
      <c r="G246" t="s">
        <v>1736</v>
      </c>
      <c r="H246" t="s">
        <v>1737</v>
      </c>
    </row>
    <row r="247" spans="1:8">
      <c r="A247" s="53" t="s">
        <v>1738</v>
      </c>
      <c r="B247" s="53" t="s">
        <v>1739</v>
      </c>
      <c r="C247" s="53" t="s">
        <v>1739</v>
      </c>
      <c r="F247" t="s">
        <v>1738</v>
      </c>
      <c r="G247" t="s">
        <v>1739</v>
      </c>
      <c r="H247" t="s">
        <v>1740</v>
      </c>
    </row>
    <row r="248" spans="1:8">
      <c r="A248" t="s">
        <v>1741</v>
      </c>
      <c r="B248" t="s">
        <v>1742</v>
      </c>
      <c r="C248" t="s">
        <v>1742</v>
      </c>
      <c r="F248" t="s">
        <v>1741</v>
      </c>
      <c r="G248" t="s">
        <v>1742</v>
      </c>
      <c r="H248" t="s">
        <v>1029</v>
      </c>
    </row>
    <row r="249" spans="1:8">
      <c r="A249" t="s">
        <v>1743</v>
      </c>
      <c r="B249" t="s">
        <v>1024</v>
      </c>
      <c r="C249" t="s">
        <v>1024</v>
      </c>
      <c r="F249" t="s">
        <v>1743</v>
      </c>
      <c r="G249" t="s">
        <v>1024</v>
      </c>
      <c r="H249" t="s">
        <v>1030</v>
      </c>
    </row>
    <row r="250" spans="1:8">
      <c r="A250" t="s">
        <v>1744</v>
      </c>
      <c r="B250" t="s">
        <v>1026</v>
      </c>
      <c r="C250" t="s">
        <v>1026</v>
      </c>
      <c r="F250" t="s">
        <v>1744</v>
      </c>
      <c r="G250" t="s">
        <v>1026</v>
      </c>
      <c r="H250" t="s">
        <v>1031</v>
      </c>
    </row>
    <row r="251" spans="1:8">
      <c r="A251" t="s">
        <v>1745</v>
      </c>
      <c r="B251" t="s">
        <v>1027</v>
      </c>
      <c r="C251" t="s">
        <v>1027</v>
      </c>
      <c r="F251" t="s">
        <v>1745</v>
      </c>
      <c r="G251" t="s">
        <v>1027</v>
      </c>
      <c r="H251" t="s">
        <v>1032</v>
      </c>
    </row>
    <row r="252" spans="1:8">
      <c r="A252" t="s">
        <v>1746</v>
      </c>
      <c r="B252" t="s">
        <v>1028</v>
      </c>
      <c r="C252" t="s">
        <v>1028</v>
      </c>
      <c r="F252" t="s">
        <v>1746</v>
      </c>
      <c r="G252" t="s">
        <v>1028</v>
      </c>
      <c r="H252" t="s">
        <v>1033</v>
      </c>
    </row>
  </sheetData>
  <customSheetViews>
    <customSheetView guid="{7DA07996-06D1-47BC-BC6A-CCE2EA0F4462}">
      <pane ySplit="1" topLeftCell="A95" activePane="bottomLeft" state="frozen"/>
      <selection pane="bottomLeft" activeCell="A105" sqref="A105"/>
      <pageMargins left="0.75" right="0.75" top="1" bottom="1" header="0.5" footer="0.5"/>
      <headerFooter alignWithMargins="0"/>
    </customSheetView>
  </customSheetViews>
  <phoneticPr fontId="3" type="noConversion"/>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J398"/>
  <sheetViews>
    <sheetView workbookViewId="0">
      <pane ySplit="1" topLeftCell="A2" activePane="bottomLeft" state="frozen"/>
      <selection activeCell="J60" sqref="J60:J62"/>
      <selection pane="bottomLeft"/>
    </sheetView>
  </sheetViews>
  <sheetFormatPr defaultRowHeight="12.75"/>
  <cols>
    <col min="2" max="3" width="27.85546875" bestFit="1" customWidth="1"/>
    <col min="4" max="4" width="9.85546875" bestFit="1" customWidth="1"/>
    <col min="5" max="5" width="16.42578125" bestFit="1" customWidth="1"/>
    <col min="6" max="6" width="9.85546875" bestFit="1" customWidth="1"/>
  </cols>
  <sheetData>
    <row r="1" spans="1:10">
      <c r="A1" t="s">
        <v>475</v>
      </c>
      <c r="B1" t="s">
        <v>105</v>
      </c>
      <c r="C1" t="s">
        <v>105</v>
      </c>
      <c r="D1" t="s">
        <v>106</v>
      </c>
      <c r="E1" t="s">
        <v>107</v>
      </c>
      <c r="F1" t="s">
        <v>108</v>
      </c>
      <c r="G1" s="4" t="s">
        <v>8</v>
      </c>
      <c r="H1" s="4" t="s">
        <v>9</v>
      </c>
      <c r="I1" s="4" t="s">
        <v>7</v>
      </c>
      <c r="J1" s="4" t="s">
        <v>515</v>
      </c>
    </row>
    <row r="2" spans="1:10">
      <c r="A2">
        <v>2432</v>
      </c>
      <c r="B2" s="40">
        <v>328</v>
      </c>
      <c r="C2" t="s">
        <v>109</v>
      </c>
      <c r="D2">
        <v>13</v>
      </c>
      <c r="E2">
        <v>13</v>
      </c>
      <c r="F2">
        <v>198</v>
      </c>
    </row>
    <row r="3" spans="1:10">
      <c r="A3">
        <v>2433</v>
      </c>
      <c r="B3" s="40">
        <v>198</v>
      </c>
      <c r="C3" t="s">
        <v>110</v>
      </c>
      <c r="D3">
        <v>15</v>
      </c>
      <c r="E3">
        <v>30</v>
      </c>
      <c r="F3">
        <v>1</v>
      </c>
      <c r="G3">
        <v>12</v>
      </c>
      <c r="H3" t="s">
        <v>45</v>
      </c>
      <c r="I3">
        <v>2432</v>
      </c>
      <c r="J3" t="s">
        <v>1161</v>
      </c>
    </row>
    <row r="4" spans="1:10">
      <c r="A4">
        <v>2434</v>
      </c>
      <c r="B4" s="40">
        <v>99526</v>
      </c>
      <c r="C4" t="s">
        <v>111</v>
      </c>
      <c r="D4">
        <v>13</v>
      </c>
      <c r="E4">
        <v>13</v>
      </c>
      <c r="F4">
        <v>173</v>
      </c>
      <c r="G4">
        <v>13</v>
      </c>
      <c r="H4" t="s">
        <v>46</v>
      </c>
      <c r="I4">
        <v>2433</v>
      </c>
      <c r="J4" t="s">
        <v>109</v>
      </c>
    </row>
    <row r="5" spans="1:10">
      <c r="A5">
        <v>2435</v>
      </c>
      <c r="B5" s="40">
        <v>448</v>
      </c>
      <c r="C5" t="s">
        <v>112</v>
      </c>
      <c r="D5">
        <v>13</v>
      </c>
      <c r="E5">
        <v>13</v>
      </c>
      <c r="F5">
        <v>256</v>
      </c>
      <c r="G5">
        <v>41</v>
      </c>
      <c r="H5" t="s">
        <v>47</v>
      </c>
      <c r="I5">
        <v>2434</v>
      </c>
      <c r="J5" t="s">
        <v>1162</v>
      </c>
    </row>
    <row r="6" spans="1:10">
      <c r="A6">
        <v>2436</v>
      </c>
      <c r="B6" s="40">
        <v>1</v>
      </c>
      <c r="C6" t="s">
        <v>113</v>
      </c>
      <c r="D6">
        <v>13</v>
      </c>
      <c r="E6">
        <v>13</v>
      </c>
      <c r="F6">
        <v>243</v>
      </c>
      <c r="I6">
        <v>2435</v>
      </c>
      <c r="J6" t="s">
        <v>1163</v>
      </c>
    </row>
    <row r="7" spans="1:10">
      <c r="A7">
        <v>2437</v>
      </c>
      <c r="B7" s="40">
        <v>173</v>
      </c>
      <c r="C7" t="s">
        <v>114</v>
      </c>
      <c r="D7">
        <v>28</v>
      </c>
      <c r="E7">
        <v>30</v>
      </c>
      <c r="F7">
        <v>2</v>
      </c>
      <c r="I7">
        <v>2436</v>
      </c>
      <c r="J7" t="s">
        <v>110</v>
      </c>
    </row>
    <row r="8" spans="1:10">
      <c r="A8">
        <v>2438</v>
      </c>
      <c r="B8" s="40">
        <v>100035</v>
      </c>
      <c r="C8" t="s">
        <v>115</v>
      </c>
      <c r="D8">
        <v>25</v>
      </c>
      <c r="E8">
        <v>30</v>
      </c>
      <c r="F8">
        <v>3</v>
      </c>
      <c r="I8">
        <v>2437</v>
      </c>
      <c r="J8" t="s">
        <v>111</v>
      </c>
    </row>
    <row r="9" spans="1:10">
      <c r="A9">
        <v>2439</v>
      </c>
      <c r="B9" s="40">
        <v>99515</v>
      </c>
      <c r="C9" t="s">
        <v>116</v>
      </c>
      <c r="D9">
        <v>24</v>
      </c>
      <c r="E9">
        <v>30</v>
      </c>
      <c r="F9">
        <v>4</v>
      </c>
      <c r="I9">
        <v>2438</v>
      </c>
      <c r="J9" t="s">
        <v>1164</v>
      </c>
    </row>
    <row r="10" spans="1:10">
      <c r="A10">
        <v>2440</v>
      </c>
      <c r="B10" s="40">
        <v>861</v>
      </c>
      <c r="C10" t="s">
        <v>117</v>
      </c>
      <c r="D10">
        <v>13</v>
      </c>
      <c r="E10">
        <v>13</v>
      </c>
      <c r="F10">
        <v>125</v>
      </c>
      <c r="I10">
        <v>2439</v>
      </c>
      <c r="J10" t="s">
        <v>1165</v>
      </c>
    </row>
    <row r="11" spans="1:10">
      <c r="A11">
        <v>2441</v>
      </c>
      <c r="B11" s="40">
        <v>860</v>
      </c>
      <c r="C11" t="s">
        <v>118</v>
      </c>
      <c r="D11">
        <v>13</v>
      </c>
      <c r="E11">
        <v>13</v>
      </c>
      <c r="F11">
        <v>232</v>
      </c>
      <c r="I11">
        <v>2440</v>
      </c>
      <c r="J11" t="s">
        <v>1166</v>
      </c>
    </row>
    <row r="12" spans="1:10">
      <c r="A12">
        <v>2442</v>
      </c>
      <c r="B12" s="40">
        <v>243</v>
      </c>
      <c r="C12" t="s">
        <v>119</v>
      </c>
      <c r="D12">
        <v>24</v>
      </c>
      <c r="E12">
        <v>30</v>
      </c>
      <c r="F12">
        <v>5</v>
      </c>
      <c r="I12">
        <v>2441</v>
      </c>
      <c r="J12" t="s">
        <v>1167</v>
      </c>
    </row>
    <row r="13" spans="1:10">
      <c r="A13">
        <v>2443</v>
      </c>
      <c r="B13" s="40">
        <v>2</v>
      </c>
      <c r="C13" t="s">
        <v>120</v>
      </c>
      <c r="D13">
        <v>20</v>
      </c>
      <c r="E13">
        <v>30</v>
      </c>
      <c r="F13">
        <v>6</v>
      </c>
      <c r="I13">
        <v>2442</v>
      </c>
      <c r="J13" t="s">
        <v>1168</v>
      </c>
    </row>
    <row r="14" spans="1:10">
      <c r="A14">
        <v>2444</v>
      </c>
      <c r="B14" s="40">
        <v>3</v>
      </c>
      <c r="C14" t="s">
        <v>121</v>
      </c>
      <c r="D14">
        <v>17</v>
      </c>
      <c r="E14">
        <v>30</v>
      </c>
      <c r="F14">
        <v>7</v>
      </c>
      <c r="I14">
        <v>2443</v>
      </c>
      <c r="J14" t="s">
        <v>114</v>
      </c>
    </row>
    <row r="15" spans="1:10">
      <c r="A15">
        <v>2445</v>
      </c>
      <c r="B15" s="40">
        <v>4</v>
      </c>
      <c r="D15">
        <v>24</v>
      </c>
      <c r="E15">
        <v>30</v>
      </c>
      <c r="I15">
        <v>2444</v>
      </c>
      <c r="J15" t="s">
        <v>115</v>
      </c>
    </row>
    <row r="16" spans="1:10">
      <c r="A16">
        <v>2446</v>
      </c>
      <c r="B16" s="40">
        <v>125</v>
      </c>
      <c r="C16" t="s">
        <v>122</v>
      </c>
      <c r="D16">
        <v>13</v>
      </c>
      <c r="E16">
        <v>13</v>
      </c>
      <c r="F16">
        <v>126</v>
      </c>
      <c r="I16">
        <v>2445</v>
      </c>
      <c r="J16" t="s">
        <v>116</v>
      </c>
    </row>
    <row r="17" spans="1:10">
      <c r="A17">
        <v>2447</v>
      </c>
      <c r="B17" s="40">
        <v>232</v>
      </c>
      <c r="C17" t="s">
        <v>123</v>
      </c>
      <c r="D17">
        <v>24</v>
      </c>
      <c r="E17">
        <v>30</v>
      </c>
      <c r="F17">
        <v>8</v>
      </c>
      <c r="I17">
        <v>2446</v>
      </c>
      <c r="J17" t="s">
        <v>1169</v>
      </c>
    </row>
    <row r="18" spans="1:10">
      <c r="A18">
        <v>2448</v>
      </c>
      <c r="B18" s="40">
        <v>5</v>
      </c>
      <c r="C18" t="s">
        <v>124</v>
      </c>
      <c r="D18">
        <v>3</v>
      </c>
      <c r="E18">
        <v>3</v>
      </c>
      <c r="F18">
        <v>127</v>
      </c>
      <c r="I18">
        <v>2447</v>
      </c>
      <c r="J18" t="s">
        <v>118</v>
      </c>
    </row>
    <row r="19" spans="1:10">
      <c r="A19">
        <v>2449</v>
      </c>
      <c r="B19" s="40">
        <v>302</v>
      </c>
      <c r="C19" t="s">
        <v>125</v>
      </c>
      <c r="D19">
        <v>13</v>
      </c>
      <c r="E19">
        <v>13</v>
      </c>
      <c r="F19">
        <v>263</v>
      </c>
      <c r="I19">
        <v>2448</v>
      </c>
      <c r="J19" t="s">
        <v>119</v>
      </c>
    </row>
    <row r="20" spans="1:10">
      <c r="A20">
        <v>2450</v>
      </c>
      <c r="B20" s="40">
        <v>6</v>
      </c>
      <c r="C20" t="s">
        <v>126</v>
      </c>
      <c r="D20">
        <v>13</v>
      </c>
      <c r="E20">
        <v>13</v>
      </c>
      <c r="F20">
        <v>219</v>
      </c>
      <c r="I20">
        <v>2449</v>
      </c>
      <c r="J20" t="s">
        <v>1170</v>
      </c>
    </row>
    <row r="21" spans="1:10">
      <c r="A21">
        <v>2451</v>
      </c>
      <c r="B21" s="40">
        <v>7</v>
      </c>
      <c r="C21" t="s">
        <v>127</v>
      </c>
      <c r="D21">
        <v>22</v>
      </c>
      <c r="E21">
        <v>30</v>
      </c>
      <c r="F21">
        <v>9</v>
      </c>
      <c r="I21">
        <v>2450</v>
      </c>
      <c r="J21" t="s">
        <v>120</v>
      </c>
    </row>
    <row r="22" spans="1:10">
      <c r="A22">
        <v>2452</v>
      </c>
      <c r="B22" s="40">
        <v>862</v>
      </c>
      <c r="D22">
        <v>13</v>
      </c>
      <c r="E22">
        <v>13</v>
      </c>
      <c r="I22">
        <v>2451</v>
      </c>
      <c r="J22" t="s">
        <v>121</v>
      </c>
    </row>
    <row r="23" spans="1:10">
      <c r="A23">
        <v>2453</v>
      </c>
      <c r="B23" s="40">
        <v>126</v>
      </c>
      <c r="C23" t="s">
        <v>128</v>
      </c>
      <c r="D23">
        <v>24</v>
      </c>
      <c r="E23">
        <v>30</v>
      </c>
      <c r="F23">
        <v>10</v>
      </c>
      <c r="I23">
        <v>2452</v>
      </c>
      <c r="J23" t="s">
        <v>1171</v>
      </c>
    </row>
    <row r="24" spans="1:10">
      <c r="A24">
        <v>3047</v>
      </c>
      <c r="B24" s="40">
        <v>100098</v>
      </c>
      <c r="C24" t="s">
        <v>129</v>
      </c>
      <c r="D24">
        <v>3</v>
      </c>
      <c r="E24">
        <v>30</v>
      </c>
      <c r="F24">
        <v>11</v>
      </c>
      <c r="I24">
        <v>2453</v>
      </c>
      <c r="J24" t="s">
        <v>122</v>
      </c>
    </row>
    <row r="25" spans="1:10">
      <c r="A25">
        <v>2454</v>
      </c>
      <c r="B25" s="40">
        <v>8</v>
      </c>
      <c r="C25" t="s">
        <v>130</v>
      </c>
      <c r="D25">
        <v>27</v>
      </c>
      <c r="E25">
        <v>30</v>
      </c>
      <c r="F25">
        <v>12</v>
      </c>
      <c r="I25">
        <v>3047</v>
      </c>
      <c r="J25" t="s">
        <v>1172</v>
      </c>
    </row>
    <row r="26" spans="1:10">
      <c r="A26">
        <v>3083</v>
      </c>
      <c r="B26" s="40">
        <v>100099</v>
      </c>
      <c r="C26" t="s">
        <v>131</v>
      </c>
      <c r="D26">
        <v>13</v>
      </c>
      <c r="E26">
        <v>13</v>
      </c>
      <c r="F26">
        <v>15</v>
      </c>
      <c r="I26">
        <v>2454</v>
      </c>
      <c r="J26" t="s">
        <v>123</v>
      </c>
    </row>
    <row r="27" spans="1:10">
      <c r="A27">
        <v>3050</v>
      </c>
      <c r="B27" s="40">
        <v>100100</v>
      </c>
      <c r="C27" t="s">
        <v>132</v>
      </c>
      <c r="D27">
        <v>13</v>
      </c>
      <c r="E27">
        <v>13</v>
      </c>
      <c r="F27">
        <v>262</v>
      </c>
      <c r="I27">
        <v>3083</v>
      </c>
      <c r="J27" t="s">
        <v>1173</v>
      </c>
    </row>
    <row r="28" spans="1:10">
      <c r="A28">
        <v>3053</v>
      </c>
      <c r="B28" s="40">
        <v>100101</v>
      </c>
      <c r="C28" t="s">
        <v>133</v>
      </c>
      <c r="D28">
        <v>3</v>
      </c>
      <c r="E28">
        <v>30</v>
      </c>
      <c r="F28">
        <v>13</v>
      </c>
      <c r="I28">
        <v>3050</v>
      </c>
      <c r="J28" t="s">
        <v>1174</v>
      </c>
    </row>
    <row r="29" spans="1:10">
      <c r="A29">
        <v>3056</v>
      </c>
      <c r="B29" s="40">
        <v>100102</v>
      </c>
      <c r="C29" t="s">
        <v>134</v>
      </c>
      <c r="D29">
        <v>27</v>
      </c>
      <c r="E29">
        <v>30</v>
      </c>
      <c r="F29">
        <v>14</v>
      </c>
      <c r="I29">
        <v>3053</v>
      </c>
      <c r="J29" t="s">
        <v>1175</v>
      </c>
    </row>
    <row r="30" spans="1:10">
      <c r="A30">
        <v>3059</v>
      </c>
      <c r="B30" s="40">
        <v>100103</v>
      </c>
      <c r="C30" t="s">
        <v>135</v>
      </c>
      <c r="D30">
        <v>27</v>
      </c>
      <c r="E30">
        <v>30</v>
      </c>
      <c r="F30">
        <v>179</v>
      </c>
      <c r="I30">
        <v>3056</v>
      </c>
      <c r="J30" t="s">
        <v>1176</v>
      </c>
    </row>
    <row r="31" spans="1:10">
      <c r="A31">
        <v>3062</v>
      </c>
      <c r="B31" s="40">
        <v>100104</v>
      </c>
      <c r="D31">
        <v>27</v>
      </c>
      <c r="E31">
        <v>30</v>
      </c>
      <c r="I31">
        <v>3059</v>
      </c>
      <c r="J31" t="s">
        <v>1177</v>
      </c>
    </row>
    <row r="32" spans="1:10">
      <c r="A32">
        <v>3065</v>
      </c>
      <c r="B32" s="40">
        <v>100105</v>
      </c>
      <c r="C32" t="s">
        <v>136</v>
      </c>
      <c r="D32">
        <v>27</v>
      </c>
      <c r="E32">
        <v>30</v>
      </c>
      <c r="F32">
        <v>197</v>
      </c>
      <c r="I32">
        <v>3062</v>
      </c>
      <c r="J32" t="s">
        <v>1178</v>
      </c>
    </row>
    <row r="33" spans="1:10">
      <c r="A33">
        <v>2455</v>
      </c>
      <c r="B33" s="40">
        <v>127</v>
      </c>
      <c r="D33">
        <v>13</v>
      </c>
      <c r="E33">
        <v>13</v>
      </c>
      <c r="I33">
        <v>3065</v>
      </c>
      <c r="J33" t="s">
        <v>1179</v>
      </c>
    </row>
    <row r="34" spans="1:10">
      <c r="A34">
        <v>3068</v>
      </c>
      <c r="B34" s="40">
        <v>100106</v>
      </c>
      <c r="C34" t="s">
        <v>137</v>
      </c>
      <c r="D34">
        <v>13</v>
      </c>
      <c r="E34">
        <v>13</v>
      </c>
      <c r="F34">
        <v>268</v>
      </c>
      <c r="I34">
        <v>2455</v>
      </c>
      <c r="J34" t="s">
        <v>124</v>
      </c>
    </row>
    <row r="35" spans="1:10">
      <c r="A35">
        <v>3071</v>
      </c>
      <c r="B35" s="40">
        <v>100107</v>
      </c>
      <c r="C35" t="s">
        <v>138</v>
      </c>
      <c r="D35">
        <v>13</v>
      </c>
      <c r="E35">
        <v>13</v>
      </c>
      <c r="F35">
        <v>250</v>
      </c>
      <c r="I35">
        <v>3068</v>
      </c>
      <c r="J35" t="s">
        <v>1180</v>
      </c>
    </row>
    <row r="36" spans="1:10">
      <c r="A36">
        <v>2456</v>
      </c>
      <c r="B36" s="40">
        <v>863</v>
      </c>
      <c r="C36" t="s">
        <v>139</v>
      </c>
      <c r="D36">
        <v>20</v>
      </c>
      <c r="E36">
        <v>30</v>
      </c>
      <c r="F36">
        <v>16</v>
      </c>
      <c r="I36">
        <v>3071</v>
      </c>
      <c r="J36" t="s">
        <v>1181</v>
      </c>
    </row>
    <row r="37" spans="1:10">
      <c r="A37">
        <v>2457</v>
      </c>
      <c r="B37" s="40">
        <v>263</v>
      </c>
      <c r="C37" t="s">
        <v>140</v>
      </c>
      <c r="D37">
        <v>13</v>
      </c>
      <c r="E37">
        <v>13</v>
      </c>
      <c r="F37">
        <v>216</v>
      </c>
      <c r="I37">
        <v>2456</v>
      </c>
      <c r="J37" t="s">
        <v>1182</v>
      </c>
    </row>
    <row r="38" spans="1:10">
      <c r="A38">
        <v>2458</v>
      </c>
      <c r="B38" s="40">
        <v>219</v>
      </c>
      <c r="C38" t="s">
        <v>141</v>
      </c>
      <c r="D38">
        <v>13</v>
      </c>
      <c r="E38">
        <v>13</v>
      </c>
      <c r="F38">
        <v>271</v>
      </c>
      <c r="I38">
        <v>2457</v>
      </c>
      <c r="J38" t="s">
        <v>1183</v>
      </c>
    </row>
    <row r="39" spans="1:10">
      <c r="A39">
        <v>2459</v>
      </c>
      <c r="B39" s="40">
        <v>9</v>
      </c>
      <c r="C39" t="s">
        <v>142</v>
      </c>
      <c r="D39">
        <v>20</v>
      </c>
      <c r="E39">
        <v>30</v>
      </c>
      <c r="F39">
        <v>17</v>
      </c>
      <c r="I39">
        <v>2458</v>
      </c>
      <c r="J39" t="s">
        <v>126</v>
      </c>
    </row>
    <row r="40" spans="1:10">
      <c r="A40">
        <v>2460</v>
      </c>
      <c r="B40" s="40">
        <v>864</v>
      </c>
      <c r="C40" t="s">
        <v>143</v>
      </c>
      <c r="D40">
        <v>13</v>
      </c>
      <c r="E40">
        <v>13</v>
      </c>
      <c r="F40">
        <v>257</v>
      </c>
      <c r="I40">
        <v>2459</v>
      </c>
      <c r="J40" t="s">
        <v>127</v>
      </c>
    </row>
    <row r="41" spans="1:10">
      <c r="A41">
        <v>2461</v>
      </c>
      <c r="B41" s="40">
        <v>10</v>
      </c>
      <c r="C41" t="s">
        <v>144</v>
      </c>
      <c r="D41">
        <v>24</v>
      </c>
      <c r="E41">
        <v>30</v>
      </c>
      <c r="F41">
        <v>128</v>
      </c>
      <c r="I41">
        <v>2460</v>
      </c>
      <c r="J41" t="s">
        <v>1184</v>
      </c>
    </row>
    <row r="42" spans="1:10">
      <c r="A42">
        <v>2462</v>
      </c>
      <c r="B42" s="40">
        <v>11</v>
      </c>
      <c r="C42" t="s">
        <v>145</v>
      </c>
      <c r="D42">
        <v>20</v>
      </c>
      <c r="E42">
        <v>30</v>
      </c>
      <c r="F42">
        <v>18</v>
      </c>
      <c r="I42">
        <v>2461</v>
      </c>
      <c r="J42" t="s">
        <v>128</v>
      </c>
    </row>
    <row r="43" spans="1:10">
      <c r="A43">
        <v>2463</v>
      </c>
      <c r="B43" s="40">
        <v>467</v>
      </c>
      <c r="C43" t="s">
        <v>146</v>
      </c>
      <c r="D43">
        <v>13</v>
      </c>
      <c r="E43">
        <v>13</v>
      </c>
      <c r="F43">
        <v>264</v>
      </c>
      <c r="I43">
        <v>2462</v>
      </c>
      <c r="J43" t="s">
        <v>1185</v>
      </c>
    </row>
    <row r="44" spans="1:10">
      <c r="A44">
        <v>2464</v>
      </c>
      <c r="B44" s="40">
        <v>15</v>
      </c>
      <c r="D44">
        <v>13</v>
      </c>
      <c r="E44">
        <v>13</v>
      </c>
      <c r="I44">
        <v>2463</v>
      </c>
      <c r="J44" t="s">
        <v>1186</v>
      </c>
    </row>
    <row r="45" spans="1:10">
      <c r="A45">
        <v>2465</v>
      </c>
      <c r="B45" s="40">
        <v>262</v>
      </c>
      <c r="C45" t="s">
        <v>147</v>
      </c>
      <c r="D45">
        <v>13</v>
      </c>
      <c r="E45">
        <v>13</v>
      </c>
      <c r="F45">
        <v>19</v>
      </c>
      <c r="I45">
        <v>2464</v>
      </c>
      <c r="J45" t="s">
        <v>131</v>
      </c>
    </row>
    <row r="46" spans="1:10">
      <c r="A46">
        <v>2466</v>
      </c>
      <c r="B46" s="40">
        <v>469</v>
      </c>
      <c r="C46" t="s">
        <v>148</v>
      </c>
      <c r="D46">
        <v>13</v>
      </c>
      <c r="E46">
        <v>13</v>
      </c>
      <c r="F46">
        <v>174</v>
      </c>
      <c r="I46">
        <v>2465</v>
      </c>
      <c r="J46" t="s">
        <v>1187</v>
      </c>
    </row>
    <row r="47" spans="1:10">
      <c r="A47">
        <v>2467</v>
      </c>
      <c r="B47" s="40">
        <v>865</v>
      </c>
      <c r="C47" t="s">
        <v>149</v>
      </c>
      <c r="D47">
        <v>18</v>
      </c>
      <c r="E47">
        <v>30</v>
      </c>
      <c r="F47">
        <v>20</v>
      </c>
      <c r="I47">
        <v>2466</v>
      </c>
      <c r="J47" t="s">
        <v>1188</v>
      </c>
    </row>
    <row r="48" spans="1:10">
      <c r="A48">
        <v>2468</v>
      </c>
      <c r="B48" s="40">
        <v>985</v>
      </c>
      <c r="C48" t="s">
        <v>150</v>
      </c>
      <c r="D48">
        <v>13</v>
      </c>
      <c r="E48">
        <v>13</v>
      </c>
      <c r="F48">
        <v>246</v>
      </c>
      <c r="I48">
        <v>2467</v>
      </c>
      <c r="J48" t="s">
        <v>1189</v>
      </c>
    </row>
    <row r="49" spans="1:10">
      <c r="A49">
        <v>2469</v>
      </c>
      <c r="B49" s="40">
        <v>13</v>
      </c>
      <c r="C49" t="s">
        <v>151</v>
      </c>
      <c r="D49">
        <v>13</v>
      </c>
      <c r="E49">
        <v>13</v>
      </c>
      <c r="F49">
        <v>249</v>
      </c>
      <c r="I49">
        <v>2468</v>
      </c>
      <c r="J49" t="s">
        <v>1190</v>
      </c>
    </row>
    <row r="50" spans="1:10">
      <c r="A50">
        <v>2470</v>
      </c>
      <c r="B50" s="40">
        <v>14</v>
      </c>
      <c r="C50" t="s">
        <v>152</v>
      </c>
      <c r="D50">
        <v>13</v>
      </c>
      <c r="E50">
        <v>13</v>
      </c>
      <c r="F50">
        <v>180</v>
      </c>
      <c r="I50">
        <v>2469</v>
      </c>
      <c r="J50" t="s">
        <v>133</v>
      </c>
    </row>
    <row r="51" spans="1:10">
      <c r="A51">
        <v>2471</v>
      </c>
      <c r="B51" s="40">
        <v>179</v>
      </c>
      <c r="C51" t="s">
        <v>153</v>
      </c>
      <c r="D51">
        <v>20</v>
      </c>
      <c r="E51">
        <v>30</v>
      </c>
      <c r="F51">
        <v>21</v>
      </c>
      <c r="I51">
        <v>2470</v>
      </c>
      <c r="J51" t="s">
        <v>134</v>
      </c>
    </row>
    <row r="52" spans="1:10">
      <c r="A52">
        <v>2472</v>
      </c>
      <c r="B52" s="40">
        <v>334</v>
      </c>
      <c r="C52" t="s">
        <v>154</v>
      </c>
      <c r="D52">
        <v>24</v>
      </c>
      <c r="E52">
        <v>30</v>
      </c>
      <c r="F52">
        <v>22</v>
      </c>
      <c r="I52">
        <v>2471</v>
      </c>
      <c r="J52" t="s">
        <v>135</v>
      </c>
    </row>
    <row r="53" spans="1:10">
      <c r="A53">
        <v>2473</v>
      </c>
      <c r="B53" s="40">
        <v>197</v>
      </c>
      <c r="C53" t="s">
        <v>155</v>
      </c>
      <c r="D53">
        <v>3</v>
      </c>
      <c r="E53">
        <v>30</v>
      </c>
      <c r="F53">
        <v>23</v>
      </c>
      <c r="I53">
        <v>2472</v>
      </c>
      <c r="J53" t="s">
        <v>1191</v>
      </c>
    </row>
    <row r="54" spans="1:10">
      <c r="A54">
        <v>2474</v>
      </c>
      <c r="B54" s="40">
        <v>866</v>
      </c>
      <c r="C54" t="s">
        <v>156</v>
      </c>
      <c r="D54">
        <v>20</v>
      </c>
      <c r="E54">
        <v>30</v>
      </c>
      <c r="F54">
        <v>24</v>
      </c>
      <c r="I54">
        <v>2473</v>
      </c>
      <c r="J54" t="s">
        <v>136</v>
      </c>
    </row>
    <row r="55" spans="1:10">
      <c r="A55">
        <v>2475</v>
      </c>
      <c r="B55" s="40">
        <v>311</v>
      </c>
      <c r="C55" t="s">
        <v>157</v>
      </c>
      <c r="D55">
        <v>13</v>
      </c>
      <c r="E55">
        <v>13</v>
      </c>
      <c r="F55">
        <v>129</v>
      </c>
      <c r="I55">
        <v>2474</v>
      </c>
      <c r="J55" t="s">
        <v>1192</v>
      </c>
    </row>
    <row r="56" spans="1:10">
      <c r="A56">
        <v>2476</v>
      </c>
      <c r="B56" s="40">
        <v>268</v>
      </c>
      <c r="C56" t="s">
        <v>158</v>
      </c>
      <c r="D56">
        <v>25</v>
      </c>
      <c r="E56">
        <v>30</v>
      </c>
      <c r="F56">
        <v>25</v>
      </c>
      <c r="I56">
        <v>2475</v>
      </c>
      <c r="J56" t="s">
        <v>1193</v>
      </c>
    </row>
    <row r="57" spans="1:10">
      <c r="A57">
        <v>2477</v>
      </c>
      <c r="B57" s="40">
        <v>250</v>
      </c>
      <c r="C57" t="s">
        <v>159</v>
      </c>
      <c r="D57">
        <v>15</v>
      </c>
      <c r="E57">
        <v>30</v>
      </c>
      <c r="F57">
        <v>26</v>
      </c>
      <c r="I57">
        <v>2476</v>
      </c>
      <c r="J57" t="s">
        <v>137</v>
      </c>
    </row>
    <row r="58" spans="1:10">
      <c r="A58">
        <v>2478</v>
      </c>
      <c r="B58" s="40">
        <v>845</v>
      </c>
      <c r="C58" t="s">
        <v>160</v>
      </c>
      <c r="D58">
        <v>13</v>
      </c>
      <c r="E58">
        <v>13</v>
      </c>
      <c r="F58">
        <v>199</v>
      </c>
      <c r="I58">
        <v>2477</v>
      </c>
      <c r="J58" t="s">
        <v>138</v>
      </c>
    </row>
    <row r="59" spans="1:10">
      <c r="A59">
        <v>2479</v>
      </c>
      <c r="B59" s="40">
        <v>399</v>
      </c>
      <c r="C59" t="s">
        <v>161</v>
      </c>
      <c r="D59">
        <v>24</v>
      </c>
      <c r="E59">
        <v>30</v>
      </c>
      <c r="F59">
        <v>27</v>
      </c>
      <c r="I59">
        <v>2478</v>
      </c>
      <c r="J59" t="s">
        <v>1194</v>
      </c>
    </row>
    <row r="60" spans="1:10">
      <c r="A60">
        <v>2480</v>
      </c>
      <c r="B60" s="40">
        <v>16</v>
      </c>
      <c r="D60">
        <v>28</v>
      </c>
      <c r="E60">
        <v>30</v>
      </c>
      <c r="I60">
        <v>2479</v>
      </c>
      <c r="J60" t="s">
        <v>1195</v>
      </c>
    </row>
    <row r="61" spans="1:10">
      <c r="A61">
        <v>2481</v>
      </c>
      <c r="B61" s="40">
        <v>216</v>
      </c>
      <c r="C61" t="s">
        <v>162</v>
      </c>
      <c r="D61">
        <v>24</v>
      </c>
      <c r="E61">
        <v>30</v>
      </c>
      <c r="F61">
        <v>28</v>
      </c>
      <c r="I61">
        <v>2480</v>
      </c>
      <c r="J61" t="s">
        <v>139</v>
      </c>
    </row>
    <row r="62" spans="1:10">
      <c r="A62">
        <v>2482</v>
      </c>
      <c r="B62" s="40">
        <v>271</v>
      </c>
      <c r="C62" t="s">
        <v>163</v>
      </c>
      <c r="D62">
        <v>3</v>
      </c>
      <c r="E62">
        <v>30</v>
      </c>
      <c r="F62">
        <v>130</v>
      </c>
      <c r="I62">
        <v>2481</v>
      </c>
      <c r="J62" t="s">
        <v>140</v>
      </c>
    </row>
    <row r="63" spans="1:10">
      <c r="A63">
        <v>2483</v>
      </c>
      <c r="B63" s="40">
        <v>17</v>
      </c>
      <c r="C63" t="s">
        <v>164</v>
      </c>
      <c r="D63">
        <v>13</v>
      </c>
      <c r="E63">
        <v>13</v>
      </c>
      <c r="F63">
        <v>181</v>
      </c>
      <c r="I63">
        <v>2482</v>
      </c>
      <c r="J63" t="s">
        <v>1196</v>
      </c>
    </row>
    <row r="64" spans="1:10">
      <c r="A64">
        <v>2484</v>
      </c>
      <c r="B64" s="40">
        <v>128</v>
      </c>
      <c r="C64" t="s">
        <v>165</v>
      </c>
      <c r="D64">
        <v>28</v>
      </c>
      <c r="E64">
        <v>30</v>
      </c>
      <c r="F64">
        <v>29</v>
      </c>
      <c r="I64">
        <v>2483</v>
      </c>
      <c r="J64" t="s">
        <v>142</v>
      </c>
    </row>
    <row r="65" spans="1:10">
      <c r="A65">
        <v>2485</v>
      </c>
      <c r="B65" s="40">
        <v>436</v>
      </c>
      <c r="C65" t="s">
        <v>166</v>
      </c>
      <c r="D65">
        <v>3</v>
      </c>
      <c r="E65">
        <v>30</v>
      </c>
      <c r="F65">
        <v>30</v>
      </c>
      <c r="I65">
        <v>2484</v>
      </c>
      <c r="J65" t="s">
        <v>144</v>
      </c>
    </row>
    <row r="66" spans="1:10">
      <c r="A66">
        <v>2486</v>
      </c>
      <c r="B66" s="40">
        <v>18</v>
      </c>
      <c r="D66">
        <v>24</v>
      </c>
      <c r="E66">
        <v>30</v>
      </c>
      <c r="I66">
        <v>2485</v>
      </c>
      <c r="J66" t="s">
        <v>1197</v>
      </c>
    </row>
    <row r="67" spans="1:10">
      <c r="A67">
        <v>2487</v>
      </c>
      <c r="B67" s="40">
        <v>416</v>
      </c>
      <c r="D67">
        <v>23</v>
      </c>
      <c r="E67">
        <v>30</v>
      </c>
      <c r="I67">
        <v>2486</v>
      </c>
      <c r="J67" t="s">
        <v>145</v>
      </c>
    </row>
    <row r="68" spans="1:10">
      <c r="A68">
        <v>2488</v>
      </c>
      <c r="B68" s="40">
        <v>264</v>
      </c>
      <c r="C68" t="s">
        <v>167</v>
      </c>
      <c r="D68">
        <v>23</v>
      </c>
      <c r="E68">
        <v>30</v>
      </c>
      <c r="F68">
        <v>31</v>
      </c>
      <c r="I68">
        <v>2487</v>
      </c>
      <c r="J68" t="s">
        <v>1198</v>
      </c>
    </row>
    <row r="69" spans="1:10">
      <c r="A69">
        <v>2941</v>
      </c>
      <c r="B69" s="40">
        <v>100086</v>
      </c>
      <c r="C69" t="s">
        <v>168</v>
      </c>
      <c r="D69">
        <v>28</v>
      </c>
      <c r="E69">
        <v>30</v>
      </c>
      <c r="F69">
        <v>32</v>
      </c>
      <c r="I69">
        <v>2488</v>
      </c>
      <c r="J69" t="s">
        <v>146</v>
      </c>
    </row>
    <row r="70" spans="1:10">
      <c r="A70">
        <v>2489</v>
      </c>
      <c r="B70" s="40">
        <v>849</v>
      </c>
      <c r="D70">
        <v>13</v>
      </c>
      <c r="E70">
        <v>13</v>
      </c>
      <c r="I70">
        <v>2941</v>
      </c>
      <c r="J70" t="s">
        <v>1199</v>
      </c>
    </row>
    <row r="71" spans="1:10">
      <c r="A71">
        <v>2490</v>
      </c>
      <c r="B71" s="40">
        <v>318</v>
      </c>
      <c r="C71" t="s">
        <v>169</v>
      </c>
      <c r="D71">
        <v>24</v>
      </c>
      <c r="E71">
        <v>30</v>
      </c>
      <c r="F71">
        <v>33</v>
      </c>
      <c r="I71">
        <v>2489</v>
      </c>
      <c r="J71" t="s">
        <v>1200</v>
      </c>
    </row>
    <row r="72" spans="1:10">
      <c r="A72">
        <v>2491</v>
      </c>
      <c r="B72" s="40">
        <v>400</v>
      </c>
      <c r="C72" t="s">
        <v>170</v>
      </c>
      <c r="D72">
        <v>3</v>
      </c>
      <c r="E72">
        <v>30</v>
      </c>
      <c r="F72">
        <v>244</v>
      </c>
      <c r="I72">
        <v>2490</v>
      </c>
      <c r="J72" t="s">
        <v>1201</v>
      </c>
    </row>
    <row r="73" spans="1:10">
      <c r="A73">
        <v>2492</v>
      </c>
      <c r="B73" s="40">
        <v>287</v>
      </c>
      <c r="C73" t="s">
        <v>171</v>
      </c>
      <c r="D73">
        <v>20</v>
      </c>
      <c r="E73">
        <v>30</v>
      </c>
      <c r="F73">
        <v>34</v>
      </c>
      <c r="I73">
        <v>2491</v>
      </c>
      <c r="J73" t="s">
        <v>1202</v>
      </c>
    </row>
    <row r="74" spans="1:10">
      <c r="A74">
        <v>2493</v>
      </c>
      <c r="B74" s="40">
        <v>867</v>
      </c>
      <c r="C74" t="s">
        <v>172</v>
      </c>
      <c r="D74">
        <v>27</v>
      </c>
      <c r="E74">
        <v>30</v>
      </c>
      <c r="F74">
        <v>35</v>
      </c>
      <c r="I74">
        <v>2492</v>
      </c>
      <c r="J74" t="s">
        <v>1203</v>
      </c>
    </row>
    <row r="75" spans="1:10">
      <c r="A75">
        <v>2494</v>
      </c>
      <c r="B75" s="40">
        <v>174</v>
      </c>
      <c r="C75" t="s">
        <v>173</v>
      </c>
      <c r="D75">
        <v>3</v>
      </c>
      <c r="E75">
        <v>30</v>
      </c>
      <c r="F75">
        <v>36</v>
      </c>
      <c r="I75">
        <v>2493</v>
      </c>
      <c r="J75" t="s">
        <v>1204</v>
      </c>
    </row>
    <row r="76" spans="1:10">
      <c r="A76">
        <v>2495</v>
      </c>
      <c r="B76" s="40">
        <v>20</v>
      </c>
      <c r="C76" t="s">
        <v>174</v>
      </c>
      <c r="D76">
        <v>17</v>
      </c>
      <c r="E76">
        <v>30</v>
      </c>
      <c r="F76">
        <v>37</v>
      </c>
      <c r="I76">
        <v>2494</v>
      </c>
      <c r="J76" t="s">
        <v>1205</v>
      </c>
    </row>
    <row r="77" spans="1:10">
      <c r="A77">
        <v>2496</v>
      </c>
      <c r="B77" s="40">
        <v>246</v>
      </c>
      <c r="C77" t="s">
        <v>175</v>
      </c>
      <c r="D77">
        <v>13</v>
      </c>
      <c r="E77">
        <v>13</v>
      </c>
      <c r="F77">
        <v>275</v>
      </c>
      <c r="I77">
        <v>2495</v>
      </c>
      <c r="J77" t="s">
        <v>149</v>
      </c>
    </row>
    <row r="78" spans="1:10">
      <c r="A78">
        <v>2497</v>
      </c>
      <c r="B78" s="40">
        <v>180</v>
      </c>
      <c r="C78" t="s">
        <v>176</v>
      </c>
      <c r="D78">
        <v>27</v>
      </c>
      <c r="E78">
        <v>30</v>
      </c>
      <c r="F78">
        <v>38</v>
      </c>
      <c r="I78">
        <v>2496</v>
      </c>
      <c r="J78" t="s">
        <v>1206</v>
      </c>
    </row>
    <row r="79" spans="1:10">
      <c r="A79">
        <v>2498</v>
      </c>
      <c r="B79" s="40">
        <v>868</v>
      </c>
      <c r="C79" t="s">
        <v>177</v>
      </c>
      <c r="D79">
        <v>13</v>
      </c>
      <c r="E79">
        <v>13</v>
      </c>
      <c r="F79">
        <v>131</v>
      </c>
      <c r="I79">
        <v>2497</v>
      </c>
      <c r="J79" t="s">
        <v>1207</v>
      </c>
    </row>
    <row r="80" spans="1:10">
      <c r="A80">
        <v>2499</v>
      </c>
      <c r="B80" s="40">
        <v>21</v>
      </c>
      <c r="C80" t="s">
        <v>178</v>
      </c>
      <c r="D80">
        <v>28</v>
      </c>
      <c r="E80">
        <v>30</v>
      </c>
      <c r="F80">
        <v>39</v>
      </c>
      <c r="I80">
        <v>2498</v>
      </c>
      <c r="J80" t="s">
        <v>1208</v>
      </c>
    </row>
    <row r="81" spans="1:10">
      <c r="A81">
        <v>2500</v>
      </c>
      <c r="B81" s="40">
        <v>22</v>
      </c>
      <c r="C81" t="s">
        <v>179</v>
      </c>
      <c r="D81">
        <v>15</v>
      </c>
      <c r="E81">
        <v>30</v>
      </c>
      <c r="F81">
        <v>40</v>
      </c>
      <c r="I81">
        <v>2499</v>
      </c>
      <c r="J81" t="s">
        <v>153</v>
      </c>
    </row>
    <row r="82" spans="1:10">
      <c r="A82">
        <v>2501</v>
      </c>
      <c r="B82" s="40">
        <v>23</v>
      </c>
      <c r="D82">
        <v>3</v>
      </c>
      <c r="E82">
        <v>30</v>
      </c>
      <c r="I82">
        <v>2500</v>
      </c>
      <c r="J82" t="s">
        <v>154</v>
      </c>
    </row>
    <row r="83" spans="1:10">
      <c r="A83">
        <v>2900</v>
      </c>
      <c r="B83" s="40">
        <v>100045</v>
      </c>
      <c r="C83" t="s">
        <v>180</v>
      </c>
      <c r="D83">
        <v>13</v>
      </c>
      <c r="E83">
        <v>13</v>
      </c>
      <c r="F83">
        <v>182</v>
      </c>
      <c r="I83">
        <v>2501</v>
      </c>
      <c r="J83" t="s">
        <v>155</v>
      </c>
    </row>
    <row r="84" spans="1:10">
      <c r="A84">
        <v>2502</v>
      </c>
      <c r="B84" s="40">
        <v>869</v>
      </c>
      <c r="C84" t="s">
        <v>181</v>
      </c>
      <c r="D84">
        <v>28</v>
      </c>
      <c r="E84">
        <v>30</v>
      </c>
      <c r="F84">
        <v>175</v>
      </c>
      <c r="I84">
        <v>2900</v>
      </c>
      <c r="J84" t="s">
        <v>1209</v>
      </c>
    </row>
    <row r="85" spans="1:10">
      <c r="A85">
        <v>2503</v>
      </c>
      <c r="B85" s="40">
        <v>870</v>
      </c>
      <c r="C85" t="s">
        <v>182</v>
      </c>
      <c r="D85">
        <v>24</v>
      </c>
      <c r="E85">
        <v>30</v>
      </c>
      <c r="F85">
        <v>183</v>
      </c>
      <c r="I85">
        <v>2502</v>
      </c>
      <c r="J85" t="s">
        <v>1210</v>
      </c>
    </row>
    <row r="86" spans="1:10">
      <c r="A86">
        <v>2504</v>
      </c>
      <c r="B86" s="40">
        <v>24</v>
      </c>
      <c r="D86">
        <v>24</v>
      </c>
      <c r="E86">
        <v>30</v>
      </c>
      <c r="I86">
        <v>2503</v>
      </c>
      <c r="J86" t="s">
        <v>1211</v>
      </c>
    </row>
    <row r="87" spans="1:10">
      <c r="A87">
        <v>2505</v>
      </c>
      <c r="B87" s="40">
        <v>129</v>
      </c>
      <c r="C87" t="s">
        <v>183</v>
      </c>
      <c r="D87">
        <v>13</v>
      </c>
      <c r="E87">
        <v>13</v>
      </c>
      <c r="F87">
        <v>239</v>
      </c>
      <c r="I87">
        <v>2504</v>
      </c>
      <c r="J87" t="s">
        <v>156</v>
      </c>
    </row>
    <row r="88" spans="1:10">
      <c r="A88">
        <v>2506</v>
      </c>
      <c r="B88" s="40">
        <v>25</v>
      </c>
      <c r="D88">
        <v>24</v>
      </c>
      <c r="E88">
        <v>30</v>
      </c>
      <c r="I88">
        <v>2505</v>
      </c>
      <c r="J88" t="s">
        <v>157</v>
      </c>
    </row>
    <row r="89" spans="1:10">
      <c r="A89">
        <v>2507</v>
      </c>
      <c r="B89" s="40">
        <v>871</v>
      </c>
      <c r="C89" t="s">
        <v>184</v>
      </c>
      <c r="D89">
        <v>13</v>
      </c>
      <c r="E89">
        <v>13</v>
      </c>
      <c r="F89">
        <v>200</v>
      </c>
      <c r="I89">
        <v>2506</v>
      </c>
      <c r="J89" t="s">
        <v>158</v>
      </c>
    </row>
    <row r="90" spans="1:10">
      <c r="A90">
        <v>2508</v>
      </c>
      <c r="B90" s="40">
        <v>26</v>
      </c>
      <c r="D90">
        <v>13</v>
      </c>
      <c r="E90">
        <v>13</v>
      </c>
      <c r="I90">
        <v>2507</v>
      </c>
      <c r="J90" t="s">
        <v>1212</v>
      </c>
    </row>
    <row r="91" spans="1:10">
      <c r="A91">
        <v>2509</v>
      </c>
      <c r="B91" s="40">
        <v>872</v>
      </c>
      <c r="C91" t="s">
        <v>185</v>
      </c>
      <c r="D91">
        <v>13</v>
      </c>
      <c r="E91">
        <v>13</v>
      </c>
      <c r="F91">
        <v>245</v>
      </c>
      <c r="I91">
        <v>2508</v>
      </c>
      <c r="J91" t="s">
        <v>159</v>
      </c>
    </row>
    <row r="92" spans="1:10">
      <c r="A92">
        <v>2510</v>
      </c>
      <c r="B92" s="40">
        <v>27</v>
      </c>
      <c r="C92" t="s">
        <v>186</v>
      </c>
      <c r="D92">
        <v>24</v>
      </c>
      <c r="E92">
        <v>30</v>
      </c>
      <c r="F92">
        <v>41</v>
      </c>
      <c r="I92">
        <v>2509</v>
      </c>
      <c r="J92" t="s">
        <v>1213</v>
      </c>
    </row>
    <row r="93" spans="1:10">
      <c r="A93">
        <v>2511</v>
      </c>
      <c r="B93" s="40">
        <v>320</v>
      </c>
      <c r="C93" t="s">
        <v>187</v>
      </c>
      <c r="D93">
        <v>13</v>
      </c>
      <c r="E93">
        <v>13</v>
      </c>
      <c r="F93">
        <v>152</v>
      </c>
      <c r="I93">
        <v>2510</v>
      </c>
      <c r="J93" t="s">
        <v>161</v>
      </c>
    </row>
    <row r="94" spans="1:10">
      <c r="A94">
        <v>2512</v>
      </c>
      <c r="B94" s="40">
        <v>326</v>
      </c>
      <c r="C94" t="s">
        <v>188</v>
      </c>
      <c r="D94">
        <v>24</v>
      </c>
      <c r="E94">
        <v>30</v>
      </c>
      <c r="F94">
        <v>42</v>
      </c>
      <c r="I94">
        <v>2511</v>
      </c>
      <c r="J94" t="s">
        <v>1214</v>
      </c>
    </row>
    <row r="95" spans="1:10">
      <c r="A95">
        <v>2513</v>
      </c>
      <c r="B95" s="40">
        <v>130</v>
      </c>
      <c r="C95" t="s">
        <v>189</v>
      </c>
      <c r="D95">
        <v>15</v>
      </c>
      <c r="E95">
        <v>30</v>
      </c>
      <c r="F95">
        <v>43</v>
      </c>
      <c r="I95">
        <v>2512</v>
      </c>
      <c r="J95" t="s">
        <v>1215</v>
      </c>
    </row>
    <row r="96" spans="1:10">
      <c r="A96">
        <v>2514</v>
      </c>
      <c r="B96" s="40">
        <v>442</v>
      </c>
      <c r="C96" t="s">
        <v>190</v>
      </c>
      <c r="D96">
        <v>13</v>
      </c>
      <c r="E96">
        <v>13</v>
      </c>
      <c r="F96">
        <v>266</v>
      </c>
      <c r="I96">
        <v>2513</v>
      </c>
      <c r="J96" t="s">
        <v>1216</v>
      </c>
    </row>
    <row r="97" spans="1:10">
      <c r="A97">
        <v>2515</v>
      </c>
      <c r="B97" s="40">
        <v>437</v>
      </c>
      <c r="C97" t="s">
        <v>191</v>
      </c>
      <c r="D97">
        <v>13</v>
      </c>
      <c r="E97">
        <v>13</v>
      </c>
      <c r="F97">
        <v>223</v>
      </c>
      <c r="I97">
        <v>2514</v>
      </c>
      <c r="J97" t="s">
        <v>1217</v>
      </c>
    </row>
    <row r="98" spans="1:10">
      <c r="A98">
        <v>2516</v>
      </c>
      <c r="B98" s="40">
        <v>471</v>
      </c>
      <c r="D98">
        <v>24</v>
      </c>
      <c r="E98">
        <v>30</v>
      </c>
      <c r="I98">
        <v>2515</v>
      </c>
      <c r="J98" t="s">
        <v>1218</v>
      </c>
    </row>
    <row r="99" spans="1:10">
      <c r="A99">
        <v>2517</v>
      </c>
      <c r="B99" s="40">
        <v>30</v>
      </c>
      <c r="C99" t="s">
        <v>192</v>
      </c>
      <c r="D99">
        <v>13</v>
      </c>
      <c r="E99">
        <v>13</v>
      </c>
      <c r="F99">
        <v>132</v>
      </c>
      <c r="I99">
        <v>2516</v>
      </c>
      <c r="J99" t="s">
        <v>1219</v>
      </c>
    </row>
    <row r="100" spans="1:10">
      <c r="A100">
        <v>2518</v>
      </c>
      <c r="B100" s="40">
        <v>313</v>
      </c>
      <c r="C100" t="s">
        <v>193</v>
      </c>
      <c r="D100">
        <v>24</v>
      </c>
      <c r="E100">
        <v>30</v>
      </c>
      <c r="F100">
        <v>44</v>
      </c>
      <c r="I100">
        <v>2517</v>
      </c>
      <c r="J100" t="s">
        <v>1220</v>
      </c>
    </row>
    <row r="101" spans="1:10">
      <c r="A101">
        <v>2519</v>
      </c>
      <c r="B101" s="40">
        <v>856</v>
      </c>
      <c r="C101" t="s">
        <v>194</v>
      </c>
      <c r="D101">
        <v>13</v>
      </c>
      <c r="E101">
        <v>13</v>
      </c>
      <c r="F101">
        <v>133</v>
      </c>
      <c r="I101">
        <v>2518</v>
      </c>
      <c r="J101" t="s">
        <v>1221</v>
      </c>
    </row>
    <row r="102" spans="1:10">
      <c r="A102">
        <v>3563</v>
      </c>
      <c r="B102" s="40">
        <v>100111</v>
      </c>
      <c r="C102" t="s">
        <v>195</v>
      </c>
      <c r="D102">
        <v>24</v>
      </c>
      <c r="E102">
        <v>30</v>
      </c>
      <c r="F102">
        <v>134</v>
      </c>
      <c r="I102">
        <v>2519</v>
      </c>
      <c r="J102" t="s">
        <v>1222</v>
      </c>
    </row>
    <row r="103" spans="1:10">
      <c r="A103">
        <v>2520</v>
      </c>
      <c r="B103" s="40">
        <v>409</v>
      </c>
      <c r="C103" t="s">
        <v>196</v>
      </c>
      <c r="D103">
        <v>13</v>
      </c>
      <c r="E103">
        <v>13</v>
      </c>
      <c r="F103">
        <v>184</v>
      </c>
      <c r="I103">
        <v>3563</v>
      </c>
      <c r="J103" t="s">
        <v>1223</v>
      </c>
    </row>
    <row r="104" spans="1:10">
      <c r="A104">
        <v>2521</v>
      </c>
      <c r="B104" s="40">
        <v>439</v>
      </c>
      <c r="D104">
        <v>24</v>
      </c>
      <c r="E104">
        <v>30</v>
      </c>
      <c r="I104">
        <v>2520</v>
      </c>
      <c r="J104" t="s">
        <v>1224</v>
      </c>
    </row>
    <row r="105" spans="1:10">
      <c r="A105">
        <v>2901</v>
      </c>
      <c r="B105" s="40">
        <v>100036</v>
      </c>
      <c r="C105" t="s">
        <v>197</v>
      </c>
      <c r="D105">
        <v>13</v>
      </c>
      <c r="E105">
        <v>13</v>
      </c>
      <c r="F105">
        <v>235</v>
      </c>
      <c r="I105">
        <v>2521</v>
      </c>
      <c r="J105" t="s">
        <v>1225</v>
      </c>
    </row>
    <row r="106" spans="1:10">
      <c r="A106">
        <v>2522</v>
      </c>
      <c r="B106" s="40">
        <v>31</v>
      </c>
      <c r="C106" t="s">
        <v>198</v>
      </c>
      <c r="D106">
        <v>27</v>
      </c>
      <c r="E106">
        <v>30</v>
      </c>
      <c r="F106">
        <v>45</v>
      </c>
      <c r="I106">
        <v>2901</v>
      </c>
      <c r="J106" t="s">
        <v>1226</v>
      </c>
    </row>
    <row r="107" spans="1:10">
      <c r="A107">
        <v>2523</v>
      </c>
      <c r="B107" s="40">
        <v>873</v>
      </c>
      <c r="C107" t="s">
        <v>199</v>
      </c>
      <c r="D107">
        <v>24</v>
      </c>
      <c r="E107">
        <v>30</v>
      </c>
      <c r="F107">
        <v>46</v>
      </c>
      <c r="I107">
        <v>2522</v>
      </c>
      <c r="J107" t="s">
        <v>167</v>
      </c>
    </row>
    <row r="108" spans="1:10">
      <c r="A108">
        <v>2524</v>
      </c>
      <c r="B108" s="40">
        <v>32</v>
      </c>
      <c r="D108">
        <v>28</v>
      </c>
      <c r="E108">
        <v>30</v>
      </c>
      <c r="I108">
        <v>2523</v>
      </c>
      <c r="J108" t="s">
        <v>1227</v>
      </c>
    </row>
    <row r="109" spans="1:10">
      <c r="A109">
        <v>2525</v>
      </c>
      <c r="B109" s="40">
        <v>837</v>
      </c>
      <c r="C109" t="s">
        <v>200</v>
      </c>
      <c r="D109">
        <v>13</v>
      </c>
      <c r="E109">
        <v>13</v>
      </c>
      <c r="F109">
        <v>176</v>
      </c>
      <c r="I109">
        <v>2524</v>
      </c>
      <c r="J109" t="s">
        <v>168</v>
      </c>
    </row>
    <row r="110" spans="1:10">
      <c r="A110">
        <v>2526</v>
      </c>
      <c r="B110" s="40">
        <v>874</v>
      </c>
      <c r="C110" t="s">
        <v>201</v>
      </c>
      <c r="D110">
        <v>23</v>
      </c>
      <c r="E110">
        <v>30</v>
      </c>
      <c r="F110">
        <v>47</v>
      </c>
      <c r="I110">
        <v>2525</v>
      </c>
      <c r="J110" t="s">
        <v>1228</v>
      </c>
    </row>
    <row r="111" spans="1:10">
      <c r="A111">
        <v>2527</v>
      </c>
      <c r="B111" s="40">
        <v>875</v>
      </c>
      <c r="C111" t="s">
        <v>202</v>
      </c>
      <c r="D111">
        <v>22</v>
      </c>
      <c r="E111">
        <v>30</v>
      </c>
      <c r="F111">
        <v>48</v>
      </c>
      <c r="I111">
        <v>2526</v>
      </c>
      <c r="J111" t="s">
        <v>1229</v>
      </c>
    </row>
    <row r="112" spans="1:10">
      <c r="A112">
        <v>2528</v>
      </c>
      <c r="B112" s="40">
        <v>33</v>
      </c>
      <c r="C112" t="s">
        <v>203</v>
      </c>
      <c r="D112">
        <v>28</v>
      </c>
      <c r="E112">
        <v>30</v>
      </c>
      <c r="F112">
        <v>135</v>
      </c>
      <c r="I112">
        <v>2527</v>
      </c>
      <c r="J112" t="s">
        <v>1230</v>
      </c>
    </row>
    <row r="113" spans="1:10">
      <c r="A113">
        <v>2529</v>
      </c>
      <c r="B113" s="40">
        <v>244</v>
      </c>
      <c r="D113">
        <v>28</v>
      </c>
      <c r="E113">
        <v>30</v>
      </c>
      <c r="I113">
        <v>2528</v>
      </c>
      <c r="J113" t="s">
        <v>1231</v>
      </c>
    </row>
    <row r="114" spans="1:10">
      <c r="A114">
        <v>2530</v>
      </c>
      <c r="B114" s="40">
        <v>333</v>
      </c>
      <c r="C114" t="s">
        <v>204</v>
      </c>
      <c r="D114">
        <v>13</v>
      </c>
      <c r="E114">
        <v>13</v>
      </c>
      <c r="F114">
        <v>225</v>
      </c>
      <c r="I114">
        <v>2529</v>
      </c>
      <c r="J114" t="s">
        <v>1232</v>
      </c>
    </row>
    <row r="115" spans="1:10">
      <c r="A115">
        <v>2531</v>
      </c>
      <c r="B115" s="40">
        <v>34</v>
      </c>
      <c r="C115" t="s">
        <v>205</v>
      </c>
      <c r="D115">
        <v>3</v>
      </c>
      <c r="E115">
        <v>30</v>
      </c>
      <c r="F115">
        <v>49</v>
      </c>
      <c r="I115">
        <v>2530</v>
      </c>
      <c r="J115" t="s">
        <v>1233</v>
      </c>
    </row>
    <row r="116" spans="1:10">
      <c r="A116">
        <v>2532</v>
      </c>
      <c r="B116" s="40">
        <v>35</v>
      </c>
      <c r="C116" t="s">
        <v>206</v>
      </c>
      <c r="D116">
        <v>13</v>
      </c>
      <c r="E116">
        <v>13</v>
      </c>
      <c r="F116">
        <v>51</v>
      </c>
      <c r="I116">
        <v>2531</v>
      </c>
      <c r="J116" t="s">
        <v>1234</v>
      </c>
    </row>
    <row r="117" spans="1:10">
      <c r="A117">
        <v>2533</v>
      </c>
      <c r="B117" s="40">
        <v>37</v>
      </c>
      <c r="C117" t="s">
        <v>207</v>
      </c>
      <c r="D117">
        <v>28</v>
      </c>
      <c r="E117">
        <v>30</v>
      </c>
      <c r="F117">
        <v>52</v>
      </c>
      <c r="I117">
        <v>2532</v>
      </c>
      <c r="J117" t="s">
        <v>172</v>
      </c>
    </row>
    <row r="118" spans="1:10">
      <c r="A118">
        <v>2534</v>
      </c>
      <c r="B118" s="40">
        <v>876</v>
      </c>
      <c r="C118" t="s">
        <v>208</v>
      </c>
      <c r="D118">
        <v>13</v>
      </c>
      <c r="E118">
        <v>13</v>
      </c>
      <c r="F118">
        <v>241</v>
      </c>
      <c r="I118">
        <v>2533</v>
      </c>
      <c r="J118" t="s">
        <v>174</v>
      </c>
    </row>
    <row r="119" spans="1:10">
      <c r="A119">
        <v>2535</v>
      </c>
      <c r="B119" s="40">
        <v>275</v>
      </c>
      <c r="C119" t="s">
        <v>209</v>
      </c>
      <c r="D119">
        <v>13</v>
      </c>
      <c r="E119">
        <v>13</v>
      </c>
      <c r="F119">
        <v>224</v>
      </c>
      <c r="I119">
        <v>2534</v>
      </c>
      <c r="J119" t="s">
        <v>1235</v>
      </c>
    </row>
    <row r="120" spans="1:10">
      <c r="A120">
        <v>2536</v>
      </c>
      <c r="B120" s="40">
        <v>131</v>
      </c>
      <c r="C120" t="s">
        <v>210</v>
      </c>
      <c r="D120">
        <v>13</v>
      </c>
      <c r="E120">
        <v>13</v>
      </c>
      <c r="F120">
        <v>222</v>
      </c>
      <c r="I120">
        <v>2535</v>
      </c>
      <c r="J120" t="s">
        <v>1236</v>
      </c>
    </row>
    <row r="121" spans="1:10">
      <c r="A121">
        <v>2537</v>
      </c>
      <c r="B121" s="40">
        <v>877</v>
      </c>
      <c r="C121" t="s">
        <v>211</v>
      </c>
      <c r="D121">
        <v>13</v>
      </c>
      <c r="E121">
        <v>13</v>
      </c>
      <c r="F121">
        <v>226</v>
      </c>
      <c r="I121">
        <v>2536</v>
      </c>
      <c r="J121" t="s">
        <v>177</v>
      </c>
    </row>
    <row r="122" spans="1:10">
      <c r="A122">
        <v>2538</v>
      </c>
      <c r="B122" s="40">
        <v>39</v>
      </c>
      <c r="C122" t="s">
        <v>212</v>
      </c>
      <c r="D122">
        <v>28</v>
      </c>
      <c r="E122">
        <v>30</v>
      </c>
      <c r="F122">
        <v>53</v>
      </c>
      <c r="I122">
        <v>2537</v>
      </c>
      <c r="J122" t="s">
        <v>1237</v>
      </c>
    </row>
    <row r="123" spans="1:10">
      <c r="A123">
        <v>2539</v>
      </c>
      <c r="B123" s="40">
        <v>99521</v>
      </c>
      <c r="C123" t="s">
        <v>213</v>
      </c>
      <c r="D123">
        <v>20</v>
      </c>
      <c r="E123">
        <v>30</v>
      </c>
      <c r="F123">
        <v>220</v>
      </c>
      <c r="I123">
        <v>2538</v>
      </c>
      <c r="J123" t="s">
        <v>1238</v>
      </c>
    </row>
    <row r="124" spans="1:10">
      <c r="A124">
        <v>2540</v>
      </c>
      <c r="B124" s="40">
        <v>40</v>
      </c>
      <c r="D124">
        <v>24</v>
      </c>
      <c r="E124">
        <v>30</v>
      </c>
      <c r="I124">
        <v>2539</v>
      </c>
      <c r="J124" t="s">
        <v>1239</v>
      </c>
    </row>
    <row r="125" spans="1:10">
      <c r="A125">
        <v>2541</v>
      </c>
      <c r="B125" s="40">
        <v>878</v>
      </c>
      <c r="C125" t="s">
        <v>214</v>
      </c>
      <c r="D125">
        <v>28</v>
      </c>
      <c r="E125">
        <v>30</v>
      </c>
      <c r="F125">
        <v>54</v>
      </c>
      <c r="I125">
        <v>2540</v>
      </c>
      <c r="J125" t="s">
        <v>179</v>
      </c>
    </row>
    <row r="126" spans="1:10">
      <c r="A126">
        <v>2542</v>
      </c>
      <c r="B126" s="40">
        <v>182</v>
      </c>
      <c r="C126" t="s">
        <v>215</v>
      </c>
      <c r="D126">
        <v>25</v>
      </c>
      <c r="E126">
        <v>30</v>
      </c>
      <c r="F126">
        <v>55</v>
      </c>
      <c r="I126">
        <v>2541</v>
      </c>
      <c r="J126" t="s">
        <v>1240</v>
      </c>
    </row>
    <row r="127" spans="1:10">
      <c r="A127">
        <v>2543</v>
      </c>
      <c r="B127" s="40">
        <v>175</v>
      </c>
      <c r="C127" t="s">
        <v>216</v>
      </c>
      <c r="D127">
        <v>9</v>
      </c>
      <c r="E127">
        <v>30</v>
      </c>
      <c r="F127">
        <v>56</v>
      </c>
      <c r="I127">
        <v>2542</v>
      </c>
      <c r="J127" t="s">
        <v>180</v>
      </c>
    </row>
    <row r="128" spans="1:10">
      <c r="A128">
        <v>2544</v>
      </c>
      <c r="B128" s="40">
        <v>183</v>
      </c>
      <c r="D128">
        <v>28</v>
      </c>
      <c r="E128">
        <v>30</v>
      </c>
      <c r="I128">
        <v>2543</v>
      </c>
      <c r="J128" t="s">
        <v>1241</v>
      </c>
    </row>
    <row r="129" spans="1:10">
      <c r="A129">
        <v>2545</v>
      </c>
      <c r="B129" s="40">
        <v>239</v>
      </c>
      <c r="C129" t="s">
        <v>217</v>
      </c>
      <c r="D129">
        <v>13</v>
      </c>
      <c r="E129">
        <v>13</v>
      </c>
      <c r="F129">
        <v>136</v>
      </c>
      <c r="I129">
        <v>2544</v>
      </c>
      <c r="J129" t="s">
        <v>1242</v>
      </c>
    </row>
    <row r="130" spans="1:10">
      <c r="A130">
        <v>2546</v>
      </c>
      <c r="B130" s="40">
        <v>447</v>
      </c>
      <c r="C130" t="s">
        <v>218</v>
      </c>
      <c r="D130">
        <v>28</v>
      </c>
      <c r="E130">
        <v>30</v>
      </c>
      <c r="F130">
        <v>57</v>
      </c>
      <c r="I130">
        <v>2545</v>
      </c>
      <c r="J130" t="s">
        <v>1243</v>
      </c>
    </row>
    <row r="131" spans="1:10">
      <c r="A131">
        <v>2547</v>
      </c>
      <c r="B131" s="40">
        <v>335</v>
      </c>
      <c r="C131" t="s">
        <v>219</v>
      </c>
      <c r="D131">
        <v>13</v>
      </c>
      <c r="E131">
        <v>13</v>
      </c>
      <c r="F131">
        <v>238</v>
      </c>
      <c r="I131">
        <v>2546</v>
      </c>
      <c r="J131" t="s">
        <v>1244</v>
      </c>
    </row>
    <row r="132" spans="1:10">
      <c r="A132">
        <v>2548</v>
      </c>
      <c r="B132" s="40">
        <v>322</v>
      </c>
      <c r="C132" t="s">
        <v>220</v>
      </c>
      <c r="D132">
        <v>20</v>
      </c>
      <c r="E132">
        <v>30</v>
      </c>
      <c r="F132">
        <v>58</v>
      </c>
      <c r="I132">
        <v>2547</v>
      </c>
      <c r="J132" t="s">
        <v>1245</v>
      </c>
    </row>
    <row r="133" spans="1:10">
      <c r="A133">
        <v>2549</v>
      </c>
      <c r="B133" s="40">
        <v>309</v>
      </c>
      <c r="C133" t="s">
        <v>221</v>
      </c>
      <c r="D133">
        <v>13</v>
      </c>
      <c r="E133">
        <v>13</v>
      </c>
      <c r="F133">
        <v>59</v>
      </c>
      <c r="I133">
        <v>2548</v>
      </c>
      <c r="J133" t="s">
        <v>1246</v>
      </c>
    </row>
    <row r="134" spans="1:10">
      <c r="A134">
        <v>2550</v>
      </c>
      <c r="B134" s="40">
        <v>200</v>
      </c>
      <c r="D134">
        <v>24</v>
      </c>
      <c r="E134">
        <v>30</v>
      </c>
      <c r="I134">
        <v>2549</v>
      </c>
      <c r="J134" t="s">
        <v>1247</v>
      </c>
    </row>
    <row r="135" spans="1:10">
      <c r="A135">
        <v>2902</v>
      </c>
      <c r="B135" s="40">
        <v>100046</v>
      </c>
      <c r="C135" t="s">
        <v>222</v>
      </c>
      <c r="D135">
        <v>23</v>
      </c>
      <c r="E135">
        <v>30</v>
      </c>
      <c r="F135">
        <v>60</v>
      </c>
      <c r="I135">
        <v>2550</v>
      </c>
      <c r="J135" t="s">
        <v>184</v>
      </c>
    </row>
    <row r="136" spans="1:10">
      <c r="A136">
        <v>2551</v>
      </c>
      <c r="B136" s="40">
        <v>286</v>
      </c>
      <c r="C136" t="s">
        <v>223</v>
      </c>
      <c r="D136">
        <v>13</v>
      </c>
      <c r="E136">
        <v>13</v>
      </c>
      <c r="F136">
        <v>185</v>
      </c>
      <c r="I136">
        <v>2902</v>
      </c>
      <c r="J136" t="s">
        <v>1248</v>
      </c>
    </row>
    <row r="137" spans="1:10">
      <c r="A137">
        <v>2552</v>
      </c>
      <c r="B137" s="40">
        <v>245</v>
      </c>
      <c r="D137">
        <v>13</v>
      </c>
      <c r="E137">
        <v>13</v>
      </c>
      <c r="I137">
        <v>2551</v>
      </c>
      <c r="J137" t="s">
        <v>1249</v>
      </c>
    </row>
    <row r="138" spans="1:10">
      <c r="A138">
        <v>2553</v>
      </c>
      <c r="B138" s="40">
        <v>995</v>
      </c>
      <c r="C138" t="s">
        <v>224</v>
      </c>
      <c r="D138">
        <v>3</v>
      </c>
      <c r="E138">
        <v>30</v>
      </c>
      <c r="F138">
        <v>61</v>
      </c>
      <c r="I138">
        <v>2552</v>
      </c>
      <c r="J138" t="s">
        <v>185</v>
      </c>
    </row>
    <row r="139" spans="1:10">
      <c r="A139">
        <v>2554</v>
      </c>
      <c r="B139" s="40">
        <v>41</v>
      </c>
      <c r="C139" t="s">
        <v>225</v>
      </c>
      <c r="D139">
        <v>23</v>
      </c>
      <c r="E139">
        <v>30</v>
      </c>
      <c r="F139">
        <v>62</v>
      </c>
      <c r="I139">
        <v>2553</v>
      </c>
      <c r="J139" t="s">
        <v>1250</v>
      </c>
    </row>
    <row r="140" spans="1:10">
      <c r="A140">
        <v>2555</v>
      </c>
      <c r="B140" s="40">
        <v>461</v>
      </c>
      <c r="C140" t="s">
        <v>226</v>
      </c>
      <c r="D140">
        <v>28</v>
      </c>
      <c r="E140">
        <v>30</v>
      </c>
      <c r="F140">
        <v>218</v>
      </c>
      <c r="I140">
        <v>2554</v>
      </c>
      <c r="J140" t="s">
        <v>186</v>
      </c>
    </row>
    <row r="141" spans="1:10">
      <c r="A141">
        <v>2556</v>
      </c>
      <c r="B141" s="40">
        <v>100051</v>
      </c>
      <c r="C141" t="s">
        <v>227</v>
      </c>
      <c r="D141">
        <v>24</v>
      </c>
      <c r="E141">
        <v>30</v>
      </c>
      <c r="F141">
        <v>63</v>
      </c>
      <c r="I141">
        <v>2555</v>
      </c>
      <c r="J141" t="s">
        <v>1251</v>
      </c>
    </row>
    <row r="142" spans="1:10">
      <c r="A142">
        <v>2557</v>
      </c>
      <c r="B142" s="40">
        <v>285</v>
      </c>
      <c r="C142" t="s">
        <v>228</v>
      </c>
      <c r="D142">
        <v>28</v>
      </c>
      <c r="E142">
        <v>30</v>
      </c>
      <c r="F142">
        <v>228</v>
      </c>
      <c r="I142">
        <v>2556</v>
      </c>
      <c r="J142" t="s">
        <v>1252</v>
      </c>
    </row>
    <row r="143" spans="1:10">
      <c r="A143">
        <v>2558</v>
      </c>
      <c r="B143" s="40">
        <v>152</v>
      </c>
      <c r="C143" t="s">
        <v>229</v>
      </c>
      <c r="D143">
        <v>28</v>
      </c>
      <c r="E143">
        <v>30</v>
      </c>
      <c r="F143">
        <v>267</v>
      </c>
      <c r="I143">
        <v>2557</v>
      </c>
      <c r="J143" t="s">
        <v>1253</v>
      </c>
    </row>
    <row r="144" spans="1:10">
      <c r="A144">
        <v>2559</v>
      </c>
      <c r="B144" s="40">
        <v>42</v>
      </c>
      <c r="C144" t="s">
        <v>230</v>
      </c>
      <c r="D144">
        <v>28</v>
      </c>
      <c r="E144">
        <v>30</v>
      </c>
      <c r="F144">
        <v>231</v>
      </c>
      <c r="I144">
        <v>2558</v>
      </c>
      <c r="J144" t="s">
        <v>187</v>
      </c>
    </row>
    <row r="145" spans="1:10">
      <c r="A145">
        <v>2560</v>
      </c>
      <c r="B145" s="40">
        <v>879</v>
      </c>
      <c r="C145" t="s">
        <v>231</v>
      </c>
      <c r="D145">
        <v>13</v>
      </c>
      <c r="E145">
        <v>13</v>
      </c>
      <c r="F145">
        <v>251</v>
      </c>
      <c r="I145">
        <v>2559</v>
      </c>
      <c r="J145" t="s">
        <v>188</v>
      </c>
    </row>
    <row r="146" spans="1:10">
      <c r="A146">
        <v>2561</v>
      </c>
      <c r="B146" s="40">
        <v>43</v>
      </c>
      <c r="C146" t="s">
        <v>232</v>
      </c>
      <c r="D146">
        <v>13</v>
      </c>
      <c r="E146">
        <v>13</v>
      </c>
      <c r="F146">
        <v>137</v>
      </c>
      <c r="I146">
        <v>2560</v>
      </c>
      <c r="J146" t="s">
        <v>1254</v>
      </c>
    </row>
    <row r="147" spans="1:10">
      <c r="A147">
        <v>2562</v>
      </c>
      <c r="B147" s="40">
        <v>981</v>
      </c>
      <c r="C147" t="s">
        <v>233</v>
      </c>
      <c r="D147">
        <v>13</v>
      </c>
      <c r="E147">
        <v>13</v>
      </c>
      <c r="F147">
        <v>265</v>
      </c>
      <c r="I147">
        <v>2561</v>
      </c>
      <c r="J147" t="s">
        <v>189</v>
      </c>
    </row>
    <row r="148" spans="1:10">
      <c r="A148">
        <v>2563</v>
      </c>
      <c r="B148" s="40">
        <v>266</v>
      </c>
      <c r="D148">
        <v>13</v>
      </c>
      <c r="E148">
        <v>13</v>
      </c>
      <c r="I148">
        <v>2562</v>
      </c>
      <c r="J148" t="s">
        <v>1255</v>
      </c>
    </row>
    <row r="149" spans="1:10">
      <c r="A149">
        <v>2564</v>
      </c>
      <c r="B149" s="40">
        <v>223</v>
      </c>
      <c r="C149" t="s">
        <v>234</v>
      </c>
      <c r="D149">
        <v>15</v>
      </c>
      <c r="E149">
        <v>30</v>
      </c>
      <c r="F149">
        <v>64</v>
      </c>
      <c r="I149">
        <v>2563</v>
      </c>
      <c r="J149" t="s">
        <v>1256</v>
      </c>
    </row>
    <row r="150" spans="1:10">
      <c r="A150">
        <v>2565</v>
      </c>
      <c r="B150" s="40">
        <v>830</v>
      </c>
      <c r="D150">
        <v>13</v>
      </c>
      <c r="E150">
        <v>13</v>
      </c>
      <c r="I150">
        <v>2564</v>
      </c>
      <c r="J150" t="s">
        <v>1257</v>
      </c>
    </row>
    <row r="151" spans="1:10">
      <c r="A151">
        <v>3566</v>
      </c>
      <c r="B151" s="40">
        <v>100096</v>
      </c>
      <c r="C151" t="s">
        <v>235</v>
      </c>
      <c r="D151">
        <v>23</v>
      </c>
      <c r="E151">
        <v>30</v>
      </c>
      <c r="F151">
        <v>66</v>
      </c>
      <c r="I151">
        <v>2565</v>
      </c>
      <c r="J151" t="s">
        <v>1258</v>
      </c>
    </row>
    <row r="152" spans="1:10">
      <c r="A152">
        <v>2566</v>
      </c>
      <c r="B152" s="40">
        <v>132</v>
      </c>
      <c r="C152" t="s">
        <v>236</v>
      </c>
      <c r="D152">
        <v>24</v>
      </c>
      <c r="E152">
        <v>30</v>
      </c>
      <c r="F152">
        <v>67</v>
      </c>
      <c r="I152">
        <v>3566</v>
      </c>
      <c r="J152" t="s">
        <v>1259</v>
      </c>
    </row>
    <row r="153" spans="1:10">
      <c r="A153">
        <v>2567</v>
      </c>
      <c r="B153" s="40">
        <v>36</v>
      </c>
      <c r="C153" t="s">
        <v>237</v>
      </c>
      <c r="D153">
        <v>28</v>
      </c>
      <c r="E153">
        <v>30</v>
      </c>
      <c r="F153">
        <v>68</v>
      </c>
      <c r="I153">
        <v>2566</v>
      </c>
      <c r="J153" t="s">
        <v>192</v>
      </c>
    </row>
    <row r="154" spans="1:10">
      <c r="A154">
        <v>2568</v>
      </c>
      <c r="B154" s="40">
        <v>44</v>
      </c>
      <c r="C154" t="s">
        <v>238</v>
      </c>
      <c r="D154">
        <v>28</v>
      </c>
      <c r="E154">
        <v>30</v>
      </c>
      <c r="F154">
        <v>138</v>
      </c>
      <c r="I154">
        <v>2567</v>
      </c>
      <c r="J154" t="s">
        <v>1260</v>
      </c>
    </row>
    <row r="155" spans="1:10">
      <c r="A155">
        <v>2569</v>
      </c>
      <c r="B155" s="40">
        <v>310</v>
      </c>
      <c r="C155" t="s">
        <v>239</v>
      </c>
      <c r="D155">
        <v>28</v>
      </c>
      <c r="E155">
        <v>30</v>
      </c>
      <c r="F155">
        <v>69</v>
      </c>
      <c r="I155">
        <v>2568</v>
      </c>
      <c r="J155" t="s">
        <v>193</v>
      </c>
    </row>
    <row r="156" spans="1:10">
      <c r="A156">
        <v>2903</v>
      </c>
      <c r="B156" s="40">
        <v>100037</v>
      </c>
      <c r="D156">
        <v>13</v>
      </c>
      <c r="E156">
        <v>13</v>
      </c>
      <c r="I156">
        <v>2569</v>
      </c>
      <c r="J156" t="s">
        <v>1261</v>
      </c>
    </row>
    <row r="157" spans="1:10">
      <c r="A157">
        <v>2570</v>
      </c>
      <c r="B157" s="40">
        <v>133</v>
      </c>
      <c r="C157" t="s">
        <v>240</v>
      </c>
      <c r="D157">
        <v>20</v>
      </c>
      <c r="E157">
        <v>30</v>
      </c>
      <c r="F157">
        <v>70</v>
      </c>
      <c r="I157">
        <v>2903</v>
      </c>
      <c r="J157" t="s">
        <v>1262</v>
      </c>
    </row>
    <row r="158" spans="1:10">
      <c r="A158">
        <v>2942</v>
      </c>
      <c r="B158" s="40">
        <v>100061</v>
      </c>
      <c r="C158" t="s">
        <v>241</v>
      </c>
      <c r="D158">
        <v>13</v>
      </c>
      <c r="E158">
        <v>13</v>
      </c>
      <c r="F158">
        <v>151</v>
      </c>
      <c r="I158">
        <v>2570</v>
      </c>
      <c r="J158" t="s">
        <v>1263</v>
      </c>
    </row>
    <row r="159" spans="1:10">
      <c r="A159">
        <v>2571</v>
      </c>
      <c r="B159" s="40">
        <v>134</v>
      </c>
      <c r="C159" t="s">
        <v>242</v>
      </c>
      <c r="D159">
        <v>23</v>
      </c>
      <c r="E159">
        <v>30</v>
      </c>
      <c r="F159">
        <v>71</v>
      </c>
      <c r="I159">
        <v>2942</v>
      </c>
      <c r="J159" t="s">
        <v>1264</v>
      </c>
    </row>
    <row r="160" spans="1:10">
      <c r="A160">
        <v>2572</v>
      </c>
      <c r="B160" s="40">
        <v>184</v>
      </c>
      <c r="C160" t="s">
        <v>243</v>
      </c>
      <c r="D160">
        <v>13</v>
      </c>
      <c r="E160">
        <v>13</v>
      </c>
      <c r="F160">
        <v>201</v>
      </c>
      <c r="I160">
        <v>2571</v>
      </c>
      <c r="J160" t="s">
        <v>195</v>
      </c>
    </row>
    <row r="161" spans="1:10">
      <c r="A161">
        <v>2573</v>
      </c>
      <c r="B161" s="40">
        <v>235</v>
      </c>
      <c r="C161" t="s">
        <v>244</v>
      </c>
      <c r="D161">
        <v>23</v>
      </c>
      <c r="E161">
        <v>30</v>
      </c>
      <c r="F161">
        <v>72</v>
      </c>
      <c r="I161">
        <v>2572</v>
      </c>
      <c r="J161" t="s">
        <v>196</v>
      </c>
    </row>
    <row r="162" spans="1:10">
      <c r="A162">
        <v>2574</v>
      </c>
      <c r="B162" s="40">
        <v>323</v>
      </c>
      <c r="D162">
        <v>28</v>
      </c>
      <c r="E162">
        <v>30</v>
      </c>
      <c r="I162">
        <v>2573</v>
      </c>
      <c r="J162" t="s">
        <v>197</v>
      </c>
    </row>
    <row r="163" spans="1:10">
      <c r="A163">
        <v>3570</v>
      </c>
      <c r="B163" s="40">
        <v>100114</v>
      </c>
      <c r="D163">
        <v>24</v>
      </c>
      <c r="E163">
        <v>30</v>
      </c>
      <c r="I163">
        <v>2574</v>
      </c>
      <c r="J163" t="s">
        <v>1265</v>
      </c>
    </row>
    <row r="164" spans="1:10">
      <c r="A164">
        <v>2575</v>
      </c>
      <c r="B164" s="40">
        <v>45</v>
      </c>
      <c r="D164">
        <v>24</v>
      </c>
      <c r="E164">
        <v>30</v>
      </c>
      <c r="I164">
        <v>3570</v>
      </c>
      <c r="J164" t="s">
        <v>1266</v>
      </c>
    </row>
    <row r="165" spans="1:10">
      <c r="A165">
        <v>2576</v>
      </c>
      <c r="B165" s="40">
        <v>46</v>
      </c>
      <c r="C165" t="s">
        <v>245</v>
      </c>
      <c r="D165">
        <v>27</v>
      </c>
      <c r="E165">
        <v>30</v>
      </c>
      <c r="F165">
        <v>73</v>
      </c>
      <c r="I165">
        <v>2575</v>
      </c>
      <c r="J165" t="s">
        <v>198</v>
      </c>
    </row>
    <row r="166" spans="1:10">
      <c r="A166">
        <v>2577</v>
      </c>
      <c r="B166" s="40">
        <v>176</v>
      </c>
      <c r="C166" t="s">
        <v>246</v>
      </c>
      <c r="D166">
        <v>3</v>
      </c>
      <c r="E166">
        <v>30</v>
      </c>
      <c r="F166">
        <v>74</v>
      </c>
      <c r="I166">
        <v>2576</v>
      </c>
      <c r="J166" t="s">
        <v>1267</v>
      </c>
    </row>
    <row r="167" spans="1:10">
      <c r="A167">
        <v>2578</v>
      </c>
      <c r="B167" s="40">
        <v>47</v>
      </c>
      <c r="C167" t="s">
        <v>247</v>
      </c>
      <c r="D167">
        <v>3</v>
      </c>
      <c r="E167">
        <v>30</v>
      </c>
      <c r="F167">
        <v>75</v>
      </c>
      <c r="I167">
        <v>2577</v>
      </c>
      <c r="J167" t="s">
        <v>200</v>
      </c>
    </row>
    <row r="168" spans="1:10">
      <c r="A168">
        <v>2579</v>
      </c>
      <c r="B168" s="40">
        <v>48</v>
      </c>
      <c r="D168">
        <v>28</v>
      </c>
      <c r="E168">
        <v>30</v>
      </c>
      <c r="I168">
        <v>2578</v>
      </c>
      <c r="J168" t="s">
        <v>201</v>
      </c>
    </row>
    <row r="169" spans="1:10">
      <c r="A169">
        <v>2580</v>
      </c>
      <c r="B169" s="40">
        <v>880</v>
      </c>
      <c r="C169" t="s">
        <v>248</v>
      </c>
      <c r="D169">
        <v>25</v>
      </c>
      <c r="E169">
        <v>30</v>
      </c>
      <c r="F169">
        <v>76</v>
      </c>
      <c r="I169">
        <v>2579</v>
      </c>
      <c r="J169" t="s">
        <v>1268</v>
      </c>
    </row>
    <row r="170" spans="1:10">
      <c r="A170">
        <v>2581</v>
      </c>
      <c r="B170" s="40">
        <v>100033</v>
      </c>
      <c r="D170">
        <v>13</v>
      </c>
      <c r="E170">
        <v>13</v>
      </c>
      <c r="I170">
        <v>2580</v>
      </c>
      <c r="J170" t="s">
        <v>1269</v>
      </c>
    </row>
    <row r="171" spans="1:10">
      <c r="A171">
        <v>2582</v>
      </c>
      <c r="B171" s="40">
        <v>135</v>
      </c>
      <c r="C171" t="s">
        <v>249</v>
      </c>
      <c r="D171">
        <v>15</v>
      </c>
      <c r="E171">
        <v>30</v>
      </c>
      <c r="F171">
        <v>77</v>
      </c>
      <c r="I171">
        <v>2581</v>
      </c>
      <c r="J171" t="s">
        <v>1270</v>
      </c>
    </row>
    <row r="172" spans="1:10">
      <c r="A172">
        <v>2583</v>
      </c>
      <c r="B172" s="40">
        <v>881</v>
      </c>
      <c r="C172" t="s">
        <v>250</v>
      </c>
      <c r="D172">
        <v>24</v>
      </c>
      <c r="E172">
        <v>30</v>
      </c>
      <c r="F172">
        <v>78</v>
      </c>
      <c r="I172">
        <v>2582</v>
      </c>
      <c r="J172" t="s">
        <v>203</v>
      </c>
    </row>
    <row r="173" spans="1:10">
      <c r="A173">
        <v>2943</v>
      </c>
      <c r="B173" s="40">
        <v>100049</v>
      </c>
      <c r="C173" t="s">
        <v>251</v>
      </c>
      <c r="D173">
        <v>13</v>
      </c>
      <c r="E173">
        <v>13</v>
      </c>
      <c r="F173">
        <v>79</v>
      </c>
      <c r="I173">
        <v>2583</v>
      </c>
      <c r="J173" t="s">
        <v>1271</v>
      </c>
    </row>
    <row r="174" spans="1:10">
      <c r="A174">
        <v>2584</v>
      </c>
      <c r="B174" s="40">
        <v>225</v>
      </c>
      <c r="C174" t="s">
        <v>252</v>
      </c>
      <c r="D174">
        <v>18</v>
      </c>
      <c r="E174">
        <v>30</v>
      </c>
      <c r="F174">
        <v>80</v>
      </c>
      <c r="I174">
        <v>2943</v>
      </c>
      <c r="J174" t="s">
        <v>1272</v>
      </c>
    </row>
    <row r="175" spans="1:10">
      <c r="A175">
        <v>2585</v>
      </c>
      <c r="B175" s="40">
        <v>882</v>
      </c>
      <c r="C175" t="s">
        <v>253</v>
      </c>
      <c r="D175">
        <v>23</v>
      </c>
      <c r="E175">
        <v>30</v>
      </c>
      <c r="F175">
        <v>81</v>
      </c>
      <c r="I175">
        <v>2584</v>
      </c>
      <c r="J175" t="s">
        <v>1273</v>
      </c>
    </row>
    <row r="176" spans="1:10">
      <c r="A176">
        <v>2586</v>
      </c>
      <c r="B176" s="40">
        <v>99523</v>
      </c>
      <c r="D176">
        <v>24</v>
      </c>
      <c r="E176">
        <v>30</v>
      </c>
      <c r="I176">
        <v>2585</v>
      </c>
      <c r="J176" t="s">
        <v>1274</v>
      </c>
    </row>
    <row r="177" spans="1:10">
      <c r="A177">
        <v>2587</v>
      </c>
      <c r="B177" s="40">
        <v>51</v>
      </c>
      <c r="C177" t="s">
        <v>254</v>
      </c>
      <c r="D177">
        <v>13</v>
      </c>
      <c r="E177">
        <v>13</v>
      </c>
      <c r="F177">
        <v>82</v>
      </c>
      <c r="I177">
        <v>2586</v>
      </c>
      <c r="J177" t="s">
        <v>1275</v>
      </c>
    </row>
    <row r="178" spans="1:10">
      <c r="A178">
        <v>2588</v>
      </c>
      <c r="B178" s="40">
        <v>883</v>
      </c>
      <c r="C178" t="s">
        <v>255</v>
      </c>
      <c r="D178">
        <v>13</v>
      </c>
      <c r="E178">
        <v>13</v>
      </c>
      <c r="F178">
        <v>83</v>
      </c>
      <c r="I178">
        <v>2587</v>
      </c>
      <c r="J178" t="s">
        <v>1276</v>
      </c>
    </row>
    <row r="179" spans="1:10">
      <c r="A179">
        <v>2589</v>
      </c>
      <c r="B179" s="40">
        <v>475</v>
      </c>
      <c r="C179" t="s">
        <v>256</v>
      </c>
      <c r="D179">
        <v>13</v>
      </c>
      <c r="E179">
        <v>13</v>
      </c>
      <c r="F179">
        <v>177</v>
      </c>
      <c r="I179">
        <v>2588</v>
      </c>
      <c r="J179" t="s">
        <v>1277</v>
      </c>
    </row>
    <row r="180" spans="1:10">
      <c r="A180">
        <v>2590</v>
      </c>
      <c r="B180" s="40">
        <v>884</v>
      </c>
      <c r="C180" t="s">
        <v>257</v>
      </c>
      <c r="D180">
        <v>28</v>
      </c>
      <c r="E180">
        <v>30</v>
      </c>
      <c r="F180">
        <v>84</v>
      </c>
      <c r="I180">
        <v>2589</v>
      </c>
      <c r="J180" t="s">
        <v>1278</v>
      </c>
    </row>
    <row r="181" spans="1:10">
      <c r="A181">
        <v>2591</v>
      </c>
      <c r="B181" s="40">
        <v>848</v>
      </c>
      <c r="C181" t="s">
        <v>258</v>
      </c>
      <c r="D181">
        <v>13</v>
      </c>
      <c r="E181">
        <v>13</v>
      </c>
      <c r="F181">
        <v>223</v>
      </c>
      <c r="I181">
        <v>2590</v>
      </c>
      <c r="J181" t="s">
        <v>1279</v>
      </c>
    </row>
    <row r="182" spans="1:10">
      <c r="A182">
        <v>2592</v>
      </c>
      <c r="B182" s="40">
        <v>481</v>
      </c>
      <c r="C182" t="s">
        <v>259</v>
      </c>
      <c r="D182">
        <v>3</v>
      </c>
      <c r="E182">
        <v>30</v>
      </c>
      <c r="F182">
        <v>85</v>
      </c>
      <c r="I182">
        <v>2591</v>
      </c>
      <c r="J182" t="s">
        <v>1280</v>
      </c>
    </row>
    <row r="183" spans="1:10">
      <c r="A183">
        <v>2944</v>
      </c>
      <c r="B183" s="40">
        <v>100090</v>
      </c>
      <c r="C183" t="s">
        <v>260</v>
      </c>
      <c r="D183">
        <v>18</v>
      </c>
      <c r="E183">
        <v>30</v>
      </c>
      <c r="F183">
        <v>86</v>
      </c>
      <c r="I183">
        <v>2592</v>
      </c>
      <c r="J183" t="s">
        <v>1281</v>
      </c>
    </row>
    <row r="184" spans="1:10">
      <c r="A184">
        <v>2593</v>
      </c>
      <c r="B184" s="40">
        <v>52</v>
      </c>
      <c r="C184" t="s">
        <v>261</v>
      </c>
      <c r="D184">
        <v>28</v>
      </c>
      <c r="E184">
        <v>30</v>
      </c>
      <c r="F184">
        <v>87</v>
      </c>
      <c r="I184">
        <v>2944</v>
      </c>
      <c r="J184" t="s">
        <v>1282</v>
      </c>
    </row>
    <row r="185" spans="1:10">
      <c r="A185">
        <v>2594</v>
      </c>
      <c r="B185" s="40">
        <v>241</v>
      </c>
      <c r="D185">
        <v>24</v>
      </c>
      <c r="E185">
        <v>30</v>
      </c>
      <c r="I185">
        <v>2593</v>
      </c>
      <c r="J185" t="s">
        <v>207</v>
      </c>
    </row>
    <row r="186" spans="1:10">
      <c r="A186">
        <v>2595</v>
      </c>
      <c r="B186" s="40">
        <v>224</v>
      </c>
      <c r="C186" t="s">
        <v>262</v>
      </c>
      <c r="D186">
        <v>25</v>
      </c>
      <c r="E186">
        <v>30</v>
      </c>
      <c r="F186">
        <v>88</v>
      </c>
      <c r="I186">
        <v>2594</v>
      </c>
      <c r="J186" t="s">
        <v>1283</v>
      </c>
    </row>
    <row r="187" spans="1:10">
      <c r="A187">
        <v>2596</v>
      </c>
      <c r="B187" s="40">
        <v>885</v>
      </c>
      <c r="C187" t="s">
        <v>263</v>
      </c>
      <c r="D187">
        <v>13</v>
      </c>
      <c r="E187">
        <v>13</v>
      </c>
      <c r="F187">
        <v>139</v>
      </c>
      <c r="I187">
        <v>2595</v>
      </c>
      <c r="J187" t="s">
        <v>209</v>
      </c>
    </row>
    <row r="188" spans="1:10">
      <c r="A188">
        <v>2597</v>
      </c>
      <c r="B188" s="40">
        <v>222</v>
      </c>
      <c r="C188" t="s">
        <v>264</v>
      </c>
      <c r="D188">
        <v>28</v>
      </c>
      <c r="E188">
        <v>30</v>
      </c>
      <c r="F188">
        <v>89</v>
      </c>
      <c r="I188">
        <v>2596</v>
      </c>
      <c r="J188" t="s">
        <v>1284</v>
      </c>
    </row>
    <row r="189" spans="1:10">
      <c r="A189">
        <v>2598</v>
      </c>
      <c r="B189" s="40">
        <v>886</v>
      </c>
      <c r="C189" t="s">
        <v>265</v>
      </c>
      <c r="D189">
        <v>24</v>
      </c>
      <c r="E189">
        <v>30</v>
      </c>
      <c r="F189">
        <v>90</v>
      </c>
      <c r="I189">
        <v>2597</v>
      </c>
      <c r="J189" t="s">
        <v>1285</v>
      </c>
    </row>
    <row r="190" spans="1:10">
      <c r="A190">
        <v>2599</v>
      </c>
      <c r="B190" s="40">
        <v>450</v>
      </c>
      <c r="C190" t="s">
        <v>266</v>
      </c>
      <c r="D190">
        <v>15</v>
      </c>
      <c r="E190">
        <v>30</v>
      </c>
      <c r="F190">
        <v>186</v>
      </c>
      <c r="I190">
        <v>2598</v>
      </c>
      <c r="J190" t="s">
        <v>1286</v>
      </c>
    </row>
    <row r="191" spans="1:10">
      <c r="A191">
        <v>2600</v>
      </c>
      <c r="B191" s="40">
        <v>226</v>
      </c>
      <c r="C191" t="s">
        <v>267</v>
      </c>
      <c r="D191">
        <v>13</v>
      </c>
      <c r="E191">
        <v>13</v>
      </c>
      <c r="F191">
        <v>187</v>
      </c>
      <c r="I191">
        <v>2599</v>
      </c>
      <c r="J191" t="s">
        <v>1287</v>
      </c>
    </row>
    <row r="192" spans="1:10">
      <c r="A192">
        <v>2601</v>
      </c>
      <c r="B192" s="40">
        <v>457</v>
      </c>
      <c r="C192" t="s">
        <v>268</v>
      </c>
      <c r="D192">
        <v>17</v>
      </c>
      <c r="E192">
        <v>30</v>
      </c>
      <c r="F192">
        <v>91</v>
      </c>
      <c r="I192">
        <v>2600</v>
      </c>
      <c r="J192" t="s">
        <v>211</v>
      </c>
    </row>
    <row r="193" spans="1:10">
      <c r="A193">
        <v>2602</v>
      </c>
      <c r="B193" s="40">
        <v>220</v>
      </c>
      <c r="C193" t="s">
        <v>269</v>
      </c>
      <c r="D193">
        <v>28</v>
      </c>
      <c r="E193">
        <v>30</v>
      </c>
      <c r="F193">
        <v>92</v>
      </c>
      <c r="I193">
        <v>2601</v>
      </c>
      <c r="J193" t="s">
        <v>1288</v>
      </c>
    </row>
    <row r="194" spans="1:10">
      <c r="A194">
        <v>2603</v>
      </c>
      <c r="B194" s="40">
        <v>420</v>
      </c>
      <c r="C194" t="s">
        <v>270</v>
      </c>
      <c r="D194">
        <v>28</v>
      </c>
      <c r="E194">
        <v>30</v>
      </c>
      <c r="F194">
        <v>93</v>
      </c>
      <c r="I194">
        <v>2602</v>
      </c>
      <c r="J194" t="s">
        <v>213</v>
      </c>
    </row>
    <row r="195" spans="1:10">
      <c r="A195">
        <v>2604</v>
      </c>
      <c r="B195" s="40">
        <v>54</v>
      </c>
      <c r="C195" t="s">
        <v>271</v>
      </c>
      <c r="D195">
        <v>13</v>
      </c>
      <c r="E195">
        <v>13</v>
      </c>
      <c r="F195">
        <v>252</v>
      </c>
      <c r="I195">
        <v>2603</v>
      </c>
      <c r="J195" t="s">
        <v>1289</v>
      </c>
    </row>
    <row r="196" spans="1:10">
      <c r="A196">
        <v>2605</v>
      </c>
      <c r="B196" s="40">
        <v>484</v>
      </c>
      <c r="C196" t="s">
        <v>272</v>
      </c>
      <c r="D196">
        <v>22</v>
      </c>
      <c r="E196">
        <v>30</v>
      </c>
      <c r="F196">
        <v>94</v>
      </c>
      <c r="I196">
        <v>2604</v>
      </c>
      <c r="J196" t="s">
        <v>214</v>
      </c>
    </row>
    <row r="197" spans="1:10">
      <c r="A197">
        <v>2606</v>
      </c>
      <c r="B197" s="40">
        <v>55</v>
      </c>
      <c r="C197" t="s">
        <v>273</v>
      </c>
      <c r="D197">
        <v>13</v>
      </c>
      <c r="E197">
        <v>13</v>
      </c>
      <c r="F197">
        <v>188</v>
      </c>
      <c r="I197">
        <v>2605</v>
      </c>
      <c r="J197" t="s">
        <v>1290</v>
      </c>
    </row>
    <row r="198" spans="1:10">
      <c r="A198">
        <v>2607</v>
      </c>
      <c r="B198" s="40">
        <v>56</v>
      </c>
      <c r="C198" t="s">
        <v>274</v>
      </c>
      <c r="D198">
        <v>13</v>
      </c>
      <c r="E198">
        <v>13</v>
      </c>
      <c r="F198">
        <v>140</v>
      </c>
      <c r="I198">
        <v>2606</v>
      </c>
      <c r="J198" t="s">
        <v>215</v>
      </c>
    </row>
    <row r="199" spans="1:10">
      <c r="A199">
        <v>2608</v>
      </c>
      <c r="B199" s="40">
        <v>136</v>
      </c>
      <c r="C199" t="s">
        <v>275</v>
      </c>
      <c r="D199">
        <v>24</v>
      </c>
      <c r="E199">
        <v>30</v>
      </c>
      <c r="F199">
        <v>141</v>
      </c>
      <c r="I199">
        <v>2607</v>
      </c>
      <c r="J199" t="s">
        <v>216</v>
      </c>
    </row>
    <row r="200" spans="1:10">
      <c r="A200">
        <v>2609</v>
      </c>
      <c r="B200" s="40">
        <v>57</v>
      </c>
      <c r="C200" t="s">
        <v>276</v>
      </c>
      <c r="D200">
        <v>13</v>
      </c>
      <c r="E200">
        <v>13</v>
      </c>
      <c r="F200">
        <v>142</v>
      </c>
      <c r="I200">
        <v>2608</v>
      </c>
      <c r="J200" t="s">
        <v>1291</v>
      </c>
    </row>
    <row r="201" spans="1:10">
      <c r="A201">
        <v>2610</v>
      </c>
      <c r="B201" s="40">
        <v>994</v>
      </c>
      <c r="C201" t="s">
        <v>277</v>
      </c>
      <c r="D201">
        <v>25</v>
      </c>
      <c r="E201">
        <v>30</v>
      </c>
      <c r="F201">
        <v>95</v>
      </c>
      <c r="I201">
        <v>2609</v>
      </c>
      <c r="J201" t="s">
        <v>218</v>
      </c>
    </row>
    <row r="202" spans="1:10">
      <c r="A202">
        <v>2611</v>
      </c>
      <c r="B202" s="40">
        <v>887</v>
      </c>
      <c r="C202" t="s">
        <v>278</v>
      </c>
      <c r="D202">
        <v>13</v>
      </c>
      <c r="E202">
        <v>13</v>
      </c>
      <c r="F202">
        <v>221</v>
      </c>
      <c r="I202">
        <v>2610</v>
      </c>
      <c r="J202" t="s">
        <v>1292</v>
      </c>
    </row>
    <row r="203" spans="1:10">
      <c r="A203">
        <v>2612</v>
      </c>
      <c r="B203" s="40">
        <v>888</v>
      </c>
      <c r="C203" t="s">
        <v>279</v>
      </c>
      <c r="D203">
        <v>28</v>
      </c>
      <c r="E203">
        <v>30</v>
      </c>
      <c r="F203">
        <v>96</v>
      </c>
      <c r="I203">
        <v>2611</v>
      </c>
      <c r="J203" t="s">
        <v>1293</v>
      </c>
    </row>
    <row r="204" spans="1:10">
      <c r="A204">
        <v>2613</v>
      </c>
      <c r="B204" s="40">
        <v>889</v>
      </c>
      <c r="C204" t="s">
        <v>280</v>
      </c>
      <c r="D204">
        <v>28</v>
      </c>
      <c r="E204">
        <v>30</v>
      </c>
      <c r="F204">
        <v>97</v>
      </c>
      <c r="I204">
        <v>2612</v>
      </c>
      <c r="J204" t="s">
        <v>1294</v>
      </c>
    </row>
    <row r="205" spans="1:10">
      <c r="A205">
        <v>2614</v>
      </c>
      <c r="B205" s="40">
        <v>58</v>
      </c>
      <c r="C205" t="s">
        <v>281</v>
      </c>
      <c r="D205">
        <v>13</v>
      </c>
      <c r="E205">
        <v>13</v>
      </c>
      <c r="F205">
        <v>242</v>
      </c>
      <c r="I205">
        <v>2613</v>
      </c>
      <c r="J205" t="s">
        <v>1295</v>
      </c>
    </row>
    <row r="206" spans="1:10">
      <c r="A206">
        <v>2615</v>
      </c>
      <c r="B206" s="40">
        <v>890</v>
      </c>
      <c r="C206" t="s">
        <v>282</v>
      </c>
      <c r="D206">
        <v>18</v>
      </c>
      <c r="E206">
        <v>30</v>
      </c>
      <c r="F206">
        <v>98</v>
      </c>
      <c r="I206">
        <v>2614</v>
      </c>
      <c r="J206" t="s">
        <v>220</v>
      </c>
    </row>
    <row r="207" spans="1:10">
      <c r="A207">
        <v>2616</v>
      </c>
      <c r="B207" s="40">
        <v>59</v>
      </c>
      <c r="D207">
        <v>3</v>
      </c>
      <c r="E207">
        <v>30</v>
      </c>
      <c r="I207">
        <v>2615</v>
      </c>
      <c r="J207" t="s">
        <v>1296</v>
      </c>
    </row>
    <row r="208" spans="1:10">
      <c r="A208">
        <v>2617</v>
      </c>
      <c r="B208" s="40">
        <v>60</v>
      </c>
      <c r="C208" t="s">
        <v>283</v>
      </c>
      <c r="D208">
        <v>13</v>
      </c>
      <c r="E208">
        <v>13</v>
      </c>
      <c r="F208">
        <v>99</v>
      </c>
      <c r="I208">
        <v>2616</v>
      </c>
      <c r="J208" t="s">
        <v>1297</v>
      </c>
    </row>
    <row r="209" spans="1:10">
      <c r="A209">
        <v>2945</v>
      </c>
      <c r="B209" s="40">
        <v>100088</v>
      </c>
      <c r="C209" t="s">
        <v>284</v>
      </c>
      <c r="D209">
        <v>24</v>
      </c>
      <c r="E209">
        <v>30</v>
      </c>
      <c r="F209">
        <v>100</v>
      </c>
      <c r="I209">
        <v>2617</v>
      </c>
      <c r="J209" t="s">
        <v>222</v>
      </c>
    </row>
    <row r="210" spans="1:10">
      <c r="A210">
        <v>2618</v>
      </c>
      <c r="B210" s="40">
        <v>61</v>
      </c>
      <c r="C210" t="s">
        <v>285</v>
      </c>
      <c r="D210">
        <v>13</v>
      </c>
      <c r="E210">
        <v>13</v>
      </c>
      <c r="F210">
        <v>211</v>
      </c>
      <c r="I210">
        <v>2945</v>
      </c>
      <c r="J210" t="s">
        <v>1298</v>
      </c>
    </row>
    <row r="211" spans="1:10">
      <c r="A211">
        <v>2619</v>
      </c>
      <c r="B211" s="40">
        <v>218</v>
      </c>
      <c r="C211" t="s">
        <v>286</v>
      </c>
      <c r="D211">
        <v>28</v>
      </c>
      <c r="E211">
        <v>30</v>
      </c>
      <c r="F211">
        <v>101</v>
      </c>
      <c r="I211">
        <v>2618</v>
      </c>
      <c r="J211" t="s">
        <v>224</v>
      </c>
    </row>
    <row r="212" spans="1:10">
      <c r="A212">
        <v>2620</v>
      </c>
      <c r="B212" s="40">
        <v>62</v>
      </c>
      <c r="C212" t="s">
        <v>287</v>
      </c>
      <c r="D212">
        <v>3</v>
      </c>
      <c r="E212">
        <v>30</v>
      </c>
      <c r="F212">
        <v>102</v>
      </c>
      <c r="I212">
        <v>2619</v>
      </c>
      <c r="J212" t="s">
        <v>1299</v>
      </c>
    </row>
    <row r="213" spans="1:10">
      <c r="A213">
        <v>2621</v>
      </c>
      <c r="B213" s="40">
        <v>314</v>
      </c>
      <c r="C213" t="s">
        <v>288</v>
      </c>
      <c r="D213">
        <v>13</v>
      </c>
      <c r="E213">
        <v>13</v>
      </c>
      <c r="F213">
        <v>217</v>
      </c>
      <c r="I213">
        <v>2620</v>
      </c>
      <c r="J213" t="s">
        <v>225</v>
      </c>
    </row>
    <row r="214" spans="1:10">
      <c r="A214">
        <v>2622</v>
      </c>
      <c r="B214" s="40">
        <v>397</v>
      </c>
      <c r="C214" t="s">
        <v>289</v>
      </c>
      <c r="D214">
        <v>28</v>
      </c>
      <c r="E214">
        <v>30</v>
      </c>
      <c r="F214">
        <v>143</v>
      </c>
      <c r="I214">
        <v>2621</v>
      </c>
      <c r="J214" t="s">
        <v>1300</v>
      </c>
    </row>
    <row r="215" spans="1:10">
      <c r="A215">
        <v>2623</v>
      </c>
      <c r="B215" s="40">
        <v>63</v>
      </c>
      <c r="C215" t="s">
        <v>290</v>
      </c>
      <c r="D215">
        <v>27</v>
      </c>
      <c r="E215">
        <v>30</v>
      </c>
      <c r="F215">
        <v>103</v>
      </c>
      <c r="I215">
        <v>2622</v>
      </c>
      <c r="J215" t="s">
        <v>1301</v>
      </c>
    </row>
    <row r="216" spans="1:10">
      <c r="A216">
        <v>2624</v>
      </c>
      <c r="B216" s="40">
        <v>428</v>
      </c>
      <c r="C216" t="s">
        <v>291</v>
      </c>
      <c r="D216">
        <v>27</v>
      </c>
      <c r="E216">
        <v>30</v>
      </c>
      <c r="F216">
        <v>253</v>
      </c>
      <c r="I216">
        <v>2623</v>
      </c>
      <c r="J216" t="s">
        <v>1302</v>
      </c>
    </row>
    <row r="217" spans="1:10">
      <c r="A217">
        <v>2625</v>
      </c>
      <c r="B217" s="40">
        <v>228</v>
      </c>
      <c r="C217" t="s">
        <v>292</v>
      </c>
      <c r="D217">
        <v>27</v>
      </c>
      <c r="E217">
        <v>30</v>
      </c>
      <c r="F217">
        <v>104</v>
      </c>
      <c r="I217">
        <v>2624</v>
      </c>
      <c r="J217" t="s">
        <v>1303</v>
      </c>
    </row>
    <row r="218" spans="1:10">
      <c r="A218">
        <v>2626</v>
      </c>
      <c r="B218" s="40">
        <v>267</v>
      </c>
      <c r="D218">
        <v>24</v>
      </c>
      <c r="E218">
        <v>30</v>
      </c>
      <c r="I218">
        <v>2625</v>
      </c>
      <c r="J218" t="s">
        <v>228</v>
      </c>
    </row>
    <row r="219" spans="1:10">
      <c r="A219">
        <v>2627</v>
      </c>
      <c r="B219" s="40">
        <v>231</v>
      </c>
      <c r="D219">
        <v>3</v>
      </c>
      <c r="E219">
        <v>30</v>
      </c>
      <c r="I219">
        <v>2626</v>
      </c>
      <c r="J219" t="s">
        <v>229</v>
      </c>
    </row>
    <row r="220" spans="1:10">
      <c r="A220">
        <v>2628</v>
      </c>
      <c r="B220" s="40">
        <v>251</v>
      </c>
      <c r="C220" t="s">
        <v>293</v>
      </c>
      <c r="D220">
        <v>28</v>
      </c>
      <c r="E220">
        <v>30</v>
      </c>
      <c r="F220">
        <v>240</v>
      </c>
      <c r="I220">
        <v>2627</v>
      </c>
      <c r="J220" t="s">
        <v>230</v>
      </c>
    </row>
    <row r="221" spans="1:10">
      <c r="A221">
        <v>2629</v>
      </c>
      <c r="B221" s="40">
        <v>891</v>
      </c>
      <c r="C221" t="s">
        <v>294</v>
      </c>
      <c r="D221">
        <v>13</v>
      </c>
      <c r="E221">
        <v>13</v>
      </c>
      <c r="F221">
        <v>227</v>
      </c>
      <c r="I221">
        <v>2628</v>
      </c>
      <c r="J221" t="s">
        <v>1304</v>
      </c>
    </row>
    <row r="222" spans="1:10">
      <c r="A222">
        <v>2630</v>
      </c>
      <c r="B222" s="40">
        <v>137</v>
      </c>
      <c r="D222">
        <v>3</v>
      </c>
      <c r="E222">
        <v>30</v>
      </c>
      <c r="I222">
        <v>2629</v>
      </c>
      <c r="J222" t="s">
        <v>1305</v>
      </c>
    </row>
    <row r="223" spans="1:10">
      <c r="A223">
        <v>2631</v>
      </c>
      <c r="B223" s="40">
        <v>265</v>
      </c>
      <c r="D223">
        <v>3</v>
      </c>
      <c r="E223">
        <v>30</v>
      </c>
      <c r="I223">
        <v>2630</v>
      </c>
      <c r="J223" t="s">
        <v>232</v>
      </c>
    </row>
    <row r="224" spans="1:10">
      <c r="A224">
        <v>2632</v>
      </c>
      <c r="B224" s="40">
        <v>462</v>
      </c>
      <c r="C224" t="s">
        <v>295</v>
      </c>
      <c r="D224">
        <v>13</v>
      </c>
      <c r="E224">
        <v>13</v>
      </c>
      <c r="F224">
        <v>144</v>
      </c>
      <c r="I224">
        <v>2631</v>
      </c>
      <c r="J224" t="s">
        <v>233</v>
      </c>
    </row>
    <row r="225" spans="1:10">
      <c r="A225">
        <v>2633</v>
      </c>
      <c r="B225" s="40">
        <v>64</v>
      </c>
      <c r="C225" t="s">
        <v>296</v>
      </c>
      <c r="D225">
        <v>13</v>
      </c>
      <c r="E225">
        <v>13</v>
      </c>
      <c r="F225">
        <v>145</v>
      </c>
      <c r="I225">
        <v>2632</v>
      </c>
      <c r="J225" t="s">
        <v>1306</v>
      </c>
    </row>
    <row r="226" spans="1:10">
      <c r="A226">
        <v>2634</v>
      </c>
      <c r="B226" s="40">
        <v>403</v>
      </c>
      <c r="D226">
        <v>13</v>
      </c>
      <c r="E226">
        <v>13</v>
      </c>
      <c r="I226">
        <v>2633</v>
      </c>
      <c r="J226" t="s">
        <v>1307</v>
      </c>
    </row>
    <row r="227" spans="1:10">
      <c r="A227">
        <v>2635</v>
      </c>
      <c r="B227" s="40">
        <v>201</v>
      </c>
      <c r="D227">
        <v>21</v>
      </c>
      <c r="E227">
        <v>13</v>
      </c>
      <c r="I227">
        <v>2634</v>
      </c>
      <c r="J227" t="s">
        <v>1308</v>
      </c>
    </row>
    <row r="228" spans="1:10">
      <c r="A228">
        <v>2636</v>
      </c>
      <c r="B228" s="40">
        <v>858</v>
      </c>
      <c r="C228" t="s">
        <v>297</v>
      </c>
      <c r="D228">
        <v>13</v>
      </c>
      <c r="E228">
        <v>13</v>
      </c>
      <c r="F228">
        <v>189</v>
      </c>
      <c r="I228">
        <v>2635</v>
      </c>
      <c r="J228" t="s">
        <v>1309</v>
      </c>
    </row>
    <row r="229" spans="1:10">
      <c r="A229">
        <v>2637</v>
      </c>
      <c r="B229" s="40">
        <v>66</v>
      </c>
      <c r="C229" t="s">
        <v>298</v>
      </c>
      <c r="D229">
        <v>13</v>
      </c>
      <c r="E229">
        <v>13</v>
      </c>
      <c r="F229">
        <v>254</v>
      </c>
      <c r="I229">
        <v>2636</v>
      </c>
      <c r="J229" t="s">
        <v>1310</v>
      </c>
    </row>
    <row r="230" spans="1:10">
      <c r="A230">
        <v>2638</v>
      </c>
      <c r="B230" s="40">
        <v>67</v>
      </c>
      <c r="C230" t="s">
        <v>299</v>
      </c>
      <c r="D230">
        <v>13</v>
      </c>
      <c r="E230">
        <v>13</v>
      </c>
      <c r="F230">
        <v>190</v>
      </c>
      <c r="I230">
        <v>2637</v>
      </c>
      <c r="J230" t="s">
        <v>235</v>
      </c>
    </row>
    <row r="231" spans="1:10">
      <c r="A231">
        <v>2639</v>
      </c>
      <c r="B231" s="40">
        <v>68</v>
      </c>
      <c r="C231" t="s">
        <v>300</v>
      </c>
      <c r="D231">
        <v>23</v>
      </c>
      <c r="E231">
        <v>30</v>
      </c>
      <c r="F231">
        <v>105</v>
      </c>
      <c r="I231">
        <v>2638</v>
      </c>
      <c r="J231" t="s">
        <v>236</v>
      </c>
    </row>
    <row r="232" spans="1:10">
      <c r="A232">
        <v>2640</v>
      </c>
      <c r="B232" s="40">
        <v>138</v>
      </c>
      <c r="C232" t="s">
        <v>301</v>
      </c>
      <c r="D232">
        <v>13</v>
      </c>
      <c r="E232">
        <v>13</v>
      </c>
      <c r="F232">
        <v>236</v>
      </c>
      <c r="I232">
        <v>2639</v>
      </c>
      <c r="J232" t="s">
        <v>237</v>
      </c>
    </row>
    <row r="233" spans="1:10">
      <c r="A233">
        <v>2641</v>
      </c>
      <c r="B233" s="40">
        <v>892</v>
      </c>
      <c r="C233" t="s">
        <v>302</v>
      </c>
      <c r="D233">
        <v>13</v>
      </c>
      <c r="E233">
        <v>13</v>
      </c>
      <c r="F233">
        <v>234</v>
      </c>
      <c r="I233">
        <v>2640</v>
      </c>
      <c r="J233" t="s">
        <v>238</v>
      </c>
    </row>
    <row r="234" spans="1:10">
      <c r="A234">
        <v>2642</v>
      </c>
      <c r="B234" s="40">
        <v>151</v>
      </c>
      <c r="C234" t="s">
        <v>303</v>
      </c>
      <c r="D234">
        <v>13</v>
      </c>
      <c r="E234">
        <v>13</v>
      </c>
      <c r="F234">
        <v>255</v>
      </c>
      <c r="I234">
        <v>2641</v>
      </c>
      <c r="J234" t="s">
        <v>1311</v>
      </c>
    </row>
    <row r="235" spans="1:10">
      <c r="A235">
        <v>2898</v>
      </c>
      <c r="B235" s="40">
        <v>100043</v>
      </c>
      <c r="C235" t="s">
        <v>304</v>
      </c>
      <c r="D235">
        <v>18</v>
      </c>
      <c r="E235">
        <v>30</v>
      </c>
      <c r="F235">
        <v>106</v>
      </c>
      <c r="I235">
        <v>2642</v>
      </c>
      <c r="J235" t="s">
        <v>241</v>
      </c>
    </row>
    <row r="236" spans="1:10">
      <c r="A236">
        <v>2643</v>
      </c>
      <c r="B236" s="40">
        <v>405</v>
      </c>
      <c r="D236">
        <v>24</v>
      </c>
      <c r="E236">
        <v>30</v>
      </c>
      <c r="I236">
        <v>2898</v>
      </c>
      <c r="J236" t="s">
        <v>1312</v>
      </c>
    </row>
    <row r="237" spans="1:10">
      <c r="A237">
        <v>2644</v>
      </c>
      <c r="B237" s="40">
        <v>71</v>
      </c>
      <c r="D237">
        <v>28</v>
      </c>
      <c r="E237">
        <v>30</v>
      </c>
      <c r="I237">
        <v>2643</v>
      </c>
      <c r="J237" t="s">
        <v>1313</v>
      </c>
    </row>
    <row r="238" spans="1:10">
      <c r="A238">
        <v>3074</v>
      </c>
      <c r="B238" s="40">
        <v>100108</v>
      </c>
      <c r="D238">
        <v>13</v>
      </c>
      <c r="E238">
        <v>13</v>
      </c>
      <c r="I238">
        <v>2644</v>
      </c>
      <c r="J238" t="s">
        <v>242</v>
      </c>
    </row>
    <row r="239" spans="1:10">
      <c r="A239">
        <v>2897</v>
      </c>
      <c r="B239" s="40">
        <v>100041</v>
      </c>
      <c r="D239">
        <v>13</v>
      </c>
      <c r="E239">
        <v>13</v>
      </c>
      <c r="I239">
        <v>3074</v>
      </c>
      <c r="J239" t="s">
        <v>1314</v>
      </c>
    </row>
    <row r="240" spans="1:10">
      <c r="A240">
        <v>2645</v>
      </c>
      <c r="B240" s="40">
        <v>72</v>
      </c>
      <c r="D240">
        <v>3</v>
      </c>
      <c r="E240">
        <v>30</v>
      </c>
      <c r="I240">
        <v>2897</v>
      </c>
      <c r="J240" t="s">
        <v>1315</v>
      </c>
    </row>
    <row r="241" spans="1:10">
      <c r="A241">
        <v>2646</v>
      </c>
      <c r="B241" s="40">
        <v>990</v>
      </c>
      <c r="C241" t="s">
        <v>305</v>
      </c>
      <c r="D241">
        <v>20</v>
      </c>
      <c r="E241">
        <v>30</v>
      </c>
      <c r="F241">
        <v>108</v>
      </c>
      <c r="I241">
        <v>2645</v>
      </c>
      <c r="J241" t="s">
        <v>1316</v>
      </c>
    </row>
    <row r="242" spans="1:10">
      <c r="A242">
        <v>2647</v>
      </c>
      <c r="B242" s="40">
        <v>893</v>
      </c>
      <c r="C242" t="s">
        <v>306</v>
      </c>
      <c r="D242">
        <v>13</v>
      </c>
      <c r="E242">
        <v>13</v>
      </c>
      <c r="F242">
        <v>109</v>
      </c>
      <c r="I242">
        <v>2646</v>
      </c>
      <c r="J242" t="s">
        <v>1317</v>
      </c>
    </row>
    <row r="243" spans="1:10">
      <c r="A243">
        <v>2648</v>
      </c>
      <c r="B243" s="40">
        <v>921</v>
      </c>
      <c r="C243" t="s">
        <v>307</v>
      </c>
      <c r="D243">
        <v>24</v>
      </c>
      <c r="E243">
        <v>30</v>
      </c>
      <c r="F243">
        <v>110</v>
      </c>
      <c r="I243">
        <v>2647</v>
      </c>
      <c r="J243" t="s">
        <v>1318</v>
      </c>
    </row>
    <row r="244" spans="1:10">
      <c r="A244">
        <v>2649</v>
      </c>
      <c r="B244" s="40">
        <v>73</v>
      </c>
      <c r="C244" t="s">
        <v>308</v>
      </c>
      <c r="D244">
        <v>28</v>
      </c>
      <c r="E244">
        <v>30</v>
      </c>
      <c r="F244">
        <v>111</v>
      </c>
      <c r="I244">
        <v>2648</v>
      </c>
      <c r="J244" t="s">
        <v>1319</v>
      </c>
    </row>
    <row r="245" spans="1:10">
      <c r="A245">
        <v>2650</v>
      </c>
      <c r="B245" s="40">
        <v>316</v>
      </c>
      <c r="D245">
        <v>27</v>
      </c>
      <c r="E245">
        <v>30</v>
      </c>
      <c r="I245">
        <v>2649</v>
      </c>
      <c r="J245" t="s">
        <v>245</v>
      </c>
    </row>
    <row r="246" spans="1:10">
      <c r="A246">
        <v>2651</v>
      </c>
      <c r="B246" s="40">
        <v>989</v>
      </c>
      <c r="C246" t="s">
        <v>309</v>
      </c>
      <c r="D246">
        <v>27</v>
      </c>
      <c r="E246">
        <v>30</v>
      </c>
      <c r="F246">
        <v>112</v>
      </c>
      <c r="I246">
        <v>2650</v>
      </c>
      <c r="J246" t="s">
        <v>1320</v>
      </c>
    </row>
    <row r="247" spans="1:10">
      <c r="A247">
        <v>2652</v>
      </c>
      <c r="B247" s="40">
        <v>74</v>
      </c>
      <c r="C247" t="s">
        <v>310</v>
      </c>
      <c r="D247">
        <v>13</v>
      </c>
      <c r="E247">
        <v>13</v>
      </c>
      <c r="F247">
        <v>113</v>
      </c>
      <c r="I247">
        <v>2651</v>
      </c>
      <c r="J247" t="s">
        <v>1321</v>
      </c>
    </row>
    <row r="248" spans="1:10">
      <c r="A248">
        <v>2653</v>
      </c>
      <c r="B248" s="40">
        <v>75</v>
      </c>
      <c r="D248">
        <v>24</v>
      </c>
      <c r="E248">
        <v>30</v>
      </c>
      <c r="I248">
        <v>2652</v>
      </c>
      <c r="J248" t="s">
        <v>246</v>
      </c>
    </row>
    <row r="249" spans="1:10">
      <c r="A249">
        <v>2946</v>
      </c>
      <c r="B249" s="40">
        <v>100084</v>
      </c>
      <c r="C249" t="s">
        <v>311</v>
      </c>
      <c r="D249">
        <v>15</v>
      </c>
      <c r="E249">
        <v>30</v>
      </c>
      <c r="F249">
        <v>114</v>
      </c>
      <c r="I249">
        <v>2653</v>
      </c>
      <c r="J249" t="s">
        <v>247</v>
      </c>
    </row>
    <row r="250" spans="1:10">
      <c r="A250">
        <v>2654</v>
      </c>
      <c r="B250" s="40">
        <v>329</v>
      </c>
      <c r="C250" t="s">
        <v>312</v>
      </c>
      <c r="D250">
        <v>18</v>
      </c>
      <c r="E250">
        <v>30</v>
      </c>
      <c r="F250">
        <v>115</v>
      </c>
      <c r="I250">
        <v>2946</v>
      </c>
      <c r="J250" t="s">
        <v>1322</v>
      </c>
    </row>
    <row r="251" spans="1:10">
      <c r="A251">
        <v>2655</v>
      </c>
      <c r="B251" s="40">
        <v>441</v>
      </c>
      <c r="D251">
        <v>13</v>
      </c>
      <c r="E251">
        <v>13</v>
      </c>
      <c r="I251">
        <v>2654</v>
      </c>
      <c r="J251" t="s">
        <v>1323</v>
      </c>
    </row>
    <row r="252" spans="1:10">
      <c r="A252">
        <v>2656</v>
      </c>
      <c r="B252" s="40">
        <v>76</v>
      </c>
      <c r="C252" t="s">
        <v>313</v>
      </c>
      <c r="D252">
        <v>24</v>
      </c>
      <c r="E252">
        <v>30</v>
      </c>
      <c r="F252">
        <v>116</v>
      </c>
      <c r="I252">
        <v>2655</v>
      </c>
      <c r="J252" t="s">
        <v>1324</v>
      </c>
    </row>
    <row r="253" spans="1:10">
      <c r="A253">
        <v>2657</v>
      </c>
      <c r="B253" s="40">
        <v>844</v>
      </c>
      <c r="C253" t="s">
        <v>314</v>
      </c>
      <c r="D253">
        <v>24</v>
      </c>
      <c r="E253">
        <v>30</v>
      </c>
      <c r="F253">
        <v>117</v>
      </c>
      <c r="I253">
        <v>2656</v>
      </c>
      <c r="J253" t="s">
        <v>248</v>
      </c>
    </row>
    <row r="254" spans="1:10">
      <c r="A254">
        <v>2658</v>
      </c>
      <c r="B254" s="40">
        <v>894</v>
      </c>
      <c r="C254" t="s">
        <v>315</v>
      </c>
      <c r="D254">
        <v>28</v>
      </c>
      <c r="E254">
        <v>30</v>
      </c>
      <c r="F254">
        <v>118</v>
      </c>
      <c r="I254">
        <v>2657</v>
      </c>
      <c r="J254" t="s">
        <v>1325</v>
      </c>
    </row>
    <row r="255" spans="1:10">
      <c r="A255">
        <v>2659</v>
      </c>
      <c r="B255" s="40">
        <v>895</v>
      </c>
      <c r="C255" t="s">
        <v>316</v>
      </c>
      <c r="D255">
        <v>13</v>
      </c>
      <c r="E255">
        <v>13</v>
      </c>
      <c r="F255">
        <v>269</v>
      </c>
      <c r="I255">
        <v>2658</v>
      </c>
      <c r="J255" t="s">
        <v>1326</v>
      </c>
    </row>
    <row r="256" spans="1:10">
      <c r="A256">
        <v>2660</v>
      </c>
      <c r="B256" s="40">
        <v>476</v>
      </c>
      <c r="C256" t="s">
        <v>317</v>
      </c>
      <c r="D256">
        <v>13</v>
      </c>
      <c r="E256">
        <v>13</v>
      </c>
      <c r="F256">
        <v>146</v>
      </c>
      <c r="I256">
        <v>2659</v>
      </c>
      <c r="J256" t="s">
        <v>1327</v>
      </c>
    </row>
    <row r="257" spans="1:10">
      <c r="A257">
        <v>2661</v>
      </c>
      <c r="B257" s="40">
        <v>177</v>
      </c>
      <c r="C257" t="s">
        <v>318</v>
      </c>
      <c r="D257">
        <v>13</v>
      </c>
      <c r="E257">
        <v>13</v>
      </c>
      <c r="F257">
        <v>229</v>
      </c>
      <c r="I257">
        <v>2660</v>
      </c>
      <c r="J257" t="s">
        <v>1328</v>
      </c>
    </row>
    <row r="258" spans="1:10">
      <c r="A258">
        <v>2662</v>
      </c>
      <c r="B258" s="40">
        <v>78</v>
      </c>
      <c r="C258" t="s">
        <v>319</v>
      </c>
      <c r="D258">
        <v>13</v>
      </c>
      <c r="E258">
        <v>13</v>
      </c>
      <c r="F258">
        <v>191</v>
      </c>
      <c r="I258">
        <v>2661</v>
      </c>
      <c r="J258" t="s">
        <v>1329</v>
      </c>
    </row>
    <row r="259" spans="1:10">
      <c r="A259">
        <v>2663</v>
      </c>
      <c r="B259" s="40">
        <v>905</v>
      </c>
      <c r="D259">
        <v>13</v>
      </c>
      <c r="E259">
        <v>13</v>
      </c>
      <c r="I259">
        <v>2662</v>
      </c>
      <c r="J259" t="s">
        <v>250</v>
      </c>
    </row>
    <row r="260" spans="1:10">
      <c r="A260">
        <v>2664</v>
      </c>
      <c r="B260" s="40">
        <v>79</v>
      </c>
      <c r="C260" t="s">
        <v>320</v>
      </c>
      <c r="D260">
        <v>13</v>
      </c>
      <c r="E260">
        <v>13</v>
      </c>
      <c r="F260">
        <v>147</v>
      </c>
      <c r="I260">
        <v>2663</v>
      </c>
      <c r="J260" t="s">
        <v>1330</v>
      </c>
    </row>
    <row r="261" spans="1:10">
      <c r="A261">
        <v>2665</v>
      </c>
      <c r="B261" s="40">
        <v>80</v>
      </c>
      <c r="D261">
        <v>3</v>
      </c>
      <c r="E261">
        <v>30</v>
      </c>
      <c r="I261">
        <v>2664</v>
      </c>
      <c r="J261" t="s">
        <v>251</v>
      </c>
    </row>
    <row r="262" spans="1:10">
      <c r="A262">
        <v>2666</v>
      </c>
      <c r="B262" s="40">
        <v>99517</v>
      </c>
      <c r="C262" t="s">
        <v>321</v>
      </c>
      <c r="D262">
        <v>24</v>
      </c>
      <c r="E262">
        <v>30</v>
      </c>
      <c r="F262">
        <v>192</v>
      </c>
      <c r="I262">
        <v>2665</v>
      </c>
      <c r="J262" t="s">
        <v>252</v>
      </c>
    </row>
    <row r="263" spans="1:10">
      <c r="A263">
        <v>2667</v>
      </c>
      <c r="B263" s="40">
        <v>81</v>
      </c>
      <c r="C263" t="s">
        <v>322</v>
      </c>
      <c r="D263">
        <v>17</v>
      </c>
      <c r="E263">
        <v>30</v>
      </c>
      <c r="F263">
        <v>119</v>
      </c>
      <c r="I263">
        <v>2666</v>
      </c>
      <c r="J263" t="s">
        <v>1331</v>
      </c>
    </row>
    <row r="264" spans="1:10">
      <c r="A264">
        <v>2668</v>
      </c>
      <c r="B264" s="40">
        <v>896</v>
      </c>
      <c r="C264" t="s">
        <v>323</v>
      </c>
      <c r="D264">
        <v>18</v>
      </c>
      <c r="E264">
        <v>30</v>
      </c>
      <c r="F264">
        <v>120</v>
      </c>
      <c r="I264">
        <v>2667</v>
      </c>
      <c r="J264" t="s">
        <v>253</v>
      </c>
    </row>
    <row r="265" spans="1:10">
      <c r="A265">
        <v>2669</v>
      </c>
      <c r="B265" s="40">
        <v>413</v>
      </c>
      <c r="C265" t="s">
        <v>324</v>
      </c>
      <c r="D265">
        <v>13</v>
      </c>
      <c r="E265">
        <v>13</v>
      </c>
      <c r="F265">
        <v>148</v>
      </c>
      <c r="I265">
        <v>2668</v>
      </c>
      <c r="J265" t="s">
        <v>1332</v>
      </c>
    </row>
    <row r="266" spans="1:10">
      <c r="A266">
        <v>2670</v>
      </c>
      <c r="B266" s="40">
        <v>992</v>
      </c>
      <c r="D266">
        <v>28</v>
      </c>
      <c r="E266">
        <v>30</v>
      </c>
      <c r="I266">
        <v>2669</v>
      </c>
      <c r="J266" t="s">
        <v>1333</v>
      </c>
    </row>
    <row r="267" spans="1:10">
      <c r="A267">
        <v>2671</v>
      </c>
      <c r="B267" s="40">
        <v>82</v>
      </c>
      <c r="D267">
        <v>23</v>
      </c>
      <c r="E267">
        <v>30</v>
      </c>
      <c r="I267">
        <v>2670</v>
      </c>
      <c r="J267" t="s">
        <v>1334</v>
      </c>
    </row>
    <row r="268" spans="1:10">
      <c r="A268">
        <v>2672</v>
      </c>
      <c r="B268" s="40">
        <v>846</v>
      </c>
      <c r="D268">
        <v>24</v>
      </c>
      <c r="E268">
        <v>30</v>
      </c>
      <c r="I268">
        <v>2671</v>
      </c>
      <c r="J268" t="s">
        <v>1335</v>
      </c>
    </row>
    <row r="269" spans="1:10">
      <c r="A269">
        <v>2673</v>
      </c>
      <c r="B269" s="40">
        <v>336</v>
      </c>
      <c r="C269" t="s">
        <v>325</v>
      </c>
      <c r="D269">
        <v>13</v>
      </c>
      <c r="E269">
        <v>13</v>
      </c>
      <c r="F269">
        <v>178</v>
      </c>
      <c r="I269">
        <v>2672</v>
      </c>
      <c r="J269" t="s">
        <v>1336</v>
      </c>
    </row>
    <row r="270" spans="1:10">
      <c r="A270">
        <v>2674</v>
      </c>
      <c r="B270" s="40">
        <v>84</v>
      </c>
      <c r="C270" t="s">
        <v>326</v>
      </c>
      <c r="D270">
        <v>13</v>
      </c>
      <c r="E270">
        <v>13</v>
      </c>
      <c r="F270">
        <v>193</v>
      </c>
      <c r="I270">
        <v>2673</v>
      </c>
      <c r="J270" t="s">
        <v>1337</v>
      </c>
    </row>
    <row r="271" spans="1:10">
      <c r="A271">
        <v>2675</v>
      </c>
      <c r="B271" s="40">
        <v>897</v>
      </c>
      <c r="D271">
        <v>3</v>
      </c>
      <c r="E271">
        <v>30</v>
      </c>
      <c r="I271">
        <v>2674</v>
      </c>
      <c r="J271" t="s">
        <v>257</v>
      </c>
    </row>
    <row r="272" spans="1:10">
      <c r="A272">
        <v>2676</v>
      </c>
      <c r="B272" s="40">
        <v>85</v>
      </c>
      <c r="C272" t="s">
        <v>327</v>
      </c>
      <c r="D272">
        <v>23</v>
      </c>
      <c r="E272">
        <v>30</v>
      </c>
      <c r="F272">
        <v>149</v>
      </c>
      <c r="I272">
        <v>2675</v>
      </c>
      <c r="J272" t="s">
        <v>1338</v>
      </c>
    </row>
    <row r="273" spans="1:10">
      <c r="A273">
        <v>2677</v>
      </c>
      <c r="B273" s="40">
        <v>99507</v>
      </c>
      <c r="C273" t="s">
        <v>328</v>
      </c>
      <c r="D273">
        <v>13</v>
      </c>
      <c r="E273">
        <v>13</v>
      </c>
      <c r="F273">
        <v>230</v>
      </c>
      <c r="I273">
        <v>2676</v>
      </c>
      <c r="J273" t="s">
        <v>1339</v>
      </c>
    </row>
    <row r="274" spans="1:10">
      <c r="A274">
        <v>2678</v>
      </c>
      <c r="B274" s="40">
        <v>86</v>
      </c>
      <c r="D274">
        <v>13</v>
      </c>
      <c r="E274">
        <v>13</v>
      </c>
      <c r="I274">
        <v>2677</v>
      </c>
      <c r="J274" t="s">
        <v>1340</v>
      </c>
    </row>
    <row r="275" spans="1:10">
      <c r="A275">
        <v>2679</v>
      </c>
      <c r="B275" s="40">
        <v>404</v>
      </c>
      <c r="C275" t="s">
        <v>329</v>
      </c>
      <c r="D275">
        <v>13</v>
      </c>
      <c r="E275">
        <v>13</v>
      </c>
      <c r="F275">
        <v>261</v>
      </c>
      <c r="I275">
        <v>2678</v>
      </c>
      <c r="J275" t="s">
        <v>260</v>
      </c>
    </row>
    <row r="276" spans="1:10">
      <c r="A276">
        <v>2680</v>
      </c>
      <c r="B276" s="40">
        <v>306</v>
      </c>
      <c r="C276" t="s">
        <v>330</v>
      </c>
      <c r="D276">
        <v>13</v>
      </c>
      <c r="E276">
        <v>13</v>
      </c>
      <c r="F276">
        <v>194</v>
      </c>
      <c r="I276">
        <v>2679</v>
      </c>
      <c r="J276" t="s">
        <v>1341</v>
      </c>
    </row>
    <row r="277" spans="1:10">
      <c r="A277">
        <v>2681</v>
      </c>
      <c r="B277" s="40">
        <v>83</v>
      </c>
      <c r="C277" t="s">
        <v>331</v>
      </c>
      <c r="D277">
        <v>13</v>
      </c>
      <c r="E277">
        <v>13</v>
      </c>
      <c r="F277">
        <v>121</v>
      </c>
      <c r="I277">
        <v>2680</v>
      </c>
      <c r="J277" t="s">
        <v>1342</v>
      </c>
    </row>
    <row r="278" spans="1:10">
      <c r="A278">
        <v>2682</v>
      </c>
      <c r="B278" s="40">
        <v>88</v>
      </c>
      <c r="C278" t="s">
        <v>332</v>
      </c>
      <c r="D278">
        <v>13</v>
      </c>
      <c r="E278">
        <v>13</v>
      </c>
      <c r="F278">
        <v>237</v>
      </c>
      <c r="I278">
        <v>2681</v>
      </c>
      <c r="J278" t="s">
        <v>1343</v>
      </c>
    </row>
    <row r="279" spans="1:10">
      <c r="A279">
        <v>2683</v>
      </c>
      <c r="B279" s="40">
        <v>89</v>
      </c>
      <c r="C279" t="s">
        <v>333</v>
      </c>
      <c r="D279">
        <v>24</v>
      </c>
      <c r="E279">
        <v>30</v>
      </c>
      <c r="F279">
        <v>122</v>
      </c>
      <c r="I279">
        <v>2682</v>
      </c>
      <c r="J279" t="s">
        <v>262</v>
      </c>
    </row>
    <row r="280" spans="1:10">
      <c r="A280">
        <v>2684</v>
      </c>
      <c r="B280">
        <v>90</v>
      </c>
      <c r="I280">
        <v>2683</v>
      </c>
      <c r="J280" t="s">
        <v>264</v>
      </c>
    </row>
    <row r="281" spans="1:10">
      <c r="A281">
        <v>2685</v>
      </c>
      <c r="B281">
        <v>186</v>
      </c>
      <c r="I281">
        <v>2684</v>
      </c>
      <c r="J281" t="s">
        <v>265</v>
      </c>
    </row>
    <row r="282" spans="1:10">
      <c r="A282">
        <v>2686</v>
      </c>
      <c r="B282">
        <v>332</v>
      </c>
      <c r="I282">
        <v>2685</v>
      </c>
      <c r="J282" t="s">
        <v>1344</v>
      </c>
    </row>
    <row r="283" spans="1:10">
      <c r="A283">
        <v>2687</v>
      </c>
      <c r="B283">
        <v>187</v>
      </c>
      <c r="I283">
        <v>2686</v>
      </c>
      <c r="J283" t="s">
        <v>1345</v>
      </c>
    </row>
    <row r="284" spans="1:10">
      <c r="A284">
        <v>2688</v>
      </c>
      <c r="B284">
        <v>899</v>
      </c>
      <c r="I284">
        <v>2687</v>
      </c>
      <c r="J284" t="s">
        <v>267</v>
      </c>
    </row>
    <row r="285" spans="1:10">
      <c r="A285">
        <v>2689</v>
      </c>
      <c r="B285">
        <v>468</v>
      </c>
      <c r="I285">
        <v>2688</v>
      </c>
      <c r="J285" t="s">
        <v>1346</v>
      </c>
    </row>
    <row r="286" spans="1:10">
      <c r="A286">
        <v>2690</v>
      </c>
      <c r="B286">
        <v>898</v>
      </c>
      <c r="I286">
        <v>2689</v>
      </c>
      <c r="J286" t="s">
        <v>1347</v>
      </c>
    </row>
    <row r="287" spans="1:10">
      <c r="A287">
        <v>2691</v>
      </c>
      <c r="B287">
        <v>900</v>
      </c>
      <c r="I287">
        <v>2690</v>
      </c>
      <c r="J287" t="s">
        <v>1348</v>
      </c>
    </row>
    <row r="288" spans="1:10">
      <c r="A288">
        <v>2692</v>
      </c>
      <c r="B288">
        <v>92</v>
      </c>
      <c r="I288">
        <v>2691</v>
      </c>
      <c r="J288" t="s">
        <v>1349</v>
      </c>
    </row>
    <row r="289" spans="1:10">
      <c r="A289">
        <v>2693</v>
      </c>
      <c r="B289">
        <v>93</v>
      </c>
      <c r="I289">
        <v>2692</v>
      </c>
      <c r="J289" t="s">
        <v>1350</v>
      </c>
    </row>
    <row r="290" spans="1:10">
      <c r="A290">
        <v>2694</v>
      </c>
      <c r="B290">
        <v>252</v>
      </c>
      <c r="I290">
        <v>2693</v>
      </c>
      <c r="J290" t="s">
        <v>1351</v>
      </c>
    </row>
    <row r="291" spans="1:10">
      <c r="A291">
        <v>2695</v>
      </c>
      <c r="B291">
        <v>94</v>
      </c>
      <c r="I291">
        <v>2694</v>
      </c>
      <c r="J291" t="s">
        <v>1352</v>
      </c>
    </row>
    <row r="292" spans="1:10">
      <c r="A292">
        <v>2696</v>
      </c>
      <c r="B292">
        <v>337</v>
      </c>
      <c r="I292">
        <v>2695</v>
      </c>
      <c r="J292" t="s">
        <v>272</v>
      </c>
    </row>
    <row r="293" spans="1:10">
      <c r="A293">
        <v>2697</v>
      </c>
      <c r="B293">
        <v>188</v>
      </c>
      <c r="I293">
        <v>2696</v>
      </c>
      <c r="J293" t="s">
        <v>1353</v>
      </c>
    </row>
    <row r="294" spans="1:10">
      <c r="A294">
        <v>2698</v>
      </c>
      <c r="B294">
        <v>993</v>
      </c>
      <c r="I294">
        <v>2697</v>
      </c>
      <c r="J294" t="s">
        <v>273</v>
      </c>
    </row>
    <row r="295" spans="1:10">
      <c r="A295">
        <v>2699</v>
      </c>
      <c r="B295">
        <v>141</v>
      </c>
      <c r="I295">
        <v>2698</v>
      </c>
      <c r="J295" t="s">
        <v>1354</v>
      </c>
    </row>
    <row r="296" spans="1:10">
      <c r="A296">
        <v>2700</v>
      </c>
      <c r="B296">
        <v>142</v>
      </c>
      <c r="I296">
        <v>2699</v>
      </c>
      <c r="J296" t="s">
        <v>275</v>
      </c>
    </row>
    <row r="297" spans="1:10">
      <c r="A297">
        <v>2701</v>
      </c>
      <c r="B297">
        <v>95</v>
      </c>
      <c r="I297">
        <v>2700</v>
      </c>
      <c r="J297" t="s">
        <v>276</v>
      </c>
    </row>
    <row r="298" spans="1:10">
      <c r="A298">
        <v>2702</v>
      </c>
      <c r="B298">
        <v>221</v>
      </c>
      <c r="I298">
        <v>2701</v>
      </c>
      <c r="J298" t="s">
        <v>277</v>
      </c>
    </row>
    <row r="299" spans="1:10">
      <c r="A299">
        <v>2703</v>
      </c>
      <c r="B299">
        <v>96</v>
      </c>
      <c r="I299">
        <v>2702</v>
      </c>
      <c r="J299" t="s">
        <v>278</v>
      </c>
    </row>
    <row r="300" spans="1:10">
      <c r="A300">
        <v>2704</v>
      </c>
      <c r="B300">
        <v>97</v>
      </c>
      <c r="I300">
        <v>2703</v>
      </c>
      <c r="J300" t="s">
        <v>279</v>
      </c>
    </row>
    <row r="301" spans="1:10">
      <c r="A301">
        <v>2705</v>
      </c>
      <c r="B301">
        <v>242</v>
      </c>
      <c r="I301">
        <v>2704</v>
      </c>
      <c r="J301" t="s">
        <v>280</v>
      </c>
    </row>
    <row r="302" spans="1:10">
      <c r="A302">
        <v>2706</v>
      </c>
      <c r="B302">
        <v>98</v>
      </c>
      <c r="I302">
        <v>2705</v>
      </c>
      <c r="J302" t="s">
        <v>1355</v>
      </c>
    </row>
    <row r="303" spans="1:10">
      <c r="A303">
        <v>2707</v>
      </c>
      <c r="B303">
        <v>99</v>
      </c>
      <c r="I303">
        <v>2706</v>
      </c>
      <c r="J303" t="s">
        <v>282</v>
      </c>
    </row>
    <row r="304" spans="1:10">
      <c r="A304">
        <v>2708</v>
      </c>
      <c r="B304">
        <v>100</v>
      </c>
      <c r="I304">
        <v>2707</v>
      </c>
      <c r="J304" t="s">
        <v>283</v>
      </c>
    </row>
    <row r="305" spans="1:10">
      <c r="A305">
        <v>2709</v>
      </c>
      <c r="B305">
        <v>211</v>
      </c>
      <c r="I305">
        <v>2708</v>
      </c>
      <c r="J305" t="s">
        <v>284</v>
      </c>
    </row>
    <row r="306" spans="1:10">
      <c r="A306">
        <v>2710</v>
      </c>
      <c r="B306">
        <v>101</v>
      </c>
      <c r="I306">
        <v>2709</v>
      </c>
      <c r="J306" t="s">
        <v>285</v>
      </c>
    </row>
    <row r="307" spans="1:10">
      <c r="A307">
        <v>2711</v>
      </c>
      <c r="B307">
        <v>277</v>
      </c>
      <c r="I307">
        <v>2710</v>
      </c>
      <c r="J307" t="s">
        <v>286</v>
      </c>
    </row>
    <row r="308" spans="1:10">
      <c r="A308">
        <v>2712</v>
      </c>
      <c r="B308">
        <v>102</v>
      </c>
      <c r="I308">
        <v>2711</v>
      </c>
      <c r="J308" t="s">
        <v>1356</v>
      </c>
    </row>
    <row r="309" spans="1:10">
      <c r="A309">
        <v>2713</v>
      </c>
      <c r="B309">
        <v>143</v>
      </c>
      <c r="I309">
        <v>2712</v>
      </c>
      <c r="J309" t="s">
        <v>1357</v>
      </c>
    </row>
    <row r="310" spans="1:10">
      <c r="A310">
        <v>2714</v>
      </c>
      <c r="B310">
        <v>103</v>
      </c>
      <c r="I310">
        <v>2713</v>
      </c>
      <c r="J310" t="s">
        <v>289</v>
      </c>
    </row>
    <row r="311" spans="1:10">
      <c r="A311">
        <v>2715</v>
      </c>
      <c r="B311">
        <v>253</v>
      </c>
      <c r="I311">
        <v>2714</v>
      </c>
      <c r="J311" t="s">
        <v>290</v>
      </c>
    </row>
    <row r="312" spans="1:10">
      <c r="A312">
        <v>2716</v>
      </c>
      <c r="B312">
        <v>104</v>
      </c>
      <c r="I312">
        <v>2715</v>
      </c>
      <c r="J312" t="s">
        <v>1358</v>
      </c>
    </row>
    <row r="313" spans="1:10">
      <c r="A313">
        <v>2947</v>
      </c>
      <c r="B313">
        <v>100060</v>
      </c>
      <c r="I313">
        <v>2716</v>
      </c>
      <c r="J313" t="s">
        <v>292</v>
      </c>
    </row>
    <row r="314" spans="1:10">
      <c r="A314">
        <v>2717</v>
      </c>
      <c r="B314">
        <v>901</v>
      </c>
      <c r="I314">
        <v>2947</v>
      </c>
      <c r="J314" t="s">
        <v>1359</v>
      </c>
    </row>
    <row r="315" spans="1:10">
      <c r="A315">
        <v>2718</v>
      </c>
      <c r="B315">
        <v>240</v>
      </c>
      <c r="I315">
        <v>2717</v>
      </c>
      <c r="J315" t="s">
        <v>1360</v>
      </c>
    </row>
    <row r="316" spans="1:10">
      <c r="A316">
        <v>2719</v>
      </c>
      <c r="B316">
        <v>227</v>
      </c>
      <c r="I316">
        <v>2718</v>
      </c>
      <c r="J316" t="s">
        <v>1361</v>
      </c>
    </row>
    <row r="317" spans="1:10">
      <c r="A317">
        <v>2720</v>
      </c>
      <c r="B317">
        <v>902</v>
      </c>
      <c r="I317">
        <v>2719</v>
      </c>
      <c r="J317" t="s">
        <v>1362</v>
      </c>
    </row>
    <row r="318" spans="1:10">
      <c r="A318">
        <v>2721</v>
      </c>
      <c r="B318">
        <v>115</v>
      </c>
      <c r="I318">
        <v>2720</v>
      </c>
      <c r="J318" t="s">
        <v>1363</v>
      </c>
    </row>
    <row r="319" spans="1:10">
      <c r="A319">
        <v>2722</v>
      </c>
      <c r="B319">
        <v>391</v>
      </c>
      <c r="I319">
        <v>2721</v>
      </c>
      <c r="J319" t="s">
        <v>1364</v>
      </c>
    </row>
    <row r="320" spans="1:10">
      <c r="A320">
        <v>2723</v>
      </c>
      <c r="B320">
        <v>903</v>
      </c>
      <c r="I320">
        <v>2722</v>
      </c>
      <c r="J320" t="s">
        <v>1365</v>
      </c>
    </row>
    <row r="321" spans="1:10">
      <c r="A321">
        <v>2724</v>
      </c>
      <c r="B321">
        <v>904</v>
      </c>
      <c r="I321">
        <v>2723</v>
      </c>
      <c r="J321" t="s">
        <v>1366</v>
      </c>
    </row>
    <row r="322" spans="1:10">
      <c r="A322">
        <v>2725</v>
      </c>
      <c r="B322">
        <v>144</v>
      </c>
      <c r="I322">
        <v>2724</v>
      </c>
      <c r="J322" t="s">
        <v>1367</v>
      </c>
    </row>
    <row r="323" spans="1:10">
      <c r="A323">
        <v>2726</v>
      </c>
      <c r="B323">
        <v>145</v>
      </c>
      <c r="I323">
        <v>2725</v>
      </c>
      <c r="J323" t="s">
        <v>295</v>
      </c>
    </row>
    <row r="324" spans="1:10">
      <c r="A324">
        <v>2948</v>
      </c>
      <c r="B324">
        <v>100059</v>
      </c>
      <c r="I324">
        <v>2726</v>
      </c>
      <c r="J324" t="s">
        <v>296</v>
      </c>
    </row>
    <row r="325" spans="1:10">
      <c r="A325">
        <v>2727</v>
      </c>
      <c r="B325">
        <v>254</v>
      </c>
      <c r="I325">
        <v>2948</v>
      </c>
      <c r="J325" t="s">
        <v>1368</v>
      </c>
    </row>
    <row r="326" spans="1:10">
      <c r="A326">
        <v>2728</v>
      </c>
      <c r="B326">
        <v>190</v>
      </c>
      <c r="I326">
        <v>2727</v>
      </c>
      <c r="J326" t="s">
        <v>298</v>
      </c>
    </row>
    <row r="327" spans="1:10">
      <c r="A327">
        <v>2729</v>
      </c>
      <c r="B327">
        <v>105</v>
      </c>
      <c r="I327">
        <v>2728</v>
      </c>
      <c r="J327" t="s">
        <v>299</v>
      </c>
    </row>
    <row r="328" spans="1:10">
      <c r="A328">
        <v>2730</v>
      </c>
      <c r="B328">
        <v>906</v>
      </c>
      <c r="I328">
        <v>2729</v>
      </c>
      <c r="J328" t="s">
        <v>300</v>
      </c>
    </row>
    <row r="329" spans="1:10">
      <c r="A329">
        <v>2731</v>
      </c>
      <c r="B329">
        <v>996</v>
      </c>
      <c r="I329">
        <v>2730</v>
      </c>
      <c r="J329" t="s">
        <v>1369</v>
      </c>
    </row>
    <row r="330" spans="1:10">
      <c r="A330">
        <v>2732</v>
      </c>
      <c r="B330">
        <v>907</v>
      </c>
      <c r="I330">
        <v>2731</v>
      </c>
      <c r="J330" t="s">
        <v>1370</v>
      </c>
    </row>
    <row r="331" spans="1:10">
      <c r="A331">
        <v>2733</v>
      </c>
      <c r="B331">
        <v>430</v>
      </c>
      <c r="I331">
        <v>2732</v>
      </c>
      <c r="J331" t="s">
        <v>1371</v>
      </c>
    </row>
    <row r="332" spans="1:10">
      <c r="A332">
        <v>2734</v>
      </c>
      <c r="B332">
        <v>234</v>
      </c>
      <c r="I332">
        <v>2733</v>
      </c>
      <c r="J332" t="s">
        <v>1372</v>
      </c>
    </row>
    <row r="333" spans="1:10">
      <c r="A333">
        <v>2949</v>
      </c>
      <c r="B333">
        <v>100055</v>
      </c>
      <c r="I333">
        <v>2734</v>
      </c>
      <c r="J333" t="s">
        <v>1373</v>
      </c>
    </row>
    <row r="334" spans="1:10">
      <c r="A334">
        <v>2735</v>
      </c>
      <c r="B334">
        <v>236</v>
      </c>
      <c r="I334">
        <v>2949</v>
      </c>
      <c r="J334" t="s">
        <v>1374</v>
      </c>
    </row>
    <row r="335" spans="1:10">
      <c r="A335">
        <v>2736</v>
      </c>
      <c r="B335">
        <v>470</v>
      </c>
      <c r="I335">
        <v>2735</v>
      </c>
      <c r="J335" t="s">
        <v>301</v>
      </c>
    </row>
    <row r="336" spans="1:10">
      <c r="A336">
        <v>3043</v>
      </c>
      <c r="B336">
        <v>100094</v>
      </c>
      <c r="I336">
        <v>2736</v>
      </c>
      <c r="J336" t="s">
        <v>1375</v>
      </c>
    </row>
    <row r="337" spans="1:10">
      <c r="A337">
        <v>2737</v>
      </c>
      <c r="B337">
        <v>407</v>
      </c>
      <c r="I337">
        <v>3043</v>
      </c>
      <c r="J337" t="s">
        <v>1376</v>
      </c>
    </row>
    <row r="338" spans="1:10">
      <c r="A338">
        <v>2738</v>
      </c>
      <c r="B338">
        <v>908</v>
      </c>
      <c r="I338">
        <v>2737</v>
      </c>
      <c r="J338" t="s">
        <v>1377</v>
      </c>
    </row>
    <row r="339" spans="1:10">
      <c r="A339">
        <v>2739</v>
      </c>
      <c r="B339">
        <v>106</v>
      </c>
      <c r="I339">
        <v>2738</v>
      </c>
      <c r="J339" t="s">
        <v>1378</v>
      </c>
    </row>
    <row r="340" spans="1:10">
      <c r="A340">
        <v>2740</v>
      </c>
      <c r="B340">
        <v>909</v>
      </c>
      <c r="I340">
        <v>2739</v>
      </c>
      <c r="J340" t="s">
        <v>304</v>
      </c>
    </row>
    <row r="341" spans="1:10">
      <c r="A341">
        <v>2741</v>
      </c>
      <c r="B341">
        <v>486</v>
      </c>
      <c r="I341">
        <v>2740</v>
      </c>
      <c r="J341" t="s">
        <v>1379</v>
      </c>
    </row>
    <row r="342" spans="1:10">
      <c r="A342">
        <v>2742</v>
      </c>
      <c r="B342">
        <v>307</v>
      </c>
      <c r="I342">
        <v>2741</v>
      </c>
      <c r="J342" t="s">
        <v>1380</v>
      </c>
    </row>
    <row r="343" spans="1:10">
      <c r="A343">
        <v>2743</v>
      </c>
      <c r="B343">
        <v>910</v>
      </c>
      <c r="I343">
        <v>2742</v>
      </c>
      <c r="J343" t="s">
        <v>1381</v>
      </c>
    </row>
    <row r="344" spans="1:10">
      <c r="A344">
        <v>2744</v>
      </c>
      <c r="B344">
        <v>911</v>
      </c>
      <c r="I344">
        <v>2743</v>
      </c>
      <c r="J344" t="s">
        <v>1382</v>
      </c>
    </row>
    <row r="345" spans="1:10">
      <c r="A345">
        <v>2745</v>
      </c>
      <c r="B345">
        <v>108</v>
      </c>
      <c r="I345">
        <v>2744</v>
      </c>
      <c r="J345" t="s">
        <v>1383</v>
      </c>
    </row>
    <row r="346" spans="1:10">
      <c r="A346">
        <v>2746</v>
      </c>
      <c r="B346">
        <v>446</v>
      </c>
      <c r="I346">
        <v>2745</v>
      </c>
      <c r="J346" t="s">
        <v>305</v>
      </c>
    </row>
    <row r="347" spans="1:10">
      <c r="A347">
        <v>2747</v>
      </c>
      <c r="B347">
        <v>283</v>
      </c>
      <c r="I347">
        <v>2746</v>
      </c>
      <c r="J347" t="s">
        <v>1384</v>
      </c>
    </row>
    <row r="348" spans="1:10">
      <c r="A348">
        <v>2748</v>
      </c>
      <c r="B348">
        <v>110</v>
      </c>
      <c r="I348">
        <v>2747</v>
      </c>
      <c r="J348" t="s">
        <v>1385</v>
      </c>
    </row>
    <row r="349" spans="1:10">
      <c r="A349">
        <v>2749</v>
      </c>
      <c r="B349">
        <v>282</v>
      </c>
      <c r="I349">
        <v>2748</v>
      </c>
      <c r="J349" t="s">
        <v>307</v>
      </c>
    </row>
    <row r="350" spans="1:10">
      <c r="A350">
        <v>2750</v>
      </c>
      <c r="B350">
        <v>912</v>
      </c>
      <c r="I350">
        <v>2749</v>
      </c>
      <c r="J350" t="s">
        <v>1386</v>
      </c>
    </row>
    <row r="351" spans="1:10">
      <c r="A351">
        <v>2751</v>
      </c>
      <c r="B351">
        <v>112</v>
      </c>
      <c r="I351">
        <v>2750</v>
      </c>
      <c r="J351" t="s">
        <v>1387</v>
      </c>
    </row>
    <row r="352" spans="1:10">
      <c r="A352">
        <v>2752</v>
      </c>
      <c r="B352">
        <v>833</v>
      </c>
      <c r="I352">
        <v>2751</v>
      </c>
      <c r="J352" t="s">
        <v>309</v>
      </c>
    </row>
    <row r="353" spans="1:10">
      <c r="A353">
        <v>2753</v>
      </c>
      <c r="B353">
        <v>317</v>
      </c>
      <c r="I353">
        <v>2752</v>
      </c>
      <c r="J353" t="s">
        <v>1388</v>
      </c>
    </row>
    <row r="354" spans="1:10">
      <c r="A354">
        <v>2950</v>
      </c>
      <c r="B354">
        <v>100054</v>
      </c>
      <c r="I354">
        <v>2753</v>
      </c>
      <c r="J354" t="s">
        <v>1389</v>
      </c>
    </row>
    <row r="355" spans="1:10">
      <c r="A355">
        <v>2754</v>
      </c>
      <c r="B355">
        <v>116</v>
      </c>
      <c r="I355">
        <v>2950</v>
      </c>
      <c r="J355" t="s">
        <v>1390</v>
      </c>
    </row>
    <row r="356" spans="1:10">
      <c r="A356">
        <v>2755</v>
      </c>
      <c r="B356">
        <v>117</v>
      </c>
      <c r="I356">
        <v>2754</v>
      </c>
      <c r="J356" t="s">
        <v>313</v>
      </c>
    </row>
    <row r="357" spans="1:10">
      <c r="A357">
        <v>2756</v>
      </c>
      <c r="B357">
        <v>118</v>
      </c>
      <c r="I357">
        <v>2755</v>
      </c>
      <c r="J357" t="s">
        <v>314</v>
      </c>
    </row>
    <row r="358" spans="1:10">
      <c r="A358">
        <v>2757</v>
      </c>
      <c r="B358">
        <v>269</v>
      </c>
      <c r="I358">
        <v>2756</v>
      </c>
      <c r="J358" t="s">
        <v>315</v>
      </c>
    </row>
    <row r="359" spans="1:10">
      <c r="A359">
        <v>2758</v>
      </c>
      <c r="B359">
        <v>146</v>
      </c>
      <c r="I359">
        <v>2757</v>
      </c>
      <c r="J359" t="s">
        <v>316</v>
      </c>
    </row>
    <row r="360" spans="1:10">
      <c r="A360">
        <v>2759</v>
      </c>
      <c r="B360">
        <v>229</v>
      </c>
      <c r="I360">
        <v>2758</v>
      </c>
      <c r="J360" t="s">
        <v>317</v>
      </c>
    </row>
    <row r="361" spans="1:10">
      <c r="A361">
        <v>2760</v>
      </c>
      <c r="B361">
        <v>408</v>
      </c>
      <c r="I361">
        <v>2759</v>
      </c>
      <c r="J361" t="s">
        <v>318</v>
      </c>
    </row>
    <row r="362" spans="1:10">
      <c r="A362">
        <v>2761</v>
      </c>
      <c r="B362">
        <v>191</v>
      </c>
      <c r="I362">
        <v>2760</v>
      </c>
      <c r="J362" t="s">
        <v>1391</v>
      </c>
    </row>
    <row r="363" spans="1:10">
      <c r="A363">
        <v>2762</v>
      </c>
      <c r="B363">
        <v>913</v>
      </c>
      <c r="I363">
        <v>2761</v>
      </c>
      <c r="J363" t="s">
        <v>319</v>
      </c>
    </row>
    <row r="364" spans="1:10">
      <c r="A364">
        <v>2763</v>
      </c>
      <c r="B364">
        <v>315</v>
      </c>
      <c r="I364">
        <v>2762</v>
      </c>
      <c r="J364" t="s">
        <v>1392</v>
      </c>
    </row>
    <row r="365" spans="1:10">
      <c r="A365">
        <v>2764</v>
      </c>
      <c r="B365">
        <v>147</v>
      </c>
      <c r="I365">
        <v>2763</v>
      </c>
      <c r="J365" t="s">
        <v>1393</v>
      </c>
    </row>
    <row r="366" spans="1:10">
      <c r="A366">
        <v>2765</v>
      </c>
      <c r="B366">
        <v>914</v>
      </c>
      <c r="I366">
        <v>2764</v>
      </c>
      <c r="J366" t="s">
        <v>320</v>
      </c>
    </row>
    <row r="367" spans="1:10">
      <c r="A367">
        <v>2766</v>
      </c>
      <c r="B367">
        <v>192</v>
      </c>
      <c r="I367">
        <v>2765</v>
      </c>
      <c r="J367" t="s">
        <v>1394</v>
      </c>
    </row>
    <row r="368" spans="1:10">
      <c r="A368">
        <v>2767</v>
      </c>
      <c r="B368">
        <v>472</v>
      </c>
      <c r="I368">
        <v>2766</v>
      </c>
      <c r="J368" t="s">
        <v>1395</v>
      </c>
    </row>
    <row r="369" spans="1:10">
      <c r="A369">
        <v>2768</v>
      </c>
      <c r="B369">
        <v>119</v>
      </c>
      <c r="I369">
        <v>2767</v>
      </c>
      <c r="J369" t="s">
        <v>1396</v>
      </c>
    </row>
    <row r="370" spans="1:10">
      <c r="A370">
        <v>2769</v>
      </c>
      <c r="B370">
        <v>485</v>
      </c>
      <c r="I370">
        <v>2768</v>
      </c>
      <c r="J370" t="s">
        <v>322</v>
      </c>
    </row>
    <row r="371" spans="1:10">
      <c r="A371">
        <v>2770</v>
      </c>
      <c r="B371">
        <v>429</v>
      </c>
      <c r="I371">
        <v>2769</v>
      </c>
      <c r="J371" t="s">
        <v>1397</v>
      </c>
    </row>
    <row r="372" spans="1:10">
      <c r="A372">
        <v>2771</v>
      </c>
      <c r="B372">
        <v>194</v>
      </c>
      <c r="I372">
        <v>2770</v>
      </c>
      <c r="J372" t="s">
        <v>1398</v>
      </c>
    </row>
    <row r="373" spans="1:10">
      <c r="A373">
        <v>2951</v>
      </c>
      <c r="B373">
        <v>100047</v>
      </c>
      <c r="I373">
        <v>2771</v>
      </c>
      <c r="J373" t="s">
        <v>1399</v>
      </c>
    </row>
    <row r="374" spans="1:10">
      <c r="A374">
        <v>2772</v>
      </c>
      <c r="B374">
        <v>120</v>
      </c>
      <c r="I374">
        <v>2951</v>
      </c>
      <c r="J374" t="s">
        <v>1400</v>
      </c>
    </row>
    <row r="375" spans="1:10">
      <c r="A375">
        <v>2773</v>
      </c>
      <c r="B375">
        <v>148</v>
      </c>
      <c r="I375">
        <v>2772</v>
      </c>
      <c r="J375" t="s">
        <v>323</v>
      </c>
    </row>
    <row r="376" spans="1:10">
      <c r="A376">
        <v>2774</v>
      </c>
      <c r="B376">
        <v>178</v>
      </c>
      <c r="I376">
        <v>2773</v>
      </c>
      <c r="J376" t="s">
        <v>324</v>
      </c>
    </row>
    <row r="377" spans="1:10">
      <c r="A377">
        <v>2775</v>
      </c>
      <c r="B377">
        <v>193</v>
      </c>
      <c r="I377">
        <v>2774</v>
      </c>
      <c r="J377" t="s">
        <v>325</v>
      </c>
    </row>
    <row r="378" spans="1:10">
      <c r="A378">
        <v>2776</v>
      </c>
      <c r="B378">
        <v>274</v>
      </c>
      <c r="I378">
        <v>2775</v>
      </c>
      <c r="J378" t="s">
        <v>326</v>
      </c>
    </row>
    <row r="379" spans="1:10">
      <c r="A379">
        <v>2777</v>
      </c>
      <c r="B379">
        <v>284</v>
      </c>
      <c r="I379">
        <v>2776</v>
      </c>
      <c r="J379" t="s">
        <v>1401</v>
      </c>
    </row>
    <row r="380" spans="1:10">
      <c r="A380">
        <v>2778</v>
      </c>
      <c r="B380">
        <v>149</v>
      </c>
      <c r="I380">
        <v>2777</v>
      </c>
      <c r="J380" t="s">
        <v>1402</v>
      </c>
    </row>
    <row r="381" spans="1:10">
      <c r="A381">
        <v>2779</v>
      </c>
      <c r="B381">
        <v>230</v>
      </c>
      <c r="I381">
        <v>2778</v>
      </c>
      <c r="J381" t="s">
        <v>327</v>
      </c>
    </row>
    <row r="382" spans="1:10">
      <c r="A382">
        <v>2780</v>
      </c>
      <c r="B382">
        <v>261</v>
      </c>
      <c r="I382">
        <v>2779</v>
      </c>
      <c r="J382" t="s">
        <v>1403</v>
      </c>
    </row>
    <row r="383" spans="1:10">
      <c r="A383">
        <v>2781</v>
      </c>
      <c r="B383">
        <v>308</v>
      </c>
      <c r="I383">
        <v>2780</v>
      </c>
      <c r="J383" t="s">
        <v>1404</v>
      </c>
    </row>
    <row r="384" spans="1:10">
      <c r="A384">
        <v>2782</v>
      </c>
      <c r="B384">
        <v>466</v>
      </c>
      <c r="I384">
        <v>2781</v>
      </c>
      <c r="J384" t="s">
        <v>1405</v>
      </c>
    </row>
    <row r="385" spans="1:10">
      <c r="A385">
        <v>2783</v>
      </c>
      <c r="B385">
        <v>99519</v>
      </c>
      <c r="I385">
        <v>2782</v>
      </c>
      <c r="J385" t="s">
        <v>1406</v>
      </c>
    </row>
    <row r="386" spans="1:10">
      <c r="A386">
        <v>2899</v>
      </c>
      <c r="B386">
        <v>99512</v>
      </c>
      <c r="I386">
        <v>2783</v>
      </c>
      <c r="J386" t="s">
        <v>1407</v>
      </c>
    </row>
    <row r="387" spans="1:10">
      <c r="A387">
        <v>2784</v>
      </c>
      <c r="B387">
        <v>99524</v>
      </c>
      <c r="I387">
        <v>2899</v>
      </c>
      <c r="J387" t="s">
        <v>1408</v>
      </c>
    </row>
    <row r="388" spans="1:10">
      <c r="A388">
        <v>2785</v>
      </c>
      <c r="B388">
        <v>121</v>
      </c>
      <c r="I388">
        <v>2784</v>
      </c>
      <c r="J388" t="s">
        <v>1409</v>
      </c>
    </row>
    <row r="389" spans="1:10">
      <c r="A389">
        <v>2786</v>
      </c>
      <c r="B389">
        <v>99513</v>
      </c>
      <c r="I389">
        <v>2785</v>
      </c>
      <c r="J389" t="s">
        <v>331</v>
      </c>
    </row>
    <row r="390" spans="1:10">
      <c r="A390">
        <v>2787</v>
      </c>
      <c r="B390">
        <v>847</v>
      </c>
      <c r="I390">
        <v>2786</v>
      </c>
      <c r="J390" t="s">
        <v>1410</v>
      </c>
    </row>
    <row r="391" spans="1:10">
      <c r="A391">
        <v>2788</v>
      </c>
      <c r="B391">
        <v>915</v>
      </c>
      <c r="I391">
        <v>2787</v>
      </c>
      <c r="J391" t="s">
        <v>1411</v>
      </c>
    </row>
    <row r="392" spans="1:10">
      <c r="A392">
        <v>2789</v>
      </c>
      <c r="B392">
        <v>916</v>
      </c>
      <c r="I392">
        <v>2788</v>
      </c>
      <c r="J392" t="s">
        <v>1412</v>
      </c>
    </row>
    <row r="393" spans="1:10">
      <c r="A393">
        <v>2790</v>
      </c>
      <c r="B393">
        <v>237</v>
      </c>
      <c r="I393">
        <v>2789</v>
      </c>
      <c r="J393" t="s">
        <v>1413</v>
      </c>
    </row>
    <row r="394" spans="1:10">
      <c r="A394">
        <v>2791</v>
      </c>
      <c r="B394">
        <v>438</v>
      </c>
      <c r="I394">
        <v>2790</v>
      </c>
      <c r="J394" t="s">
        <v>332</v>
      </c>
    </row>
    <row r="395" spans="1:10">
      <c r="A395">
        <v>2792</v>
      </c>
      <c r="B395">
        <v>122</v>
      </c>
      <c r="I395">
        <v>2791</v>
      </c>
      <c r="J395" t="s">
        <v>1414</v>
      </c>
    </row>
    <row r="396" spans="1:10">
      <c r="A396">
        <v>2793</v>
      </c>
      <c r="B396">
        <v>273</v>
      </c>
      <c r="I396">
        <v>2792</v>
      </c>
      <c r="J396" t="s">
        <v>333</v>
      </c>
    </row>
    <row r="397" spans="1:10">
      <c r="A397">
        <v>2794</v>
      </c>
      <c r="B397">
        <v>917</v>
      </c>
      <c r="I397">
        <v>2793</v>
      </c>
      <c r="J397" t="s">
        <v>1415</v>
      </c>
    </row>
    <row r="398" spans="1:10">
      <c r="I398">
        <v>2794</v>
      </c>
      <c r="J398" t="s">
        <v>1416</v>
      </c>
    </row>
  </sheetData>
  <autoFilter ref="A1:F279" xr:uid="{00000000-0009-0000-0000-00000C000000}"/>
  <customSheetViews>
    <customSheetView guid="{7DA07996-06D1-47BC-BC6A-CCE2EA0F4462}" showAutoFilter="1">
      <pane ySplit="1" topLeftCell="A2" activePane="bottomLeft" state="frozen"/>
      <selection pane="bottomLeft" activeCell="H3" sqref="H3"/>
      <pageMargins left="0.75" right="0.75" top="1" bottom="1" header="0.5" footer="0.5"/>
      <headerFooter alignWithMargins="0"/>
      <autoFilter ref="B1:G1" xr:uid="{00000000-0000-0000-0000-000000000000}"/>
    </customSheetView>
  </customSheetViews>
  <phoneticPr fontId="3" type="noConversion"/>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U37"/>
  <sheetViews>
    <sheetView topLeftCell="D1" workbookViewId="0">
      <selection activeCell="S9" sqref="S9"/>
    </sheetView>
  </sheetViews>
  <sheetFormatPr defaultRowHeight="12.75"/>
  <cols>
    <col min="14" max="14" width="14.42578125" customWidth="1"/>
    <col min="17" max="17" width="13.85546875" customWidth="1"/>
  </cols>
  <sheetData>
    <row r="1" spans="1:21">
      <c r="C1" s="4" t="s">
        <v>53</v>
      </c>
      <c r="G1" s="4" t="s">
        <v>54</v>
      </c>
      <c r="H1" s="4"/>
      <c r="M1" t="s">
        <v>1034</v>
      </c>
      <c r="N1" s="4" t="s">
        <v>1035</v>
      </c>
      <c r="Q1" s="4" t="s">
        <v>55</v>
      </c>
    </row>
    <row r="2" spans="1:21">
      <c r="A2" t="s">
        <v>56</v>
      </c>
      <c r="B2" s="55" t="str">
        <f>ControlPoints!B6</f>
        <v>Protocol</v>
      </c>
      <c r="C2" s="214" t="str">
        <f>ControlPoints!$C$6</f>
        <v>Level</v>
      </c>
      <c r="D2" s="214" t="str">
        <f>Labels!C$87</f>
        <v>Not Applicable</v>
      </c>
      <c r="E2" s="221"/>
      <c r="G2" s="54" t="str">
        <f>ControlPoints!B$6</f>
        <v>Protocol</v>
      </c>
      <c r="H2" s="214" t="str">
        <f>ControlPoints!$C$6</f>
        <v>Level</v>
      </c>
      <c r="I2" s="214" t="str">
        <f>Labels!$C$87</f>
        <v>Not Applicable</v>
      </c>
      <c r="J2" s="221"/>
      <c r="L2" s="56"/>
      <c r="M2" s="221"/>
      <c r="N2" s="68"/>
      <c r="O2" s="56"/>
      <c r="Q2" s="68"/>
    </row>
    <row r="3" spans="1:21">
      <c r="B3" s="69" t="s">
        <v>1157</v>
      </c>
      <c r="C3" s="56" t="s">
        <v>1096</v>
      </c>
      <c r="D3" s="56" t="s">
        <v>16</v>
      </c>
      <c r="E3" s="70">
        <f>DSUM(ControlPoints!$B6:$AU3125,"Min Basic",$B2:$D3)</f>
        <v>180</v>
      </c>
      <c r="G3" s="69" t="s">
        <v>1157</v>
      </c>
      <c r="H3" s="56" t="s">
        <v>1096</v>
      </c>
      <c r="I3" s="56" t="s">
        <v>16</v>
      </c>
      <c r="J3" s="70">
        <f>DSUM(ControlPoints!$B6:$AU3123,"MCS",$G2:$I3)</f>
        <v>180</v>
      </c>
      <c r="L3" s="56"/>
      <c r="M3" s="70">
        <f>DSUM(ControlPoints!$B6:$AV3125,"Init Ans Score",$B2:$D3)</f>
        <v>180</v>
      </c>
      <c r="N3" s="71">
        <f>IF(ISERROR((M3/J3)),0,(M3/J3))</f>
        <v>1</v>
      </c>
      <c r="O3" s="56"/>
      <c r="Q3" s="71">
        <f>IF(ISERROR((E3/J3)),0,(E3/J3))</f>
        <v>1</v>
      </c>
    </row>
    <row r="4" spans="1:21">
      <c r="B4" s="55" t="str">
        <f>ControlPoints!B6</f>
        <v>Protocol</v>
      </c>
      <c r="C4" s="56" t="str">
        <f>ControlPoints!C6</f>
        <v>Level</v>
      </c>
      <c r="D4" s="214" t="str">
        <f>Labels!C$87</f>
        <v>Not Applicable</v>
      </c>
      <c r="E4" s="70"/>
      <c r="G4" s="55" t="str">
        <f>ControlPoints!B$6</f>
        <v>Protocol</v>
      </c>
      <c r="H4" s="214" t="str">
        <f>ControlPoints!$C$6</f>
        <v>Level</v>
      </c>
      <c r="I4" s="56" t="str">
        <f>Labels!$C$87</f>
        <v>Not Applicable</v>
      </c>
      <c r="J4" s="70"/>
      <c r="L4" s="56"/>
      <c r="M4" s="70"/>
      <c r="N4" s="72"/>
      <c r="O4" s="56"/>
      <c r="Q4" s="72"/>
    </row>
    <row r="5" spans="1:21">
      <c r="B5" s="55" t="s">
        <v>1157</v>
      </c>
      <c r="C5" s="56" t="s">
        <v>1097</v>
      </c>
      <c r="D5" s="56" t="s">
        <v>16</v>
      </c>
      <c r="E5" s="70">
        <f>DSUM(ControlPoints!$B6:$AU3127,"Min Basic",$B4:$D5)</f>
        <v>228</v>
      </c>
      <c r="G5" s="69" t="s">
        <v>1157</v>
      </c>
      <c r="H5" s="56" t="s">
        <v>1097</v>
      </c>
      <c r="I5" s="56" t="s">
        <v>16</v>
      </c>
      <c r="J5" s="70">
        <f>DSUM(ControlPoints!$B6:$AU3125,"MCS",$G4:$I5)</f>
        <v>228</v>
      </c>
      <c r="L5" s="56"/>
      <c r="M5" s="70">
        <f>DSUM(ControlPoints!$B6:$AV3127,"Init Ans Score",$B4:$D5)</f>
        <v>228</v>
      </c>
      <c r="N5" s="71">
        <f>IF(ISERROR((M5/J5)),0,(M5/J5))</f>
        <v>1</v>
      </c>
      <c r="O5" s="56"/>
      <c r="Q5" s="71">
        <f>IF(ISERROR((E5/J5)),0,(E5/J5))</f>
        <v>1</v>
      </c>
    </row>
    <row r="6" spans="1:21">
      <c r="B6" s="55" t="str">
        <f>ControlPoints!B6</f>
        <v>Protocol</v>
      </c>
      <c r="C6" s="56" t="str">
        <f>ControlPoints!C6</f>
        <v>Level</v>
      </c>
      <c r="D6" s="214" t="str">
        <f>Labels!C$87</f>
        <v>Not Applicable</v>
      </c>
      <c r="E6" s="70"/>
      <c r="G6" s="55" t="str">
        <f>ControlPoints!B$6</f>
        <v>Protocol</v>
      </c>
      <c r="H6" s="214" t="str">
        <f>ControlPoints!$C$6</f>
        <v>Level</v>
      </c>
      <c r="I6" s="56" t="str">
        <f>Labels!$C$87</f>
        <v>Not Applicable</v>
      </c>
      <c r="J6" s="70"/>
      <c r="L6" s="56"/>
      <c r="M6" s="70"/>
      <c r="N6" s="72"/>
      <c r="O6" s="56"/>
      <c r="Q6" s="72"/>
    </row>
    <row r="7" spans="1:21">
      <c r="B7" s="55" t="s">
        <v>1157</v>
      </c>
      <c r="C7" s="57" t="s">
        <v>407</v>
      </c>
      <c r="D7" s="56" t="s">
        <v>16</v>
      </c>
      <c r="E7" s="70">
        <f>DSUM(ControlPoints!$B6:$AU3127,"Min Basic",$B6:$D7)</f>
        <v>30</v>
      </c>
      <c r="G7" s="69" t="s">
        <v>1157</v>
      </c>
      <c r="H7" s="56" t="s">
        <v>407</v>
      </c>
      <c r="I7" s="56" t="s">
        <v>16</v>
      </c>
      <c r="J7" s="70">
        <f>DSUM(ControlPoints!$B6:$AU3127,"MCS",$G6:$I7)</f>
        <v>30</v>
      </c>
      <c r="L7" s="56"/>
      <c r="M7" s="70">
        <f>DSUM(ControlPoints!$B6:$AV3127,"Init Ans Score",$B6:$D7)</f>
        <v>30</v>
      </c>
      <c r="N7" s="71">
        <f>IF(ISERROR((M7/J7)),0,(M7/J7))</f>
        <v>1</v>
      </c>
      <c r="O7" s="56"/>
      <c r="Q7" s="71">
        <f>IF(ISERROR((E7/J7)),0,(E7/J7))</f>
        <v>1</v>
      </c>
    </row>
    <row r="8" spans="1:21">
      <c r="A8" s="73" t="s">
        <v>57</v>
      </c>
      <c r="B8" s="74" t="str">
        <f>ControlPoints!$B$6</f>
        <v>Protocol</v>
      </c>
      <c r="C8" s="75" t="s">
        <v>52</v>
      </c>
      <c r="D8" s="76" t="str">
        <f>Labels!C$87</f>
        <v>Not Applicable</v>
      </c>
      <c r="E8" s="77"/>
      <c r="F8" s="78"/>
      <c r="G8" s="79" t="str">
        <f>ControlPoints!B$6</f>
        <v>Protocol</v>
      </c>
      <c r="H8" s="75" t="s">
        <v>52</v>
      </c>
      <c r="I8" s="76" t="str">
        <f>Labels!$C$87</f>
        <v>Not Applicable</v>
      </c>
      <c r="J8" s="77"/>
      <c r="K8" s="78"/>
      <c r="L8" s="76"/>
      <c r="M8" s="77"/>
      <c r="N8" s="80"/>
      <c r="O8" s="76"/>
      <c r="P8" s="78"/>
      <c r="Q8" s="80"/>
    </row>
    <row r="9" spans="1:21">
      <c r="A9" s="78"/>
      <c r="B9" s="81" t="s">
        <v>1157</v>
      </c>
      <c r="C9" s="76">
        <v>1</v>
      </c>
      <c r="D9" s="82" t="s">
        <v>16</v>
      </c>
      <c r="E9" s="77">
        <f>DSUM(ControlPoints!$B6:$AV3127,"Init Ans Score",$B8:$D9)</f>
        <v>0</v>
      </c>
      <c r="F9" s="78"/>
      <c r="G9" s="81" t="s">
        <v>1157</v>
      </c>
      <c r="H9" s="76">
        <v>1</v>
      </c>
      <c r="I9" s="82" t="s">
        <v>16</v>
      </c>
      <c r="J9" s="77">
        <f>DSUM(ControlPoints!$B6:$AU3127,"MAX",$G8:$I9)</f>
        <v>0</v>
      </c>
      <c r="K9" s="78"/>
      <c r="L9" s="76"/>
      <c r="M9" s="77"/>
      <c r="N9" s="80"/>
      <c r="O9" s="76"/>
      <c r="P9" s="78"/>
      <c r="Q9" s="80">
        <f>IF(ISERROR((E9/J9)),0,(E9/J9))</f>
        <v>0</v>
      </c>
      <c r="R9" t="str">
        <f>IF(LEFT(G9,2)="TN",IF(AND(N3=1,N11=1,N13&gt;=0.98,N15&gt;=0.5),Labels!C224,IF(AND(N3=1,N11=1,N13&gt;=0.95),Labels!C225,S9)),"")</f>
        <v/>
      </c>
      <c r="S9" t="str">
        <f>IF(AND(Q3=1,Q11=1,Q13&gt;=0.95),Labels!C226,Labels!C227)</f>
        <v>NOT CERTIFIED</v>
      </c>
      <c r="T9" t="str">
        <f>IF(LEFT(G9,2)="TN",IF(AND(Q3=1,Q11=1,Q13&gt;=0.95),"",Labels!C248),T17)</f>
        <v/>
      </c>
      <c r="U9" t="str">
        <f>IF(AND(Q3=1,OR(Q5=0,Q5&gt;=0.95)),"",Labels!C248)</f>
        <v/>
      </c>
    </row>
    <row r="10" spans="1:21">
      <c r="A10" t="s">
        <v>56</v>
      </c>
      <c r="B10" s="55" t="str">
        <f>ControlPoints!B6</f>
        <v>Protocol</v>
      </c>
      <c r="C10" s="56" t="str">
        <f>ControlPoints!C6</f>
        <v>Level</v>
      </c>
      <c r="D10" s="214" t="str">
        <f>Labels!C$87</f>
        <v>Not Applicable</v>
      </c>
      <c r="E10" s="70"/>
      <c r="G10" s="55" t="str">
        <f>ControlPoints!B$6</f>
        <v>Protocol</v>
      </c>
      <c r="H10" s="214" t="str">
        <f>ControlPoints!$C$6</f>
        <v>Level</v>
      </c>
      <c r="I10" s="56" t="str">
        <f>Labels!$C$87</f>
        <v>Not Applicable</v>
      </c>
      <c r="J10" s="70"/>
      <c r="L10" s="56"/>
      <c r="M10" s="70"/>
      <c r="N10" s="72"/>
      <c r="O10" s="56"/>
      <c r="Q10" s="72"/>
    </row>
    <row r="11" spans="1:21">
      <c r="B11" s="69" t="s">
        <v>11</v>
      </c>
      <c r="C11" s="56" t="s">
        <v>12</v>
      </c>
      <c r="D11" s="56" t="s">
        <v>16</v>
      </c>
      <c r="E11" s="70">
        <f>DSUM(ControlPoints!$B6:$AU3127,"Min Basic",$B10:$D11)</f>
        <v>0</v>
      </c>
      <c r="G11" s="69"/>
      <c r="H11" s="56" t="s">
        <v>10</v>
      </c>
      <c r="I11" s="56" t="s">
        <v>16</v>
      </c>
      <c r="J11" s="70">
        <f>DSUM(ControlPoints!$B6:$AU3129,"MCS",$G10:$I11)</f>
        <v>0</v>
      </c>
      <c r="L11" s="57"/>
      <c r="M11" s="70">
        <f>DSUM(ControlPoints!$B6:$AV3127,"Init Ans Score",$B10:$D11)</f>
        <v>0</v>
      </c>
      <c r="N11" s="71">
        <f>IF(ISERROR((M11/J11)),0,(M11/J11))</f>
        <v>0</v>
      </c>
      <c r="O11" s="56"/>
      <c r="P11" s="4"/>
      <c r="Q11" s="71">
        <f>IF(ISERROR((E11/J11)),0,(E11/J11))</f>
        <v>0</v>
      </c>
    </row>
    <row r="12" spans="1:21">
      <c r="B12" s="55" t="str">
        <f>ControlPoints!B6</f>
        <v>Protocol</v>
      </c>
      <c r="C12" s="56" t="str">
        <f>ControlPoints!C6</f>
        <v>Level</v>
      </c>
      <c r="D12" s="214" t="str">
        <f>Labels!C$87</f>
        <v>Not Applicable</v>
      </c>
      <c r="E12" s="70"/>
      <c r="G12" s="55" t="str">
        <f>ControlPoints!B$6</f>
        <v>Protocol</v>
      </c>
      <c r="H12" s="214" t="str">
        <f>ControlPoints!$C$6</f>
        <v>Level</v>
      </c>
      <c r="I12" s="56" t="str">
        <f>Labels!$C$87</f>
        <v>Not Applicable</v>
      </c>
      <c r="J12" s="70"/>
      <c r="L12" s="56"/>
      <c r="M12" s="70"/>
      <c r="N12" s="72"/>
      <c r="O12" s="56"/>
      <c r="Q12" s="72"/>
    </row>
    <row r="13" spans="1:21">
      <c r="B13" s="69" t="s">
        <v>11</v>
      </c>
      <c r="C13" s="56" t="s">
        <v>12</v>
      </c>
      <c r="D13" s="56" t="s">
        <v>16</v>
      </c>
      <c r="E13" s="70">
        <f>DSUM(ControlPoints!$B6:$AU3127,"Min Basic",$B12:$D13)</f>
        <v>0</v>
      </c>
      <c r="G13" s="69"/>
      <c r="H13" s="56"/>
      <c r="I13" s="56" t="s">
        <v>16</v>
      </c>
      <c r="J13" s="70">
        <f>DSUM(ControlPoints!$B6:$AU3131,"MCS",$G12:$I13)</f>
        <v>438</v>
      </c>
      <c r="L13" s="57"/>
      <c r="M13" s="70">
        <f>DSUM(ControlPoints!$B6:$AV3127,"Init Ans Score",$B12:$D13)</f>
        <v>0</v>
      </c>
      <c r="N13" s="71">
        <f>IF(ISERROR((M13/J13)),0,(M13/J13))</f>
        <v>0</v>
      </c>
      <c r="O13" s="56"/>
      <c r="Q13" s="71">
        <f>IF(ISERROR((E13/J13)),0,(E13/J13))</f>
        <v>0</v>
      </c>
    </row>
    <row r="14" spans="1:21">
      <c r="B14" s="55" t="str">
        <f>ControlPoints!B6</f>
        <v>Protocol</v>
      </c>
      <c r="C14" s="56" t="str">
        <f>ControlPoints!C6</f>
        <v>Level</v>
      </c>
      <c r="D14" s="214" t="str">
        <f>Labels!C$87</f>
        <v>Not Applicable</v>
      </c>
      <c r="E14" s="70"/>
      <c r="G14" s="55" t="str">
        <f>ControlPoints!B6</f>
        <v>Protocol</v>
      </c>
      <c r="H14" s="214" t="str">
        <f>ControlPoints!$C$6</f>
        <v>Level</v>
      </c>
      <c r="I14" s="56" t="str">
        <f>Labels!C87</f>
        <v>Not Applicable</v>
      </c>
      <c r="J14" s="70"/>
      <c r="L14" s="56"/>
      <c r="M14" s="70"/>
      <c r="N14" s="72"/>
      <c r="O14" s="56"/>
      <c r="Q14" s="72"/>
    </row>
    <row r="15" spans="1:21">
      <c r="B15" s="69" t="s">
        <v>11</v>
      </c>
      <c r="C15" s="58" t="s">
        <v>12</v>
      </c>
      <c r="D15" s="56" t="s">
        <v>16</v>
      </c>
      <c r="E15" s="70">
        <f>DSUM(ControlPoints!$B6:$AU3127,"Min Basic",$B14:$D15)</f>
        <v>0</v>
      </c>
      <c r="G15" s="69" t="s">
        <v>11</v>
      </c>
      <c r="H15" s="58" t="s">
        <v>12</v>
      </c>
      <c r="I15" s="56" t="s">
        <v>16</v>
      </c>
      <c r="J15" s="70">
        <f>DSUM(ControlPoints!$B6:$AU3127,"MCS",$G14:$I15)</f>
        <v>0</v>
      </c>
      <c r="L15" s="57"/>
      <c r="M15" s="70">
        <f>DSUM(ControlPoints!$B6:$AV3127,"Init Ans Score",$B14:$D15)</f>
        <v>0</v>
      </c>
      <c r="N15" s="71">
        <f>IF(ISERROR((M15/J15)),0,(M15/J15))</f>
        <v>0</v>
      </c>
      <c r="O15" s="56"/>
      <c r="Q15" s="71">
        <f>IF(ISERROR((E15/J15)),0,(E15/J15))</f>
        <v>0</v>
      </c>
    </row>
    <row r="16" spans="1:21">
      <c r="A16" s="73" t="s">
        <v>57</v>
      </c>
      <c r="B16" s="74" t="str">
        <f>ControlPoints!$B$6</f>
        <v>Protocol</v>
      </c>
      <c r="C16" s="75" t="s">
        <v>52</v>
      </c>
      <c r="D16" s="76" t="str">
        <f>Labels!C$87</f>
        <v>Not Applicable</v>
      </c>
      <c r="E16" s="77"/>
      <c r="F16" s="78"/>
      <c r="G16" s="79" t="str">
        <f>ControlPoints!B$6</f>
        <v>Protocol</v>
      </c>
      <c r="H16" s="75" t="s">
        <v>52</v>
      </c>
      <c r="I16" s="76" t="str">
        <f>Labels!$C$87</f>
        <v>Not Applicable</v>
      </c>
      <c r="J16" s="77"/>
      <c r="K16" s="78"/>
      <c r="L16" s="76"/>
      <c r="M16" s="77"/>
      <c r="N16" s="80"/>
      <c r="O16" s="76"/>
      <c r="P16" s="78"/>
      <c r="Q16" s="80"/>
    </row>
    <row r="17" spans="1:20">
      <c r="A17" s="78"/>
      <c r="B17" s="81" t="s">
        <v>359</v>
      </c>
      <c r="C17" s="76">
        <v>1</v>
      </c>
      <c r="D17" s="82" t="s">
        <v>16</v>
      </c>
      <c r="E17" s="77">
        <f>DSUM(ControlPoints!$B6:$AV3135,"Init Ans Score",$B16:$D17)</f>
        <v>0</v>
      </c>
      <c r="F17" s="78"/>
      <c r="G17" s="81" t="s">
        <v>1040</v>
      </c>
      <c r="H17" s="76">
        <v>1</v>
      </c>
      <c r="I17" s="82" t="s">
        <v>16</v>
      </c>
      <c r="J17" s="77">
        <f>DSUM(ControlPoints!$B6:$AU3135,"MAX",$G16:$I17)</f>
        <v>0</v>
      </c>
      <c r="K17" s="78"/>
      <c r="L17" s="76"/>
      <c r="M17" s="77">
        <f>DSUM(ControlPoints!$B6:$AV3135,"Init Ans Score",$B16:$D17)</f>
        <v>0</v>
      </c>
      <c r="N17" s="80"/>
      <c r="O17" s="76"/>
      <c r="P17" s="78"/>
      <c r="Q17" s="80">
        <f>IF(ISERROR((E17/J17)),0,(E17/J17))</f>
        <v>0</v>
      </c>
      <c r="R17" t="str">
        <f>IF(LEFT(G17,2)="TN",IF(AND(N11=1,N3=1,N5&gt;=0.98,N7&gt;=0.5),Labels!C224,IF(AND(N11=1,N3=1,N5&gt;=0.95),Labels!C225,S17)),"")</f>
        <v/>
      </c>
      <c r="S17" t="str">
        <f>IF(AND(Q11=1,Q3=1,Q5&gt;=0.95),Labels!C226,Labels!C227)</f>
        <v>NOT CERTIFIED</v>
      </c>
      <c r="T17" t="str">
        <f>IF(LEFT(G17,2)="TN",IF(AND(Q11=1,Q3=1,Q5&gt;=0.95),"",Labels!$C$248),U9)</f>
        <v/>
      </c>
    </row>
    <row r="18" spans="1:20">
      <c r="B18" s="55" t="str">
        <f>ControlPoints!B6</f>
        <v>Protocol</v>
      </c>
      <c r="C18" s="56" t="str">
        <f>ControlPoints!C6</f>
        <v>Level</v>
      </c>
      <c r="D18" s="214" t="str">
        <f>Labels!C$87</f>
        <v>Not Applicable</v>
      </c>
      <c r="E18" s="70"/>
      <c r="G18" s="55" t="str">
        <f>ControlPoints!B$6</f>
        <v>Protocol</v>
      </c>
      <c r="H18" s="214" t="str">
        <f>ControlPoints!$C$6</f>
        <v>Level</v>
      </c>
      <c r="I18" s="56" t="str">
        <f>Labels!$C$87</f>
        <v>Not Applicable</v>
      </c>
      <c r="J18" s="70"/>
      <c r="L18" s="56"/>
      <c r="M18" s="70"/>
      <c r="N18" s="72"/>
      <c r="O18" s="56"/>
      <c r="Q18" s="72"/>
    </row>
    <row r="19" spans="1:20">
      <c r="B19" s="69" t="s">
        <v>11</v>
      </c>
      <c r="C19" s="58" t="s">
        <v>12</v>
      </c>
      <c r="D19" s="56" t="s">
        <v>16</v>
      </c>
      <c r="E19" s="70">
        <f>DSUM(ControlPoints!$B6:$AU3127,"SCORE2",$B18:$D19)</f>
        <v>0</v>
      </c>
      <c r="G19" s="69"/>
      <c r="H19" s="58"/>
      <c r="I19" s="56" t="s">
        <v>16</v>
      </c>
      <c r="J19" s="70">
        <f>DSUM(ControlPoints!$B6:$AU3135,"MCS",$G18:$I19)</f>
        <v>438</v>
      </c>
      <c r="L19" s="57"/>
      <c r="M19" s="70">
        <f>DSUM(ControlPoints!$B6:$AU3127,"SCORE2",$B18:$D19)</f>
        <v>0</v>
      </c>
      <c r="N19" s="71"/>
      <c r="O19" s="56"/>
      <c r="Q19" s="71">
        <f>IF(ISERROR((E19/J19)),0,(E19/J19))</f>
        <v>0</v>
      </c>
    </row>
    <row r="20" spans="1:20">
      <c r="B20" s="55" t="str">
        <f>ControlPoints!B6</f>
        <v>Protocol</v>
      </c>
      <c r="C20" s="56" t="str">
        <f>ControlPoints!C6</f>
        <v>Level</v>
      </c>
      <c r="D20" s="214" t="str">
        <f>Labels!C$87</f>
        <v>Not Applicable</v>
      </c>
      <c r="E20" s="70"/>
      <c r="G20" s="55" t="str">
        <f>ControlPoints!B$6</f>
        <v>Protocol</v>
      </c>
      <c r="H20" s="214" t="str">
        <f>ControlPoints!$C$6</f>
        <v>Level</v>
      </c>
      <c r="I20" s="56" t="str">
        <f>Labels!$C$87</f>
        <v>Not Applicable</v>
      </c>
      <c r="J20" s="70"/>
      <c r="L20" s="56"/>
      <c r="M20" s="70"/>
      <c r="N20" s="72"/>
      <c r="O20" s="56"/>
      <c r="Q20" s="72"/>
    </row>
    <row r="21" spans="1:20">
      <c r="B21" s="83" t="s">
        <v>12</v>
      </c>
      <c r="C21" s="59" t="s">
        <v>12</v>
      </c>
      <c r="D21" s="56" t="s">
        <v>16</v>
      </c>
      <c r="E21" s="70">
        <f>DSUM(ControlPoints!$B6:$AU3129,"SCORE2",$B20:$D21)</f>
        <v>0</v>
      </c>
      <c r="G21" s="83"/>
      <c r="H21" s="59"/>
      <c r="I21" s="56" t="s">
        <v>16</v>
      </c>
      <c r="J21" s="70">
        <f>DSUM(ControlPoints!$B6:$AU3137,"SCORE2",$G20:$I21)</f>
        <v>438</v>
      </c>
      <c r="L21" s="56"/>
      <c r="M21" s="70">
        <f>DSUM(ControlPoints!$B6:$AU3129,"SCORE2",$B20:$D21)</f>
        <v>0</v>
      </c>
      <c r="N21" s="71"/>
      <c r="O21" s="56"/>
      <c r="Q21" s="71">
        <f>IF(ISERROR((E21/J21)),0,(E21/J21))</f>
        <v>0</v>
      </c>
    </row>
    <row r="22" spans="1:20">
      <c r="B22" s="55" t="str">
        <f>ControlPoints!B6</f>
        <v>Protocol</v>
      </c>
      <c r="C22" s="56" t="str">
        <f>ControlPoints!C6</f>
        <v>Level</v>
      </c>
      <c r="D22" s="214" t="str">
        <f>Labels!C$87</f>
        <v>Not Applicable</v>
      </c>
      <c r="E22" s="70"/>
      <c r="G22" s="55" t="str">
        <f>ControlPoints!B6</f>
        <v>Protocol</v>
      </c>
      <c r="H22" s="214" t="str">
        <f>ControlPoints!$C$6</f>
        <v>Level</v>
      </c>
      <c r="I22" s="56" t="str">
        <f>Labels!C87</f>
        <v>Not Applicable</v>
      </c>
      <c r="J22" s="70"/>
      <c r="L22" s="56"/>
      <c r="M22" s="70"/>
      <c r="N22" s="72"/>
      <c r="O22" s="56"/>
      <c r="Q22" s="72"/>
    </row>
    <row r="23" spans="1:20">
      <c r="B23" s="83" t="s">
        <v>12</v>
      </c>
      <c r="C23" s="59" t="s">
        <v>12</v>
      </c>
      <c r="D23" s="56" t="s">
        <v>16</v>
      </c>
      <c r="E23" s="70">
        <f>DSUM(ControlPoints!$B6:$AU3131,"SCORE2",$B22:$D23)</f>
        <v>0</v>
      </c>
      <c r="G23" s="83" t="s">
        <v>12</v>
      </c>
      <c r="H23" s="59" t="s">
        <v>12</v>
      </c>
      <c r="I23" s="56" t="s">
        <v>16</v>
      </c>
      <c r="J23" s="70">
        <f>DSUM(ControlPoints!$B6:$AU3131,"MCS",$G22:$I23)</f>
        <v>0</v>
      </c>
      <c r="L23" s="56"/>
      <c r="M23" s="70">
        <f>DSUM(ControlPoints!$B6:$AU3131,"SCORE2",$B22:$D23)</f>
        <v>0</v>
      </c>
      <c r="N23" s="71"/>
      <c r="O23" s="56"/>
      <c r="Q23" s="71">
        <f>IF(ISERROR((E23/J23)),0,(E23/J23))</f>
        <v>0</v>
      </c>
    </row>
    <row r="24" spans="1:20">
      <c r="A24" s="73" t="s">
        <v>57</v>
      </c>
      <c r="B24" s="74" t="str">
        <f>ControlPoints!$B$6</f>
        <v>Protocol</v>
      </c>
      <c r="C24" s="75" t="s">
        <v>52</v>
      </c>
      <c r="D24" s="76" t="str">
        <f>Labels!C$87</f>
        <v>Not Applicable</v>
      </c>
      <c r="E24" s="77"/>
      <c r="F24" s="78"/>
      <c r="G24" s="79" t="str">
        <f>ControlPoints!B$6</f>
        <v>Protocol</v>
      </c>
      <c r="H24" s="75" t="s">
        <v>52</v>
      </c>
      <c r="I24" s="76" t="str">
        <f>Labels!$C$87</f>
        <v>Not Applicable</v>
      </c>
      <c r="J24" s="77"/>
      <c r="K24" s="78"/>
      <c r="L24" s="76"/>
      <c r="M24" s="77"/>
      <c r="N24" s="80"/>
      <c r="O24" s="76"/>
      <c r="P24" s="78"/>
      <c r="Q24" s="80"/>
    </row>
    <row r="25" spans="1:20">
      <c r="A25" s="78"/>
      <c r="B25" s="81" t="s">
        <v>359</v>
      </c>
      <c r="C25" s="76">
        <v>1</v>
      </c>
      <c r="D25" s="82" t="s">
        <v>16</v>
      </c>
      <c r="E25" s="77">
        <f>DSUM(ControlPoints!$B6:$AV3143,"Init Ans Score",$B24:$D25)</f>
        <v>0</v>
      </c>
      <c r="F25" s="78"/>
      <c r="G25" s="81" t="s">
        <v>1040</v>
      </c>
      <c r="H25" s="76">
        <v>1</v>
      </c>
      <c r="I25" s="82" t="s">
        <v>16</v>
      </c>
      <c r="J25" s="77">
        <f>DSUM(ControlPoints!$B6:$AU3143,"MAX",$G24:$I25)</f>
        <v>0</v>
      </c>
      <c r="K25" s="78"/>
      <c r="L25" s="76"/>
      <c r="M25" s="77">
        <f>DSUM(ControlPoints!$B6:$AV3143,"Init Ans Score",$B24:$D25)</f>
        <v>0</v>
      </c>
      <c r="N25" s="80"/>
      <c r="O25" s="76"/>
      <c r="P25" s="78"/>
      <c r="Q25" s="80">
        <f>IF(ISERROR((E25/J25)),0,(E25/J25))</f>
        <v>0</v>
      </c>
    </row>
    <row r="26" spans="1:20">
      <c r="B26" s="55" t="str">
        <f>ControlPoints!B6</f>
        <v>Protocol</v>
      </c>
      <c r="C26" s="56" t="str">
        <f>ControlPoints!C6</f>
        <v>Level</v>
      </c>
      <c r="D26" s="214" t="str">
        <f>Labels!C$87</f>
        <v>Not Applicable</v>
      </c>
      <c r="E26" s="70"/>
      <c r="G26" s="55" t="str">
        <f>ControlPoints!B$6</f>
        <v>Protocol</v>
      </c>
      <c r="H26" s="214" t="str">
        <f>ControlPoints!$C$6</f>
        <v>Level</v>
      </c>
      <c r="I26" s="56" t="str">
        <f>Labels!$C$87</f>
        <v>Not Applicable</v>
      </c>
      <c r="J26" s="70"/>
      <c r="L26" s="56"/>
      <c r="M26" s="70"/>
      <c r="N26" s="72"/>
      <c r="O26" s="56"/>
      <c r="Q26" s="72"/>
    </row>
    <row r="27" spans="1:20">
      <c r="B27" s="55" t="s">
        <v>12</v>
      </c>
      <c r="C27" s="56" t="s">
        <v>12</v>
      </c>
      <c r="D27" s="56" t="s">
        <v>16</v>
      </c>
      <c r="E27" s="70">
        <f>DSUM(ControlPoints!$B6:$AU3133,"SCORE2",$B26:$D27)</f>
        <v>0</v>
      </c>
      <c r="G27" s="55"/>
      <c r="H27" s="56"/>
      <c r="I27" s="56" t="s">
        <v>16</v>
      </c>
      <c r="J27" s="70">
        <f>DSUM(ControlPoints!$B6:$AU3141,"MCS",$G26:$I27)</f>
        <v>438</v>
      </c>
      <c r="L27" s="56"/>
      <c r="M27" s="70">
        <f>DSUM(ControlPoints!$B6:$AU3133,"SCORE2",$B26:$D27)</f>
        <v>0</v>
      </c>
      <c r="N27" s="71"/>
      <c r="O27" s="56"/>
      <c r="Q27" s="71">
        <f>IF(ISERROR((E27/J27)),0,(E27/J27))</f>
        <v>0</v>
      </c>
    </row>
    <row r="28" spans="1:20">
      <c r="B28" s="55" t="str">
        <f>ControlPoints!B6</f>
        <v>Protocol</v>
      </c>
      <c r="C28" s="56" t="str">
        <f>ControlPoints!C6</f>
        <v>Level</v>
      </c>
      <c r="D28" s="214" t="str">
        <f>Labels!C$87</f>
        <v>Not Applicable</v>
      </c>
      <c r="E28" s="70"/>
      <c r="G28" s="55" t="str">
        <f>ControlPoints!B$6</f>
        <v>Protocol</v>
      </c>
      <c r="H28" s="214" t="str">
        <f>ControlPoints!$C$6</f>
        <v>Level</v>
      </c>
      <c r="I28" s="56" t="str">
        <f>Labels!$C$87</f>
        <v>Not Applicable</v>
      </c>
      <c r="J28" s="70"/>
      <c r="L28" s="56"/>
      <c r="M28" s="70"/>
      <c r="N28" s="72"/>
      <c r="O28" s="56"/>
      <c r="Q28" s="72"/>
    </row>
    <row r="29" spans="1:20">
      <c r="B29" s="55" t="s">
        <v>12</v>
      </c>
      <c r="C29" s="56" t="s">
        <v>12</v>
      </c>
      <c r="D29" s="56" t="s">
        <v>16</v>
      </c>
      <c r="E29" s="70">
        <f>DSUM(ControlPoints!$B6:$AU3135,"SCORE2",$B28:$D29)</f>
        <v>0</v>
      </c>
      <c r="G29" s="55"/>
      <c r="H29" s="56"/>
      <c r="I29" s="56" t="s">
        <v>16</v>
      </c>
      <c r="J29" s="70">
        <f>DSUM(ControlPoints!$B6:$AU3143,"MCS",$G28:$I29)</f>
        <v>438</v>
      </c>
      <c r="L29" s="56"/>
      <c r="M29" s="70">
        <f>DSUM(ControlPoints!$B6:$AU3135,"SCORE2",$B28:$D29)</f>
        <v>0</v>
      </c>
      <c r="N29" s="71"/>
      <c r="O29" s="56"/>
      <c r="Q29" s="71">
        <f>IF(ISERROR((E29/J29)),0,(E29/J29))</f>
        <v>0</v>
      </c>
    </row>
    <row r="30" spans="1:20">
      <c r="B30" s="55" t="str">
        <f>ControlPoints!B6</f>
        <v>Protocol</v>
      </c>
      <c r="C30" s="56" t="str">
        <f>ControlPoints!C6</f>
        <v>Level</v>
      </c>
      <c r="D30" s="214" t="str">
        <f>Labels!C$87</f>
        <v>Not Applicable</v>
      </c>
      <c r="E30" s="70"/>
      <c r="G30" s="55" t="str">
        <f>ControlPoints!B6</f>
        <v>Protocol</v>
      </c>
      <c r="H30" s="214" t="str">
        <f>ControlPoints!$C$6</f>
        <v>Level</v>
      </c>
      <c r="I30" s="56" t="str">
        <f>Labels!C87</f>
        <v>Not Applicable</v>
      </c>
      <c r="J30" s="70"/>
      <c r="L30" s="56"/>
      <c r="M30" s="70"/>
      <c r="N30" s="72"/>
      <c r="O30" s="56"/>
      <c r="Q30" s="72"/>
    </row>
    <row r="31" spans="1:20">
      <c r="B31" s="55" t="s">
        <v>12</v>
      </c>
      <c r="C31" s="56" t="s">
        <v>12</v>
      </c>
      <c r="D31" s="56" t="s">
        <v>16</v>
      </c>
      <c r="E31" s="70">
        <f>DSUM(ControlPoints!$B6:$AU3137,"SCORE2",$B30:$D31)</f>
        <v>0</v>
      </c>
      <c r="G31" s="55" t="s">
        <v>12</v>
      </c>
      <c r="H31" s="56" t="s">
        <v>12</v>
      </c>
      <c r="I31" s="56" t="s">
        <v>16</v>
      </c>
      <c r="J31" s="70">
        <f>DSUM(ControlPoints!$B6:$AU337,"MCS",$G30:$I31)</f>
        <v>0</v>
      </c>
      <c r="L31" s="56"/>
      <c r="M31" s="70">
        <f>DSUM(ControlPoints!$B6:$AU3137,"SCORE2",$B30:$D31)</f>
        <v>0</v>
      </c>
      <c r="N31" s="71"/>
      <c r="O31" s="56"/>
      <c r="Q31" s="71">
        <f>IF(ISERROR((E31/J31)),0,(E31/J31))</f>
        <v>0</v>
      </c>
    </row>
    <row r="32" spans="1:20">
      <c r="A32" s="73" t="s">
        <v>57</v>
      </c>
      <c r="B32" s="74" t="str">
        <f>ControlPoints!$B$6</f>
        <v>Protocol</v>
      </c>
      <c r="C32" s="75" t="s">
        <v>52</v>
      </c>
      <c r="D32" s="76" t="str">
        <f>Labels!C$87</f>
        <v>Not Applicable</v>
      </c>
      <c r="E32" s="77"/>
      <c r="F32" s="78"/>
      <c r="G32" s="79" t="str">
        <f>ControlPoints!B$6</f>
        <v>Protocol</v>
      </c>
      <c r="H32" s="75" t="s">
        <v>52</v>
      </c>
      <c r="I32" s="76" t="str">
        <f>Labels!$C$87</f>
        <v>Not Applicable</v>
      </c>
      <c r="J32" s="77"/>
      <c r="K32" s="78"/>
      <c r="L32" s="76"/>
      <c r="M32" s="77"/>
      <c r="N32" s="80"/>
      <c r="O32" s="76"/>
      <c r="P32" s="78"/>
      <c r="Q32" s="80"/>
    </row>
    <row r="33" spans="1:17">
      <c r="A33" s="78"/>
      <c r="B33" s="81" t="s">
        <v>359</v>
      </c>
      <c r="C33" s="76">
        <v>1</v>
      </c>
      <c r="D33" s="82" t="s">
        <v>16</v>
      </c>
      <c r="E33" s="77">
        <f>DSUM(ControlPoints!$B6:$AV3151,"Init Ans Score",$B32:$D33)</f>
        <v>0</v>
      </c>
      <c r="F33" s="78"/>
      <c r="G33" s="81" t="s">
        <v>1040</v>
      </c>
      <c r="H33" s="76">
        <v>1</v>
      </c>
      <c r="I33" s="82" t="s">
        <v>16</v>
      </c>
      <c r="J33" s="77">
        <f>DSUM(ControlPoints!$B6:$AU3151,"MAX",$G32:$I33)</f>
        <v>0</v>
      </c>
      <c r="K33" s="78"/>
      <c r="L33" s="76"/>
      <c r="M33" s="77">
        <f>DSUM(ControlPoints!$B6:$AV3151,"Init Ans Score",$B32:$D33)</f>
        <v>0</v>
      </c>
      <c r="N33" s="80"/>
      <c r="O33" s="76"/>
      <c r="P33" s="78"/>
      <c r="Q33" s="80">
        <f>IF(ISERROR((E33/J33)),0,(E33/J33))</f>
        <v>0</v>
      </c>
    </row>
    <row r="34" spans="1:17">
      <c r="B34" s="55" t="str">
        <f>ControlPoints!B6</f>
        <v>Protocol</v>
      </c>
      <c r="C34" s="56" t="str">
        <f>ControlPoints!C6</f>
        <v>Level</v>
      </c>
      <c r="D34" s="214" t="str">
        <f>Labels!C$87</f>
        <v>Not Applicable</v>
      </c>
      <c r="E34" s="70"/>
      <c r="G34" s="55" t="str">
        <f>ControlPoints!B$6</f>
        <v>Protocol</v>
      </c>
      <c r="H34" s="214" t="str">
        <f>ControlPoints!$C$6</f>
        <v>Level</v>
      </c>
      <c r="I34" s="56" t="str">
        <f>Labels!$C$87</f>
        <v>Not Applicable</v>
      </c>
      <c r="J34" s="70"/>
      <c r="L34" s="56"/>
      <c r="M34" s="70"/>
      <c r="N34" s="72"/>
      <c r="O34" s="56"/>
      <c r="Q34" s="72"/>
    </row>
    <row r="35" spans="1:17">
      <c r="B35" s="55" t="s">
        <v>12</v>
      </c>
      <c r="C35" s="56" t="s">
        <v>12</v>
      </c>
      <c r="D35" s="56" t="s">
        <v>16</v>
      </c>
      <c r="E35" s="70">
        <f>DSUM(ControlPoints!$B6:$AU3139,"SCORE2",$B34:$D35)</f>
        <v>0</v>
      </c>
      <c r="G35" s="55"/>
      <c r="H35" s="56"/>
      <c r="I35" s="56" t="s">
        <v>16</v>
      </c>
      <c r="J35" s="70">
        <f>DSUM(ControlPoints!$B6:$AU3147,"MCS",$G34:$I35)</f>
        <v>438</v>
      </c>
      <c r="L35" s="56"/>
      <c r="M35" s="70">
        <f>DSUM(ControlPoints!$B6:$AU3139,"SCORE2",$B34:$D35)</f>
        <v>0</v>
      </c>
      <c r="N35" s="71"/>
      <c r="O35" s="56"/>
      <c r="Q35" s="71">
        <f>IF(ISERROR((E35/J35)),0,(E35/J35))</f>
        <v>0</v>
      </c>
    </row>
    <row r="36" spans="1:17">
      <c r="B36" s="55" t="str">
        <f>ControlPoints!B6</f>
        <v>Protocol</v>
      </c>
      <c r="C36" s="56" t="str">
        <f>ControlPoints!C6</f>
        <v>Level</v>
      </c>
      <c r="D36" s="56" t="str">
        <f>Labels!C$87</f>
        <v>Not Applicable</v>
      </c>
      <c r="E36" s="70"/>
      <c r="G36" s="55" t="str">
        <f>ControlPoints!B$6</f>
        <v>Protocol</v>
      </c>
      <c r="H36" s="214" t="str">
        <f>ControlPoints!$C$6</f>
        <v>Level</v>
      </c>
      <c r="I36" s="56" t="str">
        <f>Labels!$C$87</f>
        <v>Not Applicable</v>
      </c>
      <c r="J36" s="70"/>
      <c r="L36" s="56"/>
      <c r="M36" s="70"/>
      <c r="N36" s="84"/>
      <c r="O36" s="56"/>
      <c r="Q36" s="84"/>
    </row>
    <row r="37" spans="1:17">
      <c r="B37" s="85" t="s">
        <v>12</v>
      </c>
      <c r="C37" s="86" t="s">
        <v>12</v>
      </c>
      <c r="D37" s="86" t="s">
        <v>16</v>
      </c>
      <c r="E37" s="70">
        <f>DSUM(ControlPoints!$B6:$AU3141,"SCORE2",$B36:$D37)</f>
        <v>0</v>
      </c>
      <c r="G37" s="85"/>
      <c r="H37" s="86"/>
      <c r="I37" s="86"/>
      <c r="J37" s="87"/>
      <c r="M37" s="70">
        <f>DSUM(ControlPoints!$B6:$AU3141,"SCORE2",$B36:$D37)</f>
        <v>0</v>
      </c>
    </row>
  </sheetData>
  <sheetProtection password="E5EC" sheet="1" objects="1" scenarios="1"/>
  <customSheetViews>
    <customSheetView guid="{7DA07996-06D1-47BC-BC6A-CCE2EA0F4462}">
      <selection activeCell="O5" sqref="O5"/>
      <pageMargins left="0.75" right="0.75" top="1" bottom="1" header="0.5" footer="0.5"/>
      <pageSetup paperSize="9" orientation="portrait" horizontalDpi="4294967293" verticalDpi="0" r:id="rId1"/>
      <headerFooter alignWithMargins="0"/>
    </customSheetView>
  </customSheetViews>
  <phoneticPr fontId="3" type="noConversion"/>
  <pageMargins left="0.75" right="0.75" top="1" bottom="1" header="0.5" footer="0.5"/>
  <pageSetup paperSize="9" orientation="portrait" horizontalDpi="4294967293" r:id="rId2"/>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C328"/>
  <sheetViews>
    <sheetView workbookViewId="0"/>
  </sheetViews>
  <sheetFormatPr defaultRowHeight="12.75"/>
  <cols>
    <col min="1" max="1" width="15.5703125" bestFit="1" customWidth="1"/>
    <col min="2" max="2" width="15" customWidth="1"/>
    <col min="4" max="4" width="19.85546875" customWidth="1"/>
    <col min="5" max="6" width="14.28515625" customWidth="1"/>
    <col min="7" max="7" width="11.85546875" customWidth="1"/>
    <col min="8" max="8" width="14.5703125" customWidth="1"/>
    <col min="9" max="9" width="11.28515625" customWidth="1"/>
    <col min="10" max="10" width="12.140625" bestFit="1" customWidth="1"/>
    <col min="11" max="11" width="9.5703125" bestFit="1" customWidth="1"/>
    <col min="12" max="12" width="11" bestFit="1" customWidth="1"/>
    <col min="13" max="13" width="13.28515625" bestFit="1" customWidth="1"/>
    <col min="14" max="14" width="11.7109375" bestFit="1" customWidth="1"/>
    <col min="15" max="15" width="13.85546875" bestFit="1" customWidth="1"/>
    <col min="16" max="16" width="11.7109375" bestFit="1" customWidth="1"/>
    <col min="17" max="17" width="11.7109375" customWidth="1"/>
    <col min="18" max="18" width="13.7109375" bestFit="1" customWidth="1"/>
    <col min="19" max="19" width="15.7109375" bestFit="1" customWidth="1"/>
    <col min="20" max="20" width="13.140625" bestFit="1" customWidth="1"/>
    <col min="21" max="21" width="14.5703125" bestFit="1" customWidth="1"/>
    <col min="22" max="22" width="16.7109375" bestFit="1" customWidth="1"/>
    <col min="23" max="23" width="15.28515625" bestFit="1" customWidth="1"/>
    <col min="24" max="24" width="9.7109375" bestFit="1" customWidth="1"/>
    <col min="25" max="25" width="11.7109375" bestFit="1" customWidth="1"/>
    <col min="26" max="26" width="11.42578125" customWidth="1"/>
    <col min="27" max="27" width="10.5703125" bestFit="1" customWidth="1"/>
    <col min="28" max="28" width="12.7109375" bestFit="1" customWidth="1"/>
    <col min="29" max="30" width="11.28515625" bestFit="1" customWidth="1"/>
    <col min="31" max="31" width="12" bestFit="1" customWidth="1"/>
    <col min="32" max="32" width="10.5703125" customWidth="1"/>
    <col min="33" max="33" width="9.42578125" bestFit="1" customWidth="1"/>
    <col min="34" max="34" width="11.28515625" customWidth="1"/>
    <col min="35" max="35" width="8.7109375" customWidth="1"/>
    <col min="36" max="36" width="11" customWidth="1"/>
    <col min="37" max="37" width="8.7109375" customWidth="1"/>
    <col min="38" max="38" width="11" customWidth="1"/>
    <col min="39" max="39" width="8.7109375" customWidth="1"/>
    <col min="40" max="40" width="10" customWidth="1"/>
    <col min="41" max="41" width="14.7109375" customWidth="1"/>
    <col min="42" max="42" width="18.5703125" customWidth="1"/>
    <col min="43" max="43" width="13.28515625" bestFit="1" customWidth="1"/>
  </cols>
  <sheetData>
    <row r="1" spans="1:55" ht="15">
      <c r="A1" t="s">
        <v>372</v>
      </c>
      <c r="B1" t="s">
        <v>493</v>
      </c>
      <c r="C1" t="s">
        <v>373</v>
      </c>
      <c r="D1" s="47" t="s">
        <v>494</v>
      </c>
      <c r="E1" s="47" t="s">
        <v>495</v>
      </c>
      <c r="F1" s="47" t="s">
        <v>496</v>
      </c>
      <c r="G1" s="47" t="s">
        <v>497</v>
      </c>
      <c r="H1" s="47" t="s">
        <v>498</v>
      </c>
      <c r="I1" t="s">
        <v>374</v>
      </c>
      <c r="J1" t="s">
        <v>375</v>
      </c>
      <c r="K1" t="s">
        <v>376</v>
      </c>
      <c r="L1" t="s">
        <v>377</v>
      </c>
      <c r="M1" t="s">
        <v>395</v>
      </c>
      <c r="N1" t="s">
        <v>378</v>
      </c>
      <c r="O1" t="s">
        <v>379</v>
      </c>
      <c r="P1" t="s">
        <v>380</v>
      </c>
      <c r="Q1" t="s">
        <v>386</v>
      </c>
      <c r="R1" t="s">
        <v>381</v>
      </c>
      <c r="S1" t="s">
        <v>382</v>
      </c>
      <c r="T1" t="s">
        <v>383</v>
      </c>
      <c r="U1" t="s">
        <v>384</v>
      </c>
      <c r="V1" t="s">
        <v>397</v>
      </c>
      <c r="W1" t="s">
        <v>385</v>
      </c>
      <c r="X1" t="s">
        <v>387</v>
      </c>
      <c r="Y1" t="s">
        <v>537</v>
      </c>
      <c r="Z1" t="s">
        <v>538</v>
      </c>
      <c r="AA1" t="s">
        <v>388</v>
      </c>
      <c r="AB1" t="s">
        <v>396</v>
      </c>
      <c r="AC1" t="s">
        <v>389</v>
      </c>
      <c r="AD1" t="s">
        <v>390</v>
      </c>
      <c r="AE1" t="s">
        <v>391</v>
      </c>
      <c r="AF1" s="47" t="s">
        <v>499</v>
      </c>
      <c r="AG1" s="47" t="s">
        <v>500</v>
      </c>
      <c r="AH1" s="47" t="s">
        <v>501</v>
      </c>
      <c r="AI1" s="47" t="s">
        <v>502</v>
      </c>
      <c r="AJ1" s="47" t="s">
        <v>503</v>
      </c>
      <c r="AK1" s="47" t="s">
        <v>502</v>
      </c>
      <c r="AL1" s="47" t="s">
        <v>504</v>
      </c>
      <c r="AM1" s="47" t="s">
        <v>505</v>
      </c>
      <c r="AN1" s="47" t="s">
        <v>506</v>
      </c>
      <c r="AO1" s="47" t="s">
        <v>507</v>
      </c>
      <c r="AP1" s="47" t="s">
        <v>508</v>
      </c>
      <c r="AQ1" s="47" t="s">
        <v>509</v>
      </c>
      <c r="AR1" s="47" t="s">
        <v>510</v>
      </c>
      <c r="AS1" s="47" t="s">
        <v>511</v>
      </c>
      <c r="AT1" s="52" t="s">
        <v>512</v>
      </c>
      <c r="AU1" s="47" t="s">
        <v>513</v>
      </c>
      <c r="AW1" s="47" t="s">
        <v>514</v>
      </c>
      <c r="AX1" s="47" t="s">
        <v>65</v>
      </c>
      <c r="AY1" s="47" t="s">
        <v>530</v>
      </c>
      <c r="AZ1" s="47" t="s">
        <v>531</v>
      </c>
      <c r="BA1" s="47" t="s">
        <v>532</v>
      </c>
      <c r="BB1" s="47" t="s">
        <v>666</v>
      </c>
      <c r="BC1" s="47" t="s">
        <v>668</v>
      </c>
    </row>
    <row r="2" spans="1:55">
      <c r="A2" t="s">
        <v>533</v>
      </c>
      <c r="B2">
        <v>23</v>
      </c>
      <c r="D2" s="51">
        <f>Client!C10</f>
        <v>0</v>
      </c>
      <c r="E2" s="65">
        <f>Client!C11</f>
        <v>0</v>
      </c>
      <c r="F2" s="65">
        <f>Client!C12</f>
        <v>0</v>
      </c>
      <c r="G2" s="65">
        <f>Client!C13</f>
        <v>0</v>
      </c>
      <c r="H2" s="65">
        <f>Client!C14</f>
        <v>0</v>
      </c>
      <c r="I2" t="str">
        <f>Client!D18</f>
        <v>PPU Test 1</v>
      </c>
      <c r="J2" t="str">
        <f>Client!D19</f>
        <v>1,</v>
      </c>
      <c r="K2" t="str">
        <f>Client!D20</f>
        <v>Oxford</v>
      </c>
      <c r="L2" t="str">
        <f>Client!D22</f>
        <v>Aosta</v>
      </c>
      <c r="M2" s="66" t="str">
        <f>Client!D21</f>
        <v>OX1 1ZZ</v>
      </c>
      <c r="N2" s="47" t="str">
        <f>Client!Q7</f>
        <v>ITA</v>
      </c>
      <c r="O2" t="str">
        <f>Client!D25</f>
        <v>8010144346</v>
      </c>
      <c r="P2" t="str">
        <f>Client!D24</f>
        <v>Jemima Silversmith</v>
      </c>
      <c r="Q2">
        <v>0</v>
      </c>
      <c r="R2">
        <f>Client!D30</f>
        <v>0</v>
      </c>
      <c r="S2">
        <f>Client!D31</f>
        <v>0</v>
      </c>
      <c r="T2">
        <f>Client!D32</f>
        <v>0</v>
      </c>
      <c r="U2">
        <f>Client!D34</f>
        <v>0</v>
      </c>
      <c r="V2" s="66">
        <f>Client!D33</f>
        <v>0</v>
      </c>
      <c r="W2">
        <f>Client!Q9</f>
        <v>0</v>
      </c>
      <c r="X2">
        <v>0</v>
      </c>
      <c r="Y2">
        <v>0</v>
      </c>
      <c r="Z2">
        <v>0</v>
      </c>
      <c r="AA2">
        <f>Client!H22</f>
        <v>0</v>
      </c>
      <c r="AB2" s="66">
        <f>Client!H21</f>
        <v>0</v>
      </c>
      <c r="AC2">
        <f>Client!Q8</f>
        <v>0</v>
      </c>
      <c r="AD2">
        <f>Client!H24</f>
        <v>0</v>
      </c>
      <c r="AE2">
        <v>0</v>
      </c>
      <c r="AF2" s="47" t="str">
        <f>Client!D38</f>
        <v>Eva Cristina</v>
      </c>
      <c r="AG2" s="48">
        <f>Client!D40</f>
        <v>0</v>
      </c>
      <c r="AH2" s="49">
        <f>Client!E53</f>
        <v>0</v>
      </c>
      <c r="AI2" s="47">
        <f>Client!G53</f>
        <v>0</v>
      </c>
      <c r="AJ2" s="48">
        <f>Client!E55</f>
        <v>0</v>
      </c>
      <c r="AK2" s="47">
        <f>Client!G55</f>
        <v>0</v>
      </c>
      <c r="AL2" s="48">
        <f>Client!E54</f>
        <v>0</v>
      </c>
      <c r="AM2" s="47">
        <f>Client!G54</f>
        <v>0</v>
      </c>
      <c r="AN2" s="47" t="b">
        <v>0</v>
      </c>
      <c r="AO2" s="47" t="str">
        <f>IF(ControlPoints!AH7=0,"TRUE","FALSE")</f>
        <v>TRUE</v>
      </c>
      <c r="AP2" s="47" t="b">
        <v>0</v>
      </c>
      <c r="AQ2" s="47" t="str">
        <f>TEXT(Client!D26,"0")</f>
        <v>satyapal.g@gmail.com</v>
      </c>
      <c r="AR2" s="50">
        <f>Client!H40</f>
        <v>0.33333333333333331</v>
      </c>
      <c r="AS2" s="50">
        <f>Client!J40</f>
        <v>0.5</v>
      </c>
      <c r="AT2" s="65"/>
      <c r="AU2" s="65"/>
      <c r="AW2" s="51">
        <f>Client!D39</f>
        <v>108935</v>
      </c>
      <c r="AX2">
        <f>Client!N4</f>
        <v>0</v>
      </c>
      <c r="AY2">
        <f>Client!H39</f>
        <v>108935</v>
      </c>
      <c r="AZ2">
        <f>Client!J39</f>
        <v>0</v>
      </c>
      <c r="BA2">
        <f>Client!F39</f>
        <v>0</v>
      </c>
      <c r="BB2">
        <f>Client!H27</f>
        <v>0</v>
      </c>
      <c r="BC2" s="195" t="str">
        <f>Client!D41</f>
        <v>None</v>
      </c>
    </row>
    <row r="4" spans="1:55">
      <c r="A4" s="4" t="s">
        <v>2782</v>
      </c>
      <c r="B4" s="4">
        <v>13125</v>
      </c>
      <c r="C4" t="s">
        <v>1158</v>
      </c>
      <c r="D4" s="4" t="s">
        <v>335</v>
      </c>
      <c r="M4" s="4" t="s">
        <v>515</v>
      </c>
      <c r="N4" s="4"/>
      <c r="O4" s="4"/>
    </row>
    <row r="5" spans="1:55">
      <c r="A5" s="4" t="s">
        <v>477</v>
      </c>
      <c r="D5" s="4" t="s">
        <v>0</v>
      </c>
      <c r="E5" s="4" t="s">
        <v>491</v>
      </c>
      <c r="F5" s="4" t="s">
        <v>425</v>
      </c>
      <c r="G5" s="4" t="s">
        <v>492</v>
      </c>
      <c r="H5" s="4" t="s">
        <v>534</v>
      </c>
      <c r="I5" s="4" t="s">
        <v>412</v>
      </c>
      <c r="J5" s="4" t="s">
        <v>476</v>
      </c>
      <c r="M5" s="4" t="s">
        <v>516</v>
      </c>
      <c r="N5" s="4" t="s">
        <v>624</v>
      </c>
      <c r="O5" s="4" t="s">
        <v>625</v>
      </c>
      <c r="P5" s="4"/>
    </row>
    <row r="6" spans="1:55">
      <c r="A6" t="str">
        <f>TEXT(ControlPoints!AF7,"0")</f>
        <v>0</v>
      </c>
      <c r="B6" s="4" t="s">
        <v>478</v>
      </c>
      <c r="D6">
        <f>IF(ISNA(ControlPoints!X8),0,ControlPoints!X8)</f>
        <v>4147832</v>
      </c>
      <c r="E6">
        <f>IF(ISNA(ControlPoints!X9),0,ControlPoints!X9)</f>
        <v>0</v>
      </c>
      <c r="F6" t="str">
        <f>ControlPoints!AC8&amp;" "</f>
        <v xml:space="preserve">0 </v>
      </c>
      <c r="G6">
        <f>ControlPoints!N7</f>
        <v>1353910</v>
      </c>
      <c r="H6">
        <f>ControlPoints!O7</f>
        <v>13125</v>
      </c>
      <c r="I6" t="str">
        <f>ControlPoints!G8&amp;" "</f>
        <v xml:space="preserve">Y </v>
      </c>
      <c r="J6" t="str">
        <f>ControlPoints!G9&amp;" "</f>
        <v xml:space="preserve"> </v>
      </c>
      <c r="M6" t="e">
        <f>#REF!</f>
        <v>#REF!</v>
      </c>
      <c r="N6" s="194" t="e">
        <f>#REF!</f>
        <v>#REF!</v>
      </c>
      <c r="O6" s="194" t="e">
        <f>#REF!</f>
        <v>#REF!</v>
      </c>
      <c r="P6" s="135"/>
    </row>
    <row r="7" spans="1:55">
      <c r="D7">
        <f>IF(ISNA(ControlPoints!X11),0,ControlPoints!X11)</f>
        <v>4147834</v>
      </c>
      <c r="E7">
        <f>IF(ISNA(ControlPoints!X12),0,ControlPoints!X12)</f>
        <v>0</v>
      </c>
      <c r="F7" t="str">
        <f>ControlPoints!AC11&amp;" "</f>
        <v xml:space="preserve">0 </v>
      </c>
      <c r="G7">
        <f>ControlPoints!N10</f>
        <v>1353911</v>
      </c>
      <c r="H7">
        <f>ControlPoints!O10</f>
        <v>13125</v>
      </c>
      <c r="I7" t="str">
        <f>ControlPoints!G11&amp;" "</f>
        <v xml:space="preserve">Y </v>
      </c>
      <c r="J7" t="str">
        <f>ControlPoints!G12&amp;" "</f>
        <v xml:space="preserve"> </v>
      </c>
      <c r="M7" t="e">
        <f>#REF!</f>
        <v>#REF!</v>
      </c>
      <c r="N7" s="194" t="e">
        <f>#REF!</f>
        <v>#REF!</v>
      </c>
      <c r="O7" s="194" t="e">
        <f>#REF!</f>
        <v>#REF!</v>
      </c>
      <c r="P7" s="135"/>
    </row>
    <row r="8" spans="1:55">
      <c r="D8">
        <f>IF(ISNA(ControlPoints!X14),0,ControlPoints!X14)</f>
        <v>4147836</v>
      </c>
      <c r="E8">
        <f>IF(ISNA(ControlPoints!X15),0,ControlPoints!X15)</f>
        <v>0</v>
      </c>
      <c r="F8" t="str">
        <f>ControlPoints!AC14&amp;" "</f>
        <v xml:space="preserve">0 </v>
      </c>
      <c r="G8">
        <f>ControlPoints!N13</f>
        <v>1353912</v>
      </c>
      <c r="H8">
        <f>ControlPoints!O13</f>
        <v>13125</v>
      </c>
      <c r="I8" t="str">
        <f>ControlPoints!G14&amp;" "</f>
        <v xml:space="preserve">Y </v>
      </c>
      <c r="J8" t="str">
        <f>ControlPoints!G15&amp;" "</f>
        <v xml:space="preserve"> </v>
      </c>
      <c r="M8" t="e">
        <f>#REF!</f>
        <v>#REF!</v>
      </c>
      <c r="N8" s="194" t="e">
        <f>#REF!</f>
        <v>#REF!</v>
      </c>
      <c r="O8" s="194" t="e">
        <f>#REF!</f>
        <v>#REF!</v>
      </c>
      <c r="P8" s="135"/>
    </row>
    <row r="9" spans="1:55">
      <c r="D9">
        <f>IF(ISNA(ControlPoints!X17),0,ControlPoints!X17)</f>
        <v>4147839</v>
      </c>
      <c r="E9">
        <f>IF(ISNA(ControlPoints!X18),0,ControlPoints!X18)</f>
        <v>0</v>
      </c>
      <c r="F9" t="str">
        <f>ControlPoints!AC17&amp;" "</f>
        <v xml:space="preserve">0 </v>
      </c>
      <c r="G9">
        <f>ControlPoints!N16</f>
        <v>1353913</v>
      </c>
      <c r="H9">
        <f>ControlPoints!O16</f>
        <v>13125</v>
      </c>
      <c r="I9" t="str">
        <f>ControlPoints!G17&amp;" "</f>
        <v xml:space="preserve">Y </v>
      </c>
      <c r="J9" t="str">
        <f>ControlPoints!G18&amp;" "</f>
        <v xml:space="preserve"> </v>
      </c>
      <c r="M9" t="e">
        <f>#REF!</f>
        <v>#REF!</v>
      </c>
      <c r="N9" s="194" t="e">
        <f>#REF!</f>
        <v>#REF!</v>
      </c>
      <c r="O9" s="194" t="e">
        <f>#REF!</f>
        <v>#REF!</v>
      </c>
      <c r="P9" s="135"/>
    </row>
    <row r="10" spans="1:55">
      <c r="D10">
        <f>IF(ISNA(ControlPoints!X20),0,ControlPoints!X20)</f>
        <v>4147842</v>
      </c>
      <c r="E10">
        <f>IF(ISNA(ControlPoints!X21),0,ControlPoints!X21)</f>
        <v>0</v>
      </c>
      <c r="F10" t="str">
        <f>ControlPoints!AC20&amp;" "</f>
        <v xml:space="preserve">0 </v>
      </c>
      <c r="G10">
        <f>ControlPoints!N19</f>
        <v>1353914</v>
      </c>
      <c r="H10">
        <f>ControlPoints!O19</f>
        <v>13125</v>
      </c>
      <c r="I10" t="str">
        <f>ControlPoints!G20&amp;" "</f>
        <v xml:space="preserve">Y </v>
      </c>
      <c r="J10" t="str">
        <f>ControlPoints!G21&amp;" "</f>
        <v xml:space="preserve"> </v>
      </c>
      <c r="M10" t="e">
        <f>#REF!</f>
        <v>#REF!</v>
      </c>
      <c r="N10" s="194" t="e">
        <f>#REF!</f>
        <v>#REF!</v>
      </c>
      <c r="O10" s="194" t="e">
        <f>#REF!</f>
        <v>#REF!</v>
      </c>
      <c r="P10" s="135"/>
    </row>
    <row r="11" spans="1:55">
      <c r="D11">
        <f>IF(ISNA(ControlPoints!X23),0,ControlPoints!X23)</f>
        <v>4147844</v>
      </c>
      <c r="E11">
        <f>IF(ISNA(ControlPoints!X24),0,ControlPoints!X24)</f>
        <v>0</v>
      </c>
      <c r="F11" t="str">
        <f>ControlPoints!AC23&amp;" "</f>
        <v xml:space="preserve">0 </v>
      </c>
      <c r="G11">
        <f>ControlPoints!N22</f>
        <v>1353915</v>
      </c>
      <c r="H11">
        <f>ControlPoints!O22</f>
        <v>13125</v>
      </c>
      <c r="I11" t="str">
        <f>ControlPoints!G23&amp;" "</f>
        <v xml:space="preserve">Y </v>
      </c>
      <c r="J11" t="str">
        <f>ControlPoints!G24&amp;" "</f>
        <v xml:space="preserve"> </v>
      </c>
      <c r="M11" t="e">
        <f>#REF!</f>
        <v>#REF!</v>
      </c>
      <c r="N11" s="194" t="e">
        <f>#REF!</f>
        <v>#REF!</v>
      </c>
      <c r="O11" s="194" t="e">
        <f>#REF!</f>
        <v>#REF!</v>
      </c>
      <c r="P11" s="135"/>
    </row>
    <row r="12" spans="1:55">
      <c r="D12">
        <f>IF(ISNA(ControlPoints!X26),0,ControlPoints!X26)</f>
        <v>4147847</v>
      </c>
      <c r="E12">
        <f>IF(ISNA(ControlPoints!X27),0,ControlPoints!X27)</f>
        <v>0</v>
      </c>
      <c r="F12" t="str">
        <f>ControlPoints!AC26&amp;" "</f>
        <v xml:space="preserve">0 </v>
      </c>
      <c r="G12">
        <f>ControlPoints!N25</f>
        <v>1353916</v>
      </c>
      <c r="H12">
        <f>ControlPoints!O25</f>
        <v>13125</v>
      </c>
      <c r="I12" t="str">
        <f>ControlPoints!G26&amp;" "</f>
        <v xml:space="preserve">Y </v>
      </c>
      <c r="J12" t="str">
        <f>ControlPoints!G27&amp;" "</f>
        <v xml:space="preserve"> </v>
      </c>
      <c r="M12" t="e">
        <f>#REF!</f>
        <v>#REF!</v>
      </c>
      <c r="N12" s="194" t="e">
        <f>#REF!</f>
        <v>#REF!</v>
      </c>
      <c r="O12" s="194" t="e">
        <f>#REF!</f>
        <v>#REF!</v>
      </c>
      <c r="P12" s="135"/>
    </row>
    <row r="13" spans="1:55">
      <c r="D13">
        <f>IF(ISNA(ControlPoints!X29),0,ControlPoints!X29)</f>
        <v>4147850</v>
      </c>
      <c r="E13">
        <f>IF(ISNA(ControlPoints!X30),0,ControlPoints!X30)</f>
        <v>0</v>
      </c>
      <c r="F13" t="str">
        <f>ControlPoints!AC29&amp;" "</f>
        <v xml:space="preserve">0 </v>
      </c>
      <c r="G13">
        <f>ControlPoints!N28</f>
        <v>1353917</v>
      </c>
      <c r="H13">
        <f>ControlPoints!O28</f>
        <v>13125</v>
      </c>
      <c r="I13" t="str">
        <f>ControlPoints!G29&amp;" "</f>
        <v xml:space="preserve">Y </v>
      </c>
      <c r="J13" t="str">
        <f>ControlPoints!G30&amp;" "</f>
        <v xml:space="preserve"> </v>
      </c>
      <c r="M13" t="e">
        <f>#REF!</f>
        <v>#REF!</v>
      </c>
      <c r="N13" s="194" t="e">
        <f>#REF!</f>
        <v>#REF!</v>
      </c>
      <c r="O13" s="194" t="e">
        <f>#REF!</f>
        <v>#REF!</v>
      </c>
      <c r="P13" s="135"/>
    </row>
    <row r="14" spans="1:55">
      <c r="D14">
        <f>IF(ISNA(ControlPoints!X32),0,ControlPoints!X32)</f>
        <v>4147852</v>
      </c>
      <c r="E14">
        <f>IF(ISNA(ControlPoints!X33),0,ControlPoints!X33)</f>
        <v>0</v>
      </c>
      <c r="F14" t="str">
        <f>ControlPoints!AC32&amp;" "</f>
        <v xml:space="preserve">0 </v>
      </c>
      <c r="G14">
        <f>ControlPoints!N31</f>
        <v>1353918</v>
      </c>
      <c r="H14">
        <f>ControlPoints!O31</f>
        <v>13125</v>
      </c>
      <c r="I14" t="str">
        <f>ControlPoints!G32&amp;" "</f>
        <v xml:space="preserve">Y </v>
      </c>
      <c r="J14" t="str">
        <f>ControlPoints!G33&amp;" "</f>
        <v xml:space="preserve"> </v>
      </c>
      <c r="M14" t="e">
        <f>#REF!</f>
        <v>#REF!</v>
      </c>
      <c r="N14" s="194" t="e">
        <f>#REF!</f>
        <v>#REF!</v>
      </c>
      <c r="O14" s="194" t="e">
        <f>#REF!</f>
        <v>#REF!</v>
      </c>
      <c r="P14" s="135"/>
    </row>
    <row r="15" spans="1:55">
      <c r="D15">
        <f>IF(ISNA(ControlPoints!X35),0,ControlPoints!X35)</f>
        <v>4147855</v>
      </c>
      <c r="E15">
        <f>IF(ISNA(ControlPoints!X36),0,ControlPoints!X36)</f>
        <v>0</v>
      </c>
      <c r="F15" t="str">
        <f>ControlPoints!AC35&amp;" "</f>
        <v xml:space="preserve">0 </v>
      </c>
      <c r="G15">
        <f>ControlPoints!N34</f>
        <v>1353919</v>
      </c>
      <c r="H15">
        <f>ControlPoints!O34</f>
        <v>13125</v>
      </c>
      <c r="I15" t="str">
        <f>ControlPoints!G35&amp;" "</f>
        <v xml:space="preserve">Y </v>
      </c>
      <c r="J15" t="str">
        <f>ControlPoints!G36&amp;" "</f>
        <v xml:space="preserve"> </v>
      </c>
      <c r="M15" t="e">
        <f>#REF!</f>
        <v>#REF!</v>
      </c>
      <c r="N15" s="194" t="e">
        <f>#REF!</f>
        <v>#REF!</v>
      </c>
      <c r="O15" s="194" t="e">
        <f>#REF!</f>
        <v>#REF!</v>
      </c>
      <c r="P15" s="135"/>
    </row>
    <row r="16" spans="1:55">
      <c r="D16">
        <f>IF(ISNA(ControlPoints!X38),0,ControlPoints!X38)</f>
        <v>4147858</v>
      </c>
      <c r="E16">
        <f>IF(ISNA(ControlPoints!X39),0,ControlPoints!X39)</f>
        <v>0</v>
      </c>
      <c r="F16" t="str">
        <f>ControlPoints!AC38&amp;" "</f>
        <v xml:space="preserve">0 </v>
      </c>
      <c r="G16">
        <f>ControlPoints!N37</f>
        <v>1353920</v>
      </c>
      <c r="H16">
        <f>ControlPoints!O37</f>
        <v>13125</v>
      </c>
      <c r="I16" t="str">
        <f>ControlPoints!G38&amp;" "</f>
        <v xml:space="preserve">Y </v>
      </c>
      <c r="J16" t="str">
        <f>ControlPoints!G39&amp;" "</f>
        <v xml:space="preserve"> </v>
      </c>
      <c r="M16" t="e">
        <f>#REF!</f>
        <v>#REF!</v>
      </c>
      <c r="N16" s="194" t="e">
        <f>#REF!</f>
        <v>#REF!</v>
      </c>
      <c r="O16" s="194" t="e">
        <f>#REF!</f>
        <v>#REF!</v>
      </c>
      <c r="P16" s="135"/>
    </row>
    <row r="17" spans="4:16">
      <c r="D17">
        <f>IF(ISNA(ControlPoints!X41),0,ControlPoints!X41)</f>
        <v>4147860</v>
      </c>
      <c r="E17">
        <f>IF(ISNA(ControlPoints!X42),0,ControlPoints!X42)</f>
        <v>0</v>
      </c>
      <c r="F17" t="str">
        <f>ControlPoints!AC41&amp;" "</f>
        <v xml:space="preserve">0 </v>
      </c>
      <c r="G17">
        <f>ControlPoints!N40</f>
        <v>1353921</v>
      </c>
      <c r="H17">
        <f>ControlPoints!O40</f>
        <v>13125</v>
      </c>
      <c r="I17" t="str">
        <f>ControlPoints!G41&amp;" "</f>
        <v xml:space="preserve">Y </v>
      </c>
      <c r="J17" t="str">
        <f>ControlPoints!G42&amp;" "</f>
        <v xml:space="preserve"> </v>
      </c>
      <c r="M17" t="e">
        <f>#REF!</f>
        <v>#REF!</v>
      </c>
      <c r="N17" s="194" t="e">
        <f>#REF!</f>
        <v>#REF!</v>
      </c>
      <c r="O17" s="194" t="e">
        <f>#REF!</f>
        <v>#REF!</v>
      </c>
      <c r="P17" s="135"/>
    </row>
    <row r="18" spans="4:16">
      <c r="D18">
        <f>IF(ISNA(ControlPoints!X44),0,ControlPoints!X44)</f>
        <v>4147862</v>
      </c>
      <c r="E18">
        <f>IF(ISNA(ControlPoints!X45),0,ControlPoints!X45)</f>
        <v>0</v>
      </c>
      <c r="F18" t="str">
        <f>ControlPoints!AC44&amp;" "</f>
        <v xml:space="preserve">0 </v>
      </c>
      <c r="G18">
        <f>ControlPoints!N43</f>
        <v>1353922</v>
      </c>
      <c r="H18">
        <f>ControlPoints!O43</f>
        <v>13125</v>
      </c>
      <c r="I18" t="str">
        <f>ControlPoints!G44&amp;" "</f>
        <v xml:space="preserve">Y </v>
      </c>
      <c r="J18" t="str">
        <f>ControlPoints!G45&amp;" "</f>
        <v xml:space="preserve"> </v>
      </c>
      <c r="M18" t="e">
        <f>#REF!</f>
        <v>#REF!</v>
      </c>
      <c r="N18" s="194" t="e">
        <f>#REF!</f>
        <v>#REF!</v>
      </c>
      <c r="O18" s="194" t="e">
        <f>#REF!</f>
        <v>#REF!</v>
      </c>
    </row>
    <row r="19" spans="4:16">
      <c r="D19">
        <f>IF(ISNA(ControlPoints!X47),0,ControlPoints!X47)</f>
        <v>4147865</v>
      </c>
      <c r="E19">
        <f>IF(ISNA(ControlPoints!X48),0,ControlPoints!X48)</f>
        <v>0</v>
      </c>
      <c r="F19" t="str">
        <f>ControlPoints!AC47&amp;" "</f>
        <v xml:space="preserve">0 </v>
      </c>
      <c r="G19">
        <f>ControlPoints!N46</f>
        <v>1353923</v>
      </c>
      <c r="H19">
        <f>ControlPoints!O46</f>
        <v>13125</v>
      </c>
      <c r="I19" t="str">
        <f>ControlPoints!G47&amp;" "</f>
        <v xml:space="preserve">Y </v>
      </c>
      <c r="J19" t="str">
        <f>ControlPoints!G48&amp;" "</f>
        <v xml:space="preserve"> </v>
      </c>
      <c r="M19" t="e">
        <f>#REF!</f>
        <v>#REF!</v>
      </c>
      <c r="N19" s="194" t="e">
        <f>#REF!</f>
        <v>#REF!</v>
      </c>
      <c r="O19" s="194" t="e">
        <f>#REF!</f>
        <v>#REF!</v>
      </c>
    </row>
    <row r="20" spans="4:16">
      <c r="D20">
        <f>IF(ISNA(ControlPoints!X50),0,ControlPoints!X50)</f>
        <v>4147868</v>
      </c>
      <c r="E20">
        <f>IF(ISNA(ControlPoints!X51),0,ControlPoints!X51)</f>
        <v>0</v>
      </c>
      <c r="F20" t="str">
        <f>ControlPoints!AC50&amp;" "</f>
        <v xml:space="preserve">0 </v>
      </c>
      <c r="G20">
        <f>ControlPoints!N49</f>
        <v>1353924</v>
      </c>
      <c r="H20">
        <f>ControlPoints!O49</f>
        <v>13125</v>
      </c>
      <c r="I20" t="str">
        <f>ControlPoints!G50&amp;" "</f>
        <v xml:space="preserve">Y </v>
      </c>
      <c r="J20" t="str">
        <f>ControlPoints!G51&amp;" "</f>
        <v xml:space="preserve"> </v>
      </c>
      <c r="M20" t="e">
        <f>#REF!</f>
        <v>#REF!</v>
      </c>
      <c r="N20" s="194" t="e">
        <f>#REF!</f>
        <v>#REF!</v>
      </c>
      <c r="O20" s="194" t="e">
        <f>#REF!</f>
        <v>#REF!</v>
      </c>
    </row>
    <row r="21" spans="4:16">
      <c r="D21">
        <f>IF(ISNA(ControlPoints!X53),0,ControlPoints!X53)</f>
        <v>4147871</v>
      </c>
      <c r="E21">
        <f>IF(ISNA(ControlPoints!X54),0,ControlPoints!X54)</f>
        <v>0</v>
      </c>
      <c r="F21" t="str">
        <f>ControlPoints!AC53&amp;" "</f>
        <v xml:space="preserve">0 </v>
      </c>
      <c r="G21">
        <f>ControlPoints!N52</f>
        <v>1353925</v>
      </c>
      <c r="H21">
        <f>ControlPoints!O52</f>
        <v>13125</v>
      </c>
      <c r="I21" t="str">
        <f>ControlPoints!G53&amp;" "</f>
        <v xml:space="preserve">Y </v>
      </c>
      <c r="J21" t="str">
        <f>ControlPoints!G54&amp;" "</f>
        <v xml:space="preserve"> </v>
      </c>
      <c r="M21" t="e">
        <f>#REF!</f>
        <v>#REF!</v>
      </c>
      <c r="N21" s="194" t="e">
        <f>#REF!</f>
        <v>#REF!</v>
      </c>
      <c r="O21" s="194" t="e">
        <f>#REF!</f>
        <v>#REF!</v>
      </c>
    </row>
    <row r="22" spans="4:16">
      <c r="D22">
        <f>IF(ISNA(ControlPoints!X56),0,ControlPoints!X56)</f>
        <v>4147873</v>
      </c>
      <c r="E22">
        <f>IF(ISNA(ControlPoints!X57),0,ControlPoints!X57)</f>
        <v>0</v>
      </c>
      <c r="F22" t="str">
        <f>ControlPoints!AC56&amp;" "</f>
        <v xml:space="preserve">0 </v>
      </c>
      <c r="G22">
        <f>ControlPoints!N55</f>
        <v>1353926</v>
      </c>
      <c r="H22">
        <f>ControlPoints!O55</f>
        <v>13125</v>
      </c>
      <c r="I22" t="str">
        <f>ControlPoints!G56&amp;" "</f>
        <v xml:space="preserve">Y </v>
      </c>
      <c r="J22" t="str">
        <f>ControlPoints!G57&amp;" "</f>
        <v xml:space="preserve"> </v>
      </c>
      <c r="M22" t="e">
        <f>#REF!</f>
        <v>#REF!</v>
      </c>
      <c r="N22" s="194" t="e">
        <f>#REF!</f>
        <v>#REF!</v>
      </c>
      <c r="O22" s="194" t="e">
        <f>#REF!</f>
        <v>#REF!</v>
      </c>
    </row>
    <row r="23" spans="4:16">
      <c r="D23">
        <f>IF(ISNA(ControlPoints!X59),0,ControlPoints!X59)</f>
        <v>4147876</v>
      </c>
      <c r="E23">
        <f>IF(ISNA(ControlPoints!X60),0,ControlPoints!X60)</f>
        <v>0</v>
      </c>
      <c r="F23" t="str">
        <f>ControlPoints!AC59&amp;" "</f>
        <v xml:space="preserve">0 </v>
      </c>
      <c r="G23">
        <f>ControlPoints!N58</f>
        <v>1353927</v>
      </c>
      <c r="H23">
        <f>ControlPoints!O58</f>
        <v>13125</v>
      </c>
      <c r="I23" t="str">
        <f>ControlPoints!G59&amp;" "</f>
        <v xml:space="preserve"> </v>
      </c>
      <c r="J23" t="str">
        <f>ControlPoints!G60&amp;" "</f>
        <v xml:space="preserve"> </v>
      </c>
      <c r="M23" t="e">
        <f>#REF!</f>
        <v>#REF!</v>
      </c>
      <c r="N23" s="194" t="e">
        <f>#REF!</f>
        <v>#REF!</v>
      </c>
      <c r="O23" s="194" t="e">
        <f>#REF!</f>
        <v>#REF!</v>
      </c>
    </row>
    <row r="24" spans="4:16">
      <c r="D24">
        <f>IF(ISNA(ControlPoints!X62),0,ControlPoints!X62)</f>
        <v>4147878</v>
      </c>
      <c r="E24">
        <f>IF(ISNA(ControlPoints!X63),0,ControlPoints!X63)</f>
        <v>0</v>
      </c>
      <c r="F24" t="str">
        <f>ControlPoints!AC62&amp;" "</f>
        <v xml:space="preserve">0 </v>
      </c>
      <c r="G24">
        <f>ControlPoints!N61</f>
        <v>1353928</v>
      </c>
      <c r="H24">
        <f>ControlPoints!O61</f>
        <v>13125</v>
      </c>
      <c r="I24" t="str">
        <f>ControlPoints!G62&amp;" "</f>
        <v xml:space="preserve"> </v>
      </c>
      <c r="J24" t="str">
        <f>ControlPoints!G63&amp;" "</f>
        <v xml:space="preserve"> </v>
      </c>
      <c r="M24" t="e">
        <f>#REF!</f>
        <v>#REF!</v>
      </c>
      <c r="N24" s="194" t="e">
        <f>#REF!</f>
        <v>#REF!</v>
      </c>
      <c r="O24" s="194" t="e">
        <f>#REF!</f>
        <v>#REF!</v>
      </c>
    </row>
    <row r="25" spans="4:16">
      <c r="D25">
        <f>IF(ISNA(ControlPoints!X65),0,ControlPoints!X65)</f>
        <v>4147881</v>
      </c>
      <c r="E25">
        <f>IF(ISNA(ControlPoints!X66),0,ControlPoints!X66)</f>
        <v>0</v>
      </c>
      <c r="F25" t="str">
        <f>ControlPoints!AC65&amp;" "</f>
        <v xml:space="preserve">0 </v>
      </c>
      <c r="G25">
        <f>ControlPoints!N64</f>
        <v>1353929</v>
      </c>
      <c r="H25">
        <f>ControlPoints!O64</f>
        <v>13125</v>
      </c>
      <c r="I25" t="str">
        <f>ControlPoints!G65&amp;" "</f>
        <v xml:space="preserve">Y </v>
      </c>
      <c r="J25" t="str">
        <f>ControlPoints!G66&amp;" "</f>
        <v xml:space="preserve"> </v>
      </c>
      <c r="M25" t="e">
        <f>#REF!</f>
        <v>#REF!</v>
      </c>
      <c r="N25" s="194" t="e">
        <f>#REF!</f>
        <v>#REF!</v>
      </c>
      <c r="O25" s="194" t="e">
        <f>#REF!</f>
        <v>#REF!</v>
      </c>
    </row>
    <row r="26" spans="4:16">
      <c r="D26">
        <f>IF(ISNA(ControlPoints!X68),0,ControlPoints!X68)</f>
        <v>4147884</v>
      </c>
      <c r="E26">
        <f>IF(ISNA(ControlPoints!X69),0,ControlPoints!X69)</f>
        <v>0</v>
      </c>
      <c r="F26" t="str">
        <f>ControlPoints!AC68&amp;" "</f>
        <v xml:space="preserve">0 </v>
      </c>
      <c r="G26">
        <f>ControlPoints!N67</f>
        <v>1353930</v>
      </c>
      <c r="H26">
        <f>ControlPoints!O67</f>
        <v>13125</v>
      </c>
      <c r="I26" t="str">
        <f>ControlPoints!G68&amp;" "</f>
        <v xml:space="preserve">Y </v>
      </c>
      <c r="J26" t="str">
        <f>ControlPoints!G69&amp;" "</f>
        <v xml:space="preserve"> </v>
      </c>
      <c r="N26" s="194"/>
      <c r="O26" s="194"/>
    </row>
    <row r="27" spans="4:16">
      <c r="D27">
        <f>IF(ISNA(ControlPoints!X71),0,ControlPoints!X71)</f>
        <v>4147887</v>
      </c>
      <c r="E27">
        <f>IF(ISNA(ControlPoints!X72),0,ControlPoints!X72)</f>
        <v>0</v>
      </c>
      <c r="F27" t="str">
        <f>ControlPoints!AC71&amp;" "</f>
        <v xml:space="preserve">0 </v>
      </c>
      <c r="G27">
        <f>ControlPoints!N70</f>
        <v>1353931</v>
      </c>
      <c r="H27">
        <f>ControlPoints!O70</f>
        <v>13125</v>
      </c>
      <c r="I27" t="str">
        <f>ControlPoints!G71&amp;" "</f>
        <v xml:space="preserve">Y </v>
      </c>
      <c r="J27" t="str">
        <f>ControlPoints!G72&amp;" "</f>
        <v xml:space="preserve"> </v>
      </c>
      <c r="N27" s="194"/>
      <c r="O27" s="194"/>
    </row>
    <row r="28" spans="4:16">
      <c r="D28">
        <f>IF(ISNA(ControlPoints!X74),0,ControlPoints!X74)</f>
        <v>4147890</v>
      </c>
      <c r="E28">
        <f>IF(ISNA(ControlPoints!X75),0,ControlPoints!X75)</f>
        <v>0</v>
      </c>
      <c r="F28" t="str">
        <f>ControlPoints!AC74&amp;" "</f>
        <v xml:space="preserve">0 </v>
      </c>
      <c r="G28">
        <f>ControlPoints!N73</f>
        <v>1353932</v>
      </c>
      <c r="H28">
        <f>ControlPoints!O73</f>
        <v>13125</v>
      </c>
      <c r="I28" t="str">
        <f>ControlPoints!G74&amp;" "</f>
        <v xml:space="preserve">Y </v>
      </c>
      <c r="J28" t="str">
        <f>ControlPoints!G75&amp;" "</f>
        <v xml:space="preserve"> </v>
      </c>
    </row>
    <row r="29" spans="4:16">
      <c r="D29">
        <f>IF(ISNA(ControlPoints!X77),0,ControlPoints!X77)</f>
        <v>4147892</v>
      </c>
      <c r="E29">
        <f>IF(ISNA(ControlPoints!X78),0,ControlPoints!X78)</f>
        <v>0</v>
      </c>
      <c r="F29" t="str">
        <f>ControlPoints!AC77&amp;" "</f>
        <v xml:space="preserve">0 </v>
      </c>
      <c r="G29">
        <f>ControlPoints!N76</f>
        <v>1353933</v>
      </c>
      <c r="H29">
        <f>ControlPoints!O76</f>
        <v>13125</v>
      </c>
      <c r="I29" t="str">
        <f>ControlPoints!G77&amp;" "</f>
        <v xml:space="preserve">Y </v>
      </c>
      <c r="J29" t="str">
        <f>ControlPoints!G78&amp;" "</f>
        <v xml:space="preserve"> </v>
      </c>
    </row>
    <row r="30" spans="4:16">
      <c r="D30">
        <f>IF(ISNA(ControlPoints!X80),0,ControlPoints!X80)</f>
        <v>4147895</v>
      </c>
      <c r="E30">
        <f>IF(ISNA(ControlPoints!X81),0,ControlPoints!X81)</f>
        <v>0</v>
      </c>
      <c r="F30" t="str">
        <f>ControlPoints!AC80&amp;" "</f>
        <v xml:space="preserve">0 </v>
      </c>
      <c r="G30">
        <f>ControlPoints!N79</f>
        <v>1353934</v>
      </c>
      <c r="H30">
        <f>ControlPoints!O79</f>
        <v>13125</v>
      </c>
      <c r="I30" t="str">
        <f>ControlPoints!G80&amp;" "</f>
        <v xml:space="preserve"> </v>
      </c>
      <c r="J30" t="str">
        <f>ControlPoints!G81&amp;" "</f>
        <v xml:space="preserve"> </v>
      </c>
    </row>
    <row r="31" spans="4:16">
      <c r="D31">
        <f>IF(ISNA(ControlPoints!X83),0,ControlPoints!X83)</f>
        <v>4147898</v>
      </c>
      <c r="E31">
        <f>IF(ISNA(ControlPoints!X84),0,ControlPoints!X84)</f>
        <v>0</v>
      </c>
      <c r="F31" t="str">
        <f>ControlPoints!AC83&amp;" "</f>
        <v xml:space="preserve">0 </v>
      </c>
      <c r="G31">
        <f>ControlPoints!N82</f>
        <v>1353935</v>
      </c>
      <c r="H31">
        <f>ControlPoints!O82</f>
        <v>13125</v>
      </c>
      <c r="I31" t="str">
        <f>ControlPoints!G83&amp;" "</f>
        <v xml:space="preserve">Y </v>
      </c>
      <c r="J31" t="str">
        <f>ControlPoints!G84&amp;" "</f>
        <v xml:space="preserve"> </v>
      </c>
    </row>
    <row r="32" spans="4:16">
      <c r="D32">
        <f>IF(ISNA(ControlPoints!X86),0,ControlPoints!X86)</f>
        <v>4147901</v>
      </c>
      <c r="E32">
        <f>IF(ISNA(ControlPoints!X87),0,ControlPoints!X87)</f>
        <v>0</v>
      </c>
      <c r="F32" t="str">
        <f>ControlPoints!AC86&amp;" "</f>
        <v xml:space="preserve">0 </v>
      </c>
      <c r="G32">
        <f>ControlPoints!N85</f>
        <v>1353936</v>
      </c>
      <c r="H32">
        <f>ControlPoints!O85</f>
        <v>13125</v>
      </c>
      <c r="I32" t="str">
        <f>ControlPoints!G86&amp;" "</f>
        <v xml:space="preserve">Y </v>
      </c>
      <c r="J32" t="str">
        <f>ControlPoints!G87&amp;" "</f>
        <v xml:space="preserve"> </v>
      </c>
    </row>
    <row r="33" spans="4:10">
      <c r="D33">
        <f>IF(ISNA(ControlPoints!X89),0,ControlPoints!X89)</f>
        <v>4147904</v>
      </c>
      <c r="E33">
        <f>IF(ISNA(ControlPoints!X90),0,ControlPoints!X90)</f>
        <v>0</v>
      </c>
      <c r="F33" t="str">
        <f>ControlPoints!AC89&amp;" "</f>
        <v xml:space="preserve">0 </v>
      </c>
      <c r="G33">
        <f>ControlPoints!N88</f>
        <v>1353937</v>
      </c>
      <c r="H33">
        <f>ControlPoints!O88</f>
        <v>13125</v>
      </c>
      <c r="I33" t="str">
        <f>ControlPoints!G89&amp;" "</f>
        <v xml:space="preserve"> </v>
      </c>
      <c r="J33" t="str">
        <f>ControlPoints!G90&amp;" "</f>
        <v xml:space="preserve"> </v>
      </c>
    </row>
    <row r="34" spans="4:10">
      <c r="D34">
        <f>IF(ISNA(ControlPoints!X92),0,ControlPoints!X92)</f>
        <v>4147907</v>
      </c>
      <c r="E34">
        <f>IF(ISNA(ControlPoints!X93),0,ControlPoints!X93)</f>
        <v>0</v>
      </c>
      <c r="F34" t="str">
        <f>ControlPoints!AC92&amp;" "</f>
        <v xml:space="preserve">0 </v>
      </c>
      <c r="G34">
        <f>ControlPoints!N91</f>
        <v>1353938</v>
      </c>
      <c r="H34">
        <f>ControlPoints!O91</f>
        <v>13125</v>
      </c>
      <c r="I34" t="str">
        <f>ControlPoints!G92&amp;" "</f>
        <v xml:space="preserve">Y </v>
      </c>
      <c r="J34" t="str">
        <f>ControlPoints!G93&amp;" "</f>
        <v xml:space="preserve"> </v>
      </c>
    </row>
    <row r="35" spans="4:10">
      <c r="D35">
        <f>IF(ISNA(ControlPoints!X95),0,ControlPoints!X95)</f>
        <v>4147910</v>
      </c>
      <c r="E35">
        <f>IF(ISNA(ControlPoints!X96),0,ControlPoints!X96)</f>
        <v>0</v>
      </c>
      <c r="F35" t="str">
        <f>ControlPoints!AC95&amp;" "</f>
        <v xml:space="preserve">0 </v>
      </c>
      <c r="G35">
        <f>ControlPoints!N94</f>
        <v>1353939</v>
      </c>
      <c r="H35">
        <f>ControlPoints!O94</f>
        <v>13125</v>
      </c>
      <c r="I35" t="str">
        <f>ControlPoints!G95&amp;" "</f>
        <v xml:space="preserve"> </v>
      </c>
      <c r="J35" t="str">
        <f>ControlPoints!G96&amp;" "</f>
        <v xml:space="preserve"> </v>
      </c>
    </row>
    <row r="36" spans="4:10">
      <c r="D36">
        <f>IF(ISNA(ControlPoints!X98),0,ControlPoints!X98)</f>
        <v>4147913</v>
      </c>
      <c r="E36">
        <f>IF(ISNA(ControlPoints!X99),0,ControlPoints!X99)</f>
        <v>0</v>
      </c>
      <c r="F36" t="str">
        <f>ControlPoints!AC98&amp;" "</f>
        <v xml:space="preserve">0 </v>
      </c>
      <c r="G36">
        <f>ControlPoints!N97</f>
        <v>1353940</v>
      </c>
      <c r="H36">
        <f>ControlPoints!O97</f>
        <v>13125</v>
      </c>
      <c r="I36" t="str">
        <f>ControlPoints!G98&amp;" "</f>
        <v xml:space="preserve">Y </v>
      </c>
      <c r="J36" t="str">
        <f>ControlPoints!G99&amp;" "</f>
        <v xml:space="preserve"> </v>
      </c>
    </row>
    <row r="37" spans="4:10">
      <c r="D37">
        <f>IF(ISNA(ControlPoints!X101),0,ControlPoints!X101)</f>
        <v>4147916</v>
      </c>
      <c r="E37">
        <f>IF(ISNA(ControlPoints!X102),0,ControlPoints!X102)</f>
        <v>0</v>
      </c>
      <c r="F37" t="str">
        <f>ControlPoints!AC101&amp;" "</f>
        <v xml:space="preserve">0 </v>
      </c>
      <c r="G37">
        <f>ControlPoints!N100</f>
        <v>1353941</v>
      </c>
      <c r="H37">
        <f>ControlPoints!O100</f>
        <v>13125</v>
      </c>
      <c r="I37" t="str">
        <f>ControlPoints!G101&amp;" "</f>
        <v xml:space="preserve">Y </v>
      </c>
      <c r="J37" t="str">
        <f>ControlPoints!G102&amp;" "</f>
        <v xml:space="preserve"> </v>
      </c>
    </row>
    <row r="38" spans="4:10">
      <c r="D38">
        <f>IF(ISNA(ControlPoints!X104),0,ControlPoints!X104)</f>
        <v>4147919</v>
      </c>
      <c r="E38">
        <f>IF(ISNA(ControlPoints!X105),0,ControlPoints!X105)</f>
        <v>0</v>
      </c>
      <c r="F38" t="str">
        <f>ControlPoints!AC104&amp;" "</f>
        <v xml:space="preserve">0 </v>
      </c>
      <c r="G38">
        <f>ControlPoints!N103</f>
        <v>1353942</v>
      </c>
      <c r="H38">
        <f>ControlPoints!O103</f>
        <v>13125</v>
      </c>
      <c r="I38" t="str">
        <f>ControlPoints!G104&amp;" "</f>
        <v xml:space="preserve"> </v>
      </c>
      <c r="J38" t="str">
        <f>ControlPoints!G105&amp;" "</f>
        <v xml:space="preserve"> </v>
      </c>
    </row>
    <row r="39" spans="4:10">
      <c r="D39">
        <f>IF(ISNA(ControlPoints!X107),0,ControlPoints!X107)</f>
        <v>4147922</v>
      </c>
      <c r="E39">
        <f>IF(ISNA(ControlPoints!X108),0,ControlPoints!X108)</f>
        <v>0</v>
      </c>
      <c r="F39" t="str">
        <f>ControlPoints!AC107&amp;" "</f>
        <v xml:space="preserve">0 </v>
      </c>
      <c r="G39">
        <f>ControlPoints!N106</f>
        <v>1353943</v>
      </c>
      <c r="H39">
        <f>ControlPoints!O106</f>
        <v>13125</v>
      </c>
      <c r="I39" t="str">
        <f>ControlPoints!G107&amp;" "</f>
        <v xml:space="preserve"> </v>
      </c>
      <c r="J39" t="str">
        <f>ControlPoints!G108&amp;" "</f>
        <v xml:space="preserve"> </v>
      </c>
    </row>
    <row r="40" spans="4:10">
      <c r="D40">
        <f>IF(ISNA(ControlPoints!X110),0,ControlPoints!X110)</f>
        <v>4147925</v>
      </c>
      <c r="E40">
        <f>IF(ISNA(ControlPoints!X111),0,ControlPoints!X111)</f>
        <v>0</v>
      </c>
      <c r="F40" t="str">
        <f>ControlPoints!AC110&amp;" "</f>
        <v xml:space="preserve">0 </v>
      </c>
      <c r="G40">
        <f>ControlPoints!N109</f>
        <v>1353944</v>
      </c>
      <c r="H40">
        <f>ControlPoints!O109</f>
        <v>13125</v>
      </c>
      <c r="I40" t="str">
        <f>ControlPoints!G110&amp;" "</f>
        <v xml:space="preserve"> </v>
      </c>
      <c r="J40" t="str">
        <f>ControlPoints!G111&amp;" "</f>
        <v xml:space="preserve"> </v>
      </c>
    </row>
    <row r="41" spans="4:10">
      <c r="D41">
        <f>IF(ISNA(ControlPoints!X113),0,ControlPoints!X113)</f>
        <v>4147928</v>
      </c>
      <c r="E41">
        <f>IF(ISNA(ControlPoints!X114),0,ControlPoints!X114)</f>
        <v>0</v>
      </c>
      <c r="F41" t="str">
        <f>ControlPoints!AC113&amp;" "</f>
        <v xml:space="preserve">0 </v>
      </c>
      <c r="G41">
        <f>ControlPoints!N112</f>
        <v>1353945</v>
      </c>
      <c r="H41">
        <f>ControlPoints!O112</f>
        <v>13125</v>
      </c>
      <c r="I41" t="str">
        <f>ControlPoints!G113&amp;" "</f>
        <v xml:space="preserve">Y </v>
      </c>
      <c r="J41" t="str">
        <f>ControlPoints!G114&amp;" "</f>
        <v xml:space="preserve"> </v>
      </c>
    </row>
    <row r="42" spans="4:10">
      <c r="D42">
        <f>IF(ISNA(ControlPoints!X116),0,ControlPoints!X116)</f>
        <v>4147931</v>
      </c>
      <c r="E42">
        <f>IF(ISNA(ControlPoints!X117),0,ControlPoints!X117)</f>
        <v>0</v>
      </c>
      <c r="F42" t="str">
        <f>ControlPoints!AC116&amp;" "</f>
        <v xml:space="preserve">0 </v>
      </c>
      <c r="G42">
        <f>ControlPoints!N115</f>
        <v>1353946</v>
      </c>
      <c r="H42">
        <f>ControlPoints!O115</f>
        <v>13125</v>
      </c>
      <c r="I42" t="str">
        <f>ControlPoints!G116&amp;" "</f>
        <v xml:space="preserve">Y </v>
      </c>
      <c r="J42" t="str">
        <f>ControlPoints!G117&amp;" "</f>
        <v xml:space="preserve"> </v>
      </c>
    </row>
    <row r="43" spans="4:10">
      <c r="D43">
        <f>IF(ISNA(ControlPoints!X119),0,ControlPoints!X119)</f>
        <v>4147934</v>
      </c>
      <c r="E43">
        <f>IF(ISNA(ControlPoints!X120),0,ControlPoints!X120)</f>
        <v>0</v>
      </c>
      <c r="F43" t="str">
        <f>ControlPoints!AC119&amp;" "</f>
        <v xml:space="preserve">0 </v>
      </c>
      <c r="G43">
        <f>ControlPoints!N118</f>
        <v>1353947</v>
      </c>
      <c r="H43">
        <f>ControlPoints!O118</f>
        <v>13125</v>
      </c>
      <c r="I43" t="str">
        <f>ControlPoints!G119&amp;" "</f>
        <v xml:space="preserve">Y </v>
      </c>
      <c r="J43" t="str">
        <f>ControlPoints!G120&amp;" "</f>
        <v xml:space="preserve"> </v>
      </c>
    </row>
    <row r="44" spans="4:10">
      <c r="D44">
        <f>IF(ISNA(ControlPoints!X122),0,ControlPoints!X122)</f>
        <v>4147937</v>
      </c>
      <c r="E44">
        <f>IF(ISNA(ControlPoints!X123),0,ControlPoints!X123)</f>
        <v>0</v>
      </c>
      <c r="F44" t="str">
        <f>ControlPoints!AC122&amp;" "</f>
        <v xml:space="preserve">0 </v>
      </c>
      <c r="G44">
        <f>ControlPoints!N121</f>
        <v>1353948</v>
      </c>
      <c r="H44">
        <f>ControlPoints!O121</f>
        <v>13125</v>
      </c>
      <c r="I44" t="str">
        <f>ControlPoints!G122&amp;" "</f>
        <v xml:space="preserve">Y </v>
      </c>
      <c r="J44" t="str">
        <f>ControlPoints!G123&amp;" "</f>
        <v xml:space="preserve"> </v>
      </c>
    </row>
    <row r="45" spans="4:10">
      <c r="D45">
        <f>IF(ISNA(ControlPoints!X125),0,ControlPoints!X125)</f>
        <v>4147940</v>
      </c>
      <c r="E45">
        <f>IF(ISNA(ControlPoints!X126),0,ControlPoints!X126)</f>
        <v>0</v>
      </c>
      <c r="F45" t="str">
        <f>ControlPoints!AC125&amp;" "</f>
        <v xml:space="preserve">0 </v>
      </c>
      <c r="G45">
        <f>ControlPoints!N124</f>
        <v>1353949</v>
      </c>
      <c r="H45">
        <f>ControlPoints!O124</f>
        <v>13125</v>
      </c>
      <c r="I45" t="str">
        <f>ControlPoints!G125&amp;" "</f>
        <v xml:space="preserve">Y </v>
      </c>
      <c r="J45" t="str">
        <f>ControlPoints!G126&amp;" "</f>
        <v xml:space="preserve"> </v>
      </c>
    </row>
    <row r="46" spans="4:10">
      <c r="D46">
        <f>IF(ISNA(ControlPoints!X128),0,ControlPoints!X128)</f>
        <v>4147943</v>
      </c>
      <c r="E46">
        <f>IF(ISNA(ControlPoints!X129),0,ControlPoints!X129)</f>
        <v>0</v>
      </c>
      <c r="F46" t="str">
        <f>ControlPoints!AC128&amp;" "</f>
        <v xml:space="preserve">0 </v>
      </c>
      <c r="G46">
        <f>ControlPoints!N127</f>
        <v>1353950</v>
      </c>
      <c r="H46">
        <f>ControlPoints!O127</f>
        <v>13125</v>
      </c>
      <c r="I46" t="str">
        <f>ControlPoints!G128&amp;" "</f>
        <v xml:space="preserve">Y </v>
      </c>
      <c r="J46" t="str">
        <f>ControlPoints!G129&amp;" "</f>
        <v xml:space="preserve"> </v>
      </c>
    </row>
    <row r="47" spans="4:10">
      <c r="D47">
        <f>IF(ISNA(ControlPoints!X131),0,ControlPoints!X131)</f>
        <v>4147946</v>
      </c>
      <c r="E47">
        <f>IF(ISNA(ControlPoints!X132),0,ControlPoints!X132)</f>
        <v>0</v>
      </c>
      <c r="F47" t="str">
        <f>ControlPoints!AC131&amp;" "</f>
        <v xml:space="preserve">0 </v>
      </c>
      <c r="G47">
        <f>ControlPoints!N130</f>
        <v>1353951</v>
      </c>
      <c r="H47">
        <f>ControlPoints!O130</f>
        <v>13125</v>
      </c>
      <c r="I47" t="str">
        <f>ControlPoints!G131&amp;" "</f>
        <v xml:space="preserve">Y </v>
      </c>
      <c r="J47" t="str">
        <f>ControlPoints!G132&amp;" "</f>
        <v xml:space="preserve"> </v>
      </c>
    </row>
    <row r="48" spans="4:10">
      <c r="D48">
        <f>IF(ISNA(ControlPoints!X134),0,ControlPoints!X134)</f>
        <v>4147949</v>
      </c>
      <c r="E48">
        <f>IF(ISNA(ControlPoints!X135),0,ControlPoints!X135)</f>
        <v>0</v>
      </c>
      <c r="F48" t="str">
        <f>ControlPoints!AC134&amp;" "</f>
        <v xml:space="preserve">0 </v>
      </c>
      <c r="G48">
        <f>ControlPoints!N133</f>
        <v>1353952</v>
      </c>
      <c r="H48">
        <f>ControlPoints!O133</f>
        <v>13125</v>
      </c>
      <c r="I48" t="str">
        <f>ControlPoints!G134&amp;" "</f>
        <v xml:space="preserve">Y </v>
      </c>
      <c r="J48" t="str">
        <f>ControlPoints!G135&amp;" "</f>
        <v xml:space="preserve"> </v>
      </c>
    </row>
    <row r="49" spans="4:10">
      <c r="D49">
        <f>IF(ISNA(ControlPoints!X137),0,ControlPoints!X137)</f>
        <v>4147951</v>
      </c>
      <c r="E49">
        <f>IF(ISNA(ControlPoints!X138),0,ControlPoints!X138)</f>
        <v>0</v>
      </c>
      <c r="F49" t="str">
        <f>ControlPoints!AC137&amp;" "</f>
        <v xml:space="preserve">0 </v>
      </c>
      <c r="G49">
        <f>ControlPoints!N136</f>
        <v>1353953</v>
      </c>
      <c r="H49">
        <f>ControlPoints!O136</f>
        <v>13125</v>
      </c>
      <c r="I49" t="str">
        <f>ControlPoints!G137&amp;" "</f>
        <v xml:space="preserve">Y </v>
      </c>
      <c r="J49" t="str">
        <f>ControlPoints!G138&amp;" "</f>
        <v xml:space="preserve"> </v>
      </c>
    </row>
    <row r="50" spans="4:10">
      <c r="D50">
        <f>IF(ISNA(ControlPoints!X140),0,ControlPoints!X140)</f>
        <v>4147953</v>
      </c>
      <c r="E50">
        <f>IF(ISNA(ControlPoints!X141),0,ControlPoints!X141)</f>
        <v>0</v>
      </c>
      <c r="F50" t="str">
        <f>ControlPoints!AC140&amp;" "</f>
        <v xml:space="preserve">0 </v>
      </c>
      <c r="G50">
        <f>ControlPoints!N139</f>
        <v>1353954</v>
      </c>
      <c r="H50">
        <f>ControlPoints!O139</f>
        <v>13125</v>
      </c>
      <c r="I50" t="str">
        <f>ControlPoints!G140&amp;" "</f>
        <v xml:space="preserve">Y </v>
      </c>
      <c r="J50" t="str">
        <f>ControlPoints!G141&amp;" "</f>
        <v xml:space="preserve"> </v>
      </c>
    </row>
    <row r="51" spans="4:10">
      <c r="D51">
        <f>IF(ISNA(ControlPoints!X143),0,ControlPoints!X143)</f>
        <v>4147956</v>
      </c>
      <c r="E51">
        <f>IF(ISNA(ControlPoints!X144),0,ControlPoints!X144)</f>
        <v>0</v>
      </c>
      <c r="F51" t="str">
        <f>ControlPoints!AC143&amp;" "</f>
        <v xml:space="preserve">0 </v>
      </c>
      <c r="G51">
        <f>ControlPoints!N142</f>
        <v>1353955</v>
      </c>
      <c r="H51">
        <f>ControlPoints!O142</f>
        <v>13125</v>
      </c>
      <c r="I51" t="str">
        <f>ControlPoints!G143&amp;" "</f>
        <v xml:space="preserve">Y </v>
      </c>
      <c r="J51" t="str">
        <f>ControlPoints!G144&amp;" "</f>
        <v xml:space="preserve"> </v>
      </c>
    </row>
    <row r="52" spans="4:10">
      <c r="D52">
        <f>IF(ISNA(ControlPoints!X146),0,ControlPoints!X146)</f>
        <v>4147959</v>
      </c>
      <c r="E52">
        <f>IF(ISNA(ControlPoints!X147),0,ControlPoints!X147)</f>
        <v>0</v>
      </c>
      <c r="F52" t="str">
        <f>ControlPoints!AC146&amp;" "</f>
        <v xml:space="preserve">0 </v>
      </c>
      <c r="G52">
        <f>ControlPoints!N145</f>
        <v>1353956</v>
      </c>
      <c r="H52">
        <f>ControlPoints!O145</f>
        <v>13125</v>
      </c>
      <c r="I52" t="str">
        <f>ControlPoints!G146&amp;" "</f>
        <v xml:space="preserve">Y </v>
      </c>
      <c r="J52" t="str">
        <f>ControlPoints!G147&amp;" "</f>
        <v xml:space="preserve"> </v>
      </c>
    </row>
    <row r="53" spans="4:10">
      <c r="D53">
        <f>IF(ISNA(ControlPoints!X149),0,ControlPoints!X149)</f>
        <v>4147962</v>
      </c>
      <c r="E53">
        <f>IF(ISNA(ControlPoints!X150),0,ControlPoints!X150)</f>
        <v>0</v>
      </c>
      <c r="F53" t="str">
        <f>ControlPoints!AC149&amp;" "</f>
        <v xml:space="preserve">0 </v>
      </c>
      <c r="G53">
        <f>ControlPoints!N148</f>
        <v>1353957</v>
      </c>
      <c r="H53">
        <f>ControlPoints!O148</f>
        <v>13125</v>
      </c>
      <c r="I53" t="str">
        <f>ControlPoints!G149&amp;" "</f>
        <v xml:space="preserve">Y </v>
      </c>
      <c r="J53" t="str">
        <f>ControlPoints!G150&amp;" "</f>
        <v xml:space="preserve"> </v>
      </c>
    </row>
    <row r="54" spans="4:10">
      <c r="D54">
        <f>IF(ISNA(ControlPoints!X152),0,ControlPoints!X152)</f>
        <v>4147965</v>
      </c>
      <c r="E54">
        <f>IF(ISNA(ControlPoints!X153),0,ControlPoints!X153)</f>
        <v>0</v>
      </c>
      <c r="F54" t="str">
        <f>ControlPoints!AC152&amp;" "</f>
        <v xml:space="preserve">0 </v>
      </c>
      <c r="G54">
        <f>ControlPoints!N151</f>
        <v>1353958</v>
      </c>
      <c r="H54">
        <f>ControlPoints!O151</f>
        <v>13125</v>
      </c>
      <c r="I54" t="str">
        <f>ControlPoints!G152&amp;" "</f>
        <v xml:space="preserve">Y </v>
      </c>
      <c r="J54" t="str">
        <f>ControlPoints!G153&amp;" "</f>
        <v xml:space="preserve"> </v>
      </c>
    </row>
    <row r="55" spans="4:10">
      <c r="D55">
        <f>IF(ISNA(ControlPoints!X155),0,ControlPoints!X155)</f>
        <v>4147968</v>
      </c>
      <c r="E55">
        <f>IF(ISNA(ControlPoints!X156),0,ControlPoints!X156)</f>
        <v>0</v>
      </c>
      <c r="F55" t="str">
        <f>ControlPoints!AC155&amp;" "</f>
        <v xml:space="preserve">0 </v>
      </c>
      <c r="G55">
        <f>ControlPoints!N154</f>
        <v>1353959</v>
      </c>
      <c r="H55">
        <f>ControlPoints!O154</f>
        <v>13125</v>
      </c>
      <c r="I55" t="str">
        <f>ControlPoints!G155&amp;" "</f>
        <v xml:space="preserve">Y </v>
      </c>
      <c r="J55" t="str">
        <f>ControlPoints!G156&amp;" "</f>
        <v xml:space="preserve"> </v>
      </c>
    </row>
    <row r="56" spans="4:10">
      <c r="D56">
        <f>IF(ISNA(ControlPoints!X158),0,ControlPoints!X158)</f>
        <v>4147971</v>
      </c>
      <c r="E56">
        <f>IF(ISNA(ControlPoints!X159),0,ControlPoints!X159)</f>
        <v>0</v>
      </c>
      <c r="F56" t="str">
        <f>ControlPoints!AC158&amp;" "</f>
        <v xml:space="preserve">0 </v>
      </c>
      <c r="G56">
        <f>ControlPoints!N157</f>
        <v>1353960</v>
      </c>
      <c r="H56">
        <f>ControlPoints!O157</f>
        <v>13125</v>
      </c>
      <c r="I56" t="str">
        <f>ControlPoints!G158&amp;" "</f>
        <v xml:space="preserve">Y </v>
      </c>
      <c r="J56" t="str">
        <f>ControlPoints!G159&amp;" "</f>
        <v xml:space="preserve"> </v>
      </c>
    </row>
    <row r="57" spans="4:10">
      <c r="D57">
        <f>IF(ISNA(ControlPoints!X161),0,ControlPoints!X161)</f>
        <v>4147974</v>
      </c>
      <c r="E57">
        <f>IF(ISNA(ControlPoints!X162),0,ControlPoints!X162)</f>
        <v>0</v>
      </c>
      <c r="F57" t="str">
        <f>ControlPoints!AC161&amp;" "</f>
        <v xml:space="preserve">0 </v>
      </c>
      <c r="G57">
        <f>ControlPoints!N160</f>
        <v>1353961</v>
      </c>
      <c r="H57">
        <f>ControlPoints!O160</f>
        <v>13125</v>
      </c>
      <c r="I57" t="str">
        <f>ControlPoints!G161&amp;" "</f>
        <v xml:space="preserve">Y </v>
      </c>
      <c r="J57" t="str">
        <f>ControlPoints!G162&amp;" "</f>
        <v xml:space="preserve"> </v>
      </c>
    </row>
    <row r="58" spans="4:10">
      <c r="D58">
        <f>IF(ISNA(ControlPoints!X164),0,ControlPoints!X164)</f>
        <v>4147976</v>
      </c>
      <c r="E58">
        <f>IF(ISNA(ControlPoints!X165),0,ControlPoints!X165)</f>
        <v>0</v>
      </c>
      <c r="F58" t="str">
        <f>ControlPoints!AC164&amp;" "</f>
        <v xml:space="preserve">0 </v>
      </c>
      <c r="G58">
        <f>ControlPoints!N163</f>
        <v>1353962</v>
      </c>
      <c r="H58">
        <f>ControlPoints!O163</f>
        <v>13125</v>
      </c>
      <c r="I58" t="str">
        <f>ControlPoints!G164&amp;" "</f>
        <v xml:space="preserve">Y </v>
      </c>
      <c r="J58" t="str">
        <f>ControlPoints!G165&amp;" "</f>
        <v xml:space="preserve"> </v>
      </c>
    </row>
    <row r="59" spans="4:10">
      <c r="D59">
        <f>IF(ISNA(ControlPoints!X167),0,ControlPoints!X167)</f>
        <v>4147978</v>
      </c>
      <c r="E59">
        <f>IF(ISNA(ControlPoints!X168),0,ControlPoints!X168)</f>
        <v>0</v>
      </c>
      <c r="F59" t="str">
        <f>ControlPoints!AC167&amp;" "</f>
        <v xml:space="preserve">0 </v>
      </c>
      <c r="G59">
        <f>ControlPoints!N166</f>
        <v>1353963</v>
      </c>
      <c r="H59">
        <f>ControlPoints!O166</f>
        <v>13125</v>
      </c>
      <c r="I59" t="str">
        <f>ControlPoints!G167&amp;" "</f>
        <v xml:space="preserve">Y </v>
      </c>
      <c r="J59" t="str">
        <f>ControlPoints!G168&amp;" "</f>
        <v xml:space="preserve"> </v>
      </c>
    </row>
    <row r="60" spans="4:10">
      <c r="D60">
        <f>IF(ISNA(ControlPoints!X170),0,ControlPoints!X170)</f>
        <v>4147980</v>
      </c>
      <c r="E60">
        <f>IF(ISNA(ControlPoints!X171),0,ControlPoints!X171)</f>
        <v>0</v>
      </c>
      <c r="F60" t="str">
        <f>ControlPoints!AC170&amp;" "</f>
        <v xml:space="preserve">0 </v>
      </c>
      <c r="G60">
        <f>ControlPoints!N169</f>
        <v>1353964</v>
      </c>
      <c r="H60">
        <f>ControlPoints!O169</f>
        <v>13125</v>
      </c>
      <c r="I60" t="str">
        <f>ControlPoints!G170&amp;" "</f>
        <v xml:space="preserve">Y </v>
      </c>
      <c r="J60" t="str">
        <f>ControlPoints!G171&amp;" "</f>
        <v xml:space="preserve"> </v>
      </c>
    </row>
    <row r="61" spans="4:10">
      <c r="D61">
        <f>IF(ISNA(ControlPoints!X173),0,ControlPoints!X173)</f>
        <v>4147982</v>
      </c>
      <c r="E61">
        <f>IF(ISNA(ControlPoints!X174),0,ControlPoints!X174)</f>
        <v>0</v>
      </c>
      <c r="F61" t="str">
        <f>ControlPoints!AC173&amp;" "</f>
        <v xml:space="preserve">0 </v>
      </c>
      <c r="G61">
        <f>ControlPoints!N172</f>
        <v>1353965</v>
      </c>
      <c r="H61">
        <f>ControlPoints!O172</f>
        <v>13125</v>
      </c>
      <c r="I61" t="str">
        <f>ControlPoints!G173&amp;" "</f>
        <v xml:space="preserve">Y </v>
      </c>
      <c r="J61" t="str">
        <f>ControlPoints!G174&amp;" "</f>
        <v xml:space="preserve"> </v>
      </c>
    </row>
    <row r="62" spans="4:10">
      <c r="D62">
        <f>IF(ISNA(ControlPoints!X176),0,ControlPoints!X176)</f>
        <v>4147985</v>
      </c>
      <c r="E62">
        <f>IF(ISNA(ControlPoints!X177),0,ControlPoints!X177)</f>
        <v>0</v>
      </c>
      <c r="F62" t="str">
        <f>ControlPoints!AC176&amp;" "</f>
        <v xml:space="preserve">0 </v>
      </c>
      <c r="G62">
        <f>ControlPoints!N175</f>
        <v>1353966</v>
      </c>
      <c r="H62">
        <f>ControlPoints!O175</f>
        <v>13125</v>
      </c>
      <c r="I62" t="str">
        <f>ControlPoints!G176&amp;" "</f>
        <v xml:space="preserve">Y </v>
      </c>
      <c r="J62" t="str">
        <f>ControlPoints!G177&amp;" "</f>
        <v xml:space="preserve"> </v>
      </c>
    </row>
    <row r="63" spans="4:10">
      <c r="D63">
        <f>IF(ISNA(ControlPoints!X179),0,ControlPoints!X179)</f>
        <v>4147988</v>
      </c>
      <c r="E63">
        <f>IF(ISNA(ControlPoints!X180),0,ControlPoints!X180)</f>
        <v>0</v>
      </c>
      <c r="F63" t="str">
        <f>ControlPoints!AC179&amp;" "</f>
        <v xml:space="preserve">0 </v>
      </c>
      <c r="G63">
        <f>ControlPoints!N178</f>
        <v>1353967</v>
      </c>
      <c r="H63">
        <f>ControlPoints!O178</f>
        <v>13125</v>
      </c>
      <c r="I63" t="str">
        <f>ControlPoints!G179&amp;" "</f>
        <v xml:space="preserve">Y </v>
      </c>
      <c r="J63" t="str">
        <f>ControlPoints!G180&amp;" "</f>
        <v xml:space="preserve"> </v>
      </c>
    </row>
    <row r="64" spans="4:10">
      <c r="D64">
        <f>IF(ISNA(ControlPoints!X182),0,ControlPoints!X182)</f>
        <v>4147990</v>
      </c>
      <c r="E64">
        <f>IF(ISNA(ControlPoints!X183),0,ControlPoints!X183)</f>
        <v>0</v>
      </c>
      <c r="F64" t="str">
        <f>ControlPoints!AC182&amp;" "</f>
        <v xml:space="preserve">0 </v>
      </c>
      <c r="G64">
        <f>ControlPoints!N181</f>
        <v>1353968</v>
      </c>
      <c r="H64">
        <f>ControlPoints!O181</f>
        <v>13125</v>
      </c>
      <c r="I64" t="str">
        <f>ControlPoints!G182&amp;" "</f>
        <v xml:space="preserve"> </v>
      </c>
      <c r="J64" t="str">
        <f>ControlPoints!G183&amp;" "</f>
        <v xml:space="preserve"> </v>
      </c>
    </row>
    <row r="65" spans="4:10">
      <c r="D65">
        <f>IF(ISNA(ControlPoints!X185),0,ControlPoints!X185)</f>
        <v>4147993</v>
      </c>
      <c r="E65">
        <f>IF(ISNA(ControlPoints!X186),0,ControlPoints!X186)</f>
        <v>0</v>
      </c>
      <c r="F65" t="str">
        <f>ControlPoints!AC185&amp;" "</f>
        <v xml:space="preserve">0 </v>
      </c>
      <c r="G65">
        <f>ControlPoints!N184</f>
        <v>1353969</v>
      </c>
      <c r="H65">
        <f>ControlPoints!O184</f>
        <v>13125</v>
      </c>
      <c r="I65" t="str">
        <f>ControlPoints!G185&amp;" "</f>
        <v xml:space="preserve"> </v>
      </c>
      <c r="J65" t="str">
        <f>ControlPoints!G186&amp;" "</f>
        <v xml:space="preserve"> </v>
      </c>
    </row>
    <row r="66" spans="4:10">
      <c r="D66">
        <f>IF(ISNA(ControlPoints!X188),0,ControlPoints!X188)</f>
        <v>4147995</v>
      </c>
      <c r="E66">
        <f>IF(ISNA(ControlPoints!X189),0,ControlPoints!X189)</f>
        <v>0</v>
      </c>
      <c r="F66" t="str">
        <f>ControlPoints!AC188&amp;" "</f>
        <v xml:space="preserve">0 </v>
      </c>
      <c r="G66">
        <f>ControlPoints!N187</f>
        <v>1353970</v>
      </c>
      <c r="H66">
        <f>ControlPoints!O187</f>
        <v>13125</v>
      </c>
      <c r="I66" t="str">
        <f>ControlPoints!G188&amp;" "</f>
        <v xml:space="preserve"> </v>
      </c>
      <c r="J66" t="str">
        <f>ControlPoints!G189&amp;" "</f>
        <v xml:space="preserve"> </v>
      </c>
    </row>
    <row r="67" spans="4:10">
      <c r="D67">
        <f>IF(ISNA(ControlPoints!X191),0,ControlPoints!X191)</f>
        <v>4147998</v>
      </c>
      <c r="E67">
        <f>IF(ISNA(ControlPoints!X192),0,ControlPoints!X192)</f>
        <v>0</v>
      </c>
      <c r="F67" t="str">
        <f>ControlPoints!AC191&amp;" "</f>
        <v xml:space="preserve">0 </v>
      </c>
      <c r="G67">
        <f>ControlPoints!N190</f>
        <v>1353971</v>
      </c>
      <c r="H67">
        <f>ControlPoints!O190</f>
        <v>13125</v>
      </c>
      <c r="I67" t="str">
        <f>ControlPoints!G191&amp;" "</f>
        <v xml:space="preserve"> </v>
      </c>
      <c r="J67" t="str">
        <f>ControlPoints!G192&amp;" "</f>
        <v xml:space="preserve"> </v>
      </c>
    </row>
    <row r="68" spans="4:10">
      <c r="D68">
        <f>IF(ISNA(ControlPoints!X194),0,ControlPoints!X194)</f>
        <v>4148001</v>
      </c>
      <c r="E68">
        <f>IF(ISNA(ControlPoints!X195),0,ControlPoints!X195)</f>
        <v>0</v>
      </c>
      <c r="F68" t="str">
        <f>ControlPoints!AC194&amp;" "</f>
        <v xml:space="preserve">0 </v>
      </c>
      <c r="G68">
        <f>ControlPoints!N193</f>
        <v>1353972</v>
      </c>
      <c r="H68">
        <f>ControlPoints!O193</f>
        <v>13125</v>
      </c>
      <c r="I68" t="str">
        <f>ControlPoints!G194&amp;" "</f>
        <v xml:space="preserve"> </v>
      </c>
      <c r="J68" t="str">
        <f>ControlPoints!G195&amp;" "</f>
        <v xml:space="preserve"> </v>
      </c>
    </row>
    <row r="69" spans="4:10">
      <c r="D69">
        <f>IF(ISNA(ControlPoints!X197),0,ControlPoints!X197)</f>
        <v>4148004</v>
      </c>
      <c r="E69">
        <f>IF(ISNA(ControlPoints!X198),0,ControlPoints!X198)</f>
        <v>0</v>
      </c>
      <c r="F69" t="str">
        <f>ControlPoints!AC197&amp;" "</f>
        <v xml:space="preserve">0 </v>
      </c>
      <c r="G69">
        <f>ControlPoints!N196</f>
        <v>1353973</v>
      </c>
      <c r="H69">
        <f>ControlPoints!O196</f>
        <v>13125</v>
      </c>
      <c r="I69" t="str">
        <f>ControlPoints!G197&amp;" "</f>
        <v xml:space="preserve">Y </v>
      </c>
      <c r="J69" t="str">
        <f>ControlPoints!G198&amp;" "</f>
        <v xml:space="preserve"> </v>
      </c>
    </row>
    <row r="70" spans="4:10">
      <c r="D70">
        <f>IF(ISNA(ControlPoints!X200),0,ControlPoints!X200)</f>
        <v>4148007</v>
      </c>
      <c r="E70">
        <f>IF(ISNA(ControlPoints!X201),0,ControlPoints!X201)</f>
        <v>0</v>
      </c>
      <c r="F70" t="str">
        <f>ControlPoints!AC200&amp;" "</f>
        <v xml:space="preserve">0 </v>
      </c>
      <c r="G70">
        <f>ControlPoints!N199</f>
        <v>1353974</v>
      </c>
      <c r="H70">
        <f>ControlPoints!O199</f>
        <v>13125</v>
      </c>
      <c r="I70" t="str">
        <f>ControlPoints!G200&amp;" "</f>
        <v xml:space="preserve"> </v>
      </c>
      <c r="J70" t="str">
        <f>ControlPoints!G201&amp;" "</f>
        <v xml:space="preserve"> </v>
      </c>
    </row>
    <row r="71" spans="4:10">
      <c r="D71">
        <f>IF(ISNA(ControlPoints!X203),0,ControlPoints!X203)</f>
        <v>4148010</v>
      </c>
      <c r="E71">
        <f>IF(ISNA(ControlPoints!X204),0,ControlPoints!X204)</f>
        <v>0</v>
      </c>
      <c r="F71" t="str">
        <f>ControlPoints!AC203&amp;" "</f>
        <v xml:space="preserve">0 </v>
      </c>
      <c r="G71">
        <f>ControlPoints!N202</f>
        <v>1353975</v>
      </c>
      <c r="H71">
        <f>ControlPoints!O202</f>
        <v>13125</v>
      </c>
      <c r="I71" t="str">
        <f>ControlPoints!G203&amp;" "</f>
        <v xml:space="preserve">Y </v>
      </c>
      <c r="J71" t="str">
        <f>ControlPoints!G204&amp;" "</f>
        <v xml:space="preserve"> </v>
      </c>
    </row>
    <row r="72" spans="4:10">
      <c r="D72">
        <f>IF(ISNA(ControlPoints!X206),0,ControlPoints!X206)</f>
        <v>4148013</v>
      </c>
      <c r="E72">
        <f>IF(ISNA(ControlPoints!X207),0,ControlPoints!X207)</f>
        <v>0</v>
      </c>
      <c r="F72" t="str">
        <f>ControlPoints!AC206&amp;" "</f>
        <v xml:space="preserve">0 </v>
      </c>
      <c r="G72">
        <f>ControlPoints!N205</f>
        <v>1353976</v>
      </c>
      <c r="H72">
        <f>ControlPoints!O205</f>
        <v>13125</v>
      </c>
      <c r="I72" t="str">
        <f>ControlPoints!G206&amp;" "</f>
        <v xml:space="preserve"> </v>
      </c>
      <c r="J72" t="str">
        <f>ControlPoints!G207&amp;" "</f>
        <v xml:space="preserve"> </v>
      </c>
    </row>
    <row r="73" spans="4:10">
      <c r="D73">
        <f>IF(ISNA(ControlPoints!X209),0,ControlPoints!X209)</f>
        <v>4148016</v>
      </c>
      <c r="E73">
        <f>IF(ISNA(ControlPoints!X210),0,ControlPoints!X210)</f>
        <v>0</v>
      </c>
      <c r="F73" t="str">
        <f>ControlPoints!AC209&amp;" "</f>
        <v xml:space="preserve">0 </v>
      </c>
      <c r="G73">
        <f>ControlPoints!N208</f>
        <v>1353977</v>
      </c>
      <c r="H73">
        <f>ControlPoints!O208</f>
        <v>13125</v>
      </c>
      <c r="I73" t="str">
        <f>ControlPoints!G209&amp;" "</f>
        <v xml:space="preserve">Y </v>
      </c>
      <c r="J73" t="str">
        <f>ControlPoints!G210&amp;" "</f>
        <v xml:space="preserve"> </v>
      </c>
    </row>
    <row r="74" spans="4:10">
      <c r="D74">
        <f>IF(ISNA(ControlPoints!X212),0,ControlPoints!X212)</f>
        <v>4148019</v>
      </c>
      <c r="E74">
        <f>IF(ISNA(ControlPoints!X213),0,ControlPoints!X213)</f>
        <v>0</v>
      </c>
      <c r="F74" t="str">
        <f>ControlPoints!AC212&amp;" "</f>
        <v xml:space="preserve">0 </v>
      </c>
      <c r="G74">
        <f>ControlPoints!N211</f>
        <v>1353978</v>
      </c>
      <c r="H74">
        <f>ControlPoints!O211</f>
        <v>13125</v>
      </c>
      <c r="I74" t="str">
        <f>ControlPoints!G212&amp;" "</f>
        <v xml:space="preserve"> </v>
      </c>
      <c r="J74" t="str">
        <f>ControlPoints!G213&amp;" "</f>
        <v xml:space="preserve"> </v>
      </c>
    </row>
    <row r="75" spans="4:10">
      <c r="D75">
        <f>IF(ISNA(ControlPoints!X215),0,ControlPoints!X215)</f>
        <v>4148021</v>
      </c>
      <c r="E75">
        <f>IF(ISNA(ControlPoints!X216),0,ControlPoints!X216)</f>
        <v>0</v>
      </c>
      <c r="F75" t="str">
        <f>ControlPoints!AC215&amp;" "</f>
        <v xml:space="preserve">0 </v>
      </c>
      <c r="G75">
        <f>ControlPoints!N214</f>
        <v>1353979</v>
      </c>
      <c r="H75">
        <f>ControlPoints!O214</f>
        <v>13125</v>
      </c>
      <c r="I75" t="str">
        <f>ControlPoints!G215&amp;" "</f>
        <v xml:space="preserve"> </v>
      </c>
      <c r="J75" t="str">
        <f>ControlPoints!G216&amp;" "</f>
        <v xml:space="preserve"> </v>
      </c>
    </row>
    <row r="76" spans="4:10">
      <c r="D76">
        <f>IF(ISNA(ControlPoints!X218),0,ControlPoints!X218)</f>
        <v>4148024</v>
      </c>
      <c r="E76">
        <f>IF(ISNA(ControlPoints!X219),0,ControlPoints!X219)</f>
        <v>0</v>
      </c>
      <c r="F76" t="str">
        <f>ControlPoints!AC218&amp;" "</f>
        <v xml:space="preserve">0 </v>
      </c>
      <c r="G76">
        <f>ControlPoints!N217</f>
        <v>1353980</v>
      </c>
      <c r="H76">
        <f>ControlPoints!O217</f>
        <v>13125</v>
      </c>
      <c r="I76" t="str">
        <f>ControlPoints!G218&amp;" "</f>
        <v xml:space="preserve"> </v>
      </c>
      <c r="J76" t="str">
        <f>ControlPoints!G219&amp;" "</f>
        <v xml:space="preserve"> </v>
      </c>
    </row>
    <row r="77" spans="4:10">
      <c r="D77">
        <f>IF(ISNA(ControlPoints!X221),0,ControlPoints!X221)</f>
        <v>4148027</v>
      </c>
      <c r="E77">
        <f>IF(ISNA(ControlPoints!X222),0,ControlPoints!X222)</f>
        <v>0</v>
      </c>
      <c r="F77" t="str">
        <f>ControlPoints!AC221&amp;" "</f>
        <v xml:space="preserve">0 </v>
      </c>
      <c r="G77">
        <f>ControlPoints!N220</f>
        <v>1353981</v>
      </c>
      <c r="H77">
        <f>ControlPoints!O220</f>
        <v>13125</v>
      </c>
      <c r="I77" t="str">
        <f>ControlPoints!G221&amp;" "</f>
        <v xml:space="preserve"> </v>
      </c>
      <c r="J77" t="str">
        <f>ControlPoints!G222&amp;" "</f>
        <v xml:space="preserve"> </v>
      </c>
    </row>
    <row r="78" spans="4:10">
      <c r="D78">
        <f>IF(ISNA(ControlPoints!X224),0,ControlPoints!X224)</f>
        <v>4148030</v>
      </c>
      <c r="E78">
        <f>IF(ISNA(ControlPoints!X225),0,ControlPoints!X225)</f>
        <v>0</v>
      </c>
      <c r="F78" t="str">
        <f>ControlPoints!AC224&amp;" "</f>
        <v xml:space="preserve">0 </v>
      </c>
      <c r="G78">
        <f>ControlPoints!N223</f>
        <v>1353982</v>
      </c>
      <c r="H78">
        <f>ControlPoints!O223</f>
        <v>13125</v>
      </c>
      <c r="I78" t="str">
        <f>ControlPoints!G224&amp;" "</f>
        <v xml:space="preserve"> </v>
      </c>
      <c r="J78" t="str">
        <f>ControlPoints!G225&amp;" "</f>
        <v xml:space="preserve"> </v>
      </c>
    </row>
    <row r="79" spans="4:10">
      <c r="D79">
        <f>IF(ISNA(ControlPoints!X227),0,ControlPoints!X227)</f>
        <v>4148033</v>
      </c>
      <c r="E79">
        <f>IF(ISNA(ControlPoints!X228),0,ControlPoints!X228)</f>
        <v>0</v>
      </c>
      <c r="F79" t="str">
        <f>ControlPoints!AC227&amp;" "</f>
        <v xml:space="preserve">0 </v>
      </c>
      <c r="G79">
        <f>ControlPoints!N226</f>
        <v>1353983</v>
      </c>
      <c r="H79">
        <f>ControlPoints!O226</f>
        <v>13125</v>
      </c>
      <c r="I79" t="str">
        <f>ControlPoints!G227&amp;" "</f>
        <v xml:space="preserve"> </v>
      </c>
      <c r="J79" t="str">
        <f>ControlPoints!G228&amp;" "</f>
        <v xml:space="preserve"> </v>
      </c>
    </row>
    <row r="80" spans="4:10">
      <c r="D80">
        <f>IF(ISNA(ControlPoints!X230),0,ControlPoints!X230)</f>
        <v>4148036</v>
      </c>
      <c r="E80">
        <f>IF(ISNA(ControlPoints!X231),0,ControlPoints!X231)</f>
        <v>0</v>
      </c>
      <c r="F80" t="str">
        <f>ControlPoints!AC230&amp;" "</f>
        <v xml:space="preserve">0 </v>
      </c>
      <c r="G80">
        <f>ControlPoints!N229</f>
        <v>1353984</v>
      </c>
      <c r="H80">
        <f>ControlPoints!O229</f>
        <v>13125</v>
      </c>
      <c r="I80" t="str">
        <f>ControlPoints!G230&amp;" "</f>
        <v xml:space="preserve"> </v>
      </c>
      <c r="J80" t="str">
        <f>ControlPoints!G231&amp;" "</f>
        <v xml:space="preserve"> </v>
      </c>
    </row>
    <row r="81" spans="4:10">
      <c r="D81">
        <f>IF(ISNA(ControlPoints!X233),0,ControlPoints!X233)</f>
        <v>4148039</v>
      </c>
      <c r="E81">
        <f>IF(ISNA(ControlPoints!X234),0,ControlPoints!X234)</f>
        <v>0</v>
      </c>
      <c r="F81" t="str">
        <f>ControlPoints!AC233&amp;" "</f>
        <v xml:space="preserve">0 </v>
      </c>
      <c r="G81">
        <f>ControlPoints!N232</f>
        <v>1353985</v>
      </c>
      <c r="H81">
        <f>ControlPoints!O232</f>
        <v>13125</v>
      </c>
      <c r="I81" t="str">
        <f>ControlPoints!G233&amp;" "</f>
        <v xml:space="preserve">Y </v>
      </c>
      <c r="J81" t="str">
        <f>ControlPoints!G234&amp;" "</f>
        <v xml:space="preserve"> </v>
      </c>
    </row>
    <row r="82" spans="4:10">
      <c r="D82">
        <f>IF(ISNA(ControlPoints!X236),0,ControlPoints!X236)</f>
        <v>4148042</v>
      </c>
      <c r="E82">
        <f>IF(ISNA(ControlPoints!X237),0,ControlPoints!X237)</f>
        <v>0</v>
      </c>
      <c r="F82" t="str">
        <f>ControlPoints!AC236&amp;" "</f>
        <v xml:space="preserve">0 </v>
      </c>
      <c r="G82">
        <f>ControlPoints!N235</f>
        <v>1353986</v>
      </c>
      <c r="H82">
        <f>ControlPoints!O235</f>
        <v>13125</v>
      </c>
      <c r="I82" t="str">
        <f>ControlPoints!G236&amp;" "</f>
        <v xml:space="preserve"> </v>
      </c>
      <c r="J82" t="str">
        <f>ControlPoints!G237&amp;" "</f>
        <v xml:space="preserve"> </v>
      </c>
    </row>
    <row r="83" spans="4:10">
      <c r="D83">
        <f>IF(ISNA(ControlPoints!X239),0,ControlPoints!X239)</f>
        <v>4148044</v>
      </c>
      <c r="E83">
        <f>IF(ISNA(ControlPoints!X240),0,ControlPoints!X240)</f>
        <v>0</v>
      </c>
      <c r="F83" t="str">
        <f>ControlPoints!AC239&amp;" "</f>
        <v xml:space="preserve">0 </v>
      </c>
      <c r="G83">
        <f>ControlPoints!N238</f>
        <v>1353987</v>
      </c>
      <c r="H83">
        <f>ControlPoints!O238</f>
        <v>13125</v>
      </c>
      <c r="I83" t="str">
        <f>ControlPoints!G239&amp;" "</f>
        <v xml:space="preserve"> </v>
      </c>
      <c r="J83" t="str">
        <f>ControlPoints!G240&amp;" "</f>
        <v xml:space="preserve"> </v>
      </c>
    </row>
    <row r="84" spans="4:10">
      <c r="D84">
        <f>IF(ISNA(ControlPoints!X242),0,ControlPoints!X242)</f>
        <v>4148046</v>
      </c>
      <c r="E84">
        <f>IF(ISNA(ControlPoints!X243),0,ControlPoints!X243)</f>
        <v>0</v>
      </c>
      <c r="F84" t="str">
        <f>ControlPoints!AC242&amp;" "</f>
        <v xml:space="preserve">0 </v>
      </c>
      <c r="G84">
        <f>ControlPoints!N241</f>
        <v>1353988</v>
      </c>
      <c r="H84">
        <f>ControlPoints!O241</f>
        <v>13125</v>
      </c>
      <c r="I84" t="str">
        <f>ControlPoints!G242&amp;" "</f>
        <v xml:space="preserve"> </v>
      </c>
      <c r="J84" t="str">
        <f>ControlPoints!G243&amp;" "</f>
        <v xml:space="preserve"> </v>
      </c>
    </row>
    <row r="85" spans="4:10">
      <c r="D85">
        <f>IF(ISNA(ControlPoints!X245),0,ControlPoints!X245)</f>
        <v>4148048</v>
      </c>
      <c r="E85">
        <f>IF(ISNA(ControlPoints!X246),0,ControlPoints!X246)</f>
        <v>0</v>
      </c>
      <c r="F85" t="str">
        <f>ControlPoints!AC245&amp;" "</f>
        <v xml:space="preserve">0 </v>
      </c>
      <c r="G85">
        <f>ControlPoints!N244</f>
        <v>1353989</v>
      </c>
      <c r="H85">
        <f>ControlPoints!O244</f>
        <v>13125</v>
      </c>
      <c r="I85" t="str">
        <f>ControlPoints!G245&amp;" "</f>
        <v xml:space="preserve"> </v>
      </c>
      <c r="J85" t="str">
        <f>ControlPoints!G246&amp;" "</f>
        <v xml:space="preserve"> </v>
      </c>
    </row>
    <row r="86" spans="4:10">
      <c r="D86">
        <f>IF(ISNA(ControlPoints!X248),0,ControlPoints!X248)</f>
        <v>4148050</v>
      </c>
      <c r="E86">
        <f>IF(ISNA(ControlPoints!X249),0,ControlPoints!X249)</f>
        <v>0</v>
      </c>
      <c r="F86" t="str">
        <f>ControlPoints!AC248&amp;" "</f>
        <v xml:space="preserve">0 </v>
      </c>
      <c r="G86">
        <f>ControlPoints!N247</f>
        <v>1353990</v>
      </c>
      <c r="H86">
        <f>ControlPoints!O247</f>
        <v>13125</v>
      </c>
      <c r="I86" t="str">
        <f>ControlPoints!G248&amp;" "</f>
        <v xml:space="preserve"> </v>
      </c>
      <c r="J86" t="str">
        <f>ControlPoints!G249&amp;" "</f>
        <v xml:space="preserve"> </v>
      </c>
    </row>
    <row r="87" spans="4:10">
      <c r="D87">
        <f>IF(ISNA(ControlPoints!X251),0,ControlPoints!X251)</f>
        <v>4148052</v>
      </c>
      <c r="E87">
        <f>IF(ISNA(ControlPoints!X252),0,ControlPoints!X252)</f>
        <v>0</v>
      </c>
      <c r="F87" t="str">
        <f>ControlPoints!AC251&amp;" "</f>
        <v xml:space="preserve">0 </v>
      </c>
      <c r="G87">
        <f>ControlPoints!N250</f>
        <v>1353991</v>
      </c>
      <c r="H87">
        <f>ControlPoints!O250</f>
        <v>13125</v>
      </c>
      <c r="I87" t="str">
        <f>ControlPoints!G251&amp;" "</f>
        <v xml:space="preserve"> </v>
      </c>
      <c r="J87" t="str">
        <f>ControlPoints!G252&amp;" "</f>
        <v xml:space="preserve"> </v>
      </c>
    </row>
    <row r="88" spans="4:10">
      <c r="D88">
        <f>IF(ISNA(ControlPoints!X254),0,ControlPoints!X254)</f>
        <v>4148054</v>
      </c>
      <c r="E88">
        <f>IF(ISNA(ControlPoints!X255),0,ControlPoints!X255)</f>
        <v>0</v>
      </c>
      <c r="F88" t="str">
        <f>ControlPoints!AC254&amp;" "</f>
        <v xml:space="preserve">0 </v>
      </c>
      <c r="G88">
        <f>ControlPoints!N253</f>
        <v>1353992</v>
      </c>
      <c r="H88">
        <f>ControlPoints!O253</f>
        <v>13125</v>
      </c>
      <c r="I88" t="str">
        <f>ControlPoints!G254&amp;" "</f>
        <v xml:space="preserve"> </v>
      </c>
      <c r="J88" t="str">
        <f>ControlPoints!G255&amp;" "</f>
        <v xml:space="preserve"> </v>
      </c>
    </row>
    <row r="89" spans="4:10">
      <c r="D89">
        <f>IF(ISNA(ControlPoints!X257),0,ControlPoints!X257)</f>
        <v>4148057</v>
      </c>
      <c r="E89">
        <f>IF(ISNA(ControlPoints!X258),0,ControlPoints!X258)</f>
        <v>0</v>
      </c>
      <c r="F89" t="str">
        <f>ControlPoints!AC257&amp;" "</f>
        <v xml:space="preserve">0 </v>
      </c>
      <c r="G89">
        <f>ControlPoints!N256</f>
        <v>1353993</v>
      </c>
      <c r="H89">
        <f>ControlPoints!O256</f>
        <v>13125</v>
      </c>
      <c r="I89" t="str">
        <f>ControlPoints!G257&amp;" "</f>
        <v xml:space="preserve"> </v>
      </c>
      <c r="J89" t="str">
        <f>ControlPoints!G258&amp;" "</f>
        <v xml:space="preserve"> </v>
      </c>
    </row>
    <row r="90" spans="4:10">
      <c r="D90">
        <f>IF(ISNA(ControlPoints!X260),0,ControlPoints!X260)</f>
        <v>4148060</v>
      </c>
      <c r="E90">
        <f>IF(ISNA(ControlPoints!X261),0,ControlPoints!X261)</f>
        <v>0</v>
      </c>
      <c r="F90" t="str">
        <f>ControlPoints!AC260&amp;" "</f>
        <v xml:space="preserve">0 </v>
      </c>
      <c r="G90">
        <f>ControlPoints!N259</f>
        <v>1353994</v>
      </c>
      <c r="H90">
        <f>ControlPoints!O259</f>
        <v>13125</v>
      </c>
      <c r="I90" t="str">
        <f>ControlPoints!G260&amp;" "</f>
        <v xml:space="preserve"> </v>
      </c>
      <c r="J90" t="str">
        <f>ControlPoints!G261&amp;" "</f>
        <v xml:space="preserve"> </v>
      </c>
    </row>
    <row r="91" spans="4:10">
      <c r="D91">
        <f>IF(ISNA(ControlPoints!X263),0,ControlPoints!X263)</f>
        <v>4148063</v>
      </c>
      <c r="E91">
        <f>IF(ISNA(ControlPoints!X264),0,ControlPoints!X264)</f>
        <v>0</v>
      </c>
      <c r="F91" t="str">
        <f>ControlPoints!AC263&amp;" "</f>
        <v xml:space="preserve">0 </v>
      </c>
      <c r="G91">
        <f>ControlPoints!N262</f>
        <v>1353995</v>
      </c>
      <c r="H91">
        <f>ControlPoints!O262</f>
        <v>13125</v>
      </c>
      <c r="I91" t="str">
        <f>ControlPoints!G263&amp;" "</f>
        <v xml:space="preserve"> </v>
      </c>
      <c r="J91" t="str">
        <f>ControlPoints!G264&amp;" "</f>
        <v xml:space="preserve"> </v>
      </c>
    </row>
    <row r="92" spans="4:10">
      <c r="D92">
        <f>IF(ISNA(ControlPoints!X266),0,ControlPoints!X266)</f>
        <v>4148066</v>
      </c>
      <c r="E92">
        <f>IF(ISNA(ControlPoints!X267),0,ControlPoints!X267)</f>
        <v>0</v>
      </c>
      <c r="F92" t="str">
        <f>ControlPoints!AC266&amp;" "</f>
        <v xml:space="preserve">0 </v>
      </c>
      <c r="G92">
        <f>ControlPoints!N265</f>
        <v>1353996</v>
      </c>
      <c r="H92">
        <f>ControlPoints!O265</f>
        <v>13125</v>
      </c>
      <c r="I92" t="str">
        <f>ControlPoints!G266&amp;" "</f>
        <v xml:space="preserve"> </v>
      </c>
      <c r="J92" t="str">
        <f>ControlPoints!G267&amp;" "</f>
        <v xml:space="preserve"> </v>
      </c>
    </row>
    <row r="93" spans="4:10">
      <c r="D93">
        <f>IF(ISNA(ControlPoints!X269),0,ControlPoints!X269)</f>
        <v>4148069</v>
      </c>
      <c r="E93">
        <f>IF(ISNA(ControlPoints!X270),0,ControlPoints!X270)</f>
        <v>0</v>
      </c>
      <c r="F93" t="str">
        <f>ControlPoints!AC269&amp;" "</f>
        <v xml:space="preserve">0 </v>
      </c>
      <c r="G93">
        <f>ControlPoints!N268</f>
        <v>1353997</v>
      </c>
      <c r="H93">
        <f>ControlPoints!O268</f>
        <v>13125</v>
      </c>
      <c r="I93" t="str">
        <f>ControlPoints!G269&amp;" "</f>
        <v xml:space="preserve">Y </v>
      </c>
      <c r="J93" t="str">
        <f>ControlPoints!G270&amp;" "</f>
        <v xml:space="preserve"> </v>
      </c>
    </row>
    <row r="94" spans="4:10">
      <c r="D94">
        <f>IF(ISNA(ControlPoints!X272),0,ControlPoints!X272)</f>
        <v>4148072</v>
      </c>
      <c r="E94">
        <f>IF(ISNA(ControlPoints!X273),0,ControlPoints!X273)</f>
        <v>0</v>
      </c>
      <c r="F94" t="str">
        <f>ControlPoints!AC272&amp;" "</f>
        <v xml:space="preserve">0 </v>
      </c>
      <c r="G94">
        <f>ControlPoints!N271</f>
        <v>1353998</v>
      </c>
      <c r="H94">
        <f>ControlPoints!O271</f>
        <v>13125</v>
      </c>
      <c r="I94" t="str">
        <f>ControlPoints!G272&amp;" "</f>
        <v xml:space="preserve"> </v>
      </c>
      <c r="J94" t="str">
        <f>ControlPoints!G273&amp;" "</f>
        <v xml:space="preserve"> </v>
      </c>
    </row>
    <row r="95" spans="4:10">
      <c r="D95">
        <f>IF(ISNA(ControlPoints!X275),0,ControlPoints!X275)</f>
        <v>4148075</v>
      </c>
      <c r="E95">
        <f>IF(ISNA(ControlPoints!X276),0,ControlPoints!X276)</f>
        <v>0</v>
      </c>
      <c r="F95" t="str">
        <f>ControlPoints!AC275&amp;" "</f>
        <v xml:space="preserve">0 </v>
      </c>
      <c r="G95">
        <f>ControlPoints!N274</f>
        <v>1353999</v>
      </c>
      <c r="H95">
        <f>ControlPoints!O274</f>
        <v>13125</v>
      </c>
      <c r="I95" t="str">
        <f>ControlPoints!G275&amp;" "</f>
        <v xml:space="preserve">Y </v>
      </c>
      <c r="J95" t="str">
        <f>ControlPoints!G276&amp;" "</f>
        <v xml:space="preserve"> </v>
      </c>
    </row>
    <row r="96" spans="4:10">
      <c r="D96">
        <f>IF(ISNA(ControlPoints!X278),0,ControlPoints!X278)</f>
        <v>4148077</v>
      </c>
      <c r="E96">
        <f>IF(ISNA(ControlPoints!X279),0,ControlPoints!X279)</f>
        <v>0</v>
      </c>
      <c r="F96" t="str">
        <f>ControlPoints!AC278&amp;" "</f>
        <v xml:space="preserve">0 </v>
      </c>
      <c r="G96">
        <f>ControlPoints!N277</f>
        <v>1354000</v>
      </c>
      <c r="H96">
        <f>ControlPoints!O277</f>
        <v>13125</v>
      </c>
      <c r="I96" t="str">
        <f>ControlPoints!G278&amp;" "</f>
        <v xml:space="preserve">Y </v>
      </c>
      <c r="J96" t="str">
        <f>ControlPoints!G279&amp;" "</f>
        <v xml:space="preserve"> </v>
      </c>
    </row>
    <row r="97" spans="4:10">
      <c r="D97">
        <f>IF(ISNA(ControlPoints!X281),0,ControlPoints!X281)</f>
        <v>4148080</v>
      </c>
      <c r="E97">
        <f>IF(ISNA(ControlPoints!X282),0,ControlPoints!X282)</f>
        <v>0</v>
      </c>
      <c r="F97" t="str">
        <f>ControlPoints!AC281&amp;" "</f>
        <v xml:space="preserve">0 </v>
      </c>
      <c r="G97">
        <f>ControlPoints!N280</f>
        <v>1354001</v>
      </c>
      <c r="H97">
        <f>ControlPoints!O280</f>
        <v>13125</v>
      </c>
      <c r="I97" t="str">
        <f>ControlPoints!G281&amp;" "</f>
        <v xml:space="preserve"> </v>
      </c>
      <c r="J97" t="str">
        <f>ControlPoints!G282&amp;" "</f>
        <v xml:space="preserve"> </v>
      </c>
    </row>
    <row r="98" spans="4:10">
      <c r="D98">
        <f>IF(ISNA(ControlPoints!X284),0,ControlPoints!X284)</f>
        <v>4148083</v>
      </c>
      <c r="E98">
        <f>IF(ISNA(ControlPoints!X285),0,ControlPoints!X285)</f>
        <v>0</v>
      </c>
      <c r="F98" t="str">
        <f>ControlPoints!AC284&amp;" "</f>
        <v xml:space="preserve">0 </v>
      </c>
      <c r="G98">
        <f>ControlPoints!N283</f>
        <v>1354002</v>
      </c>
      <c r="H98">
        <f>ControlPoints!O283</f>
        <v>13125</v>
      </c>
      <c r="I98" t="str">
        <f>ControlPoints!G284&amp;" "</f>
        <v xml:space="preserve"> </v>
      </c>
      <c r="J98" t="str">
        <f>ControlPoints!G285&amp;" "</f>
        <v xml:space="preserve"> </v>
      </c>
    </row>
    <row r="99" spans="4:10">
      <c r="D99">
        <f>IF(ISNA(ControlPoints!X287),0,ControlPoints!X287)</f>
        <v>4148086</v>
      </c>
      <c r="E99">
        <f>IF(ISNA(ControlPoints!X288),0,ControlPoints!X288)</f>
        <v>0</v>
      </c>
      <c r="F99" t="str">
        <f>ControlPoints!AC287&amp;" "</f>
        <v xml:space="preserve">0 </v>
      </c>
      <c r="G99">
        <f>ControlPoints!N286</f>
        <v>1354003</v>
      </c>
      <c r="H99">
        <f>ControlPoints!O286</f>
        <v>13125</v>
      </c>
      <c r="I99" t="str">
        <f>ControlPoints!G287&amp;" "</f>
        <v xml:space="preserve"> </v>
      </c>
      <c r="J99" t="str">
        <f>ControlPoints!G288&amp;" "</f>
        <v xml:space="preserve"> </v>
      </c>
    </row>
    <row r="100" spans="4:10">
      <c r="D100">
        <f>IF(ISNA(ControlPoints!X290),0,ControlPoints!X290)</f>
        <v>4148089</v>
      </c>
      <c r="E100">
        <f>IF(ISNA(ControlPoints!X291),0,ControlPoints!X291)</f>
        <v>0</v>
      </c>
      <c r="F100" t="str">
        <f>ControlPoints!AC290&amp;" "</f>
        <v xml:space="preserve">0 </v>
      </c>
      <c r="G100">
        <f>ControlPoints!N289</f>
        <v>1354004</v>
      </c>
      <c r="H100">
        <f>ControlPoints!O289</f>
        <v>13125</v>
      </c>
      <c r="I100" t="str">
        <f>ControlPoints!G290&amp;" "</f>
        <v xml:space="preserve"> </v>
      </c>
      <c r="J100" t="str">
        <f>ControlPoints!G291&amp;" "</f>
        <v xml:space="preserve"> </v>
      </c>
    </row>
    <row r="101" spans="4:10">
      <c r="D101">
        <f>IF(ISNA(ControlPoints!X293),0,ControlPoints!X293)</f>
        <v>4148092</v>
      </c>
      <c r="E101">
        <f>IF(ISNA(ControlPoints!X294),0,ControlPoints!X294)</f>
        <v>0</v>
      </c>
      <c r="F101" t="str">
        <f>ControlPoints!AC293&amp;" "</f>
        <v xml:space="preserve">0 </v>
      </c>
      <c r="G101">
        <f>ControlPoints!N292</f>
        <v>1354005</v>
      </c>
      <c r="H101">
        <f>ControlPoints!O292</f>
        <v>13125</v>
      </c>
      <c r="I101" t="str">
        <f>ControlPoints!G293&amp;" "</f>
        <v xml:space="preserve">Y </v>
      </c>
      <c r="J101" t="str">
        <f>ControlPoints!G294&amp;" "</f>
        <v xml:space="preserve"> </v>
      </c>
    </row>
    <row r="102" spans="4:10">
      <c r="D102">
        <f>IF(ISNA(ControlPoints!X296),0,ControlPoints!X296)</f>
        <v>4148094</v>
      </c>
      <c r="E102">
        <f>IF(ISNA(ControlPoints!X297),0,ControlPoints!X297)</f>
        <v>0</v>
      </c>
      <c r="F102" t="str">
        <f>ControlPoints!AC296&amp;" "</f>
        <v xml:space="preserve">0 </v>
      </c>
      <c r="G102">
        <f>ControlPoints!N295</f>
        <v>1354006</v>
      </c>
      <c r="H102">
        <f>ControlPoints!O295</f>
        <v>13125</v>
      </c>
      <c r="I102" t="str">
        <f>ControlPoints!G296&amp;" "</f>
        <v xml:space="preserve">Y </v>
      </c>
      <c r="J102" t="str">
        <f>ControlPoints!G297&amp;" "</f>
        <v xml:space="preserve"> </v>
      </c>
    </row>
    <row r="103" spans="4:10">
      <c r="D103">
        <f>IF(ISNA(ControlPoints!X299),0,ControlPoints!X299)</f>
        <v>4148097</v>
      </c>
      <c r="E103">
        <f>IF(ISNA(ControlPoints!X300),0,ControlPoints!X300)</f>
        <v>0</v>
      </c>
      <c r="F103" t="str">
        <f>ControlPoints!AC299&amp;" "</f>
        <v xml:space="preserve">0 </v>
      </c>
      <c r="G103">
        <f>ControlPoints!N298</f>
        <v>1354007</v>
      </c>
      <c r="H103">
        <f>ControlPoints!O298</f>
        <v>13125</v>
      </c>
      <c r="I103" t="str">
        <f>ControlPoints!G299&amp;" "</f>
        <v xml:space="preserve"> </v>
      </c>
      <c r="J103" t="str">
        <f>ControlPoints!G300&amp;" "</f>
        <v xml:space="preserve"> </v>
      </c>
    </row>
    <row r="104" spans="4:10">
      <c r="D104">
        <f>IF(ISNA(ControlPoints!X302),0,ControlPoints!X302)</f>
        <v>4148100</v>
      </c>
      <c r="E104">
        <f>IF(ISNA(ControlPoints!X303),0,ControlPoints!X303)</f>
        <v>0</v>
      </c>
      <c r="F104" t="str">
        <f>ControlPoints!AC302&amp;" "</f>
        <v xml:space="preserve">0 </v>
      </c>
      <c r="G104">
        <f>ControlPoints!N301</f>
        <v>1354008</v>
      </c>
      <c r="H104">
        <f>ControlPoints!O301</f>
        <v>13125</v>
      </c>
      <c r="I104" t="str">
        <f>ControlPoints!G302&amp;" "</f>
        <v xml:space="preserve">Y </v>
      </c>
      <c r="J104" t="str">
        <f>ControlPoints!G303&amp;" "</f>
        <v xml:space="preserve"> </v>
      </c>
    </row>
    <row r="105" spans="4:10">
      <c r="D105">
        <f>IF(ISNA(ControlPoints!X305),0,ControlPoints!X305)</f>
        <v>4148103</v>
      </c>
      <c r="E105">
        <f>IF(ISNA(ControlPoints!X306),0,ControlPoints!X306)</f>
        <v>0</v>
      </c>
      <c r="F105" t="str">
        <f>ControlPoints!AC305&amp;" "</f>
        <v xml:space="preserve">0 </v>
      </c>
      <c r="G105">
        <f>ControlPoints!N304</f>
        <v>1354009</v>
      </c>
      <c r="H105">
        <f>ControlPoints!O304</f>
        <v>13125</v>
      </c>
      <c r="I105" t="str">
        <f>ControlPoints!G305&amp;" "</f>
        <v xml:space="preserve">Y </v>
      </c>
      <c r="J105" t="str">
        <f>ControlPoints!G306&amp;" "</f>
        <v xml:space="preserve"> </v>
      </c>
    </row>
    <row r="106" spans="4:10">
      <c r="D106">
        <f>IF(ISNA(ControlPoints!X308),0,ControlPoints!X308)</f>
        <v>4148106</v>
      </c>
      <c r="E106">
        <f>IF(ISNA(ControlPoints!X309),0,ControlPoints!X309)</f>
        <v>0</v>
      </c>
      <c r="F106" t="str">
        <f>ControlPoints!AC308&amp;" "</f>
        <v xml:space="preserve">0 </v>
      </c>
      <c r="G106">
        <f>ControlPoints!N307</f>
        <v>1354010</v>
      </c>
      <c r="H106">
        <f>ControlPoints!O307</f>
        <v>13125</v>
      </c>
      <c r="I106" t="str">
        <f>ControlPoints!G308&amp;" "</f>
        <v xml:space="preserve">Y </v>
      </c>
      <c r="J106" t="str">
        <f>ControlPoints!G309&amp;" "</f>
        <v xml:space="preserve"> </v>
      </c>
    </row>
    <row r="107" spans="4:10">
      <c r="D107">
        <f>IF(ISNA(ControlPoints!X311),0,ControlPoints!X311)</f>
        <v>4148109</v>
      </c>
      <c r="E107">
        <f>IF(ISNA(ControlPoints!X312),0,ControlPoints!X312)</f>
        <v>0</v>
      </c>
      <c r="F107" t="str">
        <f>ControlPoints!AC311&amp;" "</f>
        <v xml:space="preserve">0 </v>
      </c>
      <c r="G107">
        <f>ControlPoints!N310</f>
        <v>1354011</v>
      </c>
      <c r="H107">
        <f>ControlPoints!O310</f>
        <v>13125</v>
      </c>
      <c r="I107" t="str">
        <f>ControlPoints!G311&amp;" "</f>
        <v xml:space="preserve"> </v>
      </c>
      <c r="J107" t="str">
        <f>ControlPoints!G312&amp;" "</f>
        <v xml:space="preserve"> </v>
      </c>
    </row>
    <row r="108" spans="4:10">
      <c r="D108">
        <f>IF(ISNA(ControlPoints!X314),0,ControlPoints!X314)</f>
        <v>4148112</v>
      </c>
      <c r="E108">
        <f>IF(ISNA(ControlPoints!X315),0,ControlPoints!X315)</f>
        <v>0</v>
      </c>
      <c r="F108" t="str">
        <f>ControlPoints!AC314&amp;" "</f>
        <v xml:space="preserve">0 </v>
      </c>
      <c r="G108">
        <f>ControlPoints!N313</f>
        <v>1354012</v>
      </c>
      <c r="H108">
        <f>ControlPoints!O313</f>
        <v>13125</v>
      </c>
      <c r="I108" t="str">
        <f>ControlPoints!G314&amp;" "</f>
        <v xml:space="preserve"> </v>
      </c>
      <c r="J108" t="str">
        <f>ControlPoints!G315&amp;" "</f>
        <v xml:space="preserve"> </v>
      </c>
    </row>
    <row r="109" spans="4:10">
      <c r="D109">
        <f>IF(ISNA(ControlPoints!X317),0,ControlPoints!X317)</f>
        <v>4148115</v>
      </c>
      <c r="E109">
        <f>IF(ISNA(ControlPoints!X318),0,ControlPoints!X318)</f>
        <v>0</v>
      </c>
      <c r="F109" t="str">
        <f>ControlPoints!AC317&amp;" "</f>
        <v xml:space="preserve">0 </v>
      </c>
      <c r="G109">
        <f>ControlPoints!N316</f>
        <v>1354013</v>
      </c>
      <c r="H109">
        <f>ControlPoints!O316</f>
        <v>13125</v>
      </c>
      <c r="I109" t="str">
        <f>ControlPoints!G317&amp;" "</f>
        <v xml:space="preserve"> </v>
      </c>
      <c r="J109" t="str">
        <f>ControlPoints!G318&amp;" "</f>
        <v xml:space="preserve"> </v>
      </c>
    </row>
    <row r="110" spans="4:10">
      <c r="D110">
        <f>IF(ISNA(ControlPoints!X320),0,ControlPoints!X320)</f>
        <v>4148118</v>
      </c>
      <c r="E110">
        <f>IF(ISNA(ControlPoints!X321),0,ControlPoints!X321)</f>
        <v>0</v>
      </c>
      <c r="F110" t="str">
        <f>ControlPoints!AC320&amp;" "</f>
        <v xml:space="preserve">0 </v>
      </c>
      <c r="G110">
        <f>ControlPoints!N319</f>
        <v>1354014</v>
      </c>
      <c r="H110">
        <f>ControlPoints!O319</f>
        <v>13125</v>
      </c>
      <c r="I110" t="str">
        <f>ControlPoints!G320&amp;" "</f>
        <v xml:space="preserve">Y </v>
      </c>
      <c r="J110" t="str">
        <f>ControlPoints!G321&amp;" "</f>
        <v xml:space="preserve"> </v>
      </c>
    </row>
    <row r="111" spans="4:10">
      <c r="D111">
        <f>IF(ISNA(ControlPoints!X323),0,ControlPoints!X323)</f>
        <v>4148121</v>
      </c>
      <c r="E111">
        <f>IF(ISNA(ControlPoints!X324),0,ControlPoints!X324)</f>
        <v>0</v>
      </c>
      <c r="F111" t="str">
        <f>ControlPoints!AC323&amp;" "</f>
        <v xml:space="preserve">0 </v>
      </c>
      <c r="G111">
        <f>ControlPoints!N322</f>
        <v>1354015</v>
      </c>
      <c r="H111">
        <f>ControlPoints!O322</f>
        <v>13125</v>
      </c>
      <c r="I111" t="str">
        <f>ControlPoints!G323&amp;" "</f>
        <v xml:space="preserve"> </v>
      </c>
      <c r="J111" t="str">
        <f>ControlPoints!G324&amp;" "</f>
        <v xml:space="preserve"> </v>
      </c>
    </row>
    <row r="112" spans="4:10">
      <c r="D112">
        <f>IF(ISNA(ControlPoints!X326),0,ControlPoints!X326)</f>
        <v>4148124</v>
      </c>
      <c r="E112">
        <f>IF(ISNA(ControlPoints!X327),0,ControlPoints!X327)</f>
        <v>0</v>
      </c>
      <c r="F112" t="str">
        <f>ControlPoints!AC326&amp;" "</f>
        <v xml:space="preserve">0 </v>
      </c>
      <c r="G112">
        <f>ControlPoints!N325</f>
        <v>1354016</v>
      </c>
      <c r="H112">
        <f>ControlPoints!O325</f>
        <v>13125</v>
      </c>
      <c r="I112" t="str">
        <f>ControlPoints!G326&amp;" "</f>
        <v xml:space="preserve">Y </v>
      </c>
      <c r="J112" t="str">
        <f>ControlPoints!G327&amp;" "</f>
        <v xml:space="preserve"> </v>
      </c>
    </row>
    <row r="113" spans="4:10">
      <c r="D113">
        <f>IF(ISNA(ControlPoints!X329),0,ControlPoints!X329)</f>
        <v>4148127</v>
      </c>
      <c r="E113">
        <f>IF(ISNA(ControlPoints!X330),0,ControlPoints!X330)</f>
        <v>0</v>
      </c>
      <c r="F113" t="str">
        <f>ControlPoints!AC329&amp;" "</f>
        <v xml:space="preserve">0 </v>
      </c>
      <c r="G113">
        <f>ControlPoints!N328</f>
        <v>1354017</v>
      </c>
      <c r="H113">
        <f>ControlPoints!O328</f>
        <v>13125</v>
      </c>
      <c r="I113" t="str">
        <f>ControlPoints!G329&amp;" "</f>
        <v xml:space="preserve">Y </v>
      </c>
      <c r="J113" t="str">
        <f>ControlPoints!G330&amp;" "</f>
        <v xml:space="preserve"> </v>
      </c>
    </row>
    <row r="114" spans="4:10">
      <c r="D114">
        <f>IF(ISNA(ControlPoints!X332),0,ControlPoints!X332)</f>
        <v>4148130</v>
      </c>
      <c r="E114">
        <f>IF(ISNA(ControlPoints!X333),0,ControlPoints!X333)</f>
        <v>0</v>
      </c>
      <c r="F114" t="str">
        <f>ControlPoints!AC332&amp;" "</f>
        <v xml:space="preserve">0 </v>
      </c>
      <c r="G114">
        <f>ControlPoints!N331</f>
        <v>1354018</v>
      </c>
      <c r="H114">
        <f>ControlPoints!O331</f>
        <v>13125</v>
      </c>
      <c r="I114" t="str">
        <f>ControlPoints!G332&amp;" "</f>
        <v xml:space="preserve">Y </v>
      </c>
      <c r="J114" t="str">
        <f>ControlPoints!G333&amp;" "</f>
        <v xml:space="preserve"> </v>
      </c>
    </row>
    <row r="115" spans="4:10">
      <c r="D115">
        <f>IF(ISNA(ControlPoints!X335),0,ControlPoints!X335)</f>
        <v>4148133</v>
      </c>
      <c r="E115">
        <f>IF(ISNA(ControlPoints!X336),0,ControlPoints!X336)</f>
        <v>0</v>
      </c>
      <c r="F115" t="str">
        <f>ControlPoints!AC335&amp;" "</f>
        <v xml:space="preserve">0 </v>
      </c>
      <c r="G115">
        <f>ControlPoints!N334</f>
        <v>1354019</v>
      </c>
      <c r="H115">
        <f>ControlPoints!O334</f>
        <v>13125</v>
      </c>
      <c r="I115" t="str">
        <f>ControlPoints!G335&amp;" "</f>
        <v xml:space="preserve">Y </v>
      </c>
      <c r="J115" t="str">
        <f>ControlPoints!G336&amp;" "</f>
        <v xml:space="preserve"> </v>
      </c>
    </row>
    <row r="116" spans="4:10">
      <c r="D116">
        <f>IF(ISNA(ControlPoints!X338),0,ControlPoints!X338)</f>
        <v>4148136</v>
      </c>
      <c r="E116">
        <f>IF(ISNA(ControlPoints!X339),0,ControlPoints!X339)</f>
        <v>0</v>
      </c>
      <c r="F116" t="str">
        <f>ControlPoints!AC338&amp;" "</f>
        <v xml:space="preserve">0 </v>
      </c>
      <c r="G116">
        <f>ControlPoints!N337</f>
        <v>1354020</v>
      </c>
      <c r="H116">
        <f>ControlPoints!O337</f>
        <v>13125</v>
      </c>
      <c r="I116" t="str">
        <f>ControlPoints!G338&amp;" "</f>
        <v xml:space="preserve">Y </v>
      </c>
      <c r="J116" t="str">
        <f>ControlPoints!G339&amp;" "</f>
        <v xml:space="preserve"> </v>
      </c>
    </row>
    <row r="117" spans="4:10">
      <c r="D117">
        <f>IF(ISNA(ControlPoints!X341),0,ControlPoints!X341)</f>
        <v>4148139</v>
      </c>
      <c r="E117">
        <f>IF(ISNA(ControlPoints!X342),0,ControlPoints!X342)</f>
        <v>0</v>
      </c>
      <c r="F117" t="str">
        <f>ControlPoints!AC341&amp;" "</f>
        <v xml:space="preserve">0 </v>
      </c>
      <c r="G117">
        <f>ControlPoints!N340</f>
        <v>1354021</v>
      </c>
      <c r="H117">
        <f>ControlPoints!O340</f>
        <v>13125</v>
      </c>
      <c r="I117" t="str">
        <f>ControlPoints!G341&amp;" "</f>
        <v xml:space="preserve">Y </v>
      </c>
      <c r="J117" t="str">
        <f>ControlPoints!G342&amp;" "</f>
        <v xml:space="preserve"> </v>
      </c>
    </row>
    <row r="118" spans="4:10">
      <c r="D118">
        <f>IF(ISNA(ControlPoints!X344),0,ControlPoints!X344)</f>
        <v>4148142</v>
      </c>
      <c r="E118">
        <f>IF(ISNA(ControlPoints!X345),0,ControlPoints!X345)</f>
        <v>0</v>
      </c>
      <c r="F118" t="str">
        <f>ControlPoints!AC344&amp;" "</f>
        <v xml:space="preserve">0 </v>
      </c>
      <c r="G118">
        <f>ControlPoints!N343</f>
        <v>1354022</v>
      </c>
      <c r="H118">
        <f>ControlPoints!O343</f>
        <v>13125</v>
      </c>
      <c r="I118" t="str">
        <f>ControlPoints!G344&amp;" "</f>
        <v xml:space="preserve">Y </v>
      </c>
      <c r="J118" t="str">
        <f>ControlPoints!G345&amp;" "</f>
        <v xml:space="preserve"> </v>
      </c>
    </row>
    <row r="119" spans="4:10">
      <c r="D119">
        <f>IF(ISNA(ControlPoints!X347),0,ControlPoints!X347)</f>
        <v>4148144</v>
      </c>
      <c r="E119">
        <f>IF(ISNA(ControlPoints!X348),0,ControlPoints!X348)</f>
        <v>0</v>
      </c>
      <c r="F119" t="str">
        <f>ControlPoints!AC347&amp;" "</f>
        <v xml:space="preserve">0 </v>
      </c>
      <c r="G119">
        <f>ControlPoints!N346</f>
        <v>1354023</v>
      </c>
      <c r="H119">
        <f>ControlPoints!O346</f>
        <v>13125</v>
      </c>
      <c r="I119" t="str">
        <f>ControlPoints!G347&amp;" "</f>
        <v xml:space="preserve">Y </v>
      </c>
      <c r="J119" t="str">
        <f>ControlPoints!G348&amp;" "</f>
        <v xml:space="preserve"> </v>
      </c>
    </row>
    <row r="120" spans="4:10">
      <c r="D120">
        <f>IF(ISNA(ControlPoints!X350),0,ControlPoints!X350)</f>
        <v>4148146</v>
      </c>
      <c r="E120">
        <f>IF(ISNA(ControlPoints!X351),0,ControlPoints!X351)</f>
        <v>0</v>
      </c>
      <c r="F120" t="str">
        <f>ControlPoints!AC350&amp;" "</f>
        <v xml:space="preserve">0 </v>
      </c>
      <c r="G120">
        <f>ControlPoints!N349</f>
        <v>1354024</v>
      </c>
      <c r="H120">
        <f>ControlPoints!O349</f>
        <v>13125</v>
      </c>
      <c r="I120" t="str">
        <f>ControlPoints!G350&amp;" "</f>
        <v xml:space="preserve"> </v>
      </c>
      <c r="J120" t="str">
        <f>ControlPoints!G351&amp;" "</f>
        <v xml:space="preserve"> </v>
      </c>
    </row>
    <row r="121" spans="4:10">
      <c r="D121">
        <f>IF(ISNA(ControlPoints!X353),0,ControlPoints!X353)</f>
        <v>4148148</v>
      </c>
      <c r="E121">
        <f>IF(ISNA(ControlPoints!X354),0,ControlPoints!X354)</f>
        <v>0</v>
      </c>
      <c r="F121" t="str">
        <f>ControlPoints!AC353&amp;" "</f>
        <v xml:space="preserve">0 </v>
      </c>
      <c r="G121">
        <f>ControlPoints!N352</f>
        <v>1354025</v>
      </c>
      <c r="H121">
        <f>ControlPoints!O352</f>
        <v>13125</v>
      </c>
      <c r="I121" t="str">
        <f>ControlPoints!G353&amp;" "</f>
        <v xml:space="preserve">Y </v>
      </c>
      <c r="J121" t="str">
        <f>ControlPoints!G354&amp;" "</f>
        <v xml:space="preserve"> </v>
      </c>
    </row>
    <row r="122" spans="4:10">
      <c r="D122">
        <f>IF(ISNA(ControlPoints!X356),0,ControlPoints!X356)</f>
        <v>4148151</v>
      </c>
      <c r="E122">
        <f>IF(ISNA(ControlPoints!X357),0,ControlPoints!X357)</f>
        <v>0</v>
      </c>
      <c r="F122" t="str">
        <f>ControlPoints!AC356&amp;" "</f>
        <v xml:space="preserve">0 </v>
      </c>
      <c r="G122">
        <f>ControlPoints!N355</f>
        <v>1354026</v>
      </c>
      <c r="H122">
        <f>ControlPoints!O355</f>
        <v>13125</v>
      </c>
      <c r="I122" t="str">
        <f>ControlPoints!G356&amp;" "</f>
        <v xml:space="preserve">Y </v>
      </c>
      <c r="J122" t="str">
        <f>ControlPoints!G357&amp;" "</f>
        <v xml:space="preserve"> </v>
      </c>
    </row>
    <row r="123" spans="4:10">
      <c r="D123">
        <f>IF(ISNA(ControlPoints!X359),0,ControlPoints!X359)</f>
        <v>4148153</v>
      </c>
      <c r="E123">
        <f>IF(ISNA(ControlPoints!X360),0,ControlPoints!X360)</f>
        <v>0</v>
      </c>
      <c r="F123" t="str">
        <f>ControlPoints!AC359&amp;" "</f>
        <v xml:space="preserve">0 </v>
      </c>
      <c r="G123">
        <f>ControlPoints!N358</f>
        <v>1354027</v>
      </c>
      <c r="H123">
        <f>ControlPoints!O358</f>
        <v>13125</v>
      </c>
      <c r="I123" t="str">
        <f>ControlPoints!G359&amp;" "</f>
        <v xml:space="preserve"> </v>
      </c>
      <c r="J123" t="str">
        <f>ControlPoints!G360&amp;" "</f>
        <v xml:space="preserve"> </v>
      </c>
    </row>
    <row r="124" spans="4:10">
      <c r="D124">
        <f>IF(ISNA(ControlPoints!X362),0,ControlPoints!X362)</f>
        <v>4148155</v>
      </c>
      <c r="E124">
        <f>IF(ISNA(ControlPoints!X363),0,ControlPoints!X363)</f>
        <v>0</v>
      </c>
      <c r="F124" t="str">
        <f>ControlPoints!AC362&amp;" "</f>
        <v xml:space="preserve">0 </v>
      </c>
      <c r="G124">
        <f>ControlPoints!N361</f>
        <v>1354028</v>
      </c>
      <c r="H124">
        <f>ControlPoints!O361</f>
        <v>13125</v>
      </c>
      <c r="I124" t="str">
        <f>ControlPoints!G362&amp;" "</f>
        <v xml:space="preserve"> </v>
      </c>
      <c r="J124" t="str">
        <f>ControlPoints!G363&amp;" "</f>
        <v xml:space="preserve"> </v>
      </c>
    </row>
    <row r="125" spans="4:10">
      <c r="D125">
        <f>IF(ISNA(ControlPoints!X365),0,ControlPoints!X365)</f>
        <v>4148157</v>
      </c>
      <c r="E125">
        <f>IF(ISNA(ControlPoints!X366),0,ControlPoints!X366)</f>
        <v>0</v>
      </c>
      <c r="F125" t="str">
        <f>ControlPoints!AC365&amp;" "</f>
        <v xml:space="preserve">0 </v>
      </c>
      <c r="G125">
        <f>ControlPoints!N364</f>
        <v>1354029</v>
      </c>
      <c r="H125">
        <f>ControlPoints!O364</f>
        <v>13125</v>
      </c>
      <c r="I125" t="str">
        <f>ControlPoints!G365&amp;" "</f>
        <v xml:space="preserve"> </v>
      </c>
      <c r="J125" t="str">
        <f>ControlPoints!G366&amp;" "</f>
        <v xml:space="preserve"> </v>
      </c>
    </row>
    <row r="126" spans="4:10">
      <c r="D126">
        <f>IF(ISNA(ControlPoints!X368),0,ControlPoints!X368)</f>
        <v>4148159</v>
      </c>
      <c r="E126">
        <f>IF(ISNA(ControlPoints!X369),0,ControlPoints!X369)</f>
        <v>0</v>
      </c>
      <c r="F126" t="str">
        <f>ControlPoints!AC368&amp;" "</f>
        <v xml:space="preserve">0 </v>
      </c>
      <c r="G126">
        <f>ControlPoints!N367</f>
        <v>1354030</v>
      </c>
      <c r="H126">
        <f>ControlPoints!O367</f>
        <v>13125</v>
      </c>
      <c r="I126" t="str">
        <f>ControlPoints!G368&amp;" "</f>
        <v xml:space="preserve"> </v>
      </c>
      <c r="J126" t="str">
        <f>ControlPoints!G369&amp;" "</f>
        <v xml:space="preserve"> </v>
      </c>
    </row>
    <row r="127" spans="4:10">
      <c r="D127">
        <f>IF(ISNA(ControlPoints!X371),0,ControlPoints!X371)</f>
        <v>4148161</v>
      </c>
      <c r="E127">
        <f>IF(ISNA(ControlPoints!X372),0,ControlPoints!X372)</f>
        <v>0</v>
      </c>
      <c r="F127" t="str">
        <f>ControlPoints!AC371&amp;" "</f>
        <v xml:space="preserve">0 </v>
      </c>
      <c r="G127">
        <f>ControlPoints!N370</f>
        <v>1354031</v>
      </c>
      <c r="H127">
        <f>ControlPoints!O370</f>
        <v>13125</v>
      </c>
      <c r="I127" t="str">
        <f>ControlPoints!G371&amp;" "</f>
        <v xml:space="preserve"> </v>
      </c>
      <c r="J127" t="str">
        <f>ControlPoints!G372&amp;" "</f>
        <v xml:space="preserve"> </v>
      </c>
    </row>
    <row r="128" spans="4:10">
      <c r="D128">
        <f>IF(ISNA(ControlPoints!X374),0,ControlPoints!X374)</f>
        <v>4148163</v>
      </c>
      <c r="E128">
        <f>IF(ISNA(ControlPoints!X375),0,ControlPoints!X375)</f>
        <v>0</v>
      </c>
      <c r="F128" t="str">
        <f>ControlPoints!AC374&amp;" "</f>
        <v xml:space="preserve">0 </v>
      </c>
      <c r="G128">
        <f>ControlPoints!N373</f>
        <v>1354032</v>
      </c>
      <c r="H128">
        <f>ControlPoints!O373</f>
        <v>13125</v>
      </c>
      <c r="I128" t="str">
        <f>ControlPoints!G374&amp;" "</f>
        <v xml:space="preserve"> </v>
      </c>
      <c r="J128" t="str">
        <f>ControlPoints!G375&amp;" "</f>
        <v xml:space="preserve"> </v>
      </c>
    </row>
    <row r="129" spans="4:10">
      <c r="D129">
        <f>IF(ISNA(ControlPoints!X377),0,ControlPoints!X377)</f>
        <v>4148166</v>
      </c>
      <c r="E129">
        <f>IF(ISNA(ControlPoints!X378),0,ControlPoints!X378)</f>
        <v>0</v>
      </c>
      <c r="F129" t="str">
        <f>ControlPoints!AC377&amp;" "</f>
        <v xml:space="preserve">0 </v>
      </c>
      <c r="G129">
        <f>ControlPoints!N376</f>
        <v>1354033</v>
      </c>
      <c r="H129">
        <f>ControlPoints!O376</f>
        <v>13125</v>
      </c>
      <c r="I129" t="str">
        <f>ControlPoints!G377&amp;" "</f>
        <v xml:space="preserve"> </v>
      </c>
      <c r="J129" t="str">
        <f>ControlPoints!G378&amp;" "</f>
        <v xml:space="preserve"> </v>
      </c>
    </row>
    <row r="130" spans="4:10">
      <c r="D130">
        <f>IF(ISNA(ControlPoints!X380),0,ControlPoints!X380)</f>
        <v>4148169</v>
      </c>
      <c r="E130">
        <f>IF(ISNA(ControlPoints!X381),0,ControlPoints!X381)</f>
        <v>0</v>
      </c>
      <c r="F130" t="str">
        <f>ControlPoints!AC380&amp;" "</f>
        <v xml:space="preserve">0 </v>
      </c>
      <c r="G130">
        <f>ControlPoints!N379</f>
        <v>1354034</v>
      </c>
      <c r="H130">
        <f>ControlPoints!O379</f>
        <v>13125</v>
      </c>
      <c r="I130" t="str">
        <f>ControlPoints!G380&amp;" "</f>
        <v xml:space="preserve"> </v>
      </c>
      <c r="J130" t="str">
        <f>ControlPoints!G381&amp;" "</f>
        <v xml:space="preserve"> </v>
      </c>
    </row>
    <row r="131" spans="4:10">
      <c r="D131">
        <f>IF(ISNA(ControlPoints!X383),0,ControlPoints!X383)</f>
        <v>4148172</v>
      </c>
      <c r="E131">
        <f>IF(ISNA(ControlPoints!X384),0,ControlPoints!X384)</f>
        <v>0</v>
      </c>
      <c r="F131" t="str">
        <f>ControlPoints!AC383&amp;" "</f>
        <v xml:space="preserve">0 </v>
      </c>
      <c r="G131">
        <f>ControlPoints!N382</f>
        <v>1354035</v>
      </c>
      <c r="H131">
        <f>ControlPoints!O382</f>
        <v>13125</v>
      </c>
      <c r="I131" t="str">
        <f>ControlPoints!G383&amp;" "</f>
        <v xml:space="preserve">Y </v>
      </c>
      <c r="J131" t="str">
        <f>ControlPoints!G384&amp;" "</f>
        <v xml:space="preserve"> </v>
      </c>
    </row>
    <row r="132" spans="4:10">
      <c r="D132">
        <f>IF(ISNA(ControlPoints!X386),0,ControlPoints!X386)</f>
        <v>4148175</v>
      </c>
      <c r="E132">
        <f>IF(ISNA(ControlPoints!X387),0,ControlPoints!X387)</f>
        <v>0</v>
      </c>
      <c r="F132" t="str">
        <f>ControlPoints!AC386&amp;" "</f>
        <v xml:space="preserve">0 </v>
      </c>
      <c r="G132">
        <f>ControlPoints!N385</f>
        <v>1354036</v>
      </c>
      <c r="H132">
        <f>ControlPoints!O385</f>
        <v>13125</v>
      </c>
      <c r="I132" t="str">
        <f>ControlPoints!G386&amp;" "</f>
        <v xml:space="preserve"> </v>
      </c>
      <c r="J132" t="str">
        <f>ControlPoints!G387&amp;" "</f>
        <v xml:space="preserve"> </v>
      </c>
    </row>
    <row r="133" spans="4:10">
      <c r="D133">
        <f>IF(ISNA(ControlPoints!X389),0,ControlPoints!X389)</f>
        <v>4148177</v>
      </c>
      <c r="E133">
        <f>IF(ISNA(ControlPoints!X390),0,ControlPoints!X390)</f>
        <v>0</v>
      </c>
      <c r="F133" t="str">
        <f>ControlPoints!AC389&amp;" "</f>
        <v xml:space="preserve">0 </v>
      </c>
      <c r="G133">
        <f>ControlPoints!N388</f>
        <v>1354037</v>
      </c>
      <c r="H133">
        <f>ControlPoints!O388</f>
        <v>13125</v>
      </c>
      <c r="I133" t="str">
        <f>ControlPoints!G389&amp;" "</f>
        <v xml:space="preserve">Y </v>
      </c>
      <c r="J133" t="str">
        <f>ControlPoints!G390&amp;" "</f>
        <v xml:space="preserve"> </v>
      </c>
    </row>
    <row r="134" spans="4:10">
      <c r="D134">
        <f>IF(ISNA(ControlPoints!X392),0,ControlPoints!X392)</f>
        <v>4148180</v>
      </c>
      <c r="E134">
        <f>IF(ISNA(ControlPoints!X393),0,ControlPoints!X393)</f>
        <v>0</v>
      </c>
      <c r="F134" t="str">
        <f>ControlPoints!AC392&amp;" "</f>
        <v xml:space="preserve">0 </v>
      </c>
      <c r="G134">
        <f>ControlPoints!N391</f>
        <v>1354038</v>
      </c>
      <c r="H134">
        <f>ControlPoints!O391</f>
        <v>13125</v>
      </c>
      <c r="I134" t="str">
        <f>ControlPoints!G392&amp;" "</f>
        <v xml:space="preserve">Y </v>
      </c>
      <c r="J134" t="str">
        <f>ControlPoints!G393&amp;" "</f>
        <v xml:space="preserve"> </v>
      </c>
    </row>
    <row r="135" spans="4:10">
      <c r="D135">
        <f>IF(ISNA(ControlPoints!X395),0,ControlPoints!X395)</f>
        <v>4148183</v>
      </c>
      <c r="E135">
        <f>IF(ISNA(ControlPoints!X396),0,ControlPoints!X396)</f>
        <v>0</v>
      </c>
      <c r="F135" t="str">
        <f>ControlPoints!AC395&amp;" "</f>
        <v xml:space="preserve">0 </v>
      </c>
      <c r="G135">
        <f>ControlPoints!N394</f>
        <v>1354039</v>
      </c>
      <c r="H135">
        <f>ControlPoints!O394</f>
        <v>13125</v>
      </c>
      <c r="I135" t="str">
        <f>ControlPoints!G395&amp;" "</f>
        <v xml:space="preserve">Y </v>
      </c>
      <c r="J135" t="str">
        <f>ControlPoints!G396&amp;" "</f>
        <v xml:space="preserve"> </v>
      </c>
    </row>
    <row r="136" spans="4:10">
      <c r="D136">
        <f>IF(ISNA(ControlPoints!X398),0,ControlPoints!X398)</f>
        <v>4148186</v>
      </c>
      <c r="E136">
        <f>IF(ISNA(ControlPoints!X399),0,ControlPoints!X399)</f>
        <v>0</v>
      </c>
      <c r="F136" t="str">
        <f>ControlPoints!AC398&amp;" "</f>
        <v xml:space="preserve">0 </v>
      </c>
      <c r="G136">
        <f>ControlPoints!N397</f>
        <v>1354040</v>
      </c>
      <c r="H136">
        <f>ControlPoints!O397</f>
        <v>13125</v>
      </c>
      <c r="I136" t="str">
        <f>ControlPoints!G398&amp;" "</f>
        <v xml:space="preserve">Y </v>
      </c>
      <c r="J136" t="str">
        <f>ControlPoints!G399&amp;" "</f>
        <v xml:space="preserve"> </v>
      </c>
    </row>
    <row r="137" spans="4:10">
      <c r="D137">
        <f>IF(ISNA(ControlPoints!X401),0,ControlPoints!X401)</f>
        <v>4148189</v>
      </c>
      <c r="E137">
        <f>IF(ISNA(ControlPoints!X402),0,ControlPoints!X402)</f>
        <v>0</v>
      </c>
      <c r="F137" t="str">
        <f>ControlPoints!AC401&amp;" "</f>
        <v xml:space="preserve">0 </v>
      </c>
      <c r="G137">
        <f>ControlPoints!N400</f>
        <v>1354041</v>
      </c>
      <c r="H137">
        <f>ControlPoints!O400</f>
        <v>13125</v>
      </c>
      <c r="I137" t="str">
        <f>ControlPoints!G401&amp;" "</f>
        <v xml:space="preserve"> </v>
      </c>
      <c r="J137" t="str">
        <f>ControlPoints!G402&amp;" "</f>
        <v xml:space="preserve"> </v>
      </c>
    </row>
    <row r="138" spans="4:10">
      <c r="D138">
        <f>IF(ISNA(ControlPoints!X404),0,ControlPoints!X404)</f>
        <v>4148192</v>
      </c>
      <c r="E138">
        <f>IF(ISNA(ControlPoints!X405),0,ControlPoints!X405)</f>
        <v>0</v>
      </c>
      <c r="F138" t="str">
        <f>ControlPoints!AC404&amp;" "</f>
        <v xml:space="preserve">0 </v>
      </c>
      <c r="G138">
        <f>ControlPoints!N403</f>
        <v>1354042</v>
      </c>
      <c r="H138">
        <f>ControlPoints!O403</f>
        <v>13125</v>
      </c>
      <c r="I138" t="str">
        <f>ControlPoints!G404&amp;" "</f>
        <v xml:space="preserve">Yes </v>
      </c>
      <c r="J138" t="str">
        <f>ControlPoints!G405&amp;" "</f>
        <v xml:space="preserve"> </v>
      </c>
    </row>
    <row r="139" spans="4:10">
      <c r="D139">
        <f>IF(ISNA(ControlPoints!X407),0,ControlPoints!X407)</f>
        <v>4148195</v>
      </c>
      <c r="E139">
        <f>IF(ISNA(ControlPoints!X408),0,ControlPoints!X408)</f>
        <v>0</v>
      </c>
      <c r="F139" t="str">
        <f>ControlPoints!AC407&amp;" "</f>
        <v xml:space="preserve">0 </v>
      </c>
      <c r="G139">
        <f>ControlPoints!N406</f>
        <v>1354043</v>
      </c>
      <c r="H139">
        <f>ControlPoints!O406</f>
        <v>13125</v>
      </c>
      <c r="I139" t="str">
        <f>ControlPoints!G407&amp;" "</f>
        <v xml:space="preserve">Yes </v>
      </c>
      <c r="J139" t="str">
        <f>ControlPoints!G408&amp;" "</f>
        <v xml:space="preserve"> </v>
      </c>
    </row>
    <row r="140" spans="4:10">
      <c r="D140">
        <f>IF(ISNA(ControlPoints!X410),0,ControlPoints!X410)</f>
        <v>4148198</v>
      </c>
      <c r="E140">
        <f>IF(ISNA(ControlPoints!X411),0,ControlPoints!X411)</f>
        <v>0</v>
      </c>
      <c r="F140" t="str">
        <f>ControlPoints!AC410&amp;" "</f>
        <v xml:space="preserve">0 </v>
      </c>
      <c r="G140">
        <f>ControlPoints!N409</f>
        <v>1354044</v>
      </c>
      <c r="H140">
        <f>ControlPoints!O409</f>
        <v>13125</v>
      </c>
      <c r="I140" t="str">
        <f>ControlPoints!G410&amp;" "</f>
        <v xml:space="preserve">Yes </v>
      </c>
      <c r="J140" t="str">
        <f>ControlPoints!G411&amp;" "</f>
        <v xml:space="preserve"> </v>
      </c>
    </row>
    <row r="141" spans="4:10">
      <c r="D141">
        <f>IF(ISNA(ControlPoints!X413),0,ControlPoints!X413)</f>
        <v>4148200</v>
      </c>
      <c r="E141">
        <f>IF(ISNA(ControlPoints!X414),0,ControlPoints!X414)</f>
        <v>0</v>
      </c>
      <c r="F141" t="str">
        <f>ControlPoints!AC413&amp;" "</f>
        <v xml:space="preserve">0 </v>
      </c>
      <c r="G141">
        <f>ControlPoints!N412</f>
        <v>1354045</v>
      </c>
      <c r="H141">
        <f>ControlPoints!O412</f>
        <v>13125</v>
      </c>
      <c r="I141" t="str">
        <f>ControlPoints!G413&amp;" "</f>
        <v xml:space="preserve"> </v>
      </c>
      <c r="J141" t="str">
        <f>ControlPoints!G414&amp;" "</f>
        <v xml:space="preserve"> </v>
      </c>
    </row>
    <row r="142" spans="4:10">
      <c r="D142">
        <f>IF(ISNA(ControlPoints!X416),0,ControlPoints!X416)</f>
        <v>4148202</v>
      </c>
      <c r="E142">
        <f>IF(ISNA(ControlPoints!X417),0,ControlPoints!X417)</f>
        <v>0</v>
      </c>
      <c r="F142" t="str">
        <f>ControlPoints!AC416&amp;" "</f>
        <v xml:space="preserve">0 </v>
      </c>
      <c r="G142">
        <f>ControlPoints!N415</f>
        <v>1354046</v>
      </c>
      <c r="H142">
        <f>ControlPoints!O415</f>
        <v>13125</v>
      </c>
      <c r="I142" t="str">
        <f>ControlPoints!G416&amp;" "</f>
        <v xml:space="preserve"> </v>
      </c>
      <c r="J142" t="str">
        <f>ControlPoints!G417&amp;" "</f>
        <v xml:space="preserve"> </v>
      </c>
    </row>
    <row r="143" spans="4:10">
      <c r="D143">
        <f>IF(ISNA(ControlPoints!X419),0,ControlPoints!X419)</f>
        <v>4148204</v>
      </c>
      <c r="E143">
        <f>IF(ISNA(ControlPoints!X420),0,ControlPoints!X420)</f>
        <v>0</v>
      </c>
      <c r="F143" t="str">
        <f>ControlPoints!AC419&amp;" "</f>
        <v xml:space="preserve">0 </v>
      </c>
      <c r="G143">
        <f>ControlPoints!N418</f>
        <v>1354047</v>
      </c>
      <c r="H143">
        <f>ControlPoints!O418</f>
        <v>13125</v>
      </c>
      <c r="I143" t="str">
        <f>ControlPoints!G419&amp;" "</f>
        <v xml:space="preserve"> </v>
      </c>
      <c r="J143" t="str">
        <f>ControlPoints!G420&amp;" "</f>
        <v xml:space="preserve"> </v>
      </c>
    </row>
    <row r="144" spans="4:10">
      <c r="D144">
        <f>IF(ISNA(ControlPoints!X422),0,ControlPoints!X422)</f>
        <v>4148206</v>
      </c>
      <c r="E144">
        <f>IF(ISNA(ControlPoints!X423),0,ControlPoints!X423)</f>
        <v>0</v>
      </c>
      <c r="F144" t="str">
        <f>ControlPoints!AC422&amp;" "</f>
        <v xml:space="preserve">0 </v>
      </c>
      <c r="G144">
        <f>ControlPoints!N421</f>
        <v>1354048</v>
      </c>
      <c r="H144">
        <f>ControlPoints!O421</f>
        <v>13125</v>
      </c>
      <c r="I144" t="str">
        <f>ControlPoints!G422&amp;" "</f>
        <v xml:space="preserve"> </v>
      </c>
      <c r="J144" t="str">
        <f>ControlPoints!G423&amp;" "</f>
        <v xml:space="preserve"> </v>
      </c>
    </row>
    <row r="145" spans="4:10">
      <c r="D145">
        <f>IF(ISNA(ControlPoints!X425),0,ControlPoints!X425)</f>
        <v>4148208</v>
      </c>
      <c r="E145">
        <f>IF(ISNA(ControlPoints!X426),0,ControlPoints!X426)</f>
        <v>0</v>
      </c>
      <c r="F145" t="str">
        <f>ControlPoints!AC425&amp;" "</f>
        <v xml:space="preserve">0 </v>
      </c>
      <c r="G145">
        <f>ControlPoints!N424</f>
        <v>1354049</v>
      </c>
      <c r="H145">
        <f>ControlPoints!O424</f>
        <v>13125</v>
      </c>
      <c r="I145" t="str">
        <f>ControlPoints!G425&amp;" "</f>
        <v xml:space="preserve"> </v>
      </c>
      <c r="J145" t="str">
        <f>ControlPoints!G426&amp;" "</f>
        <v xml:space="preserve"> </v>
      </c>
    </row>
    <row r="146" spans="4:10">
      <c r="D146">
        <f>IF(ISNA(ControlPoints!X428),0,ControlPoints!X428)</f>
        <v>4148210</v>
      </c>
      <c r="E146">
        <f>IF(ISNA(ControlPoints!X429),0,ControlPoints!X429)</f>
        <v>0</v>
      </c>
      <c r="F146" t="str">
        <f>ControlPoints!AC428&amp;" "</f>
        <v xml:space="preserve">0 </v>
      </c>
      <c r="G146">
        <f>ControlPoints!N427</f>
        <v>1354050</v>
      </c>
      <c r="H146">
        <f>ControlPoints!O427</f>
        <v>13125</v>
      </c>
      <c r="I146" t="str">
        <f>ControlPoints!G428&amp;" "</f>
        <v xml:space="preserve"> </v>
      </c>
      <c r="J146" t="str">
        <f>ControlPoints!G429&amp;" "</f>
        <v xml:space="preserve"> </v>
      </c>
    </row>
    <row r="147" spans="4:10">
      <c r="D147">
        <f>IF(ISNA(ControlPoints!X431),0,ControlPoints!X431)</f>
        <v>4148213</v>
      </c>
      <c r="E147">
        <f>IF(ISNA(ControlPoints!X432),0,ControlPoints!X432)</f>
        <v>0</v>
      </c>
      <c r="F147" t="str">
        <f>ControlPoints!AC431&amp;" "</f>
        <v xml:space="preserve">0 </v>
      </c>
      <c r="G147">
        <f>ControlPoints!N430</f>
        <v>1354051</v>
      </c>
      <c r="H147">
        <f>ControlPoints!O430</f>
        <v>13125</v>
      </c>
      <c r="I147" t="str">
        <f>ControlPoints!G431&amp;" "</f>
        <v xml:space="preserve"> </v>
      </c>
      <c r="J147" t="str">
        <f>ControlPoints!G432&amp;" "</f>
        <v xml:space="preserve"> </v>
      </c>
    </row>
    <row r="148" spans="4:10">
      <c r="D148">
        <f>IF(ISNA(ControlPoints!X434),0,ControlPoints!X434)</f>
        <v>4148215</v>
      </c>
      <c r="E148">
        <f>IF(ISNA(ControlPoints!X435),0,ControlPoints!X435)</f>
        <v>0</v>
      </c>
      <c r="F148" t="str">
        <f>ControlPoints!AC434&amp;" "</f>
        <v xml:space="preserve">0 </v>
      </c>
      <c r="G148">
        <f>ControlPoints!N433</f>
        <v>1354052</v>
      </c>
      <c r="H148">
        <f>ControlPoints!O433</f>
        <v>13125</v>
      </c>
      <c r="I148" t="str">
        <f>ControlPoints!G434&amp;" "</f>
        <v xml:space="preserve"> </v>
      </c>
      <c r="J148" t="str">
        <f>ControlPoints!G435&amp;" "</f>
        <v xml:space="preserve"> </v>
      </c>
    </row>
    <row r="149" spans="4:10">
      <c r="D149">
        <f>IF(ISNA(ControlPoints!X437),0,ControlPoints!X437)</f>
        <v>4148217</v>
      </c>
      <c r="E149">
        <f>IF(ISNA(ControlPoints!X438),0,ControlPoints!X438)</f>
        <v>0</v>
      </c>
      <c r="F149" t="str">
        <f>ControlPoints!AC437&amp;" "</f>
        <v xml:space="preserve">0 </v>
      </c>
      <c r="G149">
        <f>ControlPoints!N436</f>
        <v>1354053</v>
      </c>
      <c r="H149">
        <f>ControlPoints!O436</f>
        <v>13125</v>
      </c>
      <c r="I149" t="str">
        <f>ControlPoints!G437&amp;" "</f>
        <v xml:space="preserve">Yes </v>
      </c>
      <c r="J149" t="str">
        <f>ControlPoints!G438&amp;" "</f>
        <v xml:space="preserve"> </v>
      </c>
    </row>
    <row r="150" spans="4:10">
      <c r="D150">
        <f>IF(ISNA(ControlPoints!X440),0,ControlPoints!X440)</f>
        <v>4148219</v>
      </c>
      <c r="E150">
        <f>IF(ISNA(ControlPoints!X441),0,ControlPoints!X441)</f>
        <v>0</v>
      </c>
      <c r="F150" t="str">
        <f>ControlPoints!AC440&amp;" "</f>
        <v xml:space="preserve">0 </v>
      </c>
      <c r="G150">
        <f>ControlPoints!N439</f>
        <v>1354054</v>
      </c>
      <c r="H150">
        <f>ControlPoints!O439</f>
        <v>13125</v>
      </c>
      <c r="I150" t="str">
        <f>ControlPoints!G440&amp;" "</f>
        <v xml:space="preserve">Yes </v>
      </c>
      <c r="J150" t="str">
        <f>ControlPoints!G441&amp;" "</f>
        <v xml:space="preserve"> </v>
      </c>
    </row>
    <row r="151" spans="4:10">
      <c r="D151">
        <f>IF(ISNA(ControlPoints!X443),0,ControlPoints!X443)</f>
        <v>4148222</v>
      </c>
      <c r="E151">
        <f>IF(ISNA(ControlPoints!X444),0,ControlPoints!X444)</f>
        <v>0</v>
      </c>
      <c r="F151" t="str">
        <f>ControlPoints!AC443&amp;" "</f>
        <v xml:space="preserve">0 </v>
      </c>
      <c r="G151">
        <f>ControlPoints!N442</f>
        <v>1354055</v>
      </c>
      <c r="H151">
        <f>ControlPoints!O442</f>
        <v>13125</v>
      </c>
      <c r="I151" t="str">
        <f>ControlPoints!G443&amp;" "</f>
        <v xml:space="preserve"> </v>
      </c>
      <c r="J151" t="str">
        <f>ControlPoints!G444&amp;" "</f>
        <v xml:space="preserve"> </v>
      </c>
    </row>
    <row r="152" spans="4:10">
      <c r="D152">
        <f>IF(ISNA(ControlPoints!X446),0,ControlPoints!X446)</f>
        <v>4148224</v>
      </c>
      <c r="E152">
        <f>IF(ISNA(ControlPoints!X447),0,ControlPoints!X447)</f>
        <v>0</v>
      </c>
      <c r="F152" t="str">
        <f>ControlPoints!AC446&amp;" "</f>
        <v xml:space="preserve">0 </v>
      </c>
      <c r="G152">
        <f>ControlPoints!N445</f>
        <v>1354056</v>
      </c>
      <c r="H152">
        <f>ControlPoints!O445</f>
        <v>13125</v>
      </c>
      <c r="I152" t="str">
        <f>ControlPoints!G446&amp;" "</f>
        <v xml:space="preserve">Yes </v>
      </c>
      <c r="J152" t="str">
        <f>ControlPoints!G447&amp;" "</f>
        <v xml:space="preserve"> </v>
      </c>
    </row>
    <row r="153" spans="4:10">
      <c r="D153">
        <f>IF(ISNA(ControlPoints!X449),0,ControlPoints!X449)</f>
        <v>4148227</v>
      </c>
      <c r="E153">
        <f>IF(ISNA(ControlPoints!X450),0,ControlPoints!X450)</f>
        <v>0</v>
      </c>
      <c r="F153" t="str">
        <f>ControlPoints!AC449&amp;" "</f>
        <v xml:space="preserve">0 </v>
      </c>
      <c r="G153">
        <f>ControlPoints!N448</f>
        <v>1354057</v>
      </c>
      <c r="H153">
        <f>ControlPoints!O448</f>
        <v>13125</v>
      </c>
      <c r="I153" t="str">
        <f>ControlPoints!G449&amp;" "</f>
        <v xml:space="preserve"> </v>
      </c>
      <c r="J153" t="str">
        <f>ControlPoints!G450&amp;" "</f>
        <v xml:space="preserve"> </v>
      </c>
    </row>
    <row r="154" spans="4:10">
      <c r="D154">
        <f>IF(ISNA(ControlPoints!X452),0,ControlPoints!X452)</f>
        <v>4148229</v>
      </c>
      <c r="E154">
        <f>IF(ISNA(ControlPoints!X453),0,ControlPoints!X453)</f>
        <v>0</v>
      </c>
      <c r="F154" t="str">
        <f>ControlPoints!AC452&amp;" "</f>
        <v xml:space="preserve">0 </v>
      </c>
      <c r="G154">
        <f>ControlPoints!N451</f>
        <v>1354058</v>
      </c>
      <c r="H154">
        <f>ControlPoints!O451</f>
        <v>13125</v>
      </c>
      <c r="I154" t="str">
        <f>ControlPoints!G452&amp;" "</f>
        <v xml:space="preserve"> </v>
      </c>
      <c r="J154" t="str">
        <f>ControlPoints!G453&amp;" "</f>
        <v xml:space="preserve"> </v>
      </c>
    </row>
    <row r="155" spans="4:10">
      <c r="D155">
        <f>IF(ISNA(ControlPoints!X455),0,ControlPoints!X455)</f>
        <v>4148231</v>
      </c>
      <c r="E155">
        <f>IF(ISNA(ControlPoints!X456),0,ControlPoints!X456)</f>
        <v>0</v>
      </c>
      <c r="F155" t="str">
        <f>ControlPoints!AC455&amp;" "</f>
        <v xml:space="preserve">0 </v>
      </c>
      <c r="G155">
        <f>ControlPoints!N454</f>
        <v>1354059</v>
      </c>
      <c r="H155">
        <f>ControlPoints!O454</f>
        <v>13125</v>
      </c>
      <c r="I155" t="str">
        <f>ControlPoints!G455&amp;" "</f>
        <v xml:space="preserve"> </v>
      </c>
      <c r="J155" t="str">
        <f>ControlPoints!G456&amp;" "</f>
        <v xml:space="preserve"> </v>
      </c>
    </row>
    <row r="156" spans="4:10">
      <c r="D156">
        <f>IF(ISNA(ControlPoints!X458),0,ControlPoints!X458)</f>
        <v>4148234</v>
      </c>
      <c r="E156">
        <f>IF(ISNA(ControlPoints!X459),0,ControlPoints!X459)</f>
        <v>0</v>
      </c>
      <c r="F156" t="str">
        <f>ControlPoints!AC458&amp;" "</f>
        <v xml:space="preserve">0 </v>
      </c>
      <c r="G156">
        <f>ControlPoints!N457</f>
        <v>1354060</v>
      </c>
      <c r="H156">
        <f>ControlPoints!O457</f>
        <v>13125</v>
      </c>
      <c r="I156" t="str">
        <f>ControlPoints!G458&amp;" "</f>
        <v xml:space="preserve">Yes </v>
      </c>
      <c r="J156" t="str">
        <f>ControlPoints!G459&amp;" "</f>
        <v xml:space="preserve"> </v>
      </c>
    </row>
    <row r="157" spans="4:10">
      <c r="D157">
        <f>IF(ISNA(ControlPoints!X461),0,ControlPoints!X461)</f>
        <v>4148237</v>
      </c>
      <c r="E157">
        <f>IF(ISNA(ControlPoints!X462),0,ControlPoints!X462)</f>
        <v>0</v>
      </c>
      <c r="F157" t="str">
        <f>ControlPoints!AC461&amp;" "</f>
        <v xml:space="preserve">0 </v>
      </c>
      <c r="G157">
        <f>ControlPoints!N460</f>
        <v>1354061</v>
      </c>
      <c r="H157">
        <f>ControlPoints!O460</f>
        <v>13125</v>
      </c>
      <c r="I157" t="str">
        <f>ControlPoints!G461&amp;" "</f>
        <v xml:space="preserve"> </v>
      </c>
      <c r="J157" t="str">
        <f>ControlPoints!G462&amp;" "</f>
        <v xml:space="preserve"> </v>
      </c>
    </row>
    <row r="158" spans="4:10">
      <c r="D158">
        <f>IF(ISNA(ControlPoints!X464),0,ControlPoints!X464)</f>
        <v>4148240</v>
      </c>
      <c r="E158">
        <f>IF(ISNA(ControlPoints!X465),0,ControlPoints!X465)</f>
        <v>0</v>
      </c>
      <c r="F158" t="str">
        <f>ControlPoints!AC464&amp;" "</f>
        <v xml:space="preserve">0 </v>
      </c>
      <c r="G158">
        <f>ControlPoints!N463</f>
        <v>1354062</v>
      </c>
      <c r="H158">
        <f>ControlPoints!O463</f>
        <v>13125</v>
      </c>
      <c r="I158" t="str">
        <f>ControlPoints!G464&amp;" "</f>
        <v xml:space="preserve"> </v>
      </c>
      <c r="J158" t="str">
        <f>ControlPoints!G465&amp;" "</f>
        <v xml:space="preserve"> </v>
      </c>
    </row>
    <row r="159" spans="4:10">
      <c r="D159">
        <f>IF(ISNA(ControlPoints!X467),0,ControlPoints!X467)</f>
        <v>4148242</v>
      </c>
      <c r="E159">
        <f>IF(ISNA(ControlPoints!X468),0,ControlPoints!X468)</f>
        <v>0</v>
      </c>
      <c r="F159" t="str">
        <f>ControlPoints!AC467&amp;" "</f>
        <v xml:space="preserve">0 </v>
      </c>
      <c r="G159">
        <f>ControlPoints!N466</f>
        <v>1354063</v>
      </c>
      <c r="H159">
        <f>ControlPoints!O466</f>
        <v>13125</v>
      </c>
      <c r="I159" t="str">
        <f>ControlPoints!G467&amp;" "</f>
        <v xml:space="preserve">Yes </v>
      </c>
      <c r="J159" t="str">
        <f>ControlPoints!G468&amp;" "</f>
        <v xml:space="preserve"> </v>
      </c>
    </row>
    <row r="160" spans="4:10">
      <c r="D160">
        <f>IF(ISNA(ControlPoints!X470),0,ControlPoints!X470)</f>
        <v>4148244</v>
      </c>
      <c r="E160">
        <f>IF(ISNA(ControlPoints!X471),0,ControlPoints!X471)</f>
        <v>0</v>
      </c>
      <c r="F160" t="str">
        <f>ControlPoints!AC470&amp;" "</f>
        <v xml:space="preserve">0 </v>
      </c>
      <c r="G160">
        <f>ControlPoints!N469</f>
        <v>1354064</v>
      </c>
      <c r="H160">
        <f>ControlPoints!O469</f>
        <v>13125</v>
      </c>
      <c r="I160" t="str">
        <f>ControlPoints!G470&amp;" "</f>
        <v xml:space="preserve"> </v>
      </c>
      <c r="J160" t="str">
        <f>ControlPoints!G471&amp;" "</f>
        <v xml:space="preserve"> </v>
      </c>
    </row>
    <row r="161" spans="4:10">
      <c r="D161">
        <f>IF(ISNA(ControlPoints!X473),0,ControlPoints!X473)</f>
        <v>4148246</v>
      </c>
      <c r="E161">
        <f>IF(ISNA(ControlPoints!X474),0,ControlPoints!X474)</f>
        <v>0</v>
      </c>
      <c r="F161" t="str">
        <f>ControlPoints!AC473&amp;" "</f>
        <v xml:space="preserve">0 </v>
      </c>
      <c r="G161">
        <f>ControlPoints!N472</f>
        <v>1354065</v>
      </c>
      <c r="H161">
        <f>ControlPoints!O472</f>
        <v>13125</v>
      </c>
      <c r="I161" t="str">
        <f>ControlPoints!G473&amp;" "</f>
        <v xml:space="preserve"> </v>
      </c>
      <c r="J161" t="str">
        <f>ControlPoints!G474&amp;" "</f>
        <v xml:space="preserve"> </v>
      </c>
    </row>
    <row r="162" spans="4:10">
      <c r="D162">
        <f>IF(ISNA(ControlPoints!X476),0,ControlPoints!X476)</f>
        <v>4148249</v>
      </c>
      <c r="E162">
        <f>IF(ISNA(ControlPoints!X477),0,ControlPoints!X477)</f>
        <v>0</v>
      </c>
      <c r="F162" t="str">
        <f>ControlPoints!AC476&amp;" "</f>
        <v xml:space="preserve">0 </v>
      </c>
      <c r="G162">
        <f>ControlPoints!N475</f>
        <v>1354066</v>
      </c>
      <c r="H162">
        <f>ControlPoints!O475</f>
        <v>13125</v>
      </c>
      <c r="I162" t="str">
        <f>ControlPoints!G476&amp;" "</f>
        <v xml:space="preserve"> </v>
      </c>
      <c r="J162" t="str">
        <f>ControlPoints!G477&amp;" "</f>
        <v xml:space="preserve"> </v>
      </c>
    </row>
    <row r="163" spans="4:10">
      <c r="D163">
        <f>IF(ISNA(ControlPoints!X479),0,ControlPoints!X479)</f>
        <v>4148251</v>
      </c>
      <c r="E163">
        <f>IF(ISNA(ControlPoints!X480),0,ControlPoints!X480)</f>
        <v>0</v>
      </c>
      <c r="F163" t="str">
        <f>ControlPoints!AC479&amp;" "</f>
        <v xml:space="preserve">0 </v>
      </c>
      <c r="G163">
        <f>ControlPoints!N478</f>
        <v>1354067</v>
      </c>
      <c r="H163">
        <f>ControlPoints!O478</f>
        <v>13125</v>
      </c>
      <c r="I163" t="str">
        <f>ControlPoints!G479&amp;" "</f>
        <v xml:space="preserve">Yes </v>
      </c>
      <c r="J163" t="str">
        <f>ControlPoints!G480&amp;" "</f>
        <v xml:space="preserve"> </v>
      </c>
    </row>
    <row r="164" spans="4:10">
      <c r="D164">
        <f>IF(ISNA(ControlPoints!X482),0,ControlPoints!X482)</f>
        <v>4148254</v>
      </c>
      <c r="E164">
        <f>IF(ISNA(ControlPoints!X483),0,ControlPoints!X483)</f>
        <v>0</v>
      </c>
      <c r="F164" t="str">
        <f>ControlPoints!AC482&amp;" "</f>
        <v xml:space="preserve">0 </v>
      </c>
      <c r="G164">
        <f>ControlPoints!N481</f>
        <v>1354068</v>
      </c>
      <c r="H164">
        <f>ControlPoints!O481</f>
        <v>13125</v>
      </c>
      <c r="I164" t="str">
        <f>ControlPoints!G482&amp;" "</f>
        <v xml:space="preserve">Yes </v>
      </c>
      <c r="J164" t="str">
        <f>ControlPoints!G483&amp;" "</f>
        <v xml:space="preserve"> </v>
      </c>
    </row>
    <row r="165" spans="4:10">
      <c r="D165">
        <f>IF(ISNA(ControlPoints!X485),0,ControlPoints!X485)</f>
        <v>4148257</v>
      </c>
      <c r="E165">
        <f>IF(ISNA(ControlPoints!X486),0,ControlPoints!X486)</f>
        <v>0</v>
      </c>
      <c r="F165" t="str">
        <f>ControlPoints!AC485&amp;" "</f>
        <v xml:space="preserve">0 </v>
      </c>
      <c r="G165">
        <f>ControlPoints!N484</f>
        <v>1354069</v>
      </c>
      <c r="H165">
        <f>ControlPoints!O484</f>
        <v>13125</v>
      </c>
      <c r="I165" t="str">
        <f>ControlPoints!G485&amp;" "</f>
        <v xml:space="preserve"> </v>
      </c>
      <c r="J165" t="str">
        <f>ControlPoints!G486&amp;" "</f>
        <v xml:space="preserve"> </v>
      </c>
    </row>
    <row r="166" spans="4:10">
      <c r="D166">
        <f>IF(ISNA(ControlPoints!X488),0,ControlPoints!X488)</f>
        <v>4148260</v>
      </c>
      <c r="E166">
        <f>IF(ISNA(ControlPoints!X489),0,ControlPoints!X489)</f>
        <v>0</v>
      </c>
      <c r="F166" t="str">
        <f>ControlPoints!AC488&amp;" "</f>
        <v xml:space="preserve">0 </v>
      </c>
      <c r="G166">
        <f>ControlPoints!N487</f>
        <v>1354070</v>
      </c>
      <c r="H166">
        <f>ControlPoints!O487</f>
        <v>13125</v>
      </c>
      <c r="I166" t="str">
        <f>ControlPoints!G488&amp;" "</f>
        <v xml:space="preserve">Yes </v>
      </c>
      <c r="J166" t="str">
        <f>ControlPoints!G489&amp;" "</f>
        <v xml:space="preserve"> </v>
      </c>
    </row>
    <row r="167" spans="4:10">
      <c r="D167">
        <f>IF(ISNA(ControlPoints!X491),0,ControlPoints!X491)</f>
        <v>4148263</v>
      </c>
      <c r="E167">
        <f>IF(ISNA(ControlPoints!X492),0,ControlPoints!X492)</f>
        <v>0</v>
      </c>
      <c r="F167" t="str">
        <f>ControlPoints!AC491&amp;" "</f>
        <v xml:space="preserve">0 </v>
      </c>
      <c r="G167">
        <f>ControlPoints!N490</f>
        <v>1354071</v>
      </c>
      <c r="H167">
        <f>ControlPoints!O490</f>
        <v>13125</v>
      </c>
      <c r="I167" t="str">
        <f>ControlPoints!G491&amp;" "</f>
        <v xml:space="preserve">Yes </v>
      </c>
      <c r="J167" t="str">
        <f>ControlPoints!G492&amp;" "</f>
        <v xml:space="preserve"> </v>
      </c>
    </row>
    <row r="168" spans="4:10">
      <c r="D168">
        <f>IF(ISNA(ControlPoints!X494),0,ControlPoints!X494)</f>
        <v>4148266</v>
      </c>
      <c r="E168">
        <f>IF(ISNA(ControlPoints!X495),0,ControlPoints!X495)</f>
        <v>0</v>
      </c>
      <c r="F168" t="str">
        <f>ControlPoints!AC494&amp;" "</f>
        <v xml:space="preserve">0 </v>
      </c>
      <c r="G168">
        <f>ControlPoints!N493</f>
        <v>1354072</v>
      </c>
      <c r="H168">
        <f>ControlPoints!O493</f>
        <v>13125</v>
      </c>
      <c r="I168" t="str">
        <f>ControlPoints!G494&amp;" "</f>
        <v xml:space="preserve">Yes </v>
      </c>
      <c r="J168" t="str">
        <f>ControlPoints!G495&amp;" "</f>
        <v xml:space="preserve"> </v>
      </c>
    </row>
    <row r="169" spans="4:10">
      <c r="D169">
        <f>IF(ISNA(ControlPoints!X497),0,ControlPoints!X497)</f>
        <v>4148269</v>
      </c>
      <c r="E169">
        <f>IF(ISNA(ControlPoints!X498),0,ControlPoints!X498)</f>
        <v>0</v>
      </c>
      <c r="F169" t="str">
        <f>ControlPoints!AC497&amp;" "</f>
        <v xml:space="preserve">0 </v>
      </c>
      <c r="G169">
        <f>ControlPoints!N496</f>
        <v>1354073</v>
      </c>
      <c r="H169">
        <f>ControlPoints!O496</f>
        <v>13125</v>
      </c>
      <c r="I169" t="str">
        <f>ControlPoints!G497&amp;" "</f>
        <v xml:space="preserve"> </v>
      </c>
      <c r="J169" t="str">
        <f>ControlPoints!G498&amp;" "</f>
        <v xml:space="preserve"> </v>
      </c>
    </row>
    <row r="170" spans="4:10">
      <c r="D170">
        <f>IF(ISNA(ControlPoints!X500),0,ControlPoints!X500)</f>
        <v>4148272</v>
      </c>
      <c r="E170">
        <f>IF(ISNA(ControlPoints!X501),0,ControlPoints!X501)</f>
        <v>0</v>
      </c>
      <c r="F170" t="str">
        <f>ControlPoints!AC500&amp;" "</f>
        <v xml:space="preserve">0 </v>
      </c>
      <c r="G170">
        <f>ControlPoints!N499</f>
        <v>1354074</v>
      </c>
      <c r="H170">
        <f>ControlPoints!O499</f>
        <v>13125</v>
      </c>
      <c r="I170" t="str">
        <f>ControlPoints!G500&amp;" "</f>
        <v xml:space="preserve"> </v>
      </c>
      <c r="J170" t="str">
        <f>ControlPoints!G501&amp;" "</f>
        <v xml:space="preserve"> </v>
      </c>
    </row>
    <row r="171" spans="4:10">
      <c r="D171">
        <f>IF(ISNA(ControlPoints!X503),0,ControlPoints!X503)</f>
        <v>4148275</v>
      </c>
      <c r="E171">
        <f>IF(ISNA(ControlPoints!X504),0,ControlPoints!X504)</f>
        <v>0</v>
      </c>
      <c r="F171" t="str">
        <f>ControlPoints!AC503&amp;" "</f>
        <v xml:space="preserve">0 </v>
      </c>
      <c r="G171">
        <f>ControlPoints!N502</f>
        <v>1354075</v>
      </c>
      <c r="H171">
        <f>ControlPoints!O502</f>
        <v>13125</v>
      </c>
      <c r="I171" t="str">
        <f>ControlPoints!G503&amp;" "</f>
        <v xml:space="preserve">Yes </v>
      </c>
      <c r="J171" t="str">
        <f>ControlPoints!G504&amp;" "</f>
        <v xml:space="preserve"> </v>
      </c>
    </row>
    <row r="172" spans="4:10">
      <c r="D172">
        <f>IF(ISNA(ControlPoints!X506),0,ControlPoints!X506)</f>
        <v>4148278</v>
      </c>
      <c r="E172">
        <f>IF(ISNA(ControlPoints!X507),0,ControlPoints!X507)</f>
        <v>0</v>
      </c>
      <c r="F172" t="str">
        <f>ControlPoints!AC506&amp;" "</f>
        <v xml:space="preserve">0 </v>
      </c>
      <c r="G172">
        <f>ControlPoints!N505</f>
        <v>1354076</v>
      </c>
      <c r="H172">
        <f>ControlPoints!O505</f>
        <v>13125</v>
      </c>
      <c r="I172" t="str">
        <f>ControlPoints!G506&amp;" "</f>
        <v xml:space="preserve">Yes </v>
      </c>
      <c r="J172" t="str">
        <f>ControlPoints!G507&amp;" "</f>
        <v xml:space="preserve"> </v>
      </c>
    </row>
    <row r="173" spans="4:10">
      <c r="D173">
        <f>IF(ISNA(ControlPoints!X509),0,ControlPoints!X509)</f>
        <v>4148281</v>
      </c>
      <c r="E173">
        <f>IF(ISNA(ControlPoints!X510),0,ControlPoints!X510)</f>
        <v>0</v>
      </c>
      <c r="F173" t="str">
        <f>ControlPoints!AC509&amp;" "</f>
        <v xml:space="preserve">0 </v>
      </c>
      <c r="G173">
        <f>ControlPoints!N508</f>
        <v>1354077</v>
      </c>
      <c r="H173">
        <f>ControlPoints!O508</f>
        <v>13125</v>
      </c>
      <c r="I173" t="str">
        <f>ControlPoints!G509&amp;" "</f>
        <v xml:space="preserve">Yes </v>
      </c>
      <c r="J173" t="str">
        <f>ControlPoints!G510&amp;" "</f>
        <v xml:space="preserve"> </v>
      </c>
    </row>
    <row r="174" spans="4:10">
      <c r="D174">
        <f>IF(ISNA(ControlPoints!X512),0,ControlPoints!X512)</f>
        <v>4148284</v>
      </c>
      <c r="E174">
        <f>IF(ISNA(ControlPoints!X513),0,ControlPoints!X513)</f>
        <v>0</v>
      </c>
      <c r="F174" t="str">
        <f>ControlPoints!AC512&amp;" "</f>
        <v xml:space="preserve">0 </v>
      </c>
      <c r="G174">
        <f>ControlPoints!N511</f>
        <v>1354078</v>
      </c>
      <c r="H174">
        <f>ControlPoints!O511</f>
        <v>13125</v>
      </c>
      <c r="I174" t="str">
        <f>ControlPoints!G512&amp;" "</f>
        <v xml:space="preserve"> </v>
      </c>
      <c r="J174" t="str">
        <f>ControlPoints!G513&amp;" "</f>
        <v xml:space="preserve"> </v>
      </c>
    </row>
    <row r="175" spans="4:10">
      <c r="D175">
        <f>IF(ISNA(ControlPoints!X515),0,ControlPoints!X515)</f>
        <v>4148287</v>
      </c>
      <c r="E175">
        <f>IF(ISNA(ControlPoints!X516),0,ControlPoints!X516)</f>
        <v>0</v>
      </c>
      <c r="F175" t="str">
        <f>ControlPoints!AC515&amp;" "</f>
        <v xml:space="preserve">0 </v>
      </c>
      <c r="G175">
        <f>ControlPoints!N514</f>
        <v>1354079</v>
      </c>
      <c r="H175">
        <f>ControlPoints!O514</f>
        <v>13125</v>
      </c>
      <c r="I175" t="str">
        <f>ControlPoints!G515&amp;" "</f>
        <v xml:space="preserve"> </v>
      </c>
      <c r="J175" t="str">
        <f>ControlPoints!G516&amp;" "</f>
        <v xml:space="preserve"> </v>
      </c>
    </row>
    <row r="176" spans="4:10">
      <c r="D176">
        <f>IF(ISNA(ControlPoints!X518),0,ControlPoints!X518)</f>
        <v>4148290</v>
      </c>
      <c r="E176">
        <f>IF(ISNA(ControlPoints!X519),0,ControlPoints!X519)</f>
        <v>0</v>
      </c>
      <c r="F176" t="str">
        <f>ControlPoints!AC518&amp;" "</f>
        <v xml:space="preserve">0 </v>
      </c>
      <c r="G176">
        <f>ControlPoints!N517</f>
        <v>1354080</v>
      </c>
      <c r="H176">
        <f>ControlPoints!O517</f>
        <v>13125</v>
      </c>
      <c r="I176" t="str">
        <f>ControlPoints!G518&amp;" "</f>
        <v xml:space="preserve">Yes </v>
      </c>
      <c r="J176" t="str">
        <f>ControlPoints!G519&amp;" "</f>
        <v xml:space="preserve"> </v>
      </c>
    </row>
    <row r="177" spans="4:10">
      <c r="D177">
        <f>IF(ISNA(ControlPoints!X521),0,ControlPoints!X521)</f>
        <v>4148293</v>
      </c>
      <c r="E177">
        <f>IF(ISNA(ControlPoints!X522),0,ControlPoints!X522)</f>
        <v>0</v>
      </c>
      <c r="F177" t="str">
        <f>ControlPoints!AC521&amp;" "</f>
        <v xml:space="preserve">0 </v>
      </c>
      <c r="G177">
        <f>ControlPoints!N520</f>
        <v>1354081</v>
      </c>
      <c r="H177">
        <f>ControlPoints!O520</f>
        <v>13125</v>
      </c>
      <c r="I177" t="str">
        <f>ControlPoints!G521&amp;" "</f>
        <v xml:space="preserve"> </v>
      </c>
      <c r="J177" t="str">
        <f>ControlPoints!G522&amp;" "</f>
        <v xml:space="preserve"> </v>
      </c>
    </row>
    <row r="178" spans="4:10">
      <c r="D178">
        <f>IF(ISNA(ControlPoints!X524),0,ControlPoints!X524)</f>
        <v>4148296</v>
      </c>
      <c r="E178">
        <f>IF(ISNA(ControlPoints!X525),0,ControlPoints!X525)</f>
        <v>0</v>
      </c>
      <c r="F178" t="str">
        <f>ControlPoints!AC524&amp;" "</f>
        <v xml:space="preserve">0 </v>
      </c>
      <c r="G178">
        <f>ControlPoints!N523</f>
        <v>1354082</v>
      </c>
      <c r="H178">
        <f>ControlPoints!O523</f>
        <v>13125</v>
      </c>
      <c r="I178" t="str">
        <f>ControlPoints!G524&amp;" "</f>
        <v xml:space="preserve">Yes </v>
      </c>
      <c r="J178" t="str">
        <f>ControlPoints!G525&amp;" "</f>
        <v xml:space="preserve"> </v>
      </c>
    </row>
    <row r="179" spans="4:10">
      <c r="D179">
        <f>IF(ISNA(ControlPoints!X527),0,ControlPoints!X527)</f>
        <v>4148299</v>
      </c>
      <c r="E179">
        <f>IF(ISNA(ControlPoints!X528),0,ControlPoints!X528)</f>
        <v>0</v>
      </c>
      <c r="F179" t="str">
        <f>ControlPoints!AC527&amp;" "</f>
        <v xml:space="preserve">0 </v>
      </c>
      <c r="G179">
        <f>ControlPoints!N526</f>
        <v>1354083</v>
      </c>
      <c r="H179">
        <f>ControlPoints!O526</f>
        <v>13125</v>
      </c>
      <c r="I179" t="str">
        <f>ControlPoints!G527&amp;" "</f>
        <v xml:space="preserve">Yes </v>
      </c>
      <c r="J179" t="str">
        <f>ControlPoints!G528&amp;" "</f>
        <v xml:space="preserve"> </v>
      </c>
    </row>
    <row r="180" spans="4:10">
      <c r="D180">
        <f>IF(ISNA(ControlPoints!X530),0,ControlPoints!X530)</f>
        <v>4148302</v>
      </c>
      <c r="E180">
        <f>IF(ISNA(ControlPoints!X531),0,ControlPoints!X531)</f>
        <v>0</v>
      </c>
      <c r="F180" t="str">
        <f>ControlPoints!AC530&amp;" "</f>
        <v xml:space="preserve">0 </v>
      </c>
      <c r="G180">
        <f>ControlPoints!N529</f>
        <v>1354084</v>
      </c>
      <c r="H180">
        <f>ControlPoints!O529</f>
        <v>13125</v>
      </c>
      <c r="I180" t="str">
        <f>ControlPoints!G530&amp;" "</f>
        <v xml:space="preserve">Yes </v>
      </c>
      <c r="J180" t="str">
        <f>ControlPoints!G531&amp;" "</f>
        <v xml:space="preserve"> </v>
      </c>
    </row>
    <row r="181" spans="4:10">
      <c r="D181">
        <f>IF(ISNA(ControlPoints!X533),0,ControlPoints!X533)</f>
        <v>4148305</v>
      </c>
      <c r="E181">
        <f>IF(ISNA(ControlPoints!X534),0,ControlPoints!X534)</f>
        <v>0</v>
      </c>
      <c r="F181" t="str">
        <f>ControlPoints!AC533&amp;" "</f>
        <v xml:space="preserve">0 </v>
      </c>
      <c r="G181">
        <f>ControlPoints!N532</f>
        <v>1354085</v>
      </c>
      <c r="H181">
        <f>ControlPoints!O532</f>
        <v>13125</v>
      </c>
      <c r="I181" t="str">
        <f>ControlPoints!G533&amp;" "</f>
        <v xml:space="preserve">Yes </v>
      </c>
      <c r="J181" t="str">
        <f>ControlPoints!G534&amp;" "</f>
        <v xml:space="preserve"> </v>
      </c>
    </row>
    <row r="182" spans="4:10">
      <c r="D182">
        <f>IF(ISNA(ControlPoints!X536),0,ControlPoints!X536)</f>
        <v>4148308</v>
      </c>
      <c r="E182">
        <f>IF(ISNA(ControlPoints!X537),0,ControlPoints!X537)</f>
        <v>0</v>
      </c>
      <c r="F182" t="str">
        <f>ControlPoints!AC536&amp;" "</f>
        <v xml:space="preserve">0 </v>
      </c>
      <c r="G182">
        <f>ControlPoints!N535</f>
        <v>1354086</v>
      </c>
      <c r="H182">
        <f>ControlPoints!O535</f>
        <v>13125</v>
      </c>
      <c r="I182" t="str">
        <f>ControlPoints!G536&amp;" "</f>
        <v xml:space="preserve">Yes </v>
      </c>
      <c r="J182" t="str">
        <f>ControlPoints!G537&amp;" "</f>
        <v xml:space="preserve"> </v>
      </c>
    </row>
    <row r="183" spans="4:10">
      <c r="D183">
        <f>IF(ISNA(ControlPoints!X539),0,ControlPoints!X539)</f>
        <v>4148310</v>
      </c>
      <c r="E183">
        <f>IF(ISNA(ControlPoints!X540),0,ControlPoints!X540)</f>
        <v>0</v>
      </c>
      <c r="F183" t="str">
        <f>ControlPoints!AC539&amp;" "</f>
        <v xml:space="preserve">0 </v>
      </c>
      <c r="G183">
        <f>ControlPoints!N538</f>
        <v>1354087</v>
      </c>
      <c r="H183">
        <f>ControlPoints!O538</f>
        <v>13125</v>
      </c>
      <c r="I183" t="str">
        <f>ControlPoints!G539&amp;" "</f>
        <v xml:space="preserve">Yes </v>
      </c>
      <c r="J183" t="str">
        <f>ControlPoints!G540&amp;" "</f>
        <v xml:space="preserve"> </v>
      </c>
    </row>
    <row r="184" spans="4:10">
      <c r="D184">
        <f>IF(ISNA(ControlPoints!X542),0,ControlPoints!X542)</f>
        <v>4148313</v>
      </c>
      <c r="E184">
        <f>IF(ISNA(ControlPoints!X543),0,ControlPoints!X543)</f>
        <v>0</v>
      </c>
      <c r="F184" t="str">
        <f>ControlPoints!AC542&amp;" "</f>
        <v xml:space="preserve">0 </v>
      </c>
      <c r="G184">
        <f>ControlPoints!N541</f>
        <v>1354088</v>
      </c>
      <c r="H184">
        <f>ControlPoints!O541</f>
        <v>13125</v>
      </c>
      <c r="I184" t="str">
        <f>ControlPoints!G542&amp;" "</f>
        <v xml:space="preserve"> </v>
      </c>
      <c r="J184" t="str">
        <f>ControlPoints!G543&amp;" "</f>
        <v xml:space="preserve"> </v>
      </c>
    </row>
    <row r="185" spans="4:10">
      <c r="D185">
        <f>IF(ISNA(ControlPoints!X545),0,ControlPoints!X545)</f>
        <v>4148316</v>
      </c>
      <c r="E185">
        <f>IF(ISNA(ControlPoints!X546),0,ControlPoints!X546)</f>
        <v>0</v>
      </c>
      <c r="F185" t="str">
        <f>ControlPoints!AC545&amp;" "</f>
        <v xml:space="preserve">0 </v>
      </c>
      <c r="G185">
        <f>ControlPoints!N544</f>
        <v>1354089</v>
      </c>
      <c r="H185">
        <f>ControlPoints!O544</f>
        <v>13125</v>
      </c>
      <c r="I185" t="str">
        <f>ControlPoints!G545&amp;" "</f>
        <v xml:space="preserve">Yes </v>
      </c>
      <c r="J185" t="str">
        <f>ControlPoints!G546&amp;" "</f>
        <v xml:space="preserve"> </v>
      </c>
    </row>
    <row r="186" spans="4:10">
      <c r="D186">
        <f>IF(ISNA(ControlPoints!X548),0,ControlPoints!X548)</f>
        <v>4148318</v>
      </c>
      <c r="E186">
        <f>IF(ISNA(ControlPoints!X549),0,ControlPoints!X549)</f>
        <v>0</v>
      </c>
      <c r="F186" t="str">
        <f>ControlPoints!AC548&amp;" "</f>
        <v xml:space="preserve">0 </v>
      </c>
      <c r="G186">
        <f>ControlPoints!N547</f>
        <v>1354090</v>
      </c>
      <c r="H186">
        <f>ControlPoints!O547</f>
        <v>13125</v>
      </c>
      <c r="I186" t="str">
        <f>ControlPoints!G548&amp;" "</f>
        <v xml:space="preserve">Yes </v>
      </c>
      <c r="J186" t="str">
        <f>ControlPoints!G549&amp;" "</f>
        <v xml:space="preserve"> </v>
      </c>
    </row>
    <row r="187" spans="4:10">
      <c r="D187">
        <f>IF(ISNA(ControlPoints!X551),0,ControlPoints!X551)</f>
        <v>4148321</v>
      </c>
      <c r="E187">
        <f>IF(ISNA(ControlPoints!X552),0,ControlPoints!X552)</f>
        <v>0</v>
      </c>
      <c r="F187" t="str">
        <f>ControlPoints!AC551&amp;" "</f>
        <v xml:space="preserve">0 </v>
      </c>
      <c r="G187">
        <f>ControlPoints!N550</f>
        <v>1354091</v>
      </c>
      <c r="H187">
        <f>ControlPoints!O550</f>
        <v>13125</v>
      </c>
      <c r="I187" t="str">
        <f>ControlPoints!G551&amp;" "</f>
        <v xml:space="preserve">Yes </v>
      </c>
      <c r="J187" t="str">
        <f>ControlPoints!G552&amp;" "</f>
        <v xml:space="preserve"> </v>
      </c>
    </row>
    <row r="188" spans="4:10">
      <c r="D188">
        <f>IF(ISNA(ControlPoints!X554),0,ControlPoints!X554)</f>
        <v>4148323</v>
      </c>
      <c r="E188">
        <f>IF(ISNA(ControlPoints!X555),0,ControlPoints!X555)</f>
        <v>0</v>
      </c>
      <c r="F188" t="str">
        <f>ControlPoints!AC554&amp;" "</f>
        <v xml:space="preserve">0 </v>
      </c>
      <c r="G188">
        <f>ControlPoints!N553</f>
        <v>1354092</v>
      </c>
      <c r="H188">
        <f>ControlPoints!O553</f>
        <v>13125</v>
      </c>
      <c r="I188" t="str">
        <f>ControlPoints!G554&amp;" "</f>
        <v xml:space="preserve">Yes </v>
      </c>
      <c r="J188" t="str">
        <f>ControlPoints!G555&amp;" "</f>
        <v xml:space="preserve"> </v>
      </c>
    </row>
    <row r="189" spans="4:10">
      <c r="D189">
        <f>IF(ISNA(ControlPoints!X557),0,ControlPoints!X557)</f>
        <v>4148326</v>
      </c>
      <c r="E189">
        <f>IF(ISNA(ControlPoints!X558),0,ControlPoints!X558)</f>
        <v>0</v>
      </c>
      <c r="F189" t="str">
        <f>ControlPoints!AC557&amp;" "</f>
        <v xml:space="preserve">0 </v>
      </c>
      <c r="G189">
        <f>ControlPoints!N556</f>
        <v>1354093</v>
      </c>
      <c r="H189">
        <f>ControlPoints!O556</f>
        <v>13125</v>
      </c>
      <c r="I189" t="str">
        <f>ControlPoints!G557&amp;" "</f>
        <v xml:space="preserve">Yes </v>
      </c>
      <c r="J189" t="str">
        <f>ControlPoints!G558&amp;" "</f>
        <v xml:space="preserve"> </v>
      </c>
    </row>
    <row r="190" spans="4:10">
      <c r="D190">
        <f>IF(ISNA(ControlPoints!X560),0,ControlPoints!X560)</f>
        <v>4148329</v>
      </c>
      <c r="E190">
        <f>IF(ISNA(ControlPoints!X561),0,ControlPoints!X561)</f>
        <v>0</v>
      </c>
      <c r="F190" t="str">
        <f>ControlPoints!AC560&amp;" "</f>
        <v xml:space="preserve">0 </v>
      </c>
      <c r="G190">
        <f>ControlPoints!N559</f>
        <v>1354094</v>
      </c>
      <c r="H190">
        <f>ControlPoints!O559</f>
        <v>13125</v>
      </c>
      <c r="I190" t="str">
        <f>ControlPoints!G560&amp;" "</f>
        <v xml:space="preserve">Yes </v>
      </c>
      <c r="J190" t="str">
        <f>ControlPoints!G561&amp;" "</f>
        <v xml:space="preserve"> </v>
      </c>
    </row>
    <row r="191" spans="4:10">
      <c r="D191">
        <f>IF(ISNA(ControlPoints!X563),0,ControlPoints!X563)</f>
        <v>4148332</v>
      </c>
      <c r="E191">
        <f>IF(ISNA(ControlPoints!X564),0,ControlPoints!X564)</f>
        <v>0</v>
      </c>
      <c r="F191" t="str">
        <f>ControlPoints!AC563&amp;" "</f>
        <v xml:space="preserve">0 </v>
      </c>
      <c r="G191">
        <f>ControlPoints!N562</f>
        <v>1354095</v>
      </c>
      <c r="H191">
        <f>ControlPoints!O562</f>
        <v>13125</v>
      </c>
      <c r="I191" t="str">
        <f>ControlPoints!G563&amp;" "</f>
        <v xml:space="preserve">Yes </v>
      </c>
      <c r="J191" t="str">
        <f>ControlPoints!G564&amp;" "</f>
        <v xml:space="preserve"> </v>
      </c>
    </row>
    <row r="192" spans="4:10">
      <c r="D192">
        <f>IF(ISNA(ControlPoints!X566),0,ControlPoints!X566)</f>
        <v>4148334</v>
      </c>
      <c r="E192">
        <f>IF(ISNA(ControlPoints!X567),0,ControlPoints!X567)</f>
        <v>0</v>
      </c>
      <c r="F192" t="str">
        <f>ControlPoints!AC566&amp;" "</f>
        <v xml:space="preserve">0 </v>
      </c>
      <c r="G192">
        <f>ControlPoints!N565</f>
        <v>1354096</v>
      </c>
      <c r="H192">
        <f>ControlPoints!O565</f>
        <v>13125</v>
      </c>
      <c r="I192" t="str">
        <f>ControlPoints!G566&amp;" "</f>
        <v xml:space="preserve">Yes </v>
      </c>
      <c r="J192" t="str">
        <f>ControlPoints!G567&amp;" "</f>
        <v xml:space="preserve"> </v>
      </c>
    </row>
    <row r="193" spans="4:10">
      <c r="D193">
        <f>IF(ISNA(ControlPoints!X569),0,ControlPoints!X569)</f>
        <v>4148337</v>
      </c>
      <c r="E193">
        <f>IF(ISNA(ControlPoints!X570),0,ControlPoints!X570)</f>
        <v>0</v>
      </c>
      <c r="F193" t="str">
        <f>ControlPoints!AC569&amp;" "</f>
        <v xml:space="preserve">0 </v>
      </c>
      <c r="G193">
        <f>ControlPoints!N568</f>
        <v>1354097</v>
      </c>
      <c r="H193">
        <f>ControlPoints!O568</f>
        <v>13125</v>
      </c>
      <c r="I193" t="str">
        <f>ControlPoints!G569&amp;" "</f>
        <v xml:space="preserve">Yes </v>
      </c>
      <c r="J193" t="str">
        <f>ControlPoints!G570&amp;" "</f>
        <v xml:space="preserve"> </v>
      </c>
    </row>
    <row r="194" spans="4:10">
      <c r="D194">
        <f>IF(ISNA(ControlPoints!X572),0,ControlPoints!X572)</f>
        <v>4148340</v>
      </c>
      <c r="E194">
        <f>IF(ISNA(ControlPoints!X573),0,ControlPoints!X573)</f>
        <v>0</v>
      </c>
      <c r="F194" t="str">
        <f>ControlPoints!AC572&amp;" "</f>
        <v xml:space="preserve">0 </v>
      </c>
      <c r="G194">
        <f>ControlPoints!N571</f>
        <v>1354098</v>
      </c>
      <c r="H194">
        <f>ControlPoints!O571</f>
        <v>13125</v>
      </c>
      <c r="I194" t="str">
        <f>ControlPoints!G572&amp;" "</f>
        <v xml:space="preserve">Yes </v>
      </c>
      <c r="J194" t="str">
        <f>ControlPoints!G573&amp;" "</f>
        <v xml:space="preserve"> </v>
      </c>
    </row>
    <row r="195" spans="4:10">
      <c r="D195">
        <f>IF(ISNA(ControlPoints!X575),0,ControlPoints!X575)</f>
        <v>4148343</v>
      </c>
      <c r="E195">
        <f>IF(ISNA(ControlPoints!X576),0,ControlPoints!X576)</f>
        <v>0</v>
      </c>
      <c r="F195" t="str">
        <f>ControlPoints!AC575&amp;" "</f>
        <v xml:space="preserve">0 </v>
      </c>
      <c r="G195">
        <f>ControlPoints!N574</f>
        <v>1354099</v>
      </c>
      <c r="H195">
        <f>ControlPoints!O574</f>
        <v>13125</v>
      </c>
      <c r="I195" t="str">
        <f>ControlPoints!G575&amp;" "</f>
        <v xml:space="preserve"> </v>
      </c>
      <c r="J195" t="str">
        <f>ControlPoints!G576&amp;" "</f>
        <v xml:space="preserve"> </v>
      </c>
    </row>
    <row r="196" spans="4:10">
      <c r="D196">
        <f>IF(ISNA(ControlPoints!X578),0,ControlPoints!X578)</f>
        <v>4148346</v>
      </c>
      <c r="E196">
        <f>IF(ISNA(ControlPoints!X579),0,ControlPoints!X579)</f>
        <v>0</v>
      </c>
      <c r="F196" t="str">
        <f>ControlPoints!AC578&amp;" "</f>
        <v xml:space="preserve">0 </v>
      </c>
      <c r="G196">
        <f>ControlPoints!N577</f>
        <v>1354100</v>
      </c>
      <c r="H196">
        <f>ControlPoints!O577</f>
        <v>13125</v>
      </c>
      <c r="I196" t="str">
        <f>ControlPoints!G578&amp;" "</f>
        <v xml:space="preserve">Yes </v>
      </c>
      <c r="J196" t="str">
        <f>ControlPoints!G579&amp;" "</f>
        <v xml:space="preserve"> </v>
      </c>
    </row>
    <row r="197" spans="4:10">
      <c r="D197">
        <f>IF(ISNA(ControlPoints!X581),0,ControlPoints!X581)</f>
        <v>4148349</v>
      </c>
      <c r="E197">
        <f>IF(ISNA(ControlPoints!X582),0,ControlPoints!X582)</f>
        <v>0</v>
      </c>
      <c r="F197" t="str">
        <f>ControlPoints!AC581&amp;" "</f>
        <v xml:space="preserve">0 </v>
      </c>
      <c r="G197">
        <f>ControlPoints!N580</f>
        <v>1354101</v>
      </c>
      <c r="H197">
        <f>ControlPoints!O580</f>
        <v>13125</v>
      </c>
      <c r="I197" t="str">
        <f>ControlPoints!G581&amp;" "</f>
        <v xml:space="preserve">Yes </v>
      </c>
      <c r="J197" t="str">
        <f>ControlPoints!G582&amp;" "</f>
        <v xml:space="preserve"> </v>
      </c>
    </row>
    <row r="198" spans="4:10">
      <c r="D198">
        <f>IF(ISNA(ControlPoints!X584),0,ControlPoints!X584)</f>
        <v>4148352</v>
      </c>
      <c r="E198">
        <f>IF(ISNA(ControlPoints!X585),0,ControlPoints!X585)</f>
        <v>0</v>
      </c>
      <c r="F198" t="str">
        <f>ControlPoints!AC584&amp;" "</f>
        <v xml:space="preserve">0 </v>
      </c>
      <c r="G198">
        <f>ControlPoints!N583</f>
        <v>1354102</v>
      </c>
      <c r="H198">
        <f>ControlPoints!O583</f>
        <v>13125</v>
      </c>
      <c r="I198" t="str">
        <f>ControlPoints!G584&amp;" "</f>
        <v xml:space="preserve">Yes </v>
      </c>
      <c r="J198" t="str">
        <f>ControlPoints!G585&amp;" "</f>
        <v xml:space="preserve"> </v>
      </c>
    </row>
    <row r="199" spans="4:10">
      <c r="D199">
        <f>IF(ISNA(ControlPoints!X587),0,ControlPoints!X587)</f>
        <v>4148355</v>
      </c>
      <c r="E199">
        <f>IF(ISNA(ControlPoints!X588),0,ControlPoints!X588)</f>
        <v>0</v>
      </c>
      <c r="F199" t="str">
        <f>ControlPoints!AC587&amp;" "</f>
        <v xml:space="preserve">0 </v>
      </c>
      <c r="G199">
        <f>ControlPoints!N586</f>
        <v>1354103</v>
      </c>
      <c r="H199">
        <f>ControlPoints!O586</f>
        <v>13125</v>
      </c>
      <c r="I199" t="str">
        <f>ControlPoints!G587&amp;" "</f>
        <v xml:space="preserve">Yes </v>
      </c>
      <c r="J199" t="str">
        <f>ControlPoints!G588&amp;" "</f>
        <v xml:space="preserve"> </v>
      </c>
    </row>
    <row r="200" spans="4:10">
      <c r="D200">
        <f>IF(ISNA(ControlPoints!X590),0,ControlPoints!X590)</f>
        <v>4148358</v>
      </c>
      <c r="E200">
        <f>IF(ISNA(ControlPoints!X591),0,ControlPoints!X591)</f>
        <v>0</v>
      </c>
      <c r="F200" t="str">
        <f>ControlPoints!AC590&amp;" "</f>
        <v xml:space="preserve">0 </v>
      </c>
      <c r="G200">
        <f>ControlPoints!N589</f>
        <v>1354104</v>
      </c>
      <c r="H200">
        <f>ControlPoints!O589</f>
        <v>13125</v>
      </c>
      <c r="I200" t="str">
        <f>ControlPoints!G590&amp;" "</f>
        <v xml:space="preserve">Yes </v>
      </c>
      <c r="J200" t="str">
        <f>ControlPoints!G591&amp;" "</f>
        <v xml:space="preserve"> </v>
      </c>
    </row>
    <row r="201" spans="4:10">
      <c r="D201">
        <f>IF(ISNA(ControlPoints!X593),0,ControlPoints!X593)</f>
        <v>4148361</v>
      </c>
      <c r="E201">
        <f>IF(ISNA(ControlPoints!X594),0,ControlPoints!X594)</f>
        <v>0</v>
      </c>
      <c r="F201" t="str">
        <f>ControlPoints!AC593&amp;" "</f>
        <v xml:space="preserve">0 </v>
      </c>
      <c r="G201">
        <f>ControlPoints!N592</f>
        <v>1354105</v>
      </c>
      <c r="H201">
        <f>ControlPoints!O592</f>
        <v>13125</v>
      </c>
      <c r="I201" t="str">
        <f>ControlPoints!G593&amp;" "</f>
        <v xml:space="preserve">Yes </v>
      </c>
      <c r="J201" t="str">
        <f>ControlPoints!G594&amp;" "</f>
        <v xml:space="preserve"> </v>
      </c>
    </row>
    <row r="202" spans="4:10">
      <c r="D202">
        <f>IF(ISNA(ControlPoints!X596),0,ControlPoints!X596)</f>
        <v>4148364</v>
      </c>
      <c r="E202">
        <f>IF(ISNA(ControlPoints!X597),0,ControlPoints!X597)</f>
        <v>0</v>
      </c>
      <c r="F202" t="str">
        <f>ControlPoints!AC596&amp;" "</f>
        <v xml:space="preserve">0 </v>
      </c>
      <c r="G202">
        <f>ControlPoints!N595</f>
        <v>1354106</v>
      </c>
      <c r="H202">
        <f>ControlPoints!O595</f>
        <v>13125</v>
      </c>
      <c r="I202" t="str">
        <f>ControlPoints!G596&amp;" "</f>
        <v xml:space="preserve"> </v>
      </c>
      <c r="J202" t="str">
        <f>ControlPoints!G597&amp;" "</f>
        <v xml:space="preserve"> </v>
      </c>
    </row>
    <row r="203" spans="4:10">
      <c r="D203">
        <f>IF(ISNA(ControlPoints!X599),0,ControlPoints!X599)</f>
        <v>4148367</v>
      </c>
      <c r="E203">
        <f>IF(ISNA(ControlPoints!X600),0,ControlPoints!X600)</f>
        <v>0</v>
      </c>
      <c r="F203" t="str">
        <f>ControlPoints!AC599&amp;" "</f>
        <v xml:space="preserve">0 </v>
      </c>
      <c r="G203">
        <f>ControlPoints!N598</f>
        <v>1354107</v>
      </c>
      <c r="H203">
        <f>ControlPoints!O598</f>
        <v>13125</v>
      </c>
      <c r="I203" t="str">
        <f>ControlPoints!G599&amp;" "</f>
        <v xml:space="preserve"> </v>
      </c>
      <c r="J203" t="str">
        <f>ControlPoints!G600&amp;" "</f>
        <v xml:space="preserve"> </v>
      </c>
    </row>
    <row r="204" spans="4:10">
      <c r="D204">
        <f>IF(ISNA(ControlPoints!X602),0,ControlPoints!X602)</f>
        <v>4148370</v>
      </c>
      <c r="E204">
        <f>IF(ISNA(ControlPoints!X603),0,ControlPoints!X603)</f>
        <v>0</v>
      </c>
      <c r="F204" t="str">
        <f>ControlPoints!AC602&amp;" "</f>
        <v xml:space="preserve">0 </v>
      </c>
      <c r="G204">
        <f>ControlPoints!N601</f>
        <v>1354108</v>
      </c>
      <c r="H204">
        <f>ControlPoints!O601</f>
        <v>13125</v>
      </c>
      <c r="I204" t="str">
        <f>ControlPoints!G602&amp;" "</f>
        <v xml:space="preserve"> </v>
      </c>
      <c r="J204" t="str">
        <f>ControlPoints!G603&amp;" "</f>
        <v xml:space="preserve"> </v>
      </c>
    </row>
    <row r="205" spans="4:10">
      <c r="D205">
        <f>IF(ISNA(ControlPoints!X605),0,ControlPoints!X605)</f>
        <v>4148373</v>
      </c>
      <c r="E205">
        <f>IF(ISNA(ControlPoints!X606),0,ControlPoints!X606)</f>
        <v>0</v>
      </c>
      <c r="F205" t="str">
        <f>ControlPoints!AC605&amp;" "</f>
        <v xml:space="preserve">0 </v>
      </c>
      <c r="G205">
        <f>ControlPoints!N604</f>
        <v>1354109</v>
      </c>
      <c r="H205">
        <f>ControlPoints!O604</f>
        <v>13125</v>
      </c>
      <c r="I205" t="str">
        <f>ControlPoints!G605&amp;" "</f>
        <v xml:space="preserve">Yes </v>
      </c>
      <c r="J205" t="str">
        <f>ControlPoints!G606&amp;" "</f>
        <v xml:space="preserve"> </v>
      </c>
    </row>
    <row r="206" spans="4:10">
      <c r="D206">
        <f>IF(ISNA(ControlPoints!X608),0,ControlPoints!X608)</f>
        <v>4148376</v>
      </c>
      <c r="E206">
        <f>IF(ISNA(ControlPoints!X609),0,ControlPoints!X609)</f>
        <v>0</v>
      </c>
      <c r="F206" t="str">
        <f>ControlPoints!AC608&amp;" "</f>
        <v xml:space="preserve">0 </v>
      </c>
      <c r="G206">
        <f>ControlPoints!N607</f>
        <v>1354110</v>
      </c>
      <c r="H206">
        <f>ControlPoints!O607</f>
        <v>13125</v>
      </c>
      <c r="I206" t="str">
        <f>ControlPoints!G608&amp;" "</f>
        <v xml:space="preserve">Yes </v>
      </c>
      <c r="J206" t="str">
        <f>ControlPoints!G609&amp;" "</f>
        <v xml:space="preserve"> </v>
      </c>
    </row>
    <row r="207" spans="4:10">
      <c r="D207">
        <f>IF(ISNA(ControlPoints!X611),0,ControlPoints!X611)</f>
        <v>4148379</v>
      </c>
      <c r="E207">
        <f>IF(ISNA(ControlPoints!X612),0,ControlPoints!X612)</f>
        <v>0</v>
      </c>
      <c r="F207" t="str">
        <f>ControlPoints!AC611&amp;" "</f>
        <v xml:space="preserve">0 </v>
      </c>
      <c r="G207">
        <f>ControlPoints!N610</f>
        <v>1354111</v>
      </c>
      <c r="H207">
        <f>ControlPoints!O610</f>
        <v>13125</v>
      </c>
      <c r="I207" t="str">
        <f>ControlPoints!G611&amp;" "</f>
        <v xml:space="preserve"> </v>
      </c>
      <c r="J207" t="str">
        <f>ControlPoints!G612&amp;" "</f>
        <v xml:space="preserve"> </v>
      </c>
    </row>
    <row r="208" spans="4:10">
      <c r="D208">
        <f>IF(ISNA(ControlPoints!X614),0,ControlPoints!X614)</f>
        <v>4148382</v>
      </c>
      <c r="E208">
        <f>IF(ISNA(ControlPoints!X615),0,ControlPoints!X615)</f>
        <v>0</v>
      </c>
      <c r="F208" t="str">
        <f>ControlPoints!AC614&amp;" "</f>
        <v xml:space="preserve">0 </v>
      </c>
      <c r="G208">
        <f>ControlPoints!N613</f>
        <v>1354112</v>
      </c>
      <c r="H208">
        <f>ControlPoints!O613</f>
        <v>13125</v>
      </c>
      <c r="I208" t="str">
        <f>ControlPoints!G614&amp;" "</f>
        <v xml:space="preserve"> </v>
      </c>
      <c r="J208" t="str">
        <f>ControlPoints!G615&amp;" "</f>
        <v xml:space="preserve"> </v>
      </c>
    </row>
    <row r="209" spans="4:10">
      <c r="D209">
        <f>IF(ISNA(ControlPoints!X617),0,ControlPoints!X617)</f>
        <v>4148385</v>
      </c>
      <c r="E209">
        <f>IF(ISNA(ControlPoints!X618),0,ControlPoints!X618)</f>
        <v>0</v>
      </c>
      <c r="F209" t="str">
        <f>ControlPoints!AC617&amp;" "</f>
        <v xml:space="preserve">0 </v>
      </c>
      <c r="G209">
        <f>ControlPoints!N616</f>
        <v>1354113</v>
      </c>
      <c r="H209">
        <f>ControlPoints!O616</f>
        <v>13125</v>
      </c>
      <c r="I209" t="str">
        <f>ControlPoints!G617&amp;" "</f>
        <v xml:space="preserve">Yes </v>
      </c>
      <c r="J209" t="str">
        <f>ControlPoints!G618&amp;" "</f>
        <v xml:space="preserve"> </v>
      </c>
    </row>
    <row r="210" spans="4:10">
      <c r="D210">
        <f>IF(ISNA(ControlPoints!X620),0,ControlPoints!X620)</f>
        <v>4148387</v>
      </c>
      <c r="E210">
        <f>IF(ISNA(ControlPoints!X621),0,ControlPoints!X621)</f>
        <v>0</v>
      </c>
      <c r="F210" t="str">
        <f>ControlPoints!AC620&amp;" "</f>
        <v xml:space="preserve">0 </v>
      </c>
      <c r="G210">
        <f>ControlPoints!N619</f>
        <v>1354114</v>
      </c>
      <c r="H210">
        <f>ControlPoints!O619</f>
        <v>13125</v>
      </c>
      <c r="I210" t="str">
        <f>ControlPoints!G620&amp;" "</f>
        <v xml:space="preserve">Yes </v>
      </c>
      <c r="J210" t="str">
        <f>ControlPoints!G621&amp;" "</f>
        <v xml:space="preserve"> </v>
      </c>
    </row>
    <row r="211" spans="4:10">
      <c r="D211">
        <f>IF(ISNA(ControlPoints!X623),0,ControlPoints!X623)</f>
        <v>4148389</v>
      </c>
      <c r="E211">
        <f>IF(ISNA(ControlPoints!X624),0,ControlPoints!X624)</f>
        <v>0</v>
      </c>
      <c r="F211" t="str">
        <f>ControlPoints!AC623&amp;" "</f>
        <v xml:space="preserve">0 </v>
      </c>
      <c r="G211">
        <f>ControlPoints!N622</f>
        <v>1354115</v>
      </c>
      <c r="H211">
        <f>ControlPoints!O622</f>
        <v>13125</v>
      </c>
      <c r="I211" t="str">
        <f>ControlPoints!G623&amp;" "</f>
        <v xml:space="preserve"> </v>
      </c>
      <c r="J211" t="str">
        <f>ControlPoints!G624&amp;" "</f>
        <v xml:space="preserve"> </v>
      </c>
    </row>
    <row r="212" spans="4:10">
      <c r="D212">
        <f>IF(ISNA(ControlPoints!X626),0,ControlPoints!X626)</f>
        <v>4148392</v>
      </c>
      <c r="E212">
        <f>IF(ISNA(ControlPoints!X627),0,ControlPoints!X627)</f>
        <v>0</v>
      </c>
      <c r="F212" t="str">
        <f>ControlPoints!AC626&amp;" "</f>
        <v xml:space="preserve">0 </v>
      </c>
      <c r="G212">
        <f>ControlPoints!N625</f>
        <v>1354116</v>
      </c>
      <c r="H212">
        <f>ControlPoints!O625</f>
        <v>13125</v>
      </c>
      <c r="I212" t="str">
        <f>ControlPoints!G626&amp;" "</f>
        <v xml:space="preserve">Yes </v>
      </c>
      <c r="J212" t="str">
        <f>ControlPoints!G627&amp;" "</f>
        <v xml:space="preserve"> </v>
      </c>
    </row>
    <row r="213" spans="4:10">
      <c r="D213">
        <f>IF(ISNA(ControlPoints!X629),0,ControlPoints!X629)</f>
        <v>4148395</v>
      </c>
      <c r="E213">
        <f>IF(ISNA(ControlPoints!X630),0,ControlPoints!X630)</f>
        <v>0</v>
      </c>
      <c r="F213" t="str">
        <f>ControlPoints!AC629&amp;" "</f>
        <v xml:space="preserve">0 </v>
      </c>
      <c r="G213">
        <f>ControlPoints!N628</f>
        <v>1354117</v>
      </c>
      <c r="H213">
        <f>ControlPoints!O628</f>
        <v>13125</v>
      </c>
      <c r="I213" t="str">
        <f>ControlPoints!G629&amp;" "</f>
        <v xml:space="preserve">Yes </v>
      </c>
      <c r="J213" t="str">
        <f>ControlPoints!G630&amp;" "</f>
        <v xml:space="preserve"> </v>
      </c>
    </row>
    <row r="214" spans="4:10">
      <c r="D214">
        <f>IF(ISNA(ControlPoints!X632),0,ControlPoints!X632)</f>
        <v>4148398</v>
      </c>
      <c r="E214">
        <f>IF(ISNA(ControlPoints!X633),0,ControlPoints!X633)</f>
        <v>0</v>
      </c>
      <c r="F214" t="str">
        <f>ControlPoints!AC632&amp;" "</f>
        <v xml:space="preserve">0 </v>
      </c>
      <c r="G214">
        <f>ControlPoints!N631</f>
        <v>1354118</v>
      </c>
      <c r="H214">
        <f>ControlPoints!O631</f>
        <v>13125</v>
      </c>
      <c r="I214" t="str">
        <f>ControlPoints!G632&amp;" "</f>
        <v xml:space="preserve">Yes </v>
      </c>
      <c r="J214" t="str">
        <f>ControlPoints!G633&amp;" "</f>
        <v xml:space="preserve"> </v>
      </c>
    </row>
    <row r="215" spans="4:10">
      <c r="D215">
        <f>IF(ISNA(ControlPoints!X635),0,ControlPoints!X635)</f>
        <v>4148403</v>
      </c>
      <c r="E215">
        <f>IF(ISNA(ControlPoints!X636),0,ControlPoints!X636)</f>
        <v>0</v>
      </c>
      <c r="F215" t="str">
        <f>ControlPoints!AC635&amp;" "</f>
        <v xml:space="preserve">0 </v>
      </c>
      <c r="G215">
        <f>ControlPoints!N634</f>
        <v>1354119</v>
      </c>
      <c r="H215">
        <f>ControlPoints!O634</f>
        <v>13125</v>
      </c>
      <c r="I215" t="str">
        <f>ControlPoints!G635&amp;" "</f>
        <v xml:space="preserve">Yes </v>
      </c>
      <c r="J215" t="str">
        <f>ControlPoints!G636&amp;" "</f>
        <v xml:space="preserve"> </v>
      </c>
    </row>
    <row r="216" spans="4:10">
      <c r="D216">
        <f>IF(ISNA(ControlPoints!X638),0,ControlPoints!X638)</f>
        <v>4148404</v>
      </c>
      <c r="E216">
        <f>IF(ISNA(ControlPoints!X639),0,ControlPoints!X639)</f>
        <v>0</v>
      </c>
      <c r="F216" t="str">
        <f>ControlPoints!AC638&amp;" "</f>
        <v xml:space="preserve">0 </v>
      </c>
      <c r="G216">
        <f>ControlPoints!N637</f>
        <v>1354120</v>
      </c>
      <c r="H216">
        <f>ControlPoints!O637</f>
        <v>13125</v>
      </c>
      <c r="I216" t="str">
        <f>ControlPoints!G638&amp;" "</f>
        <v xml:space="preserve">Yes </v>
      </c>
      <c r="J216" t="str">
        <f>ControlPoints!G639&amp;" "</f>
        <v xml:space="preserve"> </v>
      </c>
    </row>
    <row r="217" spans="4:10">
      <c r="D217">
        <f>IF(ISNA(ControlPoints!X641),0,ControlPoints!X641)</f>
        <v>4148407</v>
      </c>
      <c r="E217">
        <f>IF(ISNA(ControlPoints!X642),0,ControlPoints!X642)</f>
        <v>0</v>
      </c>
      <c r="F217" t="str">
        <f>ControlPoints!AC641&amp;" "</f>
        <v xml:space="preserve">0 </v>
      </c>
      <c r="G217">
        <f>ControlPoints!N640</f>
        <v>1354121</v>
      </c>
      <c r="H217">
        <f>ControlPoints!O640</f>
        <v>13125</v>
      </c>
      <c r="I217" t="str">
        <f>ControlPoints!G641&amp;" "</f>
        <v xml:space="preserve">Yes </v>
      </c>
      <c r="J217" t="str">
        <f>ControlPoints!G642&amp;" "</f>
        <v xml:space="preserve"> </v>
      </c>
    </row>
    <row r="218" spans="4:10">
      <c r="D218">
        <f>IF(ISNA(ControlPoints!X644),0,ControlPoints!X644)</f>
        <v>4148409</v>
      </c>
      <c r="E218">
        <f>IF(ISNA(ControlPoints!X645),0,ControlPoints!X645)</f>
        <v>0</v>
      </c>
      <c r="F218" t="str">
        <f>ControlPoints!AC644&amp;" "</f>
        <v xml:space="preserve">0 </v>
      </c>
      <c r="G218">
        <f>ControlPoints!N643</f>
        <v>1354122</v>
      </c>
      <c r="H218">
        <f>ControlPoints!O643</f>
        <v>13125</v>
      </c>
      <c r="I218" t="str">
        <f>ControlPoints!G644&amp;" "</f>
        <v xml:space="preserve">Yes </v>
      </c>
      <c r="J218" t="str">
        <f>ControlPoints!G645&amp;" "</f>
        <v xml:space="preserve"> </v>
      </c>
    </row>
    <row r="219" spans="4:10">
      <c r="D219">
        <f>IF(ISNA(ControlPoints!X647),0,ControlPoints!X647)</f>
        <v>4148412</v>
      </c>
      <c r="E219">
        <f>IF(ISNA(ControlPoints!X648),0,ControlPoints!X648)</f>
        <v>0</v>
      </c>
      <c r="F219" t="str">
        <f>ControlPoints!AC647&amp;" "</f>
        <v xml:space="preserve">0 </v>
      </c>
      <c r="G219">
        <f>ControlPoints!N646</f>
        <v>1354123</v>
      </c>
      <c r="H219">
        <f>ControlPoints!O646</f>
        <v>13125</v>
      </c>
      <c r="I219" t="str">
        <f>ControlPoints!G647&amp;" "</f>
        <v xml:space="preserve">Yes </v>
      </c>
      <c r="J219" t="str">
        <f>ControlPoints!G648&amp;" "</f>
        <v xml:space="preserve"> </v>
      </c>
    </row>
    <row r="220" spans="4:10">
      <c r="D220">
        <f>IF(ISNA(ControlPoints!X650),0,ControlPoints!X650)</f>
        <v>4148415</v>
      </c>
      <c r="E220">
        <f>IF(ISNA(ControlPoints!X651),0,ControlPoints!X651)</f>
        <v>0</v>
      </c>
      <c r="F220" t="str">
        <f>ControlPoints!AC650&amp;" "</f>
        <v xml:space="preserve">0 </v>
      </c>
      <c r="G220">
        <f>ControlPoints!N649</f>
        <v>1354124</v>
      </c>
      <c r="H220">
        <f>ControlPoints!O649</f>
        <v>13125</v>
      </c>
      <c r="I220" t="str">
        <f>ControlPoints!G650&amp;" "</f>
        <v xml:space="preserve">Yes </v>
      </c>
      <c r="J220" t="str">
        <f>ControlPoints!G651&amp;" "</f>
        <v xml:space="preserve"> </v>
      </c>
    </row>
    <row r="221" spans="4:10">
      <c r="D221">
        <f>IF(ISNA(ControlPoints!X653),0,ControlPoints!X653)</f>
        <v>4148418</v>
      </c>
      <c r="E221">
        <f>IF(ISNA(ControlPoints!X654),0,ControlPoints!X654)</f>
        <v>0</v>
      </c>
      <c r="F221" t="str">
        <f>ControlPoints!AC653&amp;" "</f>
        <v xml:space="preserve">0 </v>
      </c>
      <c r="G221">
        <f>ControlPoints!N652</f>
        <v>1354125</v>
      </c>
      <c r="H221">
        <f>ControlPoints!O652</f>
        <v>13125</v>
      </c>
      <c r="I221" t="str">
        <f>ControlPoints!G653&amp;" "</f>
        <v xml:space="preserve">Yes </v>
      </c>
      <c r="J221" t="str">
        <f>ControlPoints!G654&amp;" "</f>
        <v xml:space="preserve"> </v>
      </c>
    </row>
    <row r="222" spans="4:10">
      <c r="D222">
        <f>IF(ISNA(ControlPoints!X656),0,ControlPoints!X656)</f>
        <v>4148420</v>
      </c>
      <c r="E222">
        <f>IF(ISNA(ControlPoints!X657),0,ControlPoints!X657)</f>
        <v>0</v>
      </c>
      <c r="F222" t="str">
        <f>ControlPoints!AC656&amp;" "</f>
        <v xml:space="preserve">0 </v>
      </c>
      <c r="G222">
        <f>ControlPoints!N655</f>
        <v>1354126</v>
      </c>
      <c r="H222">
        <f>ControlPoints!O655</f>
        <v>13125</v>
      </c>
      <c r="I222" t="str">
        <f>ControlPoints!G656&amp;" "</f>
        <v xml:space="preserve">Yes </v>
      </c>
      <c r="J222" t="str">
        <f>ControlPoints!G657&amp;" "</f>
        <v xml:space="preserve"> </v>
      </c>
    </row>
    <row r="223" spans="4:10">
      <c r="D223">
        <f>IF(ISNA(ControlPoints!X659),0,ControlPoints!X659)</f>
        <v>4148423</v>
      </c>
      <c r="E223">
        <f>IF(ISNA(ControlPoints!X660),0,ControlPoints!X660)</f>
        <v>0</v>
      </c>
      <c r="F223" t="str">
        <f>ControlPoints!AC659&amp;" "</f>
        <v xml:space="preserve">0 </v>
      </c>
      <c r="G223">
        <f>ControlPoints!N658</f>
        <v>1354127</v>
      </c>
      <c r="H223">
        <f>ControlPoints!O658</f>
        <v>13125</v>
      </c>
      <c r="I223" t="str">
        <f>ControlPoints!G659&amp;" "</f>
        <v xml:space="preserve">Yes </v>
      </c>
      <c r="J223" t="str">
        <f>ControlPoints!G660&amp;" "</f>
        <v xml:space="preserve"> </v>
      </c>
    </row>
    <row r="224" spans="4:10">
      <c r="D224">
        <f>IF(ISNA(ControlPoints!X662),0,ControlPoints!X662)</f>
        <v>4148426</v>
      </c>
      <c r="E224">
        <f>IF(ISNA(ControlPoints!X663),0,ControlPoints!X663)</f>
        <v>0</v>
      </c>
      <c r="F224" t="str">
        <f>ControlPoints!AC662&amp;" "</f>
        <v xml:space="preserve">0 </v>
      </c>
      <c r="G224">
        <f>ControlPoints!N661</f>
        <v>1354128</v>
      </c>
      <c r="H224">
        <f>ControlPoints!O661</f>
        <v>13125</v>
      </c>
      <c r="I224" t="str">
        <f>ControlPoints!G662&amp;" "</f>
        <v xml:space="preserve">Yes </v>
      </c>
      <c r="J224" t="str">
        <f>ControlPoints!G663&amp;" "</f>
        <v xml:space="preserve"> </v>
      </c>
    </row>
    <row r="328" spans="1:1">
      <c r="A328" t="s">
        <v>39</v>
      </c>
    </row>
  </sheetData>
  <sheetProtection password="960B" sheet="1" objects="1" scenarios="1"/>
  <customSheetViews>
    <customSheetView guid="{7DA07996-06D1-47BC-BC6A-CCE2EA0F4462}">
      <selection activeCell="O2" sqref="O2"/>
      <pageMargins left="0.75" right="0.75" top="1" bottom="1" header="0.5" footer="0.5"/>
      <pageSetup paperSize="9" orientation="portrait" horizontalDpi="4294967293" verticalDpi="0" r:id="rId1"/>
      <headerFooter alignWithMargins="0"/>
    </customSheetView>
  </customSheetViews>
  <phoneticPr fontId="3" type="noConversion"/>
  <pageMargins left="0.75" right="0.75" top="1" bottom="1" header="0.5" footer="0.5"/>
  <pageSetup paperSize="9" orientation="portrait" horizontalDpi="4294967293" r:id="rId2"/>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
  <sheetViews>
    <sheetView workbookViewId="0"/>
  </sheetViews>
  <sheetFormatPr defaultRowHeight="12.75"/>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12</vt:i4>
      </vt:variant>
    </vt:vector>
  </HeadingPairs>
  <TitlesOfParts>
    <vt:vector size="28" baseType="lpstr">
      <vt:lpstr>Instructions</vt:lpstr>
      <vt:lpstr>Client</vt:lpstr>
      <vt:lpstr>RegisteredCrops</vt:lpstr>
      <vt:lpstr>ProductHandling</vt:lpstr>
      <vt:lpstr>InspectionNotes</vt:lpstr>
      <vt:lpstr>ControlPoints</vt:lpstr>
      <vt:lpstr>Non_Compliance_Report</vt:lpstr>
      <vt:lpstr>QMSChecklist1</vt:lpstr>
      <vt:lpstr>QMSChecklist2</vt:lpstr>
      <vt:lpstr>CPSourceData</vt:lpstr>
      <vt:lpstr>Labels</vt:lpstr>
      <vt:lpstr>Countries</vt:lpstr>
      <vt:lpstr>Crops</vt:lpstr>
      <vt:lpstr>Scores</vt:lpstr>
      <vt:lpstr>Data</vt:lpstr>
      <vt:lpstr>CopyComments</vt:lpstr>
      <vt:lpstr>Non_Compliance_Report!CESendEvidence</vt:lpstr>
      <vt:lpstr>GGFLAG</vt:lpstr>
      <vt:lpstr>InspectionNotes!Print_Area</vt:lpstr>
      <vt:lpstr>Non_Compliance_Report!Print_Area</vt:lpstr>
      <vt:lpstr>RegisteredCrops!Print_Area</vt:lpstr>
      <vt:lpstr>Non_Compliance_Report!Print_Titles</vt:lpstr>
      <vt:lpstr>RegisteredCrops!Print_Titles</vt:lpstr>
      <vt:lpstr>QID</vt:lpstr>
      <vt:lpstr>QMSFLAG</vt:lpstr>
      <vt:lpstr>TemplateVersion</vt:lpstr>
      <vt:lpstr>Test</vt:lpstr>
      <vt:lpstr>TNCFLAG</vt:lpstr>
    </vt:vector>
  </TitlesOfParts>
  <Company>Checkmate International plc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Simon Edwardes</dc:creator>
  <cp:lastModifiedBy>Pradeep</cp:lastModifiedBy>
  <cp:lastPrinted>2018-05-03T13:31:27Z</cp:lastPrinted>
  <dcterms:created xsi:type="dcterms:W3CDTF">2009-06-16T14:38:48Z</dcterms:created>
  <dcterms:modified xsi:type="dcterms:W3CDTF">2019-02-19T10:14:53Z</dcterms:modified>
</cp:coreProperties>
</file>