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65" windowWidth="20730" windowHeight="9915"/>
  </bookViews>
  <sheets>
    <sheet name="POF calculation" sheetId="8" r:id="rId1"/>
    <sheet name="PRP table 4.5" sheetId="11" r:id="rId2"/>
  </sheets>
  <calcPr calcId="124519"/>
</workbook>
</file>

<file path=xl/calcChain.xml><?xml version="1.0" encoding="utf-8"?>
<calcChain xmlns="http://schemas.openxmlformats.org/spreadsheetml/2006/main">
  <c r="B31" i="8"/>
  <c r="B28"/>
  <c r="B15"/>
  <c r="B29"/>
  <c r="B27"/>
  <c r="B26"/>
  <c r="B36"/>
  <c r="B35"/>
  <c r="B34"/>
  <c r="B32" l="1"/>
  <c r="B30"/>
  <c r="B38"/>
  <c r="B40"/>
  <c r="B39"/>
  <c r="C44" l="1"/>
  <c r="B44" s="1"/>
  <c r="C45"/>
  <c r="B45" s="1"/>
  <c r="C46"/>
  <c r="B46" s="1"/>
  <c r="B48" l="1"/>
  <c r="D48" s="1"/>
  <c r="E48" s="1"/>
</calcChain>
</file>

<file path=xl/sharedStrings.xml><?xml version="1.0" encoding="utf-8"?>
<sst xmlns="http://schemas.openxmlformats.org/spreadsheetml/2006/main" count="96" uniqueCount="94">
  <si>
    <t>POF</t>
  </si>
  <si>
    <t>Damage Factor</t>
  </si>
  <si>
    <t>Material Table</t>
  </si>
  <si>
    <r>
      <t>A</t>
    </r>
    <r>
      <rPr>
        <vertAlign val="subscript"/>
        <sz val="11"/>
        <color theme="1"/>
        <rFont val="Calibri"/>
        <family val="2"/>
        <scheme val="minor"/>
      </rPr>
      <t>rt</t>
    </r>
  </si>
  <si>
    <t>Flow Stress (FS)</t>
  </si>
  <si>
    <t>Stength Ratio (SR)</t>
  </si>
  <si>
    <t>D</t>
  </si>
  <si>
    <t>C</t>
  </si>
  <si>
    <t>B</t>
  </si>
  <si>
    <t>1* corrosion rate (CoP-1)</t>
  </si>
  <si>
    <t>3* corrosion rate (CoP-3)</t>
  </si>
  <si>
    <t>2* corrosion rate (CoP-2)</t>
  </si>
  <si>
    <t>Calculation of Posterior Probability</t>
  </si>
  <si>
    <t>Calculation of Beta 1,2,3</t>
  </si>
  <si>
    <t>Beta-1</t>
  </si>
  <si>
    <t>Beta-2</t>
  </si>
  <si>
    <t>Beta-3</t>
  </si>
  <si>
    <t>Internal Corrosion POF Claculation</t>
  </si>
  <si>
    <t>Pipe Master</t>
  </si>
  <si>
    <t>Material Std</t>
  </si>
  <si>
    <t>Inspection Confidence Table</t>
  </si>
  <si>
    <t>Very High</t>
  </si>
  <si>
    <t>High</t>
  </si>
  <si>
    <t>Med</t>
  </si>
  <si>
    <t>Low</t>
  </si>
  <si>
    <t>No</t>
  </si>
  <si>
    <t>Calculations</t>
  </si>
  <si>
    <t>Present Year (PRY)</t>
  </si>
  <si>
    <t>Year In service (YIS)</t>
  </si>
  <si>
    <t>Material grade</t>
  </si>
  <si>
    <t>Min Req Thk (MRT)</t>
  </si>
  <si>
    <t>Effective Age (EAGE)</t>
  </si>
  <si>
    <t>Effective Thk (ETHK)</t>
  </si>
  <si>
    <t>(S*E*MRT)/(FS*ETHK)</t>
  </si>
  <si>
    <t>PRP-1</t>
  </si>
  <si>
    <t>PRP-2</t>
  </si>
  <si>
    <t>PRP-3</t>
  </si>
  <si>
    <t>else from low confidence data</t>
  </si>
  <si>
    <t>2* corrosion rate (IE-2)</t>
  </si>
  <si>
    <t>4* corrosion rate (IE-3)</t>
  </si>
  <si>
    <t>1* corrosion rate (IE-1)</t>
  </si>
  <si>
    <t>Table 4.6 (Conditional Probability for Inspection effectiveness (constant values)</t>
  </si>
  <si>
    <t>A</t>
  </si>
  <si>
    <t>E</t>
  </si>
  <si>
    <t>Levels of confidence</t>
  </si>
  <si>
    <t>Inspection Effectiveness Factor as per equation 2.19</t>
  </si>
  <si>
    <t>B15*(POWER(F26,B19)*POWER(E26,B20)*POWER(D26,B21)*POWER(C26,B22))</t>
  </si>
  <si>
    <t>B16*(POWER(F27,B19)*POWER(E27,B20)*POWER(D27,B21)*POWER(C27,B22))</t>
  </si>
  <si>
    <t>B17*(POWER(F28,B19)*POWER(E28,B20)*POWER(D28,B21)*POWER(C28,B22))</t>
  </si>
  <si>
    <t xml:space="preserve"> 1* corrosion rate (PosP-1)</t>
  </si>
  <si>
    <t xml:space="preserve"> 2* corrosion rate (PosP-1)</t>
  </si>
  <si>
    <t xml:space="preserve"> 4* corrosion rate (Posp-1)</t>
  </si>
  <si>
    <t>B35/(B35+B36+B37)</t>
  </si>
  <si>
    <t>B36/(B36+B37+B35)</t>
  </si>
  <si>
    <t>B37/(B36+B37+B35)</t>
  </si>
  <si>
    <t>Equipment No</t>
  </si>
  <si>
    <t>DS values</t>
  </si>
  <si>
    <t>(POWER(D43,2) * POWER(B31,2)*POWER(B43,2))+(POWER(1-(D43*B31),2))*(POWER(B43,2))+(POWER(B33,2)*POWER(B43,2))</t>
  </si>
  <si>
    <t>601.AL1001</t>
  </si>
  <si>
    <t>Calculation of base damage factor and POF</t>
  </si>
  <si>
    <t>A285</t>
  </si>
  <si>
    <t xml:space="preserve"> ((YS+TS)/2)*1.1*E</t>
  </si>
  <si>
    <t>COVt</t>
  </si>
  <si>
    <t>COVsf</t>
  </si>
  <si>
    <t>COVp</t>
  </si>
  <si>
    <t>Nom thk (NT) inches</t>
  </si>
  <si>
    <t>Nom Dia (D) inches</t>
  </si>
  <si>
    <t>Design Temp degF</t>
  </si>
  <si>
    <t>Design Pressure (P) Psi</t>
  </si>
  <si>
    <t>Yield Strength (YS) KSI</t>
  </si>
  <si>
    <t>Tensile Stregth (TS) Ksi</t>
  </si>
  <si>
    <t>Allowable Stress (S) Psi</t>
  </si>
  <si>
    <t>Effective Corrosion Rate (EICR)</t>
  </si>
  <si>
    <t>Effective Corr Rate (EICR)</t>
  </si>
  <si>
    <t>EICR*EAGE/ETHK</t>
  </si>
  <si>
    <t>Damage State</t>
  </si>
  <si>
    <t>Low Confidence Data</t>
  </si>
  <si>
    <t>Medium Confidence Data</t>
  </si>
  <si>
    <t>High Confidence Data</t>
  </si>
  <si>
    <r>
      <t xml:space="preserve">Pr </t>
    </r>
    <r>
      <rPr>
        <i/>
        <sz val="6"/>
        <color theme="1"/>
        <rFont val="Times New Roman"/>
        <family val="1"/>
      </rPr>
      <t>Thin p</t>
    </r>
    <r>
      <rPr>
        <sz val="6"/>
        <color theme="1"/>
        <rFont val="Times New Roman"/>
        <family val="1"/>
      </rPr>
      <t>1</t>
    </r>
  </si>
  <si>
    <r>
      <t xml:space="preserve">Pr </t>
    </r>
    <r>
      <rPr>
        <i/>
        <sz val="6"/>
        <color theme="1"/>
        <rFont val="Times New Roman"/>
        <family val="1"/>
      </rPr>
      <t xml:space="preserve">Thin p </t>
    </r>
    <r>
      <rPr>
        <sz val="6"/>
        <color theme="1"/>
        <rFont val="Times New Roman"/>
        <family val="1"/>
      </rPr>
      <t>2</t>
    </r>
  </si>
  <si>
    <r>
      <t xml:space="preserve">Pr </t>
    </r>
    <r>
      <rPr>
        <i/>
        <sz val="6"/>
        <color theme="1"/>
        <rFont val="Times New Roman"/>
        <family val="1"/>
      </rPr>
      <t xml:space="preserve">Thin p </t>
    </r>
    <r>
      <rPr>
        <sz val="6"/>
        <color theme="1"/>
        <rFont val="Times New Roman"/>
        <family val="1"/>
      </rPr>
      <t>3</t>
    </r>
  </si>
  <si>
    <t>PRP table (4.5)</t>
  </si>
  <si>
    <t>Last Measured Thk (LMT) of ref dia</t>
  </si>
  <si>
    <t>Last Measured Year (LMY) of ref dia pipe</t>
  </si>
  <si>
    <t>Corrosion Allowance (CA)</t>
  </si>
  <si>
    <t>Take LMT (Y/N)</t>
  </si>
  <si>
    <t>if "Take LMT" is "Y" then PRY-LMY else PRY-YIS</t>
  </si>
  <si>
    <t>if "Take LMT" is "Y" then LMT else NT</t>
  </si>
  <si>
    <t>(P*D/2(SE-0.6P) ) or (Nomthk-CA) or User cal Min thk</t>
  </si>
  <si>
    <t>Min Re Thk</t>
  </si>
  <si>
    <t>if LMT is "Y" then take value from Medium confidence data</t>
  </si>
  <si>
    <t>efficiency</t>
  </si>
  <si>
    <t>Y</t>
  </si>
</sst>
</file>

<file path=xl/styles.xml><?xml version="1.0" encoding="utf-8"?>
<styleSheet xmlns="http://schemas.openxmlformats.org/spreadsheetml/2006/main">
  <numFmts count="1">
    <numFmt numFmtId="164" formatCode="0.000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11"/>
      <color theme="1"/>
      <name val="Times New Roman"/>
      <family val="1"/>
    </font>
    <font>
      <i/>
      <sz val="6"/>
      <color theme="1"/>
      <name val="Times New Roman"/>
      <family val="1"/>
    </font>
    <font>
      <sz val="6"/>
      <color theme="1"/>
      <name val="Times New Roman"/>
      <family val="1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Border="1"/>
    <xf numFmtId="0" fontId="0" fillId="0" borderId="11" xfId="0" applyBorder="1"/>
    <xf numFmtId="0" fontId="3" fillId="0" borderId="0" xfId="0" applyFont="1" applyBorder="1" applyAlignment="1"/>
    <xf numFmtId="0" fontId="0" fillId="0" borderId="7" xfId="0" applyFill="1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24" xfId="0" applyFill="1" applyBorder="1"/>
    <xf numFmtId="0" fontId="0" fillId="0" borderId="25" xfId="0" applyFill="1" applyBorder="1"/>
    <xf numFmtId="0" fontId="0" fillId="0" borderId="26" xfId="0" applyBorder="1"/>
    <xf numFmtId="0" fontId="0" fillId="0" borderId="24" xfId="0" applyBorder="1"/>
    <xf numFmtId="0" fontId="3" fillId="0" borderId="7" xfId="0" applyFont="1" applyBorder="1"/>
    <xf numFmtId="0" fontId="0" fillId="0" borderId="27" xfId="0" applyBorder="1" applyAlignment="1">
      <alignment horizontal="center"/>
    </xf>
    <xf numFmtId="0" fontId="3" fillId="0" borderId="24" xfId="0" applyFont="1" applyBorder="1"/>
    <xf numFmtId="0" fontId="0" fillId="0" borderId="10" xfId="0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25" xfId="0" applyBorder="1"/>
    <xf numFmtId="0" fontId="5" fillId="0" borderId="2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3" fillId="0" borderId="29" xfId="0" applyFont="1" applyBorder="1"/>
    <xf numFmtId="0" fontId="0" fillId="0" borderId="30" xfId="0" applyBorder="1"/>
    <xf numFmtId="0" fontId="0" fillId="0" borderId="31" xfId="0" applyBorder="1"/>
    <xf numFmtId="0" fontId="6" fillId="0" borderId="29" xfId="0" applyFont="1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26" xfId="0" applyFill="1" applyBorder="1"/>
    <xf numFmtId="2" fontId="0" fillId="0" borderId="20" xfId="0" applyNumberFormat="1" applyBorder="1"/>
    <xf numFmtId="0" fontId="0" fillId="2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 vertical="center"/>
    </xf>
    <xf numFmtId="0" fontId="0" fillId="2" borderId="12" xfId="0" applyFill="1" applyBorder="1"/>
    <xf numFmtId="0" fontId="0" fillId="2" borderId="8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3" borderId="19" xfId="0" applyFill="1" applyBorder="1"/>
    <xf numFmtId="0" fontId="0" fillId="3" borderId="1" xfId="0" applyFill="1" applyBorder="1"/>
    <xf numFmtId="0" fontId="0" fillId="0" borderId="39" xfId="0" applyFill="1" applyBorder="1"/>
    <xf numFmtId="2" fontId="0" fillId="0" borderId="6" xfId="0" applyNumberFormat="1" applyBorder="1"/>
    <xf numFmtId="0" fontId="3" fillId="0" borderId="26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5" fillId="0" borderId="25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1" fillId="4" borderId="27" xfId="0" applyFont="1" applyFill="1" applyBorder="1"/>
    <xf numFmtId="1" fontId="0" fillId="4" borderId="27" xfId="0" applyNumberFormat="1" applyFont="1" applyFill="1" applyBorder="1"/>
    <xf numFmtId="164" fontId="1" fillId="4" borderId="27" xfId="0" applyNumberFormat="1" applyFont="1" applyFill="1" applyBorder="1"/>
    <xf numFmtId="11" fontId="1" fillId="4" borderId="27" xfId="0" applyNumberFormat="1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3" fillId="0" borderId="0" xfId="0" applyFont="1" applyBorder="1"/>
    <xf numFmtId="0" fontId="10" fillId="0" borderId="42" xfId="0" applyFont="1" applyBorder="1" applyAlignment="1">
      <alignment horizontal="center" vertical="top" wrapText="1"/>
    </xf>
    <xf numFmtId="0" fontId="10" fillId="0" borderId="41" xfId="0" applyFont="1" applyBorder="1" applyAlignment="1">
      <alignment horizontal="left" vertical="top" wrapText="1" indent="1"/>
    </xf>
    <xf numFmtId="0" fontId="10" fillId="0" borderId="42" xfId="0" applyFont="1" applyBorder="1" applyAlignment="1">
      <alignment horizontal="left" vertical="top" wrapText="1"/>
    </xf>
    <xf numFmtId="0" fontId="0" fillId="5" borderId="9" xfId="0" applyFill="1" applyBorder="1"/>
    <xf numFmtId="0" fontId="1" fillId="0" borderId="9" xfId="0" applyFont="1" applyBorder="1"/>
    <xf numFmtId="0" fontId="0" fillId="2" borderId="18" xfId="0" applyFill="1" applyBorder="1" applyAlignment="1">
      <alignment horizontal="center"/>
    </xf>
    <xf numFmtId="0" fontId="0" fillId="2" borderId="18" xfId="0" applyFill="1" applyBorder="1"/>
    <xf numFmtId="11" fontId="0" fillId="4" borderId="37" xfId="0" applyNumberFormat="1" applyFill="1" applyBorder="1"/>
    <xf numFmtId="0" fontId="8" fillId="0" borderId="40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36" xfId="0" applyFont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8" fillId="0" borderId="16" xfId="0" applyFont="1" applyBorder="1" applyAlignment="1">
      <alignment horizontal="left" wrapText="1"/>
    </xf>
    <xf numFmtId="0" fontId="3" fillId="4" borderId="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29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9" fillId="0" borderId="19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14" fillId="0" borderId="44" xfId="0" applyFont="1" applyBorder="1" applyAlignment="1">
      <alignment horizontal="center" vertical="top" wrapText="1"/>
    </xf>
    <xf numFmtId="0" fontId="14" fillId="0" borderId="43" xfId="0" applyFont="1" applyBorder="1" applyAlignment="1">
      <alignment horizontal="center" vertical="top" wrapText="1"/>
    </xf>
    <xf numFmtId="0" fontId="11" fillId="0" borderId="44" xfId="0" applyFont="1" applyBorder="1" applyAlignment="1">
      <alignment horizontal="center" vertical="top" wrapText="1"/>
    </xf>
    <xf numFmtId="0" fontId="11" fillId="0" borderId="43" xfId="0" applyFont="1" applyBorder="1" applyAlignment="1">
      <alignment horizontal="center" vertical="top" wrapText="1"/>
    </xf>
    <xf numFmtId="0" fontId="11" fillId="0" borderId="44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" fillId="0" borderId="11" xfId="0" applyFont="1" applyFill="1" applyBorder="1"/>
    <xf numFmtId="0" fontId="0" fillId="4" borderId="17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4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I43" sqref="I43"/>
    </sheetView>
  </sheetViews>
  <sheetFormatPr defaultRowHeight="15"/>
  <cols>
    <col min="1" max="1" width="24" customWidth="1"/>
    <col min="2" max="2" width="7.5703125" customWidth="1"/>
    <col min="3" max="3" width="18.85546875" bestFit="1" customWidth="1"/>
    <col min="4" max="4" width="8.140625" customWidth="1"/>
    <col min="5" max="5" width="23" customWidth="1"/>
    <col min="6" max="6" width="8.7109375" customWidth="1"/>
    <col min="10" max="10" width="6.28515625" customWidth="1"/>
  </cols>
  <sheetData>
    <row r="1" spans="1:6" ht="18.75">
      <c r="A1" s="92" t="s">
        <v>17</v>
      </c>
      <c r="B1" s="93"/>
      <c r="C1" s="93"/>
      <c r="D1" s="93"/>
      <c r="E1" s="93"/>
      <c r="F1" s="94"/>
    </row>
    <row r="2" spans="1:6" ht="9.75" customHeight="1" thickBot="1">
      <c r="A2" s="7"/>
      <c r="B2" s="2"/>
      <c r="C2" s="2"/>
      <c r="D2" s="2"/>
      <c r="E2" s="2"/>
      <c r="F2" s="69"/>
    </row>
    <row r="3" spans="1:6" ht="15.75" thickBot="1">
      <c r="A3" s="39" t="s">
        <v>55</v>
      </c>
      <c r="B3" s="98" t="s">
        <v>58</v>
      </c>
      <c r="C3" s="99"/>
      <c r="D3" s="100"/>
      <c r="E3" s="39" t="s">
        <v>27</v>
      </c>
      <c r="F3" s="39">
        <v>2027</v>
      </c>
    </row>
    <row r="4" spans="1:6" ht="17.25" customHeight="1" thickBot="1">
      <c r="A4" s="35" t="s">
        <v>18</v>
      </c>
      <c r="B4" s="36"/>
      <c r="C4" s="35" t="s">
        <v>20</v>
      </c>
      <c r="D4" s="36"/>
      <c r="E4" s="24" t="s">
        <v>18</v>
      </c>
      <c r="F4" s="34"/>
    </row>
    <row r="5" spans="1:6">
      <c r="A5" s="75" t="s">
        <v>28</v>
      </c>
      <c r="B5" s="46">
        <v>1981</v>
      </c>
      <c r="C5" s="7" t="s">
        <v>21</v>
      </c>
      <c r="D5" s="43">
        <v>0</v>
      </c>
      <c r="E5" s="5" t="s">
        <v>83</v>
      </c>
      <c r="F5" s="50">
        <v>0.75</v>
      </c>
    </row>
    <row r="6" spans="1:6">
      <c r="A6" s="7" t="s">
        <v>66</v>
      </c>
      <c r="B6" s="47">
        <v>97.625</v>
      </c>
      <c r="C6" s="7" t="s">
        <v>22</v>
      </c>
      <c r="D6" s="44">
        <v>1</v>
      </c>
      <c r="E6" s="7" t="s">
        <v>84</v>
      </c>
      <c r="F6" s="44">
        <v>2013</v>
      </c>
    </row>
    <row r="7" spans="1:6">
      <c r="A7" s="7" t="s">
        <v>65</v>
      </c>
      <c r="B7" s="47">
        <v>0.8125</v>
      </c>
      <c r="C7" s="7" t="s">
        <v>23</v>
      </c>
      <c r="D7" s="44">
        <v>0</v>
      </c>
      <c r="E7" s="7" t="s">
        <v>86</v>
      </c>
      <c r="F7" s="44" t="s">
        <v>93</v>
      </c>
    </row>
    <row r="8" spans="1:6">
      <c r="A8" s="7" t="s">
        <v>67</v>
      </c>
      <c r="B8" s="47">
        <v>450</v>
      </c>
      <c r="C8" s="7" t="s">
        <v>24</v>
      </c>
      <c r="D8" s="44">
        <v>0</v>
      </c>
      <c r="E8" s="9"/>
      <c r="F8" s="44"/>
    </row>
    <row r="9" spans="1:6" ht="15.75" thickBot="1">
      <c r="A9" s="7" t="s">
        <v>68</v>
      </c>
      <c r="B9" s="47">
        <v>165</v>
      </c>
      <c r="C9" s="12" t="s">
        <v>25</v>
      </c>
      <c r="D9" s="45">
        <v>0</v>
      </c>
      <c r="E9" s="12"/>
      <c r="F9" s="40"/>
    </row>
    <row r="10" spans="1:6" ht="15.75" thickBot="1">
      <c r="A10" s="76" t="s">
        <v>72</v>
      </c>
      <c r="B10" s="44">
        <v>0.01</v>
      </c>
      <c r="C10" s="71" t="s">
        <v>2</v>
      </c>
      <c r="D10" s="2"/>
      <c r="E10" s="2"/>
      <c r="F10" s="69"/>
    </row>
    <row r="11" spans="1:6">
      <c r="A11" s="7" t="s">
        <v>19</v>
      </c>
      <c r="B11" s="44" t="s">
        <v>60</v>
      </c>
      <c r="C11" s="32" t="s">
        <v>69</v>
      </c>
      <c r="D11" s="48">
        <v>30</v>
      </c>
      <c r="E11" s="14"/>
      <c r="F11" s="6"/>
    </row>
    <row r="12" spans="1:6">
      <c r="A12" s="9" t="s">
        <v>29</v>
      </c>
      <c r="B12" s="44" t="s">
        <v>7</v>
      </c>
      <c r="C12" s="2" t="s">
        <v>70</v>
      </c>
      <c r="D12" s="48">
        <v>60</v>
      </c>
      <c r="E12" s="9"/>
      <c r="F12" s="8"/>
    </row>
    <row r="13" spans="1:6" ht="15.75" thickBot="1">
      <c r="A13" s="10" t="s">
        <v>85</v>
      </c>
      <c r="B13" s="45">
        <v>0.125</v>
      </c>
      <c r="C13" s="33" t="s">
        <v>71</v>
      </c>
      <c r="D13" s="49">
        <v>13750</v>
      </c>
      <c r="E13" s="12"/>
      <c r="F13" s="11"/>
    </row>
    <row r="14" spans="1:6" ht="15.75" thickBot="1">
      <c r="A14" s="139" t="s">
        <v>92</v>
      </c>
      <c r="B14" s="77">
        <v>0.85</v>
      </c>
      <c r="C14" s="33"/>
      <c r="D14" s="78"/>
      <c r="E14" s="33"/>
      <c r="F14" s="70"/>
    </row>
    <row r="15" spans="1:6" ht="15.75" thickBot="1">
      <c r="A15" s="139" t="s">
        <v>90</v>
      </c>
      <c r="B15" s="77">
        <f>B7-B13</f>
        <v>0.6875</v>
      </c>
      <c r="C15" s="33"/>
      <c r="D15" s="78"/>
      <c r="E15" s="33"/>
      <c r="F15" s="70"/>
    </row>
    <row r="16" spans="1:6" ht="15.75" thickBot="1">
      <c r="A16" s="35" t="s">
        <v>82</v>
      </c>
      <c r="B16" s="37"/>
      <c r="C16" s="37"/>
      <c r="D16" s="37"/>
      <c r="E16" s="37"/>
      <c r="F16" s="36"/>
    </row>
    <row r="17" spans="1:8">
      <c r="A17" s="5" t="s">
        <v>34</v>
      </c>
      <c r="B17" s="51">
        <v>0.5</v>
      </c>
      <c r="C17" s="140" t="s">
        <v>91</v>
      </c>
      <c r="D17" s="140"/>
      <c r="E17" s="140"/>
      <c r="F17" s="141"/>
    </row>
    <row r="18" spans="1:8">
      <c r="A18" s="7" t="s">
        <v>35</v>
      </c>
      <c r="B18" s="4">
        <v>0.3</v>
      </c>
      <c r="C18" s="142" t="s">
        <v>37</v>
      </c>
      <c r="D18" s="142"/>
      <c r="E18" s="142"/>
      <c r="F18" s="143"/>
    </row>
    <row r="19" spans="1:8" ht="15.75" thickBot="1">
      <c r="A19" s="12" t="s">
        <v>36</v>
      </c>
      <c r="B19" s="52">
        <v>0.2</v>
      </c>
      <c r="C19" s="101"/>
      <c r="D19" s="101"/>
      <c r="E19" s="101"/>
      <c r="F19" s="102"/>
    </row>
    <row r="20" spans="1:8">
      <c r="A20" s="24" t="s">
        <v>41</v>
      </c>
      <c r="B20" s="25"/>
      <c r="C20" s="67"/>
      <c r="D20" s="67"/>
      <c r="E20" s="67"/>
      <c r="F20" s="68"/>
    </row>
    <row r="21" spans="1:8">
      <c r="A21" s="26" t="s">
        <v>44</v>
      </c>
      <c r="B21" s="17" t="s">
        <v>43</v>
      </c>
      <c r="C21" s="17" t="s">
        <v>6</v>
      </c>
      <c r="D21" s="17" t="s">
        <v>7</v>
      </c>
      <c r="E21" s="17" t="s">
        <v>8</v>
      </c>
      <c r="F21" s="27" t="s">
        <v>42</v>
      </c>
    </row>
    <row r="22" spans="1:8">
      <c r="A22" s="23" t="s">
        <v>9</v>
      </c>
      <c r="B22" s="18">
        <v>0.33</v>
      </c>
      <c r="C22" s="18">
        <v>0.4</v>
      </c>
      <c r="D22" s="18">
        <v>0.5</v>
      </c>
      <c r="E22" s="18">
        <v>0.7</v>
      </c>
      <c r="F22" s="28">
        <v>0.9</v>
      </c>
      <c r="G22" s="103"/>
      <c r="H22" s="103"/>
    </row>
    <row r="23" spans="1:8">
      <c r="A23" s="23" t="s">
        <v>11</v>
      </c>
      <c r="B23" s="18">
        <v>0.33</v>
      </c>
      <c r="C23" s="18">
        <v>0.33</v>
      </c>
      <c r="D23" s="18">
        <v>0.3</v>
      </c>
      <c r="E23" s="18">
        <v>0.2</v>
      </c>
      <c r="F23" s="28">
        <v>0.09</v>
      </c>
      <c r="G23" s="103"/>
      <c r="H23" s="103"/>
    </row>
    <row r="24" spans="1:8" ht="15.75" thickBot="1">
      <c r="A24" s="29" t="s">
        <v>10</v>
      </c>
      <c r="B24" s="30">
        <v>0.33</v>
      </c>
      <c r="C24" s="30">
        <v>0.27</v>
      </c>
      <c r="D24" s="30">
        <v>0.2</v>
      </c>
      <c r="E24" s="30">
        <v>0.1</v>
      </c>
      <c r="F24" s="31">
        <v>0.01</v>
      </c>
      <c r="G24" s="103"/>
      <c r="H24" s="103"/>
    </row>
    <row r="25" spans="1:8" ht="15.75" thickBot="1">
      <c r="A25" s="38" t="s">
        <v>26</v>
      </c>
      <c r="B25" s="37"/>
      <c r="C25" s="99"/>
      <c r="D25" s="99"/>
      <c r="E25" s="99"/>
      <c r="F25" s="100"/>
      <c r="G25" s="2"/>
      <c r="H25" s="2"/>
    </row>
    <row r="26" spans="1:8">
      <c r="A26" s="22" t="s">
        <v>31</v>
      </c>
      <c r="B26" s="53">
        <f>F3-F6</f>
        <v>14</v>
      </c>
      <c r="C26" s="126" t="s">
        <v>87</v>
      </c>
      <c r="D26" s="126"/>
      <c r="E26" s="126"/>
      <c r="F26" s="127"/>
      <c r="G26" s="13"/>
      <c r="H26" s="2"/>
    </row>
    <row r="27" spans="1:8">
      <c r="A27" s="23" t="s">
        <v>32</v>
      </c>
      <c r="B27" s="54">
        <f>F5</f>
        <v>0.75</v>
      </c>
      <c r="C27" s="128" t="s">
        <v>88</v>
      </c>
      <c r="D27" s="128"/>
      <c r="E27" s="128"/>
      <c r="F27" s="129"/>
      <c r="G27" s="2"/>
      <c r="H27" s="2"/>
    </row>
    <row r="28" spans="1:8">
      <c r="A28" s="23" t="s">
        <v>30</v>
      </c>
      <c r="B28" s="54">
        <f>B15</f>
        <v>0.6875</v>
      </c>
      <c r="C28" s="128" t="s">
        <v>89</v>
      </c>
      <c r="D28" s="128"/>
      <c r="E28" s="128"/>
      <c r="F28" s="129"/>
      <c r="G28" s="13"/>
      <c r="H28" s="2"/>
    </row>
    <row r="29" spans="1:8">
      <c r="A29" s="23" t="s">
        <v>73</v>
      </c>
      <c r="B29" s="54">
        <f>B10</f>
        <v>0.01</v>
      </c>
      <c r="C29" s="128"/>
      <c r="D29" s="128"/>
      <c r="E29" s="128"/>
      <c r="F29" s="129"/>
      <c r="G29" s="2"/>
      <c r="H29" s="2"/>
    </row>
    <row r="30" spans="1:8" ht="18">
      <c r="A30" s="20" t="s">
        <v>3</v>
      </c>
      <c r="B30" s="1">
        <f>(B29*B26/B27)</f>
        <v>0.18666666666666668</v>
      </c>
      <c r="C30" s="130" t="s">
        <v>74</v>
      </c>
      <c r="D30" s="130"/>
      <c r="E30" s="130"/>
      <c r="F30" s="131"/>
      <c r="G30" s="13"/>
      <c r="H30" s="2"/>
    </row>
    <row r="31" spans="1:8">
      <c r="A31" s="20" t="s">
        <v>4</v>
      </c>
      <c r="B31" s="1">
        <f>((D11+D12)/2)*1.1*B14</f>
        <v>42.075000000000003</v>
      </c>
      <c r="C31" s="124" t="s">
        <v>61</v>
      </c>
      <c r="D31" s="124"/>
      <c r="E31" s="124"/>
      <c r="F31" s="125"/>
      <c r="G31" s="13"/>
      <c r="H31" s="2"/>
    </row>
    <row r="32" spans="1:8" ht="15.75" thickBot="1">
      <c r="A32" s="21" t="s">
        <v>5</v>
      </c>
      <c r="B32" s="16">
        <f>((D13/1000)*B14*B28)/(B31*B27)</f>
        <v>0.25462962962962959</v>
      </c>
      <c r="C32" s="120" t="s">
        <v>33</v>
      </c>
      <c r="D32" s="120"/>
      <c r="E32" s="120"/>
      <c r="F32" s="121"/>
      <c r="G32" s="13"/>
      <c r="H32" s="2"/>
    </row>
    <row r="33" spans="1:8" ht="15.75" thickBot="1">
      <c r="A33" s="95" t="s">
        <v>45</v>
      </c>
      <c r="B33" s="96"/>
      <c r="C33" s="96"/>
      <c r="D33" s="96"/>
      <c r="E33" s="96"/>
      <c r="F33" s="97"/>
      <c r="G33" s="19"/>
      <c r="H33" s="19"/>
    </row>
    <row r="34" spans="1:8">
      <c r="A34" s="41" t="s">
        <v>40</v>
      </c>
      <c r="B34" s="15">
        <f>B17*(POWER(F22,D5)*POWER(E22,D6)*POWER(D22,D7)*POWER(C22,D8))</f>
        <v>0.35</v>
      </c>
      <c r="C34" s="104" t="s">
        <v>46</v>
      </c>
      <c r="D34" s="104"/>
      <c r="E34" s="104"/>
      <c r="F34" s="105"/>
      <c r="G34" s="2"/>
      <c r="H34" s="2"/>
    </row>
    <row r="35" spans="1:8">
      <c r="A35" s="20" t="s">
        <v>38</v>
      </c>
      <c r="B35" s="1">
        <f>B18*(POWER(F23,D5)*POWER(E23,D6)*POWER(D23,D7)*POWER(C23,D8))</f>
        <v>0.06</v>
      </c>
      <c r="C35" s="122" t="s">
        <v>47</v>
      </c>
      <c r="D35" s="122"/>
      <c r="E35" s="122"/>
      <c r="F35" s="123"/>
    </row>
    <row r="36" spans="1:8" ht="15.75" thickBot="1">
      <c r="A36" s="21" t="s">
        <v>39</v>
      </c>
      <c r="B36" s="16">
        <f>B19*(POWER(F24,D5)*POWER(E24,D6)*POWER(D24,D7)*POWER(C24,D8))</f>
        <v>2.0000000000000004E-2</v>
      </c>
      <c r="C36" s="106" t="s">
        <v>48</v>
      </c>
      <c r="D36" s="106"/>
      <c r="E36" s="106"/>
      <c r="F36" s="107"/>
    </row>
    <row r="37" spans="1:8" ht="15.75" thickBot="1">
      <c r="A37" s="95" t="s">
        <v>12</v>
      </c>
      <c r="B37" s="96"/>
      <c r="C37" s="96"/>
      <c r="D37" s="96"/>
      <c r="E37" s="96"/>
      <c r="F37" s="97"/>
      <c r="G37" s="19"/>
      <c r="H37" s="19"/>
    </row>
    <row r="38" spans="1:8">
      <c r="A38" s="41" t="s">
        <v>49</v>
      </c>
      <c r="B38" s="15">
        <f>B34/(B34+B35+B36)</f>
        <v>0.81395348837209303</v>
      </c>
      <c r="C38" s="111" t="s">
        <v>52</v>
      </c>
      <c r="D38" s="112"/>
      <c r="E38" s="112"/>
      <c r="F38" s="113"/>
    </row>
    <row r="39" spans="1:8">
      <c r="A39" s="20" t="s">
        <v>50</v>
      </c>
      <c r="B39" s="1">
        <f>B35/(B35+B36+B34)</f>
        <v>0.13953488372093023</v>
      </c>
      <c r="C39" s="114" t="s">
        <v>53</v>
      </c>
      <c r="D39" s="115"/>
      <c r="E39" s="115"/>
      <c r="F39" s="116"/>
    </row>
    <row r="40" spans="1:8" ht="15.75" thickBot="1">
      <c r="A40" s="21" t="s">
        <v>51</v>
      </c>
      <c r="B40" s="16">
        <f>B36/(B36+B35+B34)</f>
        <v>4.651162790697675E-2</v>
      </c>
      <c r="C40" s="117" t="s">
        <v>54</v>
      </c>
      <c r="D40" s="118"/>
      <c r="E40" s="118"/>
      <c r="F40" s="119"/>
    </row>
    <row r="41" spans="1:8" ht="15.75" thickBot="1">
      <c r="A41" s="108" t="s">
        <v>13</v>
      </c>
      <c r="B41" s="109"/>
      <c r="C41" s="109"/>
      <c r="D41" s="109"/>
      <c r="E41" s="109"/>
      <c r="F41" s="110"/>
      <c r="G41" s="19"/>
      <c r="H41" s="19"/>
    </row>
    <row r="42" spans="1:8">
      <c r="A42" s="57" t="s">
        <v>62</v>
      </c>
      <c r="B42" s="58">
        <v>0.2</v>
      </c>
      <c r="C42" s="58" t="s">
        <v>63</v>
      </c>
      <c r="D42" s="58">
        <v>0.2</v>
      </c>
      <c r="E42" s="58" t="s">
        <v>64</v>
      </c>
      <c r="F42" s="59">
        <v>0.05</v>
      </c>
      <c r="G42" s="19"/>
      <c r="H42" s="19"/>
    </row>
    <row r="43" spans="1:8" ht="15.75" thickBot="1">
      <c r="A43" s="60"/>
      <c r="B43" s="61"/>
      <c r="C43" s="16" t="s">
        <v>56</v>
      </c>
      <c r="D43" s="16">
        <v>1</v>
      </c>
      <c r="E43" s="16">
        <v>2</v>
      </c>
      <c r="F43" s="11">
        <v>4</v>
      </c>
    </row>
    <row r="44" spans="1:8">
      <c r="A44" s="55" t="s">
        <v>14</v>
      </c>
      <c r="B44" s="56">
        <f>(1-(D43*B30)-B32)/SQRT(C44)</f>
        <v>3.3379210566560595</v>
      </c>
      <c r="C44" s="56">
        <f>(POWER(D43,2) * POWER(B30,2)*POWER(B42,2))+(POWER(1-(D43*B30),2))*(POWER(D42,2))+(POWER(B32,2)*POWER(F42,2))</f>
        <v>2.8016312842935539E-2</v>
      </c>
      <c r="D44" s="80" t="s">
        <v>57</v>
      </c>
      <c r="E44" s="81"/>
      <c r="F44" s="82"/>
    </row>
    <row r="45" spans="1:8">
      <c r="A45" s="20" t="s">
        <v>15</v>
      </c>
      <c r="B45" s="3">
        <f>(1-(E43*B30)-B32)/SQRT(C45)</f>
        <v>2.5404848460866449</v>
      </c>
      <c r="C45" s="3">
        <f>(POWER(E43,2) * POWER(B30,2)*POWER(B42,2))+(POWER(1-(E43*B30),2))*(POWER(D42,2))+(POWER(B32,2)*POWER(F42,2))</f>
        <v>2.144564617626887E-2</v>
      </c>
      <c r="D45" s="83"/>
      <c r="E45" s="84"/>
      <c r="F45" s="85"/>
    </row>
    <row r="46" spans="1:8" ht="18" customHeight="1" thickBot="1">
      <c r="A46" s="21" t="s">
        <v>16</v>
      </c>
      <c r="B46" s="42">
        <f>(1-(F43*B30)-B32)/SQRT(C46)</f>
        <v>-8.1936408744585285E-3</v>
      </c>
      <c r="C46" s="42">
        <f>(POWER(F43,2) * POWER(B30,2)*POWER(B42,2))+(POWER(1-(F43*B30),2))*(POWER(D42,2))+(POWER(B32,2)*POWER(F42,2))</f>
        <v>2.502964617626887E-2</v>
      </c>
      <c r="D46" s="86"/>
      <c r="E46" s="87"/>
      <c r="F46" s="88"/>
    </row>
    <row r="47" spans="1:8" ht="15.75" thickBot="1">
      <c r="A47" s="89" t="s">
        <v>59</v>
      </c>
      <c r="B47" s="90"/>
      <c r="C47" s="90"/>
      <c r="D47" s="90"/>
      <c r="E47" s="90"/>
      <c r="F47" s="91"/>
    </row>
    <row r="48" spans="1:8">
      <c r="A48" s="62" t="s">
        <v>1</v>
      </c>
      <c r="B48" s="63">
        <f>((B38*NORMSDIST(-B44))+(B39*NORMSDIST(-B45))+(B40*NORMSDIST(-B46)))/(0.000156)</f>
        <v>157.2031195339861</v>
      </c>
      <c r="C48" s="64" t="s">
        <v>0</v>
      </c>
      <c r="D48" s="65">
        <f>(3.06*10^-5)*B48</f>
        <v>4.8104154577399754E-3</v>
      </c>
      <c r="E48" s="66">
        <f>D48</f>
        <v>4.8104154577399754E-3</v>
      </c>
      <c r="F48" s="79"/>
    </row>
  </sheetData>
  <mergeCells count="25">
    <mergeCell ref="G22:H24"/>
    <mergeCell ref="C34:F34"/>
    <mergeCell ref="C36:F36"/>
    <mergeCell ref="A41:F41"/>
    <mergeCell ref="C38:F38"/>
    <mergeCell ref="C39:F39"/>
    <mergeCell ref="C40:F40"/>
    <mergeCell ref="C32:F32"/>
    <mergeCell ref="C35:F35"/>
    <mergeCell ref="C25:F25"/>
    <mergeCell ref="C31:F31"/>
    <mergeCell ref="C26:F26"/>
    <mergeCell ref="C27:F27"/>
    <mergeCell ref="C28:F28"/>
    <mergeCell ref="C29:F29"/>
    <mergeCell ref="C30:F30"/>
    <mergeCell ref="D44:F46"/>
    <mergeCell ref="A47:F47"/>
    <mergeCell ref="A1:F1"/>
    <mergeCell ref="A33:F33"/>
    <mergeCell ref="A37:F37"/>
    <mergeCell ref="B3:D3"/>
    <mergeCell ref="C17:F17"/>
    <mergeCell ref="C18:F18"/>
    <mergeCell ref="C19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H16" sqref="H16"/>
    </sheetView>
  </sheetViews>
  <sheetFormatPr defaultRowHeight="15"/>
  <cols>
    <col min="1" max="1" width="12.7109375" customWidth="1"/>
    <col min="2" max="3" width="11.85546875" customWidth="1"/>
    <col min="4" max="4" width="11.5703125" customWidth="1"/>
  </cols>
  <sheetData>
    <row r="1" spans="1:4" ht="36.75" thickBot="1">
      <c r="A1" s="73" t="s">
        <v>75</v>
      </c>
      <c r="B1" s="74" t="s">
        <v>76</v>
      </c>
      <c r="C1" s="74" t="s">
        <v>77</v>
      </c>
      <c r="D1" s="72" t="s">
        <v>78</v>
      </c>
    </row>
    <row r="2" spans="1:4">
      <c r="A2" s="134" t="s">
        <v>79</v>
      </c>
      <c r="B2" s="132">
        <v>0.5</v>
      </c>
      <c r="C2" s="132">
        <v>0.7</v>
      </c>
      <c r="D2" s="132">
        <v>0.8</v>
      </c>
    </row>
    <row r="3" spans="1:4" ht="15.75" thickBot="1">
      <c r="A3" s="135"/>
      <c r="B3" s="133"/>
      <c r="C3" s="133"/>
      <c r="D3" s="133"/>
    </row>
    <row r="4" spans="1:4">
      <c r="A4" s="136" t="s">
        <v>80</v>
      </c>
      <c r="B4" s="132">
        <v>0.3</v>
      </c>
      <c r="C4" s="132">
        <v>0.2</v>
      </c>
      <c r="D4" s="132">
        <v>0.15</v>
      </c>
    </row>
    <row r="5" spans="1:4" ht="15.75" thickBot="1">
      <c r="A5" s="137"/>
      <c r="B5" s="133"/>
      <c r="C5" s="133"/>
      <c r="D5" s="133"/>
    </row>
    <row r="6" spans="1:4">
      <c r="A6" s="138" t="s">
        <v>81</v>
      </c>
      <c r="B6" s="132">
        <v>0.2</v>
      </c>
      <c r="C6" s="132">
        <v>0.1</v>
      </c>
      <c r="D6" s="132">
        <v>0.05</v>
      </c>
    </row>
    <row r="7" spans="1:4" ht="15.75" thickBot="1">
      <c r="A7" s="137"/>
      <c r="B7" s="133"/>
      <c r="C7" s="133"/>
      <c r="D7" s="133"/>
    </row>
  </sheetData>
  <mergeCells count="12">
    <mergeCell ref="B6:B7"/>
    <mergeCell ref="C6:C7"/>
    <mergeCell ref="D6:D7"/>
    <mergeCell ref="A2:A3"/>
    <mergeCell ref="A4:A5"/>
    <mergeCell ref="A6:A7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POF calculation</vt:lpstr>
      <vt:lpstr>PRP table 4.5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2019-12-12T12:14:00Z</cp:lastPrinted>
  <dcterms:created xsi:type="dcterms:W3CDTF">2019-11-20T06:10:31Z</dcterms:created>
  <dcterms:modified xsi:type="dcterms:W3CDTF">2020-05-30T18:26:50Z</dcterms:modified>
</cp:coreProperties>
</file>