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quickStyle2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2.xml" ContentType="application/vnd.openxmlformats-officedocument.drawingml.diagramData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diagrams/colors2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iagrams/layout2.xml" ContentType="application/vnd.openxmlformats-officedocument.drawingml.diagramLayou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65" windowWidth="20730" windowHeight="9915" activeTab="1"/>
  </bookViews>
  <sheets>
    <sheet name="POF-CUI" sheetId="9" r:id="rId1"/>
    <sheet name="EC master" sheetId="10" r:id="rId2"/>
    <sheet name="Calculation Sheet" sheetId="8" r:id="rId3"/>
  </sheets>
  <calcPr calcId="124519"/>
</workbook>
</file>

<file path=xl/calcChain.xml><?xml version="1.0" encoding="utf-8"?>
<calcChain xmlns="http://schemas.openxmlformats.org/spreadsheetml/2006/main">
  <c r="B40" i="10"/>
  <c r="B44" s="1"/>
  <c r="B39"/>
  <c r="B38"/>
  <c r="B42" s="1"/>
  <c r="B35"/>
  <c r="B33"/>
  <c r="B34" s="1"/>
  <c r="B32"/>
  <c r="B54" s="1"/>
  <c r="B31"/>
  <c r="B30"/>
  <c r="B28"/>
  <c r="F17"/>
  <c r="B55" l="1"/>
  <c r="B56" s="1"/>
  <c r="B43"/>
  <c r="B36"/>
  <c r="C50" l="1"/>
  <c r="B50" s="1"/>
  <c r="C48"/>
  <c r="B48" s="1"/>
  <c r="C49"/>
  <c r="B49" s="1"/>
  <c r="B52" l="1"/>
  <c r="D52" s="1"/>
  <c r="E52" s="1"/>
  <c r="B27" i="8"/>
  <c r="D12"/>
  <c r="D11"/>
  <c r="B39"/>
  <c r="B38"/>
  <c r="B37"/>
  <c r="B33"/>
  <c r="B34" l="1"/>
  <c r="B35" s="1"/>
  <c r="C46" s="1"/>
  <c r="B46" s="1"/>
  <c r="B41"/>
  <c r="B43"/>
  <c r="C47"/>
  <c r="B47" s="1"/>
  <c r="C48"/>
  <c r="B48" s="1"/>
  <c r="B42"/>
  <c r="B50" l="1"/>
  <c r="D50" s="1"/>
  <c r="E50" s="1"/>
  <c r="F50" s="1"/>
</calcChain>
</file>

<file path=xl/sharedStrings.xml><?xml version="1.0" encoding="utf-8"?>
<sst xmlns="http://schemas.openxmlformats.org/spreadsheetml/2006/main" count="544" uniqueCount="265">
  <si>
    <t>POF</t>
  </si>
  <si>
    <t>Damage Factor</t>
  </si>
  <si>
    <t>Material Table</t>
  </si>
  <si>
    <t>Allowable Stress (S)</t>
  </si>
  <si>
    <r>
      <t>A</t>
    </r>
    <r>
      <rPr>
        <vertAlign val="subscript"/>
        <sz val="11"/>
        <color theme="1"/>
        <rFont val="Calibri"/>
        <family val="2"/>
        <scheme val="minor"/>
      </rPr>
      <t>rt</t>
    </r>
  </si>
  <si>
    <t>Flow Stress (FS)</t>
  </si>
  <si>
    <t>Yield Strength (YS)</t>
  </si>
  <si>
    <t>Tensile Stregth (TS)</t>
  </si>
  <si>
    <t>Stength Ratio (SR)</t>
  </si>
  <si>
    <t>D</t>
  </si>
  <si>
    <t>C</t>
  </si>
  <si>
    <t>B</t>
  </si>
  <si>
    <t>1* corrosion rate (CoP-1)</t>
  </si>
  <si>
    <t>3* corrosion rate (CoP-3)</t>
  </si>
  <si>
    <t>2* corrosion rate (CoP-2)</t>
  </si>
  <si>
    <t>Calculation of Posterior Probability</t>
  </si>
  <si>
    <t>Calculation of Beta 1,2,3</t>
  </si>
  <si>
    <t>Beta-1</t>
  </si>
  <si>
    <t>Beta-2</t>
  </si>
  <si>
    <t>Beta-3</t>
  </si>
  <si>
    <t>Calculation of base damage factor</t>
  </si>
  <si>
    <t>Nom thk (NT)</t>
  </si>
  <si>
    <t>Pipe Master</t>
  </si>
  <si>
    <t>Design Temp</t>
  </si>
  <si>
    <t>Material Std</t>
  </si>
  <si>
    <t>Corrosion Allowance</t>
  </si>
  <si>
    <t>Inspection Confidence Table</t>
  </si>
  <si>
    <t>Very High</t>
  </si>
  <si>
    <t>High</t>
  </si>
  <si>
    <t>Med</t>
  </si>
  <si>
    <t>Low</t>
  </si>
  <si>
    <t>No</t>
  </si>
  <si>
    <t>Theoritical Corr Rate (TCR)</t>
  </si>
  <si>
    <t>Calculations</t>
  </si>
  <si>
    <t>Present Year (PRY)</t>
  </si>
  <si>
    <t>Year In service (YIS)</t>
  </si>
  <si>
    <t>Material grade</t>
  </si>
  <si>
    <t>Min Req Thk (MRT)</t>
  </si>
  <si>
    <t>Design Pressure (P)</t>
  </si>
  <si>
    <t>Nom Dia (D)</t>
  </si>
  <si>
    <t>Effective Corr Rate (ECR)</t>
  </si>
  <si>
    <t>ECR*EAGE/ETHK</t>
  </si>
  <si>
    <t>Effective Age (EAGE)</t>
  </si>
  <si>
    <t>Effective Thk (ETHK)</t>
  </si>
  <si>
    <t>Efficiency of weld (E)</t>
  </si>
  <si>
    <t>Youngs Modulus (Y)</t>
  </si>
  <si>
    <t xml:space="preserve"> (YS+TS)/2</t>
  </si>
  <si>
    <t>(S*E*MRT)/(FS*ETHK)</t>
  </si>
  <si>
    <t>PRP-1</t>
  </si>
  <si>
    <t>PRP-2</t>
  </si>
  <si>
    <t>PRP-3</t>
  </si>
  <si>
    <t>PRP table</t>
  </si>
  <si>
    <t>if LCR not null then take value from Medium confidence data</t>
  </si>
  <si>
    <t>else from low confidence data</t>
  </si>
  <si>
    <t>2* corrosion rate (IE-2)</t>
  </si>
  <si>
    <t>4* corrosion rate (IE-3)</t>
  </si>
  <si>
    <t>1* corrosion rate (IE-1)</t>
  </si>
  <si>
    <t>Table 4.6 (Conditional Probability for Inspection effectiveness (constant values)</t>
  </si>
  <si>
    <t>A</t>
  </si>
  <si>
    <t>E</t>
  </si>
  <si>
    <t>Levels of confidence</t>
  </si>
  <si>
    <t>Inspection Effectiveness Factor as per equation 2.19</t>
  </si>
  <si>
    <t>B15*(POWER(F26,B19)*POWER(E26,B20)*POWER(D26,B21)*POWER(C26,B22))</t>
  </si>
  <si>
    <t>B16*(POWER(F27,B19)*POWER(E27,B20)*POWER(D27,B21)*POWER(C27,B22))</t>
  </si>
  <si>
    <t>B17*(POWER(F28,B19)*POWER(E28,B20)*POWER(D28,B21)*POWER(C28,B22))</t>
  </si>
  <si>
    <t>(P*D/2(SE+PY) , Y=1) or (Nomthk-CA)</t>
  </si>
  <si>
    <t xml:space="preserve"> 1* corrosion rate (PosP-1)</t>
  </si>
  <si>
    <t xml:space="preserve"> 2* corrosion rate (PosP-1)</t>
  </si>
  <si>
    <t xml:space="preserve"> 4* corrosion rate (Posp-1)</t>
  </si>
  <si>
    <t>B35/(B35+B36+B37)</t>
  </si>
  <si>
    <t>B36/(B36+B37+B35)</t>
  </si>
  <si>
    <t>B37/(B36+B37+B35)</t>
  </si>
  <si>
    <t>Equipment No</t>
  </si>
  <si>
    <t xml:space="preserve">COV </t>
  </si>
  <si>
    <t>DS values</t>
  </si>
  <si>
    <t>(POWER(D43,2) * POWER(B31,2)*POWER(B43,2))+(POWER(1-(D43*B31),2))*(POWER(B43,2))+(POWER(B33,2)*POWER(B43,2))</t>
  </si>
  <si>
    <t>601.AL1001</t>
  </si>
  <si>
    <t>Constants</t>
  </si>
  <si>
    <t>Paint condition</t>
  </si>
  <si>
    <t>Coating Quality- CQ(H/M/L)</t>
  </si>
  <si>
    <t>Coat Adj (CADJ)</t>
  </si>
  <si>
    <t>Coat Age (CAGE)</t>
  </si>
  <si>
    <t>PRY-RPY</t>
  </si>
  <si>
    <t>(PRY-YIS)-CADJ</t>
  </si>
  <si>
    <t xml:space="preserve"> NT</t>
  </si>
  <si>
    <t>Repainted Year (RPY) (from pipe rep or YIS)</t>
  </si>
  <si>
    <t>M</t>
  </si>
  <si>
    <t>If CQ="H" then min(15,CAGE) else if CQ="M" then min(5,CAGE) else 0</t>
  </si>
  <si>
    <t>Long Corr Rate (LCR)</t>
  </si>
  <si>
    <t>Short Corr Rate (SCR)</t>
  </si>
  <si>
    <t>TML Table</t>
  </si>
  <si>
    <t>if LCR IS "Y" then LCR else if soilinterface is"Y" the 2*TCR else TCR</t>
  </si>
  <si>
    <t>Table 16.2M Corrosion rate (climate)</t>
  </si>
  <si>
    <t>Climate condition (T16.2M)</t>
  </si>
  <si>
    <t>TEMP</t>
  </si>
  <si>
    <t>Insulation type (T 16.3)</t>
  </si>
  <si>
    <t>Rev-00</t>
  </si>
  <si>
    <t>This is auto calculated table for Internal corrosion. For each of the pipe line (when created in pipe master table) a line is created in this table automatically with the following data populated from Pipe mast table “PIPE-MAST” whenever there is a create or amend.</t>
  </si>
  <si>
    <t>Coloumn Desc.</t>
  </si>
  <si>
    <t>Coloumn Name</t>
  </si>
  <si>
    <t>Data Type</t>
  </si>
  <si>
    <t>Nullable</t>
  </si>
  <si>
    <t>Data Default</t>
  </si>
  <si>
    <t>Coloumn No</t>
  </si>
  <si>
    <t>Cluster  ID</t>
  </si>
  <si>
    <t>REC_NO</t>
  </si>
  <si>
    <t>NUMBER(38,0)</t>
  </si>
  <si>
    <t>Primary</t>
  </si>
  <si>
    <t>VARCHAR2(25 BYTE)</t>
  </si>
  <si>
    <t>Unique Key</t>
  </si>
  <si>
    <t>Material Code</t>
  </si>
  <si>
    <t>PM_MATERIAL_CODE</t>
  </si>
  <si>
    <t>VARCHAR2(5 BYTE)</t>
  </si>
  <si>
    <t>DM Code</t>
  </si>
  <si>
    <t>DM_CODE</t>
  </si>
  <si>
    <t>NUMBER(2,0)</t>
  </si>
  <si>
    <t>Created On</t>
  </si>
  <si>
    <t>CREATED_ON</t>
  </si>
  <si>
    <t>VARCHAR2(8 BYTE)</t>
  </si>
  <si>
    <t>SYSDATE [YYYYMMDD]</t>
  </si>
  <si>
    <t>POF Auto Calculation table (CUI) Table Name : POF-CUI</t>
  </si>
  <si>
    <t>CUI POF Claculation</t>
  </si>
  <si>
    <t>Constarints</t>
  </si>
  <si>
    <t>Equipment Number</t>
  </si>
  <si>
    <t>Unit_No</t>
  </si>
  <si>
    <t>Auto "EC"</t>
  </si>
  <si>
    <t>Coating_Quality_CQ</t>
  </si>
  <si>
    <t>VARCHAR2(1 BYTE)</t>
  </si>
  <si>
    <t>Mang-Table</t>
  </si>
  <si>
    <t>EC driver (climate) M/T/D/S</t>
  </si>
  <si>
    <t>EC_driver</t>
  </si>
  <si>
    <t>Created Date</t>
  </si>
  <si>
    <t>Analysis service (PRY)</t>
  </si>
  <si>
    <t xml:space="preserve">Analysis_year </t>
  </si>
  <si>
    <t>NUMBER(4,0)</t>
  </si>
  <si>
    <t>Present Year</t>
  </si>
  <si>
    <t xml:space="preserve">Year_In_service </t>
  </si>
  <si>
    <t>FROM PIPE MASTER</t>
  </si>
  <si>
    <t>Nom Dia (D) inches</t>
  </si>
  <si>
    <t>Nom_Dia</t>
  </si>
  <si>
    <t>NUMBER(5,3)</t>
  </si>
  <si>
    <t>Nom thk (NT) inches</t>
  </si>
  <si>
    <t>Nom_thk</t>
  </si>
  <si>
    <t>Design Temp degF</t>
  </si>
  <si>
    <t xml:space="preserve">Design_Temp </t>
  </si>
  <si>
    <t>Design Pressure (P) Psi</t>
  </si>
  <si>
    <t>Design_Pressure</t>
  </si>
  <si>
    <t>NUMBER(5,0)</t>
  </si>
  <si>
    <t>Material_Std</t>
  </si>
  <si>
    <t>Material_grade</t>
  </si>
  <si>
    <t>Corrosion_Allowance</t>
  </si>
  <si>
    <t>NUMBER(4,2)</t>
  </si>
  <si>
    <t>Soil Interface or Condensation (Y/N)</t>
  </si>
  <si>
    <t>Soil Interface_Condensation</t>
  </si>
  <si>
    <t>Very_High</t>
  </si>
  <si>
    <t>Last Measured Thk (LMET)</t>
  </si>
  <si>
    <t>Last_Measured_Thk</t>
  </si>
  <si>
    <t>NUMBER(5,2)</t>
  </si>
  <si>
    <t>TML table</t>
  </si>
  <si>
    <t>Last Measured Year (LMY) (if no thk then YIS</t>
  </si>
  <si>
    <t>Last_Measured_Year</t>
  </si>
  <si>
    <t>Long Corr Rate (LECR)</t>
  </si>
  <si>
    <t xml:space="preserve">Long_Corr_Rate </t>
  </si>
  <si>
    <t>Short Corr Rate (SECR)</t>
  </si>
  <si>
    <t>Short_Corr_Rate</t>
  </si>
  <si>
    <t>Yield Strength (YS) KSI</t>
  </si>
  <si>
    <t>Yield_Strength</t>
  </si>
  <si>
    <t>NUMBER(10,0)</t>
  </si>
  <si>
    <t>Tensile Stregth (TS) Ksi</t>
  </si>
  <si>
    <t xml:space="preserve">Tensile_Stregth </t>
  </si>
  <si>
    <t>Efficiency_of_weld</t>
  </si>
  <si>
    <t>Allowable Stress (S) Psi</t>
  </si>
  <si>
    <t xml:space="preserve">Allowable_Stress </t>
  </si>
  <si>
    <t>NUMBER(8,0)</t>
  </si>
  <si>
    <t>Youngs_Modulus</t>
  </si>
  <si>
    <t>NUMBER(3,0)</t>
  </si>
  <si>
    <t>Paint_condition</t>
  </si>
  <si>
    <t>VARCHAR2(10 BYTE)</t>
  </si>
  <si>
    <t>Ext-His</t>
  </si>
  <si>
    <t>Repainted Year (RPY) or YIS (from pipe rep or YIS)</t>
  </si>
  <si>
    <t xml:space="preserve">Repainted Year_YIS </t>
  </si>
  <si>
    <t>Theoritical Ex Corr Rate (TECR)</t>
  </si>
  <si>
    <t>Theoritical_Ex_Corr_Rate</t>
  </si>
  <si>
    <t>NUMBER(5,5)</t>
  </si>
  <si>
    <t>Table 15.2M Corrosion rate (climate)</t>
  </si>
  <si>
    <t>Adjusted Ex corr rate</t>
  </si>
  <si>
    <t>Adjusted_Ex_corr_rate</t>
  </si>
  <si>
    <t>PRP_1</t>
  </si>
  <si>
    <t>PRP_2</t>
  </si>
  <si>
    <t>PRP_3</t>
  </si>
  <si>
    <t>CoP_1</t>
  </si>
  <si>
    <t>CoP_2</t>
  </si>
  <si>
    <t>CoP_3</t>
  </si>
  <si>
    <t>Coating age (COATAGE)</t>
  </si>
  <si>
    <t>Coating_age</t>
  </si>
  <si>
    <t>Coat Adjustment</t>
  </si>
  <si>
    <t>Coat_Adjustment</t>
  </si>
  <si>
    <t xml:space="preserve">Effective_Age </t>
  </si>
  <si>
    <t xml:space="preserve">Effective_Thk </t>
  </si>
  <si>
    <t xml:space="preserve">Min Req_Thk </t>
  </si>
  <si>
    <t>NUMBER(6,3)</t>
  </si>
  <si>
    <t xml:space="preserve">Effective_Corr_Rate </t>
  </si>
  <si>
    <r>
      <t>A</t>
    </r>
    <r>
      <rPr>
        <vertAlign val="subscript"/>
        <sz val="8"/>
        <color theme="1"/>
        <rFont val="Calibri"/>
        <family val="2"/>
        <scheme val="minor"/>
      </rPr>
      <t>rt</t>
    </r>
  </si>
  <si>
    <t>NUMBER(6,4)</t>
  </si>
  <si>
    <t xml:space="preserve">Flow_Stress </t>
  </si>
  <si>
    <t>NUMBER(8,4)</t>
  </si>
  <si>
    <t>Stength_Ratio</t>
  </si>
  <si>
    <t>IE_1</t>
  </si>
  <si>
    <t>IE_2</t>
  </si>
  <si>
    <t>IE_3</t>
  </si>
  <si>
    <t>COVt</t>
  </si>
  <si>
    <t>COVsf</t>
  </si>
  <si>
    <t>COVp</t>
  </si>
  <si>
    <t>Ds1</t>
  </si>
  <si>
    <t>DS2</t>
  </si>
  <si>
    <t>DS3</t>
  </si>
  <si>
    <t>Beta_1</t>
  </si>
  <si>
    <t>Beta_2</t>
  </si>
  <si>
    <t>Beta_3</t>
  </si>
  <si>
    <t>DF_EC</t>
  </si>
  <si>
    <t>NUMBER(6,2)</t>
  </si>
  <si>
    <t>DF calculation &amp; POF</t>
  </si>
  <si>
    <t>Available thk (ATHK)</t>
  </si>
  <si>
    <t>Available_thk</t>
  </si>
  <si>
    <t>Calculation of base damage factor and POF</t>
  </si>
  <si>
    <t>Remaining Life (RL)</t>
  </si>
  <si>
    <t xml:space="preserve">Remaining_Life </t>
  </si>
  <si>
    <t>Half Life</t>
  </si>
  <si>
    <t>Half_Life</t>
  </si>
  <si>
    <t>POF-Half Life</t>
  </si>
  <si>
    <t>POF_Half_Life</t>
  </si>
  <si>
    <t>Overall POF</t>
  </si>
  <si>
    <t>Overall_POF</t>
  </si>
  <si>
    <t>Operating Temp</t>
  </si>
  <si>
    <t>Table 16.2M Corrosion rate (CUI)</t>
  </si>
  <si>
    <t>Management Table</t>
  </si>
  <si>
    <t>Insulation condition</t>
  </si>
  <si>
    <t>Pipe direct on beam/ Complex design</t>
  </si>
  <si>
    <t>External Condition</t>
  </si>
  <si>
    <t>External Corrosion POF Claculation</t>
  </si>
  <si>
    <t>A285</t>
  </si>
  <si>
    <t>External History Table</t>
  </si>
  <si>
    <t>Good</t>
  </si>
  <si>
    <t>Soil Interface or Condensation</t>
  </si>
  <si>
    <t>Y</t>
  </si>
  <si>
    <t>H</t>
  </si>
  <si>
    <t>If (PRY-RPY)&gt;COATAGE and CQ=L then 0 else if (PRY-RPY)&gt;COATAGE and CQ=M then min of( 5 or COATAGE) else if (PRY-RPY)&gt;COATAGE and CQ=H then min of( 15 or COATAGE) else if (PRY-RPY)&lt;COATAGE and CQ=L then 0 else if (PRY-RPY)&lt;COATAGE and CQ=M then (min of( 5 or COATAGE)-min of(5, (coatage-PRY-RPY)) else if (PRY-RPY)&lt;COATAGE and CQ=H then (min of(1 5 or COATAGE)-min of(15, (coatage-PRY-RPY))</t>
  </si>
  <si>
    <t>Coat Age- Coat Ajustment</t>
  </si>
  <si>
    <t>if LMY not NULL then LMET else NT</t>
  </si>
  <si>
    <t>(P*D/2(SE-0.6p) ) or (Nomthk-CA)</t>
  </si>
  <si>
    <t>if LCR is not NULL then LCR else Adjusted Ex Corr rate</t>
  </si>
  <si>
    <t xml:space="preserve"> ((YS+TS)/2)*1.1*E</t>
  </si>
  <si>
    <t>Half Life Analysis</t>
  </si>
  <si>
    <t>RL value</t>
  </si>
  <si>
    <t>ETHK-MRT</t>
  </si>
  <si>
    <t>&lt;1</t>
  </si>
  <si>
    <t>ATHK/ECR</t>
  </si>
  <si>
    <t>1.1-2.5</t>
  </si>
  <si>
    <t xml:space="preserve"> RL/2</t>
  </si>
  <si>
    <t>2.6-5</t>
  </si>
  <si>
    <t>based on table</t>
  </si>
  <si>
    <t>5.1-10</t>
  </si>
  <si>
    <t>Lower of POFs</t>
  </si>
  <si>
    <t>&gt;10</t>
  </si>
  <si>
    <t>Pipe direct on beam/ Complex design (Y/N)</t>
  </si>
</sst>
</file>

<file path=xl/styles.xml><?xml version="1.0" encoding="utf-8"?>
<styleSheet xmlns="http://schemas.openxmlformats.org/spreadsheetml/2006/main">
  <numFmts count="1">
    <numFmt numFmtId="164" formatCode="0.00000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u/>
      <sz val="10"/>
      <color rgb="FF000000"/>
      <name val="Arial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vertAlign val="subscript"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0" borderId="0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0" fillId="0" borderId="13" xfId="0" applyBorder="1"/>
    <xf numFmtId="0" fontId="0" fillId="0" borderId="12" xfId="0" applyBorder="1"/>
    <xf numFmtId="0" fontId="3" fillId="0" borderId="0" xfId="0" applyFont="1" applyBorder="1" applyAlignment="1"/>
    <xf numFmtId="0" fontId="5" fillId="0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25" xfId="0" applyFill="1" applyBorder="1"/>
    <xf numFmtId="0" fontId="0" fillId="0" borderId="26" xfId="0" applyFill="1" applyBorder="1"/>
    <xf numFmtId="0" fontId="0" fillId="0" borderId="27" xfId="0" applyBorder="1"/>
    <xf numFmtId="0" fontId="0" fillId="0" borderId="25" xfId="0" applyBorder="1"/>
    <xf numFmtId="0" fontId="3" fillId="0" borderId="8" xfId="0" applyFont="1" applyBorder="1"/>
    <xf numFmtId="0" fontId="0" fillId="0" borderId="28" xfId="0" applyBorder="1" applyAlignment="1">
      <alignment horizontal="center"/>
    </xf>
    <xf numFmtId="0" fontId="3" fillId="0" borderId="25" xfId="0" applyFont="1" applyBorder="1"/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0" fillId="0" borderId="26" xfId="0" applyBorder="1"/>
    <xf numFmtId="0" fontId="5" fillId="0" borderId="21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22" xfId="0" applyBorder="1"/>
    <xf numFmtId="0" fontId="0" fillId="0" borderId="13" xfId="0" applyBorder="1" applyAlignment="1">
      <alignment horizontal="center"/>
    </xf>
    <xf numFmtId="0" fontId="0" fillId="0" borderId="27" xfId="0" applyFill="1" applyBorder="1"/>
    <xf numFmtId="0" fontId="5" fillId="0" borderId="39" xfId="0" applyFont="1" applyFill="1" applyBorder="1"/>
    <xf numFmtId="0" fontId="5" fillId="0" borderId="40" xfId="0" applyFont="1" applyBorder="1"/>
    <xf numFmtId="0" fontId="0" fillId="0" borderId="40" xfId="0" applyBorder="1"/>
    <xf numFmtId="0" fontId="0" fillId="0" borderId="41" xfId="0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39" xfId="0" applyFill="1" applyBorder="1"/>
    <xf numFmtId="0" fontId="0" fillId="2" borderId="2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 vertical="center"/>
    </xf>
    <xf numFmtId="0" fontId="0" fillId="2" borderId="20" xfId="0" applyFill="1" applyBorder="1"/>
    <xf numFmtId="0" fontId="0" fillId="2" borderId="21" xfId="0" applyFill="1" applyBorder="1"/>
    <xf numFmtId="0" fontId="0" fillId="3" borderId="20" xfId="0" applyFill="1" applyBorder="1"/>
    <xf numFmtId="0" fontId="0" fillId="3" borderId="1" xfId="0" applyFill="1" applyBorder="1"/>
    <xf numFmtId="11" fontId="1" fillId="0" borderId="40" xfId="0" applyNumberFormat="1" applyFont="1" applyBorder="1" applyAlignment="1">
      <alignment horizontal="left"/>
    </xf>
    <xf numFmtId="164" fontId="1" fillId="0" borderId="40" xfId="0" applyNumberFormat="1" applyFont="1" applyBorder="1"/>
    <xf numFmtId="0" fontId="1" fillId="0" borderId="40" xfId="0" applyFont="1" applyBorder="1"/>
    <xf numFmtId="1" fontId="0" fillId="0" borderId="40" xfId="0" applyNumberFormat="1" applyFont="1" applyBorder="1"/>
    <xf numFmtId="0" fontId="0" fillId="0" borderId="10" xfId="0" applyFill="1" applyBorder="1" applyAlignment="1"/>
    <xf numFmtId="0" fontId="0" fillId="0" borderId="12" xfId="0" applyFill="1" applyBorder="1" applyAlignment="1"/>
    <xf numFmtId="2" fontId="2" fillId="2" borderId="7" xfId="0" applyNumberFormat="1" applyFont="1" applyFill="1" applyBorder="1" applyAlignment="1">
      <alignment horizontal="right" vertical="center"/>
    </xf>
    <xf numFmtId="0" fontId="0" fillId="0" borderId="29" xfId="0" applyBorder="1"/>
    <xf numFmtId="0" fontId="0" fillId="3" borderId="21" xfId="0" applyFill="1" applyBorder="1"/>
    <xf numFmtId="2" fontId="0" fillId="3" borderId="20" xfId="0" applyNumberFormat="1" applyFill="1" applyBorder="1"/>
    <xf numFmtId="2" fontId="0" fillId="3" borderId="1" xfId="0" applyNumberFormat="1" applyFill="1" applyBorder="1"/>
    <xf numFmtId="2" fontId="0" fillId="3" borderId="21" xfId="0" applyNumberFormat="1" applyFill="1" applyBorder="1"/>
    <xf numFmtId="0" fontId="0" fillId="0" borderId="7" xfId="0" applyFill="1" applyBorder="1" applyAlignment="1"/>
    <xf numFmtId="0" fontId="6" fillId="0" borderId="8" xfId="0" applyFont="1" applyBorder="1"/>
    <xf numFmtId="0" fontId="0" fillId="0" borderId="43" xfId="0" applyBorder="1"/>
    <xf numFmtId="0" fontId="0" fillId="3" borderId="7" xfId="0" applyFill="1" applyBorder="1"/>
    <xf numFmtId="0" fontId="0" fillId="0" borderId="29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3" xfId="0" applyFill="1" applyBorder="1" applyAlignment="1"/>
    <xf numFmtId="0" fontId="0" fillId="0" borderId="4" xfId="0" applyFill="1" applyBorder="1" applyAlignment="1">
      <alignment wrapText="1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1" xfId="0" applyFont="1" applyBorder="1" applyAlignment="1"/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10" fillId="0" borderId="0" xfId="0" applyFont="1" applyAlignment="1"/>
    <xf numFmtId="0" fontId="3" fillId="0" borderId="0" xfId="0" applyFont="1" applyAlignment="1"/>
    <xf numFmtId="0" fontId="0" fillId="0" borderId="16" xfId="0" applyBorder="1" applyAlignment="1">
      <alignment horizontal="right"/>
    </xf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17" xfId="0" applyBorder="1"/>
    <xf numFmtId="0" fontId="11" fillId="0" borderId="8" xfId="0" applyFont="1" applyBorder="1" applyAlignment="1">
      <alignment vertical="center"/>
    </xf>
    <xf numFmtId="0" fontId="0" fillId="0" borderId="15" xfId="0" applyBorder="1"/>
    <xf numFmtId="0" fontId="13" fillId="0" borderId="10" xfId="0" applyFont="1" applyBorder="1" applyAlignment="1">
      <alignment vertical="top" wrapText="1"/>
    </xf>
    <xf numFmtId="0" fontId="13" fillId="0" borderId="0" xfId="0" applyFont="1" applyBorder="1" applyAlignment="1">
      <alignment vertical="top" wrapText="1"/>
    </xf>
    <xf numFmtId="0" fontId="0" fillId="0" borderId="16" xfId="0" applyBorder="1"/>
    <xf numFmtId="0" fontId="14" fillId="0" borderId="27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5" fillId="0" borderId="25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/>
    <xf numFmtId="0" fontId="16" fillId="0" borderId="25" xfId="0" applyFont="1" applyFill="1" applyBorder="1" applyAlignment="1">
      <alignment wrapText="1"/>
    </xf>
    <xf numFmtId="0" fontId="16" fillId="0" borderId="1" xfId="0" applyFont="1" applyFill="1" applyBorder="1"/>
    <xf numFmtId="0" fontId="16" fillId="0" borderId="1" xfId="0" applyFont="1" applyBorder="1"/>
    <xf numFmtId="0" fontId="16" fillId="0" borderId="25" xfId="0" applyFont="1" applyBorder="1" applyAlignment="1">
      <alignment wrapText="1"/>
    </xf>
    <xf numFmtId="0" fontId="15" fillId="0" borderId="1" xfId="0" applyFont="1" applyBorder="1" applyAlignment="1">
      <alignment vertical="center" wrapText="1"/>
    </xf>
    <xf numFmtId="0" fontId="16" fillId="0" borderId="44" xfId="0" applyFont="1" applyBorder="1" applyAlignment="1">
      <alignment wrapText="1"/>
    </xf>
    <xf numFmtId="0" fontId="16" fillId="0" borderId="45" xfId="0" applyFont="1" applyBorder="1" applyAlignment="1">
      <alignment wrapText="1"/>
    </xf>
    <xf numFmtId="0" fontId="15" fillId="0" borderId="45" xfId="0" applyFont="1" applyBorder="1" applyAlignment="1">
      <alignment vertical="center"/>
    </xf>
    <xf numFmtId="0" fontId="16" fillId="0" borderId="45" xfId="0" applyFont="1" applyBorder="1" applyAlignment="1"/>
    <xf numFmtId="0" fontId="16" fillId="0" borderId="1" xfId="0" applyFont="1" applyFill="1" applyBorder="1" applyAlignment="1"/>
    <xf numFmtId="0" fontId="16" fillId="0" borderId="44" xfId="0" applyFont="1" applyFill="1" applyBorder="1" applyAlignment="1">
      <alignment vertical="top" wrapText="1"/>
    </xf>
    <xf numFmtId="0" fontId="16" fillId="0" borderId="45" xfId="0" applyFont="1" applyFill="1" applyBorder="1" applyAlignment="1">
      <alignment vertical="top" wrapText="1"/>
    </xf>
    <xf numFmtId="0" fontId="16" fillId="0" borderId="25" xfId="0" applyFont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wrapText="1"/>
    </xf>
    <xf numFmtId="1" fontId="16" fillId="0" borderId="25" xfId="0" applyNumberFormat="1" applyFont="1" applyFill="1" applyBorder="1" applyAlignment="1">
      <alignment wrapText="1"/>
    </xf>
    <xf numFmtId="1" fontId="16" fillId="0" borderId="1" xfId="0" applyNumberFormat="1" applyFont="1" applyFill="1" applyBorder="1"/>
    <xf numFmtId="0" fontId="16" fillId="0" borderId="26" xfId="0" applyFont="1" applyFill="1" applyBorder="1" applyAlignment="1">
      <alignment wrapText="1"/>
    </xf>
    <xf numFmtId="0" fontId="16" fillId="0" borderId="21" xfId="0" applyFont="1" applyFill="1" applyBorder="1"/>
    <xf numFmtId="0" fontId="15" fillId="0" borderId="21" xfId="0" applyFont="1" applyBorder="1" applyAlignment="1">
      <alignment vertical="center"/>
    </xf>
    <xf numFmtId="0" fontId="16" fillId="0" borderId="21" xfId="0" applyFont="1" applyBorder="1"/>
    <xf numFmtId="0" fontId="0" fillId="0" borderId="32" xfId="0" applyBorder="1" applyAlignment="1"/>
    <xf numFmtId="0" fontId="0" fillId="2" borderId="33" xfId="0" applyFill="1" applyBorder="1"/>
    <xf numFmtId="0" fontId="3" fillId="0" borderId="12" xfId="0" applyFont="1" applyBorder="1"/>
    <xf numFmtId="0" fontId="0" fillId="0" borderId="1" xfId="0" applyFill="1" applyBorder="1" applyAlignment="1">
      <alignment wrapText="1"/>
    </xf>
    <xf numFmtId="0" fontId="0" fillId="2" borderId="9" xfId="0" applyFill="1" applyBorder="1" applyAlignment="1">
      <alignment horizontal="center"/>
    </xf>
    <xf numFmtId="0" fontId="0" fillId="0" borderId="1" xfId="0" applyBorder="1"/>
    <xf numFmtId="2" fontId="2" fillId="2" borderId="6" xfId="0" applyNumberFormat="1" applyFont="1" applyFill="1" applyBorder="1" applyAlignment="1">
      <alignment horizontal="right" vertical="center"/>
    </xf>
    <xf numFmtId="0" fontId="0" fillId="4" borderId="11" xfId="0" applyFill="1" applyBorder="1"/>
    <xf numFmtId="0" fontId="0" fillId="2" borderId="35" xfId="0" applyFill="1" applyBorder="1" applyAlignment="1">
      <alignment horizontal="center"/>
    </xf>
    <xf numFmtId="0" fontId="0" fillId="0" borderId="44" xfId="0" applyFill="1" applyBorder="1"/>
    <xf numFmtId="0" fontId="0" fillId="4" borderId="45" xfId="0" applyFill="1" applyBorder="1" applyAlignment="1">
      <alignment horizontal="center"/>
    </xf>
    <xf numFmtId="0" fontId="0" fillId="0" borderId="1" xfId="0" applyFill="1" applyBorder="1"/>
    <xf numFmtId="0" fontId="0" fillId="2" borderId="23" xfId="0" applyFill="1" applyBorder="1"/>
    <xf numFmtId="0" fontId="0" fillId="0" borderId="48" xfId="0" applyBorder="1"/>
    <xf numFmtId="0" fontId="0" fillId="2" borderId="36" xfId="0" applyFill="1" applyBorder="1"/>
    <xf numFmtId="0" fontId="0" fillId="0" borderId="43" xfId="0" applyFill="1" applyBorder="1"/>
    <xf numFmtId="0" fontId="0" fillId="4" borderId="16" xfId="0" applyFill="1" applyBorder="1" applyAlignment="1">
      <alignment horizontal="center"/>
    </xf>
    <xf numFmtId="0" fontId="0" fillId="0" borderId="48" xfId="0" applyFill="1" applyBorder="1"/>
    <xf numFmtId="0" fontId="0" fillId="2" borderId="6" xfId="0" applyFill="1" applyBorder="1"/>
    <xf numFmtId="0" fontId="3" fillId="4" borderId="11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21" xfId="0" applyBorder="1"/>
    <xf numFmtId="0" fontId="0" fillId="0" borderId="20" xfId="0" applyBorder="1"/>
    <xf numFmtId="0" fontId="3" fillId="0" borderId="27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5" fillId="0" borderId="26" xfId="0" applyFont="1" applyFill="1" applyBorder="1"/>
    <xf numFmtId="0" fontId="5" fillId="0" borderId="21" xfId="0" applyFont="1" applyBorder="1"/>
    <xf numFmtId="2" fontId="0" fillId="0" borderId="7" xfId="0" applyNumberFormat="1" applyBorder="1"/>
    <xf numFmtId="0" fontId="0" fillId="4" borderId="49" xfId="0" applyFill="1" applyBorder="1"/>
    <xf numFmtId="0" fontId="1" fillId="4" borderId="28" xfId="0" applyFont="1" applyFill="1" applyBorder="1"/>
    <xf numFmtId="1" fontId="0" fillId="4" borderId="28" xfId="0" applyNumberFormat="1" applyFont="1" applyFill="1" applyBorder="1"/>
    <xf numFmtId="164" fontId="1" fillId="4" borderId="28" xfId="0" applyNumberFormat="1" applyFont="1" applyFill="1" applyBorder="1"/>
    <xf numFmtId="11" fontId="1" fillId="4" borderId="28" xfId="0" applyNumberFormat="1" applyFont="1" applyFill="1" applyBorder="1" applyAlignment="1">
      <alignment horizontal="left"/>
    </xf>
    <xf numFmtId="0" fontId="0" fillId="4" borderId="50" xfId="0" applyFill="1" applyBorder="1"/>
    <xf numFmtId="0" fontId="0" fillId="0" borderId="9" xfId="0" applyBorder="1"/>
    <xf numFmtId="16" fontId="0" fillId="0" borderId="1" xfId="0" applyNumberFormat="1" applyBorder="1"/>
    <xf numFmtId="0" fontId="0" fillId="0" borderId="21" xfId="0" applyFill="1" applyBorder="1"/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2" borderId="51" xfId="0" applyFill="1" applyBorder="1" applyAlignment="1">
      <alignment horizontal="center"/>
    </xf>
    <xf numFmtId="0" fontId="0" fillId="0" borderId="6" xfId="0" applyFill="1" applyBorder="1" applyAlignment="1">
      <alignment horizontal="right"/>
    </xf>
    <xf numFmtId="0" fontId="3" fillId="5" borderId="30" xfId="0" applyFont="1" applyFill="1" applyBorder="1"/>
    <xf numFmtId="0" fontId="3" fillId="5" borderId="8" xfId="0" applyFont="1" applyFill="1" applyBorder="1"/>
    <xf numFmtId="0" fontId="3" fillId="5" borderId="0" xfId="0" applyFont="1" applyFill="1" applyBorder="1"/>
    <xf numFmtId="0" fontId="16" fillId="0" borderId="11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0" fontId="17" fillId="0" borderId="13" xfId="0" applyFont="1" applyFill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1" fillId="0" borderId="10" xfId="0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1" fillId="0" borderId="16" xfId="0" applyFont="1" applyBorder="1" applyAlignment="1">
      <alignment horizontal="left" wrapText="1"/>
    </xf>
    <xf numFmtId="0" fontId="16" fillId="0" borderId="11" xfId="0" applyFont="1" applyFill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8" fillId="0" borderId="2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8" fillId="0" borderId="42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3" fillId="4" borderId="8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3" fillId="5" borderId="8" xfId="0" applyFont="1" applyFill="1" applyBorder="1" applyAlignment="1">
      <alignment horizontal="left" wrapText="1"/>
    </xf>
    <xf numFmtId="0" fontId="3" fillId="5" borderId="15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left"/>
    </xf>
    <xf numFmtId="0" fontId="3" fillId="5" borderId="48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3" fillId="5" borderId="16" xfId="0" applyFont="1" applyFill="1" applyBorder="1" applyAlignment="1">
      <alignment horizontal="left"/>
    </xf>
    <xf numFmtId="0" fontId="3" fillId="5" borderId="12" xfId="0" applyFont="1" applyFill="1" applyBorder="1" applyAlignment="1">
      <alignment horizontal="left" wrapText="1"/>
    </xf>
    <xf numFmtId="0" fontId="3" fillId="5" borderId="19" xfId="0" applyFont="1" applyFill="1" applyBorder="1" applyAlignment="1">
      <alignment horizontal="left" wrapText="1"/>
    </xf>
    <xf numFmtId="0" fontId="3" fillId="5" borderId="17" xfId="0" applyFont="1" applyFill="1" applyBorder="1" applyAlignment="1">
      <alignment horizontal="left" wrapText="1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8" fillId="0" borderId="34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3" fillId="0" borderId="8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20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0" borderId="12" xfId="0" applyFont="1" applyFill="1" applyBorder="1" applyAlignment="1">
      <alignment horizontal="left" wrapText="1"/>
    </xf>
    <xf numFmtId="0" fontId="3" fillId="0" borderId="17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431E72E-1265-4D73-9824-5070DC66F0CE}" type="doc">
      <dgm:prSet loTypeId="urn:microsoft.com/office/officeart/2005/8/layout/lProcess3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5B2DFFA9-5C86-49A0-9B83-69B69BEBC437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PIP-MAST</a:t>
          </a:r>
        </a:p>
      </dgm:t>
    </dgm:pt>
    <dgm:pt modelId="{DA65A376-5ECA-4D68-9103-BCDA9113BAD7}" type="parTrans" cxnId="{927569A2-D47B-45D6-A9D1-BC464A9815FB}">
      <dgm:prSet/>
      <dgm:spPr/>
      <dgm:t>
        <a:bodyPr/>
        <a:lstStyle/>
        <a:p>
          <a:endParaRPr lang="en-US"/>
        </a:p>
      </dgm:t>
    </dgm:pt>
    <dgm:pt modelId="{400365AF-0E7C-4010-96AC-0EB9D6BA1691}" type="sibTrans" cxnId="{927569A2-D47B-45D6-A9D1-BC464A9815FB}">
      <dgm:prSet/>
      <dgm:spPr/>
      <dgm:t>
        <a:bodyPr/>
        <a:lstStyle/>
        <a:p>
          <a:endParaRPr lang="en-US"/>
        </a:p>
      </dgm:t>
    </dgm:pt>
    <dgm:pt modelId="{C27C3B29-62D0-47BF-82C0-7D0F497A8271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TML-HIS</a:t>
          </a:r>
        </a:p>
      </dgm:t>
    </dgm:pt>
    <dgm:pt modelId="{FC12CB71-AB0A-46C8-BC7F-098B0CB1744C}" type="parTrans" cxnId="{C8D2CD4E-B597-4871-B3B6-8AF10E49569C}">
      <dgm:prSet/>
      <dgm:spPr/>
      <dgm:t>
        <a:bodyPr/>
        <a:lstStyle/>
        <a:p>
          <a:endParaRPr lang="en-US"/>
        </a:p>
      </dgm:t>
    </dgm:pt>
    <dgm:pt modelId="{2B095FF7-5C1A-4805-9AB8-8C19DBB94FBC}" type="sibTrans" cxnId="{C8D2CD4E-B597-4871-B3B6-8AF10E49569C}">
      <dgm:prSet/>
      <dgm:spPr/>
      <dgm:t>
        <a:bodyPr/>
        <a:lstStyle/>
        <a:p>
          <a:endParaRPr lang="en-US"/>
        </a:p>
      </dgm:t>
    </dgm:pt>
    <dgm:pt modelId="{8354A54A-A8FE-465C-A838-194DE8941BD4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INSP-CONF</a:t>
          </a:r>
        </a:p>
      </dgm:t>
    </dgm:pt>
    <dgm:pt modelId="{7D533F44-0C7B-4CAA-B4C8-C66AC532F8B7}" type="parTrans" cxnId="{B39487A6-7B1F-46F9-B3D7-C6F494AFD47D}">
      <dgm:prSet/>
      <dgm:spPr/>
      <dgm:t>
        <a:bodyPr/>
        <a:lstStyle/>
        <a:p>
          <a:endParaRPr lang="en-US"/>
        </a:p>
      </dgm:t>
    </dgm:pt>
    <dgm:pt modelId="{661E8C93-27D4-49F0-B481-77701808CC47}" type="sibTrans" cxnId="{B39487A6-7B1F-46F9-B3D7-C6F494AFD47D}">
      <dgm:prSet/>
      <dgm:spPr/>
      <dgm:t>
        <a:bodyPr/>
        <a:lstStyle/>
        <a:p>
          <a:endParaRPr lang="en-US"/>
        </a:p>
      </dgm:t>
    </dgm:pt>
    <dgm:pt modelId="{A47D053C-CDDA-4E13-A2FE-6D3FE2FAE86D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MATERIAL</a:t>
          </a:r>
        </a:p>
      </dgm:t>
    </dgm:pt>
    <dgm:pt modelId="{0D8B53D2-AC80-48BE-A99D-520A0D803519}" type="parTrans" cxnId="{BDC14BA3-3E48-4B2D-8185-15ED6357C794}">
      <dgm:prSet/>
      <dgm:spPr/>
      <dgm:t>
        <a:bodyPr/>
        <a:lstStyle/>
        <a:p>
          <a:endParaRPr lang="en-US"/>
        </a:p>
      </dgm:t>
    </dgm:pt>
    <dgm:pt modelId="{1BA8FF1B-AA71-4FA4-9069-4CE8F195FB0D}" type="sibTrans" cxnId="{BDC14BA3-3E48-4B2D-8185-15ED6357C794}">
      <dgm:prSet/>
      <dgm:spPr/>
      <dgm:t>
        <a:bodyPr/>
        <a:lstStyle/>
        <a:p>
          <a:endParaRPr lang="en-US"/>
        </a:p>
      </dgm:t>
    </dgm:pt>
    <dgm:pt modelId="{DAF1DE5C-A73F-4C24-A8D6-69948678069C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IC-PRP</a:t>
          </a:r>
        </a:p>
      </dgm:t>
    </dgm:pt>
    <dgm:pt modelId="{D5902A2E-0BE0-42B4-896C-6FD9A4232857}" type="parTrans" cxnId="{F4AAE5C0-AB58-4C68-A543-ECCC6CC75E0B}">
      <dgm:prSet/>
      <dgm:spPr/>
      <dgm:t>
        <a:bodyPr/>
        <a:lstStyle/>
        <a:p>
          <a:endParaRPr lang="en-US"/>
        </a:p>
      </dgm:t>
    </dgm:pt>
    <dgm:pt modelId="{0AAC0D50-6647-425B-B1C7-EC566B1AA4C6}" type="sibTrans" cxnId="{F4AAE5C0-AB58-4C68-A543-ECCC6CC75E0B}">
      <dgm:prSet/>
      <dgm:spPr/>
      <dgm:t>
        <a:bodyPr/>
        <a:lstStyle/>
        <a:p>
          <a:endParaRPr lang="en-US"/>
        </a:p>
      </dgm:t>
    </dgm:pt>
    <dgm:pt modelId="{BBFF5587-6D1B-4CDC-91D3-3E2D3F7A0F77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IC-CP</a:t>
          </a:r>
        </a:p>
      </dgm:t>
    </dgm:pt>
    <dgm:pt modelId="{CD4055B7-AF35-414B-AB2F-89C4A8DEEE31}" type="parTrans" cxnId="{B52CFF0F-9AE3-4AC5-9D5A-6A1360D4C0A6}">
      <dgm:prSet/>
      <dgm:spPr/>
      <dgm:t>
        <a:bodyPr/>
        <a:lstStyle/>
        <a:p>
          <a:endParaRPr lang="en-US"/>
        </a:p>
      </dgm:t>
    </dgm:pt>
    <dgm:pt modelId="{DB5A1212-EA91-4824-909D-A21E1DECEA23}" type="sibTrans" cxnId="{B52CFF0F-9AE3-4AC5-9D5A-6A1360D4C0A6}">
      <dgm:prSet/>
      <dgm:spPr/>
      <dgm:t>
        <a:bodyPr/>
        <a:lstStyle/>
        <a:p>
          <a:endParaRPr lang="en-US"/>
        </a:p>
      </dgm:t>
    </dgm:pt>
    <dgm:pt modelId="{A4081DDD-9D16-447F-A09C-C661DFDC64FC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RLA-VALUE</a:t>
          </a:r>
        </a:p>
      </dgm:t>
    </dgm:pt>
    <dgm:pt modelId="{557620C5-1465-494E-9128-60554976559E}" type="parTrans" cxnId="{3EE9EBAC-B88F-4CED-812B-4B1E4539992C}">
      <dgm:prSet/>
      <dgm:spPr/>
      <dgm:t>
        <a:bodyPr/>
        <a:lstStyle/>
        <a:p>
          <a:endParaRPr lang="en-US"/>
        </a:p>
      </dgm:t>
    </dgm:pt>
    <dgm:pt modelId="{51675476-3071-4348-8E44-9D976B96E83A}" type="sibTrans" cxnId="{3EE9EBAC-B88F-4CED-812B-4B1E4539992C}">
      <dgm:prSet/>
      <dgm:spPr/>
      <dgm:t>
        <a:bodyPr/>
        <a:lstStyle/>
        <a:p>
          <a:endParaRPr lang="en-US"/>
        </a:p>
      </dgm:t>
    </dgm:pt>
    <dgm:pt modelId="{5C5F3354-B7B0-4EA5-A527-5FA84207B931}" type="pres">
      <dgm:prSet presAssocID="{6431E72E-1265-4D73-9824-5070DC66F0CE}" presName="Name0" presStyleCnt="0">
        <dgm:presLayoutVars>
          <dgm:chPref val="3"/>
          <dgm:dir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0B65EA31-D642-4F7C-BF9B-866B83812F3D}" type="pres">
      <dgm:prSet presAssocID="{5B2DFFA9-5C86-49A0-9B83-69B69BEBC437}" presName="horFlow" presStyleCnt="0"/>
      <dgm:spPr/>
    </dgm:pt>
    <dgm:pt modelId="{69C2AFAA-9BD4-4821-B09F-AC63D7D1CDFD}" type="pres">
      <dgm:prSet presAssocID="{5B2DFFA9-5C86-49A0-9B83-69B69BEBC437}" presName="bigChev" presStyleLbl="node1" presStyleIdx="0" presStyleCnt="7" custScaleX="161971"/>
      <dgm:spPr/>
      <dgm:t>
        <a:bodyPr/>
        <a:lstStyle/>
        <a:p>
          <a:endParaRPr lang="en-US"/>
        </a:p>
      </dgm:t>
    </dgm:pt>
    <dgm:pt modelId="{2390E839-9C48-47C1-B347-88B597F7806D}" type="pres">
      <dgm:prSet presAssocID="{5B2DFFA9-5C86-49A0-9B83-69B69BEBC437}" presName="vSp" presStyleCnt="0"/>
      <dgm:spPr/>
    </dgm:pt>
    <dgm:pt modelId="{5912701A-0583-4303-B781-C2DE2A00EBE5}" type="pres">
      <dgm:prSet presAssocID="{A47D053C-CDDA-4E13-A2FE-6D3FE2FAE86D}" presName="horFlow" presStyleCnt="0"/>
      <dgm:spPr/>
    </dgm:pt>
    <dgm:pt modelId="{51B1503B-844F-4D29-8331-F62FC3F02270}" type="pres">
      <dgm:prSet presAssocID="{A47D053C-CDDA-4E13-A2FE-6D3FE2FAE86D}" presName="bigChev" presStyleLbl="node1" presStyleIdx="1" presStyleCnt="7" custScaleX="161971"/>
      <dgm:spPr/>
      <dgm:t>
        <a:bodyPr/>
        <a:lstStyle/>
        <a:p>
          <a:endParaRPr lang="en-US"/>
        </a:p>
      </dgm:t>
    </dgm:pt>
    <dgm:pt modelId="{FEF1A855-BC9A-41DB-9635-09502BE6CC2F}" type="pres">
      <dgm:prSet presAssocID="{A47D053C-CDDA-4E13-A2FE-6D3FE2FAE86D}" presName="vSp" presStyleCnt="0"/>
      <dgm:spPr/>
    </dgm:pt>
    <dgm:pt modelId="{7465804F-5D31-470A-A280-C33ADDE914B5}" type="pres">
      <dgm:prSet presAssocID="{DAF1DE5C-A73F-4C24-A8D6-69948678069C}" presName="horFlow" presStyleCnt="0"/>
      <dgm:spPr/>
    </dgm:pt>
    <dgm:pt modelId="{6AD65678-1190-4170-B7C6-5BB59E77C394}" type="pres">
      <dgm:prSet presAssocID="{DAF1DE5C-A73F-4C24-A8D6-69948678069C}" presName="bigChev" presStyleLbl="node1" presStyleIdx="2" presStyleCnt="7" custScaleX="161971"/>
      <dgm:spPr/>
      <dgm:t>
        <a:bodyPr/>
        <a:lstStyle/>
        <a:p>
          <a:endParaRPr lang="en-US"/>
        </a:p>
      </dgm:t>
    </dgm:pt>
    <dgm:pt modelId="{5A08AE7A-D023-4DBE-AC42-FE954BA62EC9}" type="pres">
      <dgm:prSet presAssocID="{DAF1DE5C-A73F-4C24-A8D6-69948678069C}" presName="vSp" presStyleCnt="0"/>
      <dgm:spPr/>
    </dgm:pt>
    <dgm:pt modelId="{EC4A4B05-C6F9-4EBB-AEBD-4C948D507D98}" type="pres">
      <dgm:prSet presAssocID="{BBFF5587-6D1B-4CDC-91D3-3E2D3F7A0F77}" presName="horFlow" presStyleCnt="0"/>
      <dgm:spPr/>
    </dgm:pt>
    <dgm:pt modelId="{9329ACE1-3F92-4F58-8E6A-FA74B1E6342D}" type="pres">
      <dgm:prSet presAssocID="{BBFF5587-6D1B-4CDC-91D3-3E2D3F7A0F77}" presName="bigChev" presStyleLbl="node1" presStyleIdx="3" presStyleCnt="7" custScaleX="161971"/>
      <dgm:spPr/>
      <dgm:t>
        <a:bodyPr/>
        <a:lstStyle/>
        <a:p>
          <a:endParaRPr lang="en-US"/>
        </a:p>
      </dgm:t>
    </dgm:pt>
    <dgm:pt modelId="{C65EB831-FABB-468D-86F5-BC60A3F7F292}" type="pres">
      <dgm:prSet presAssocID="{BBFF5587-6D1B-4CDC-91D3-3E2D3F7A0F77}" presName="vSp" presStyleCnt="0"/>
      <dgm:spPr/>
    </dgm:pt>
    <dgm:pt modelId="{DA30E6F8-B06A-478E-B436-CAA803D5CBAD}" type="pres">
      <dgm:prSet presAssocID="{C27C3B29-62D0-47BF-82C0-7D0F497A8271}" presName="horFlow" presStyleCnt="0"/>
      <dgm:spPr/>
    </dgm:pt>
    <dgm:pt modelId="{10CD4FE7-9B9F-4F07-8AEB-42583489054D}" type="pres">
      <dgm:prSet presAssocID="{C27C3B29-62D0-47BF-82C0-7D0F497A8271}" presName="bigChev" presStyleLbl="node1" presStyleIdx="4" presStyleCnt="7" custScaleX="161971"/>
      <dgm:spPr/>
      <dgm:t>
        <a:bodyPr/>
        <a:lstStyle/>
        <a:p>
          <a:endParaRPr lang="en-US"/>
        </a:p>
      </dgm:t>
    </dgm:pt>
    <dgm:pt modelId="{3D2F9718-8AD1-4AC2-B237-FE97731F8103}" type="pres">
      <dgm:prSet presAssocID="{C27C3B29-62D0-47BF-82C0-7D0F497A8271}" presName="vSp" presStyleCnt="0"/>
      <dgm:spPr/>
    </dgm:pt>
    <dgm:pt modelId="{880FBA54-2004-43A6-BF03-C0C2C5B7F4A1}" type="pres">
      <dgm:prSet presAssocID="{8354A54A-A8FE-465C-A838-194DE8941BD4}" presName="horFlow" presStyleCnt="0"/>
      <dgm:spPr/>
    </dgm:pt>
    <dgm:pt modelId="{DC2A32D7-BC98-4F07-89DB-845E99E1DC5C}" type="pres">
      <dgm:prSet presAssocID="{8354A54A-A8FE-465C-A838-194DE8941BD4}" presName="bigChev" presStyleLbl="node1" presStyleIdx="5" presStyleCnt="7" custScaleX="161971"/>
      <dgm:spPr/>
      <dgm:t>
        <a:bodyPr/>
        <a:lstStyle/>
        <a:p>
          <a:endParaRPr lang="en-US"/>
        </a:p>
      </dgm:t>
    </dgm:pt>
    <dgm:pt modelId="{39DA5A52-62D5-42DC-879E-82CC1226F750}" type="pres">
      <dgm:prSet presAssocID="{8354A54A-A8FE-465C-A838-194DE8941BD4}" presName="vSp" presStyleCnt="0"/>
      <dgm:spPr/>
    </dgm:pt>
    <dgm:pt modelId="{28484843-8DE4-4BCA-A569-8427C8DA4EC3}" type="pres">
      <dgm:prSet presAssocID="{A4081DDD-9D16-447F-A09C-C661DFDC64FC}" presName="horFlow" presStyleCnt="0"/>
      <dgm:spPr/>
    </dgm:pt>
    <dgm:pt modelId="{BAB9D292-42A2-435E-88FE-FABB592B27A1}" type="pres">
      <dgm:prSet presAssocID="{A4081DDD-9D16-447F-A09C-C661DFDC64FC}" presName="bigChev" presStyleLbl="node1" presStyleIdx="6" presStyleCnt="7" custScaleX="161971"/>
      <dgm:spPr/>
      <dgm:t>
        <a:bodyPr/>
        <a:lstStyle/>
        <a:p>
          <a:endParaRPr lang="en-US"/>
        </a:p>
      </dgm:t>
    </dgm:pt>
  </dgm:ptLst>
  <dgm:cxnLst>
    <dgm:cxn modelId="{3EE9EBAC-B88F-4CED-812B-4B1E4539992C}" srcId="{6431E72E-1265-4D73-9824-5070DC66F0CE}" destId="{A4081DDD-9D16-447F-A09C-C661DFDC64FC}" srcOrd="6" destOrd="0" parTransId="{557620C5-1465-494E-9128-60554976559E}" sibTransId="{51675476-3071-4348-8E44-9D976B96E83A}"/>
    <dgm:cxn modelId="{C8D2CD4E-B597-4871-B3B6-8AF10E49569C}" srcId="{6431E72E-1265-4D73-9824-5070DC66F0CE}" destId="{C27C3B29-62D0-47BF-82C0-7D0F497A8271}" srcOrd="4" destOrd="0" parTransId="{FC12CB71-AB0A-46C8-BC7F-098B0CB1744C}" sibTransId="{2B095FF7-5C1A-4805-9AB8-8C19DBB94FBC}"/>
    <dgm:cxn modelId="{F4AAE5C0-AB58-4C68-A543-ECCC6CC75E0B}" srcId="{6431E72E-1265-4D73-9824-5070DC66F0CE}" destId="{DAF1DE5C-A73F-4C24-A8D6-69948678069C}" srcOrd="2" destOrd="0" parTransId="{D5902A2E-0BE0-42B4-896C-6FD9A4232857}" sibTransId="{0AAC0D50-6647-425B-B1C7-EC566B1AA4C6}"/>
    <dgm:cxn modelId="{B3DB1C41-7117-44DB-8E90-AC54A8CC2F21}" type="presOf" srcId="{5B2DFFA9-5C86-49A0-9B83-69B69BEBC437}" destId="{69C2AFAA-9BD4-4821-B09F-AC63D7D1CDFD}" srcOrd="0" destOrd="0" presId="urn:microsoft.com/office/officeart/2005/8/layout/lProcess3"/>
    <dgm:cxn modelId="{C5A29FE8-D4BD-4441-9FF6-336CE77FC40B}" type="presOf" srcId="{DAF1DE5C-A73F-4C24-A8D6-69948678069C}" destId="{6AD65678-1190-4170-B7C6-5BB59E77C394}" srcOrd="0" destOrd="0" presId="urn:microsoft.com/office/officeart/2005/8/layout/lProcess3"/>
    <dgm:cxn modelId="{76169682-39F9-47B1-8BB3-053657ECCDBB}" type="presOf" srcId="{BBFF5587-6D1B-4CDC-91D3-3E2D3F7A0F77}" destId="{9329ACE1-3F92-4F58-8E6A-FA74B1E6342D}" srcOrd="0" destOrd="0" presId="urn:microsoft.com/office/officeart/2005/8/layout/lProcess3"/>
    <dgm:cxn modelId="{B52CFF0F-9AE3-4AC5-9D5A-6A1360D4C0A6}" srcId="{6431E72E-1265-4D73-9824-5070DC66F0CE}" destId="{BBFF5587-6D1B-4CDC-91D3-3E2D3F7A0F77}" srcOrd="3" destOrd="0" parTransId="{CD4055B7-AF35-414B-AB2F-89C4A8DEEE31}" sibTransId="{DB5A1212-EA91-4824-909D-A21E1DECEA23}"/>
    <dgm:cxn modelId="{2ABBDCE6-0E9C-471C-BDD5-C417CAD64CF8}" type="presOf" srcId="{C27C3B29-62D0-47BF-82C0-7D0F497A8271}" destId="{10CD4FE7-9B9F-4F07-8AEB-42583489054D}" srcOrd="0" destOrd="0" presId="urn:microsoft.com/office/officeart/2005/8/layout/lProcess3"/>
    <dgm:cxn modelId="{BDC14BA3-3E48-4B2D-8185-15ED6357C794}" srcId="{6431E72E-1265-4D73-9824-5070DC66F0CE}" destId="{A47D053C-CDDA-4E13-A2FE-6D3FE2FAE86D}" srcOrd="1" destOrd="0" parTransId="{0D8B53D2-AC80-48BE-A99D-520A0D803519}" sibTransId="{1BA8FF1B-AA71-4FA4-9069-4CE8F195FB0D}"/>
    <dgm:cxn modelId="{E712C7FE-4D97-44F3-8FB0-95D4D6DFA821}" type="presOf" srcId="{8354A54A-A8FE-465C-A838-194DE8941BD4}" destId="{DC2A32D7-BC98-4F07-89DB-845E99E1DC5C}" srcOrd="0" destOrd="0" presId="urn:microsoft.com/office/officeart/2005/8/layout/lProcess3"/>
    <dgm:cxn modelId="{B39487A6-7B1F-46F9-B3D7-C6F494AFD47D}" srcId="{6431E72E-1265-4D73-9824-5070DC66F0CE}" destId="{8354A54A-A8FE-465C-A838-194DE8941BD4}" srcOrd="5" destOrd="0" parTransId="{7D533F44-0C7B-4CAA-B4C8-C66AC532F8B7}" sibTransId="{661E8C93-27D4-49F0-B481-77701808CC47}"/>
    <dgm:cxn modelId="{494A7CE6-190C-4FBA-8537-6DA06C1E73FD}" type="presOf" srcId="{6431E72E-1265-4D73-9824-5070DC66F0CE}" destId="{5C5F3354-B7B0-4EA5-A527-5FA84207B931}" srcOrd="0" destOrd="0" presId="urn:microsoft.com/office/officeart/2005/8/layout/lProcess3"/>
    <dgm:cxn modelId="{1F481716-93E3-4FE2-A7AC-585AB5808513}" type="presOf" srcId="{A47D053C-CDDA-4E13-A2FE-6D3FE2FAE86D}" destId="{51B1503B-844F-4D29-8331-F62FC3F02270}" srcOrd="0" destOrd="0" presId="urn:microsoft.com/office/officeart/2005/8/layout/lProcess3"/>
    <dgm:cxn modelId="{927569A2-D47B-45D6-A9D1-BC464A9815FB}" srcId="{6431E72E-1265-4D73-9824-5070DC66F0CE}" destId="{5B2DFFA9-5C86-49A0-9B83-69B69BEBC437}" srcOrd="0" destOrd="0" parTransId="{DA65A376-5ECA-4D68-9103-BCDA9113BAD7}" sibTransId="{400365AF-0E7C-4010-96AC-0EB9D6BA1691}"/>
    <dgm:cxn modelId="{2813844A-221D-47AE-9CA7-E254F42DA1B6}" type="presOf" srcId="{A4081DDD-9D16-447F-A09C-C661DFDC64FC}" destId="{BAB9D292-42A2-435E-88FE-FABB592B27A1}" srcOrd="0" destOrd="0" presId="urn:microsoft.com/office/officeart/2005/8/layout/lProcess3"/>
    <dgm:cxn modelId="{04EA85E7-F73B-4BEC-A056-53918BD04CD7}" type="presParOf" srcId="{5C5F3354-B7B0-4EA5-A527-5FA84207B931}" destId="{0B65EA31-D642-4F7C-BF9B-866B83812F3D}" srcOrd="0" destOrd="0" presId="urn:microsoft.com/office/officeart/2005/8/layout/lProcess3"/>
    <dgm:cxn modelId="{8A8BCD3F-61D8-4D1E-89CD-4CE8AB88E437}" type="presParOf" srcId="{0B65EA31-D642-4F7C-BF9B-866B83812F3D}" destId="{69C2AFAA-9BD4-4821-B09F-AC63D7D1CDFD}" srcOrd="0" destOrd="0" presId="urn:microsoft.com/office/officeart/2005/8/layout/lProcess3"/>
    <dgm:cxn modelId="{3C5C203E-A1DA-4211-A7FB-71F441B3F90A}" type="presParOf" srcId="{5C5F3354-B7B0-4EA5-A527-5FA84207B931}" destId="{2390E839-9C48-47C1-B347-88B597F7806D}" srcOrd="1" destOrd="0" presId="urn:microsoft.com/office/officeart/2005/8/layout/lProcess3"/>
    <dgm:cxn modelId="{A9495BD3-79F2-404B-AAF1-0927FC274023}" type="presParOf" srcId="{5C5F3354-B7B0-4EA5-A527-5FA84207B931}" destId="{5912701A-0583-4303-B781-C2DE2A00EBE5}" srcOrd="2" destOrd="0" presId="urn:microsoft.com/office/officeart/2005/8/layout/lProcess3"/>
    <dgm:cxn modelId="{54E53EC3-ECD2-439F-840E-4FBD6AAE73D7}" type="presParOf" srcId="{5912701A-0583-4303-B781-C2DE2A00EBE5}" destId="{51B1503B-844F-4D29-8331-F62FC3F02270}" srcOrd="0" destOrd="0" presId="urn:microsoft.com/office/officeart/2005/8/layout/lProcess3"/>
    <dgm:cxn modelId="{753D47FC-3DFA-4C49-AF5A-A82EBE2CE297}" type="presParOf" srcId="{5C5F3354-B7B0-4EA5-A527-5FA84207B931}" destId="{FEF1A855-BC9A-41DB-9635-09502BE6CC2F}" srcOrd="3" destOrd="0" presId="urn:microsoft.com/office/officeart/2005/8/layout/lProcess3"/>
    <dgm:cxn modelId="{0FCCAD1B-707F-4303-AD58-C74E43C926F7}" type="presParOf" srcId="{5C5F3354-B7B0-4EA5-A527-5FA84207B931}" destId="{7465804F-5D31-470A-A280-C33ADDE914B5}" srcOrd="4" destOrd="0" presId="urn:microsoft.com/office/officeart/2005/8/layout/lProcess3"/>
    <dgm:cxn modelId="{50CF448D-8F5F-42FC-8532-8E6C48935672}" type="presParOf" srcId="{7465804F-5D31-470A-A280-C33ADDE914B5}" destId="{6AD65678-1190-4170-B7C6-5BB59E77C394}" srcOrd="0" destOrd="0" presId="urn:microsoft.com/office/officeart/2005/8/layout/lProcess3"/>
    <dgm:cxn modelId="{B8C0ADBD-AF95-4BAC-A251-1355F72959D8}" type="presParOf" srcId="{5C5F3354-B7B0-4EA5-A527-5FA84207B931}" destId="{5A08AE7A-D023-4DBE-AC42-FE954BA62EC9}" srcOrd="5" destOrd="0" presId="urn:microsoft.com/office/officeart/2005/8/layout/lProcess3"/>
    <dgm:cxn modelId="{437E9F20-CB8A-4CB0-B467-9C07A0A08F13}" type="presParOf" srcId="{5C5F3354-B7B0-4EA5-A527-5FA84207B931}" destId="{EC4A4B05-C6F9-4EBB-AEBD-4C948D507D98}" srcOrd="6" destOrd="0" presId="urn:microsoft.com/office/officeart/2005/8/layout/lProcess3"/>
    <dgm:cxn modelId="{3F49BA13-F601-44D8-A253-7B3F7D32A1F7}" type="presParOf" srcId="{EC4A4B05-C6F9-4EBB-AEBD-4C948D507D98}" destId="{9329ACE1-3F92-4F58-8E6A-FA74B1E6342D}" srcOrd="0" destOrd="0" presId="urn:microsoft.com/office/officeart/2005/8/layout/lProcess3"/>
    <dgm:cxn modelId="{64821B82-A2DA-4CC4-A9C6-416BFDD20466}" type="presParOf" srcId="{5C5F3354-B7B0-4EA5-A527-5FA84207B931}" destId="{C65EB831-FABB-468D-86F5-BC60A3F7F292}" srcOrd="7" destOrd="0" presId="urn:microsoft.com/office/officeart/2005/8/layout/lProcess3"/>
    <dgm:cxn modelId="{755DF46B-BC44-46CD-A8D0-085DEF5C1A18}" type="presParOf" srcId="{5C5F3354-B7B0-4EA5-A527-5FA84207B931}" destId="{DA30E6F8-B06A-478E-B436-CAA803D5CBAD}" srcOrd="8" destOrd="0" presId="urn:microsoft.com/office/officeart/2005/8/layout/lProcess3"/>
    <dgm:cxn modelId="{F9AE9060-3083-4FBE-8A9B-AB8E4AB2A6E4}" type="presParOf" srcId="{DA30E6F8-B06A-478E-B436-CAA803D5CBAD}" destId="{10CD4FE7-9B9F-4F07-8AEB-42583489054D}" srcOrd="0" destOrd="0" presId="urn:microsoft.com/office/officeart/2005/8/layout/lProcess3"/>
    <dgm:cxn modelId="{6612711E-B24C-4484-BB6B-84140871BE2C}" type="presParOf" srcId="{5C5F3354-B7B0-4EA5-A527-5FA84207B931}" destId="{3D2F9718-8AD1-4AC2-B237-FE97731F8103}" srcOrd="9" destOrd="0" presId="urn:microsoft.com/office/officeart/2005/8/layout/lProcess3"/>
    <dgm:cxn modelId="{CEE8F87F-D0DF-496C-940D-147B1E385CF6}" type="presParOf" srcId="{5C5F3354-B7B0-4EA5-A527-5FA84207B931}" destId="{880FBA54-2004-43A6-BF03-C0C2C5B7F4A1}" srcOrd="10" destOrd="0" presId="urn:microsoft.com/office/officeart/2005/8/layout/lProcess3"/>
    <dgm:cxn modelId="{5CE35B24-CF10-4252-A5E9-585E6C0ACFCA}" type="presParOf" srcId="{880FBA54-2004-43A6-BF03-C0C2C5B7F4A1}" destId="{DC2A32D7-BC98-4F07-89DB-845E99E1DC5C}" srcOrd="0" destOrd="0" presId="urn:microsoft.com/office/officeart/2005/8/layout/lProcess3"/>
    <dgm:cxn modelId="{1E489123-D779-4FC3-BA9E-F4308DE83BB2}" type="presParOf" srcId="{5C5F3354-B7B0-4EA5-A527-5FA84207B931}" destId="{39DA5A52-62D5-42DC-879E-82CC1226F750}" srcOrd="11" destOrd="0" presId="urn:microsoft.com/office/officeart/2005/8/layout/lProcess3"/>
    <dgm:cxn modelId="{FDF77A12-A868-4E94-961B-27509B9DF8B4}" type="presParOf" srcId="{5C5F3354-B7B0-4EA5-A527-5FA84207B931}" destId="{28484843-8DE4-4BCA-A569-8427C8DA4EC3}" srcOrd="12" destOrd="0" presId="urn:microsoft.com/office/officeart/2005/8/layout/lProcess3"/>
    <dgm:cxn modelId="{432AC890-7585-4FA7-873C-ADF9FB937368}" type="presParOf" srcId="{28484843-8DE4-4BCA-A569-8427C8DA4EC3}" destId="{BAB9D292-42A2-435E-88FE-FABB592B27A1}" srcOrd="0" destOrd="0" presId="urn:microsoft.com/office/officeart/2005/8/layout/lProcess3"/>
  </dgm:cxnLst>
  <dgm:bg/>
  <dgm:whole/>
  <dgm:extLst>
    <a:ext uri="http://schemas.microsoft.com/office/drawing/2008/diagram">
      <dsp:dataModelExt xmlns=""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431E72E-1265-4D73-9824-5070DC66F0CE}" type="doc">
      <dgm:prSet loTypeId="urn:microsoft.com/office/officeart/2005/8/layout/lProcess3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5B2DFFA9-5C86-49A0-9B83-69B69BEBC437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POF-MAST</a:t>
          </a:r>
        </a:p>
      </dgm:t>
    </dgm:pt>
    <dgm:pt modelId="{DA65A376-5ECA-4D68-9103-BCDA9113BAD7}" type="parTrans" cxnId="{927569A2-D47B-45D6-A9D1-BC464A9815FB}">
      <dgm:prSet/>
      <dgm:spPr/>
      <dgm:t>
        <a:bodyPr/>
        <a:lstStyle/>
        <a:p>
          <a:endParaRPr lang="en-US"/>
        </a:p>
      </dgm:t>
    </dgm:pt>
    <dgm:pt modelId="{400365AF-0E7C-4010-96AC-0EB9D6BA1691}" type="sibTrans" cxnId="{927569A2-D47B-45D6-A9D1-BC464A9815FB}">
      <dgm:prSet/>
      <dgm:spPr/>
      <dgm:t>
        <a:bodyPr/>
        <a:lstStyle/>
        <a:p>
          <a:endParaRPr lang="en-US"/>
        </a:p>
      </dgm:t>
    </dgm:pt>
    <dgm:pt modelId="{5C5F3354-B7B0-4EA5-A527-5FA84207B931}" type="pres">
      <dgm:prSet presAssocID="{6431E72E-1265-4D73-9824-5070DC66F0CE}" presName="Name0" presStyleCnt="0">
        <dgm:presLayoutVars>
          <dgm:chPref val="3"/>
          <dgm:dir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0B65EA31-D642-4F7C-BF9B-866B83812F3D}" type="pres">
      <dgm:prSet presAssocID="{5B2DFFA9-5C86-49A0-9B83-69B69BEBC437}" presName="horFlow" presStyleCnt="0"/>
      <dgm:spPr/>
    </dgm:pt>
    <dgm:pt modelId="{69C2AFAA-9BD4-4821-B09F-AC63D7D1CDFD}" type="pres">
      <dgm:prSet presAssocID="{5B2DFFA9-5C86-49A0-9B83-69B69BEBC437}" presName="bigChev" presStyleLbl="node1" presStyleIdx="0" presStyleCnt="1" custScaleX="161971" custLinFactX="38879" custLinFactNeighborX="100000" custLinFactNeighborY="-4822"/>
      <dgm:spPr/>
      <dgm:t>
        <a:bodyPr/>
        <a:lstStyle/>
        <a:p>
          <a:endParaRPr lang="en-US"/>
        </a:p>
      </dgm:t>
    </dgm:pt>
  </dgm:ptLst>
  <dgm:cxnLst>
    <dgm:cxn modelId="{73BAD513-6FC6-4E2C-956E-05E9775A2BC1}" type="presOf" srcId="{5B2DFFA9-5C86-49A0-9B83-69B69BEBC437}" destId="{69C2AFAA-9BD4-4821-B09F-AC63D7D1CDFD}" srcOrd="0" destOrd="0" presId="urn:microsoft.com/office/officeart/2005/8/layout/lProcess3"/>
    <dgm:cxn modelId="{E67A1A88-ADDD-46C1-BC6A-F7079C99F1BA}" type="presOf" srcId="{6431E72E-1265-4D73-9824-5070DC66F0CE}" destId="{5C5F3354-B7B0-4EA5-A527-5FA84207B931}" srcOrd="0" destOrd="0" presId="urn:microsoft.com/office/officeart/2005/8/layout/lProcess3"/>
    <dgm:cxn modelId="{927569A2-D47B-45D6-A9D1-BC464A9815FB}" srcId="{6431E72E-1265-4D73-9824-5070DC66F0CE}" destId="{5B2DFFA9-5C86-49A0-9B83-69B69BEBC437}" srcOrd="0" destOrd="0" parTransId="{DA65A376-5ECA-4D68-9103-BCDA9113BAD7}" sibTransId="{400365AF-0E7C-4010-96AC-0EB9D6BA1691}"/>
    <dgm:cxn modelId="{6B5B9E68-4BDA-4B56-9045-2A97E2F6EEA3}" type="presParOf" srcId="{5C5F3354-B7B0-4EA5-A527-5FA84207B931}" destId="{0B65EA31-D642-4F7C-BF9B-866B83812F3D}" srcOrd="0" destOrd="0" presId="urn:microsoft.com/office/officeart/2005/8/layout/lProcess3"/>
    <dgm:cxn modelId="{A0DA361B-CE02-4F10-8925-9FA457976E5E}" type="presParOf" srcId="{0B65EA31-D642-4F7C-BF9B-866B83812F3D}" destId="{69C2AFAA-9BD4-4821-B09F-AC63D7D1CDFD}" srcOrd="0" destOrd="0" presId="urn:microsoft.com/office/officeart/2005/8/layout/lProcess3"/>
  </dgm:cxnLst>
  <dgm:bg/>
  <dgm:whole/>
  <dgm:extLst>
    <a:ext uri="http://schemas.microsoft.com/office/drawing/2008/diagram">
      <dsp:dataModelExt xmlns="" xmlns:dsp="http://schemas.microsoft.com/office/drawing/2008/diagram" relId="rId10" minVer="http://schemas.openxmlformats.org/drawingml/2006/diagram"/>
    </a:ext>
  </dgm:extLst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3">
  <dgm:title val=""/>
  <dgm:desc val=""/>
  <dgm:catLst>
    <dgm:cat type="process" pri="11000"/>
    <dgm:cat type="convert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1" destId="2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51" srcId="1" destId="11" srcOrd="0" destOrd="0"/>
        <dgm:cxn modelId="61" srcId="2" destId="21" srcOrd="0" destOrd="0"/>
        <dgm:cxn modelId="71" srcId="3" destId="31" srcOrd="0" destOrd="0"/>
        <dgm:cxn modelId="81" srcId="4" destId="41" srcOrd="0" destOrd="0"/>
      </dgm:cxnLst>
      <dgm:bg/>
      <dgm:whole/>
    </dgm:dataModel>
  </dgm:clrData>
  <dgm:layoutNode name="Name0">
    <dgm:varLst>
      <dgm:chPref val="3"/>
      <dgm:dir/>
      <dgm:animLvl val="lvl"/>
      <dgm:resizeHandles/>
    </dgm:varLst>
    <dgm:choose name="Name1">
      <dgm:if name="Name2" func="var" arg="dir" op="equ" val="norm">
        <dgm:alg type="lin">
          <dgm:param type="linDir" val="fromT"/>
          <dgm:param type="vertAlign" val="mid"/>
          <dgm:param type="nodeHorzAlign" val="l"/>
          <dgm:param type="nodeVertAlign" val="t"/>
          <dgm:param type="fallback" val="2D"/>
        </dgm:alg>
      </dgm:if>
      <dgm:else name="Name3">
        <dgm:alg type="lin">
          <dgm:param type="linDir" val="fromT"/>
          <dgm:param type="vertAlign" val="mid"/>
          <dgm:param type="nodeHorzAlign" val="r"/>
          <dgm:param type="nodeVertAlign" val="t"/>
          <dgm:param type="fallback" val="2D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bigChev" refType="w"/>
      <dgm:constr type="h" for="des" forName="bigChev" refType="w" refFor="des" refForName="bigChev" op="equ" fact="0.4"/>
      <dgm:constr type="w" for="des" forName="node" refType="w" refFor="des" refForName="bigChev" fact="0.83"/>
      <dgm:constr type="h" for="des" forName="node" refType="w" refFor="des" refForName="node" op="equ" fact="0.4"/>
      <dgm:constr type="w" for="des" forName="parTrans" refType="w" refFor="des" refForName="bigChev" op="equ" fact="-0.13"/>
      <dgm:constr type="w" for="des" forName="sibTrans" refType="w" refFor="des" refForName="node" op="equ" fact="-0.14"/>
      <dgm:constr type="h" for="ch" forName="vSp" refType="h" refFor="des" refForName="bigChev" op="equ" fact="0.14"/>
      <dgm:constr type="primFontSz" for="des" forName="node" op="equ"/>
      <dgm:constr type="primFontSz" for="des" forName="bigChev" op="equ"/>
    </dgm:constrLst>
    <dgm:ruleLst/>
    <dgm:forEach name="Name4" axis="ch" ptType="node">
      <dgm:layoutNode name="horFlow">
        <dgm:choose name="Name5">
          <dgm:if name="Name6" func="var" arg="dir" op="equ" val="norm">
            <dgm:alg type="lin">
              <dgm:param type="linDir" val="fromL"/>
              <dgm:param type="nodeHorzAlign" val="l"/>
              <dgm:param type="nodeVertAlign" val="mid"/>
              <dgm:param type="fallback" val="2D"/>
            </dgm:alg>
          </dgm:if>
          <dgm:else name="Name7">
            <dgm:alg type="lin">
              <dgm:param type="linDir" val="fromR"/>
              <dgm:param type="nodeHorzAlign" val="r"/>
              <dgm:param type="nodeVertAlign" val="mid"/>
              <dgm:param type="fallback" val="2D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bigChev" styleLbl="node1">
          <dgm:alg type="tx"/>
          <dgm:choose name="Name8">
            <dgm:if name="Name9" func="var" arg="dir" op="equ" val="norm">
              <dgm:shape xmlns:r="http://schemas.openxmlformats.org/officeDocument/2006/relationships" type="chevron" r:blip="">
                <dgm:adjLst/>
              </dgm:shape>
              <dgm:presOf axis="self"/>
              <dgm:constrLst>
                <dgm:constr type="primFontSz" val="65"/>
                <dgm:constr type="rMarg"/>
                <dgm:constr type="lMarg" refType="primFontSz" fact="0.1"/>
                <dgm:constr type="tMarg" refType="primFontSz" fact="0.05"/>
                <dgm:constr type="bMarg" refType="primFontSz" fact="0.05"/>
              </dgm:constrLst>
            </dgm:if>
            <dgm:else name="Name10">
              <dgm:shape xmlns:r="http://schemas.openxmlformats.org/officeDocument/2006/relationships" rot="180" type="chevron" r:blip="">
                <dgm:adjLst/>
              </dgm:shape>
              <dgm:presOf axis="self"/>
              <dgm:constrLst>
                <dgm:constr type="primFontSz" val="65"/>
                <dgm:constr type="lMarg"/>
                <dgm:constr type="rMarg" refType="primFontSz" fact="0.1"/>
                <dgm:constr type="tMarg" refType="primFontSz" fact="0.05"/>
                <dgm:constr type="bMarg" refType="primFontSz" fact="0.05"/>
              </dgm:constrLst>
            </dgm:else>
          </dgm:choose>
          <dgm:ruleLst>
            <dgm:rule type="primFontSz" val="5" fact="NaN" max="NaN"/>
          </dgm:ruleLst>
        </dgm:layoutNode>
        <dgm:forEach name="parTransForEach" axis="ch" ptType="parTrans" cnt="1">
          <dgm:layoutNode name="par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  <dgm:forEach name="Name11" axis="ch" ptType="node">
          <dgm:layoutNode name="node" styleLbl="alignAccFollowNode1">
            <dgm:varLst>
              <dgm:bulletEnabled val="1"/>
            </dgm:varLst>
            <dgm:alg type="tx"/>
            <dgm:choose name="Name12">
              <dgm:if name="Name13" func="var" arg="dir" op="equ" val="norm">
                <dgm:shape xmlns:r="http://schemas.openxmlformats.org/officeDocument/2006/relationships" type="chevron" r:blip="">
                  <dgm:adjLst/>
                </dgm:shape>
                <dgm:presOf axis="desOrSelf" ptType="node"/>
                <dgm:constrLst>
                  <dgm:constr type="primFontSz" val="65"/>
                  <dgm:constr type="rMarg"/>
                  <dgm:constr type="lMarg" refType="primFontSz" fact="0.1"/>
                  <dgm:constr type="tMarg" refType="primFontSz" fact="0.05"/>
                  <dgm:constr type="bMarg" refType="primFontSz" fact="0.05"/>
                </dgm:constrLst>
              </dgm:if>
              <dgm:else name="Name14">
                <dgm:shape xmlns:r="http://schemas.openxmlformats.org/officeDocument/2006/relationships" rot="180" type="chevron" r:blip="">
                  <dgm:adjLst/>
                </dgm:shape>
                <dgm:presOf axis="desOrSelf" ptType="node"/>
                <dgm:constrLst>
                  <dgm:constr type="primFontSz" val="65"/>
                  <dgm:constr type="lMarg"/>
                  <dgm:constr type="rMarg" refType="primFontSz" fact="0.1"/>
                  <dgm:constr type="tMarg" refType="primFontSz" fact="0.05"/>
                  <dgm:constr type="bMarg" refType="primFontSz" fact="0.05"/>
                </dgm:constrLst>
              </dgm:else>
            </dgm:choose>
            <dgm:ruleLst>
              <dgm:rule type="primFontSz" val="5" fact="NaN" max="NaN"/>
            </dgm:ruleLst>
          </dgm:layoutNode>
          <dgm:forEach name="sibTransForEach" axis="followSib" ptType="sibTrans" cnt="1">
            <dgm:layoutNode name="sibTrans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layoutNode>
      <dgm:choose name="Name15">
        <dgm:if name="Name16" axis="self" ptType="node" func="revPos" op="gte" val="2">
          <dgm:layoutNode name="vSp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7"/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Process3">
  <dgm:title val=""/>
  <dgm:desc val=""/>
  <dgm:catLst>
    <dgm:cat type="process" pri="11000"/>
    <dgm:cat type="convert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1" destId="2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51" srcId="1" destId="11" srcOrd="0" destOrd="0"/>
        <dgm:cxn modelId="61" srcId="2" destId="21" srcOrd="0" destOrd="0"/>
        <dgm:cxn modelId="71" srcId="3" destId="31" srcOrd="0" destOrd="0"/>
        <dgm:cxn modelId="81" srcId="4" destId="41" srcOrd="0" destOrd="0"/>
      </dgm:cxnLst>
      <dgm:bg/>
      <dgm:whole/>
    </dgm:dataModel>
  </dgm:clrData>
  <dgm:layoutNode name="Name0">
    <dgm:varLst>
      <dgm:chPref val="3"/>
      <dgm:dir/>
      <dgm:animLvl val="lvl"/>
      <dgm:resizeHandles/>
    </dgm:varLst>
    <dgm:choose name="Name1">
      <dgm:if name="Name2" func="var" arg="dir" op="equ" val="norm">
        <dgm:alg type="lin">
          <dgm:param type="linDir" val="fromT"/>
          <dgm:param type="vertAlign" val="mid"/>
          <dgm:param type="nodeHorzAlign" val="l"/>
          <dgm:param type="nodeVertAlign" val="t"/>
          <dgm:param type="fallback" val="2D"/>
        </dgm:alg>
      </dgm:if>
      <dgm:else name="Name3">
        <dgm:alg type="lin">
          <dgm:param type="linDir" val="fromT"/>
          <dgm:param type="vertAlign" val="mid"/>
          <dgm:param type="nodeHorzAlign" val="r"/>
          <dgm:param type="nodeVertAlign" val="t"/>
          <dgm:param type="fallback" val="2D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bigChev" refType="w"/>
      <dgm:constr type="h" for="des" forName="bigChev" refType="w" refFor="des" refForName="bigChev" op="equ" fact="0.4"/>
      <dgm:constr type="w" for="des" forName="node" refType="w" refFor="des" refForName="bigChev" fact="0.83"/>
      <dgm:constr type="h" for="des" forName="node" refType="w" refFor="des" refForName="node" op="equ" fact="0.4"/>
      <dgm:constr type="w" for="des" forName="parTrans" refType="w" refFor="des" refForName="bigChev" op="equ" fact="-0.13"/>
      <dgm:constr type="w" for="des" forName="sibTrans" refType="w" refFor="des" refForName="node" op="equ" fact="-0.14"/>
      <dgm:constr type="h" for="ch" forName="vSp" refType="h" refFor="des" refForName="bigChev" op="equ" fact="0.14"/>
      <dgm:constr type="primFontSz" for="des" forName="node" op="equ"/>
      <dgm:constr type="primFontSz" for="des" forName="bigChev" op="equ"/>
    </dgm:constrLst>
    <dgm:ruleLst/>
    <dgm:forEach name="Name4" axis="ch" ptType="node">
      <dgm:layoutNode name="horFlow">
        <dgm:choose name="Name5">
          <dgm:if name="Name6" func="var" arg="dir" op="equ" val="norm">
            <dgm:alg type="lin">
              <dgm:param type="linDir" val="fromL"/>
              <dgm:param type="nodeHorzAlign" val="l"/>
              <dgm:param type="nodeVertAlign" val="mid"/>
              <dgm:param type="fallback" val="2D"/>
            </dgm:alg>
          </dgm:if>
          <dgm:else name="Name7">
            <dgm:alg type="lin">
              <dgm:param type="linDir" val="fromR"/>
              <dgm:param type="nodeHorzAlign" val="r"/>
              <dgm:param type="nodeVertAlign" val="mid"/>
              <dgm:param type="fallback" val="2D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bigChev" styleLbl="node1">
          <dgm:alg type="tx"/>
          <dgm:choose name="Name8">
            <dgm:if name="Name9" func="var" arg="dir" op="equ" val="norm">
              <dgm:shape xmlns:r="http://schemas.openxmlformats.org/officeDocument/2006/relationships" type="chevron" r:blip="">
                <dgm:adjLst/>
              </dgm:shape>
              <dgm:presOf axis="self"/>
              <dgm:constrLst>
                <dgm:constr type="primFontSz" val="65"/>
                <dgm:constr type="rMarg"/>
                <dgm:constr type="lMarg" refType="primFontSz" fact="0.1"/>
                <dgm:constr type="tMarg" refType="primFontSz" fact="0.05"/>
                <dgm:constr type="bMarg" refType="primFontSz" fact="0.05"/>
              </dgm:constrLst>
            </dgm:if>
            <dgm:else name="Name10">
              <dgm:shape xmlns:r="http://schemas.openxmlformats.org/officeDocument/2006/relationships" rot="180" type="chevron" r:blip="">
                <dgm:adjLst/>
              </dgm:shape>
              <dgm:presOf axis="self"/>
              <dgm:constrLst>
                <dgm:constr type="primFontSz" val="65"/>
                <dgm:constr type="lMarg"/>
                <dgm:constr type="rMarg" refType="primFontSz" fact="0.1"/>
                <dgm:constr type="tMarg" refType="primFontSz" fact="0.05"/>
                <dgm:constr type="bMarg" refType="primFontSz" fact="0.05"/>
              </dgm:constrLst>
            </dgm:else>
          </dgm:choose>
          <dgm:ruleLst>
            <dgm:rule type="primFontSz" val="5" fact="NaN" max="NaN"/>
          </dgm:ruleLst>
        </dgm:layoutNode>
        <dgm:forEach name="parTransForEach" axis="ch" ptType="parTrans" cnt="1">
          <dgm:layoutNode name="par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  <dgm:forEach name="Name11" axis="ch" ptType="node">
          <dgm:layoutNode name="node" styleLbl="alignAccFollowNode1">
            <dgm:varLst>
              <dgm:bulletEnabled val="1"/>
            </dgm:varLst>
            <dgm:alg type="tx"/>
            <dgm:choose name="Name12">
              <dgm:if name="Name13" func="var" arg="dir" op="equ" val="norm">
                <dgm:shape xmlns:r="http://schemas.openxmlformats.org/officeDocument/2006/relationships" type="chevron" r:blip="">
                  <dgm:adjLst/>
                </dgm:shape>
                <dgm:presOf axis="desOrSelf" ptType="node"/>
                <dgm:constrLst>
                  <dgm:constr type="primFontSz" val="65"/>
                  <dgm:constr type="rMarg"/>
                  <dgm:constr type="lMarg" refType="primFontSz" fact="0.1"/>
                  <dgm:constr type="tMarg" refType="primFontSz" fact="0.05"/>
                  <dgm:constr type="bMarg" refType="primFontSz" fact="0.05"/>
                </dgm:constrLst>
              </dgm:if>
              <dgm:else name="Name14">
                <dgm:shape xmlns:r="http://schemas.openxmlformats.org/officeDocument/2006/relationships" rot="180" type="chevron" r:blip="">
                  <dgm:adjLst/>
                </dgm:shape>
                <dgm:presOf axis="desOrSelf" ptType="node"/>
                <dgm:constrLst>
                  <dgm:constr type="primFontSz" val="65"/>
                  <dgm:constr type="lMarg"/>
                  <dgm:constr type="rMarg" refType="primFontSz" fact="0.1"/>
                  <dgm:constr type="tMarg" refType="primFontSz" fact="0.05"/>
                  <dgm:constr type="bMarg" refType="primFontSz" fact="0.05"/>
                </dgm:constrLst>
              </dgm:else>
            </dgm:choose>
            <dgm:ruleLst>
              <dgm:rule type="primFontSz" val="5" fact="NaN" max="NaN"/>
            </dgm:ruleLst>
          </dgm:layoutNode>
          <dgm:forEach name="sibTransForEach" axis="followSib" ptType="sibTrans" cnt="1">
            <dgm:layoutNode name="sibTrans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layoutNode>
      <dgm:choose name="Name15">
        <dgm:if name="Name16" axis="self" ptType="node" func="revPos" op="gte" val="2">
          <dgm:layoutNode name="vSp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2.xml"/><Relationship Id="rId3" Type="http://schemas.openxmlformats.org/officeDocument/2006/relationships/diagramQuickStyle" Target="../diagrams/quickStyle1.xml"/><Relationship Id="rId7" Type="http://schemas.openxmlformats.org/officeDocument/2006/relationships/diagramQuickStyle" Target="../diagrams/quickStyle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Layout" Target="../diagrams/layout2.xml"/><Relationship Id="rId5" Type="http://schemas.openxmlformats.org/officeDocument/2006/relationships/diagramData" Target="../diagrams/data2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0</xdr:rowOff>
    </xdr:from>
    <xdr:to>
      <xdr:col>2</xdr:col>
      <xdr:colOff>438150</xdr:colOff>
      <xdr:row>13</xdr:row>
      <xdr:rowOff>342900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</xdr:col>
      <xdr:colOff>209550</xdr:colOff>
      <xdr:row>6</xdr:row>
      <xdr:rowOff>171450</xdr:rowOff>
    </xdr:from>
    <xdr:to>
      <xdr:col>6</xdr:col>
      <xdr:colOff>76200</xdr:colOff>
      <xdr:row>13</xdr:row>
      <xdr:rowOff>219075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2</xdr:col>
      <xdr:colOff>47626</xdr:colOff>
      <xdr:row>6</xdr:row>
      <xdr:rowOff>161925</xdr:rowOff>
    </xdr:from>
    <xdr:to>
      <xdr:col>2</xdr:col>
      <xdr:colOff>1323976</xdr:colOff>
      <xdr:row>13</xdr:row>
      <xdr:rowOff>57151</xdr:rowOff>
    </xdr:to>
    <xdr:sp macro="" textlink="">
      <xdr:nvSpPr>
        <xdr:cNvPr id="4" name="Rounded Rectangle 46"/>
        <xdr:cNvSpPr>
          <a:spLocks noChangeArrowheads="1"/>
        </xdr:cNvSpPr>
      </xdr:nvSpPr>
      <xdr:spPr bwMode="auto">
        <a:xfrm>
          <a:off x="2362201" y="1819275"/>
          <a:ext cx="1209675" cy="1228726"/>
        </a:xfrm>
        <a:prstGeom prst="roundRect">
          <a:avLst>
            <a:gd name="adj" fmla="val 16667"/>
          </a:avLst>
        </a:prstGeom>
        <a:solidFill>
          <a:srgbClr val="F84616"/>
        </a:solidFill>
        <a:ln w="12700">
          <a:solidFill>
            <a:srgbClr val="68230B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POF-CUI Table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7"/>
  <sheetViews>
    <sheetView topLeftCell="A13" zoomScale="150" zoomScaleNormal="150" zoomScalePageLayoutView="150" workbookViewId="0">
      <selection activeCell="I17" sqref="I17"/>
    </sheetView>
  </sheetViews>
  <sheetFormatPr defaultRowHeight="15"/>
  <cols>
    <col min="1" max="1" width="16" bestFit="1" customWidth="1"/>
    <col min="2" max="2" width="18.7109375" bestFit="1" customWidth="1"/>
    <col min="3" max="3" width="18.85546875" bestFit="1" customWidth="1"/>
    <col min="4" max="4" width="6.28515625" customWidth="1"/>
    <col min="5" max="5" width="11.7109375" customWidth="1"/>
    <col min="6" max="6" width="6.28515625" customWidth="1"/>
    <col min="7" max="7" width="10.5703125" customWidth="1"/>
    <col min="8" max="8" width="9.140625" customWidth="1"/>
    <col min="9" max="9" width="15.5703125" customWidth="1"/>
  </cols>
  <sheetData>
    <row r="1" spans="1:10" ht="18.75">
      <c r="A1" s="167" t="s">
        <v>120</v>
      </c>
      <c r="B1" s="168"/>
      <c r="C1" s="168"/>
      <c r="D1" s="168"/>
      <c r="E1" s="168"/>
      <c r="F1" s="168"/>
      <c r="G1" s="169"/>
      <c r="H1" s="79"/>
      <c r="I1" s="79"/>
      <c r="J1" s="80"/>
    </row>
    <row r="2" spans="1:10">
      <c r="A2" s="5"/>
      <c r="B2" s="1"/>
      <c r="C2" s="1"/>
      <c r="D2" s="1"/>
      <c r="E2" s="1"/>
      <c r="F2" s="1"/>
      <c r="G2" s="81" t="s">
        <v>96</v>
      </c>
    </row>
    <row r="3" spans="1:10" ht="51" customHeight="1">
      <c r="A3" s="170" t="s">
        <v>97</v>
      </c>
      <c r="B3" s="171"/>
      <c r="C3" s="171"/>
      <c r="D3" s="171"/>
      <c r="E3" s="171"/>
      <c r="F3" s="171"/>
      <c r="G3" s="172"/>
      <c r="H3" s="82"/>
      <c r="I3" s="82"/>
      <c r="J3" s="83"/>
    </row>
    <row r="4" spans="1:10" ht="15.75" thickBot="1">
      <c r="A4" s="9"/>
      <c r="B4" s="26"/>
      <c r="C4" s="26"/>
      <c r="D4" s="26"/>
      <c r="E4" s="26"/>
      <c r="F4" s="26"/>
      <c r="G4" s="84"/>
    </row>
    <row r="5" spans="1:10">
      <c r="A5" s="85"/>
      <c r="B5" s="25"/>
      <c r="C5" s="25"/>
      <c r="D5" s="25"/>
      <c r="E5" s="25"/>
      <c r="F5" s="25"/>
      <c r="G5" s="86"/>
    </row>
    <row r="6" spans="1:10">
      <c r="A6" s="87"/>
      <c r="B6" s="88"/>
      <c r="C6" s="88"/>
      <c r="D6" s="1"/>
      <c r="E6" s="1"/>
      <c r="F6" s="1"/>
      <c r="G6" s="89"/>
    </row>
    <row r="7" spans="1:10">
      <c r="A7" s="5"/>
      <c r="B7" s="1"/>
      <c r="C7" s="1"/>
      <c r="D7" s="1"/>
      <c r="E7" s="1"/>
      <c r="F7" s="1"/>
      <c r="G7" s="89"/>
    </row>
    <row r="8" spans="1:10">
      <c r="A8" s="5"/>
      <c r="B8" s="1"/>
      <c r="C8" s="1"/>
      <c r="D8" s="1"/>
      <c r="E8" s="1"/>
      <c r="F8" s="1"/>
      <c r="G8" s="89"/>
    </row>
    <row r="9" spans="1:10">
      <c r="A9" s="5"/>
      <c r="B9" s="1"/>
      <c r="C9" s="1"/>
      <c r="D9" s="1"/>
      <c r="E9" s="1"/>
      <c r="F9" s="1"/>
      <c r="G9" s="89"/>
    </row>
    <row r="10" spans="1:10">
      <c r="A10" s="5"/>
      <c r="B10" s="1"/>
      <c r="C10" s="1"/>
      <c r="D10" s="1"/>
      <c r="E10" s="1"/>
      <c r="F10" s="1"/>
      <c r="G10" s="89"/>
    </row>
    <row r="11" spans="1:10">
      <c r="A11" s="5"/>
      <c r="B11" s="1"/>
      <c r="C11" s="1"/>
      <c r="D11" s="1"/>
      <c r="E11" s="1"/>
      <c r="F11" s="1"/>
      <c r="G11" s="89"/>
    </row>
    <row r="12" spans="1:10">
      <c r="A12" s="5"/>
      <c r="B12" s="1"/>
      <c r="C12" s="1"/>
      <c r="D12" s="1"/>
      <c r="E12" s="1"/>
      <c r="F12" s="1"/>
      <c r="G12" s="89"/>
    </row>
    <row r="13" spans="1:10">
      <c r="A13" s="5"/>
      <c r="B13" s="1"/>
      <c r="C13" s="1"/>
      <c r="D13" s="1"/>
      <c r="E13" s="1"/>
      <c r="F13" s="1"/>
      <c r="G13" s="89"/>
    </row>
    <row r="14" spans="1:10" ht="50.25" customHeight="1" thickBot="1">
      <c r="A14" s="9"/>
      <c r="B14" s="26"/>
      <c r="C14" s="26"/>
      <c r="D14" s="26"/>
      <c r="E14" s="26"/>
      <c r="F14" s="26"/>
      <c r="G14" s="84"/>
    </row>
    <row r="15" spans="1:10" ht="31.5">
      <c r="A15" s="90" t="s">
        <v>98</v>
      </c>
      <c r="B15" s="91" t="s">
        <v>99</v>
      </c>
      <c r="C15" s="91" t="s">
        <v>100</v>
      </c>
      <c r="D15" s="91" t="s">
        <v>101</v>
      </c>
      <c r="E15" s="91" t="s">
        <v>102</v>
      </c>
      <c r="F15" s="91" t="s">
        <v>103</v>
      </c>
      <c r="G15" s="92" t="s">
        <v>122</v>
      </c>
    </row>
    <row r="16" spans="1:10">
      <c r="A16" s="93" t="s">
        <v>104</v>
      </c>
      <c r="B16" s="94" t="s">
        <v>105</v>
      </c>
      <c r="C16" s="94" t="s">
        <v>106</v>
      </c>
      <c r="D16" s="94" t="s">
        <v>31</v>
      </c>
      <c r="E16" s="94"/>
      <c r="F16" s="95">
        <v>1</v>
      </c>
      <c r="G16" s="96" t="s">
        <v>107</v>
      </c>
    </row>
    <row r="17" spans="1:7" ht="21">
      <c r="A17" s="93" t="s">
        <v>123</v>
      </c>
      <c r="B17" s="94" t="s">
        <v>124</v>
      </c>
      <c r="C17" s="94" t="s">
        <v>108</v>
      </c>
      <c r="D17" s="94" t="s">
        <v>31</v>
      </c>
      <c r="E17" s="94"/>
      <c r="F17" s="95">
        <v>2</v>
      </c>
      <c r="G17" s="96" t="s">
        <v>109</v>
      </c>
    </row>
    <row r="18" spans="1:7">
      <c r="A18" s="93" t="s">
        <v>113</v>
      </c>
      <c r="B18" s="94" t="s">
        <v>114</v>
      </c>
      <c r="C18" s="94" t="s">
        <v>112</v>
      </c>
      <c r="D18" s="94" t="s">
        <v>31</v>
      </c>
      <c r="E18" s="94"/>
      <c r="F18" s="95">
        <v>3</v>
      </c>
      <c r="G18" s="97" t="s">
        <v>125</v>
      </c>
    </row>
    <row r="19" spans="1:7" ht="23.25">
      <c r="A19" s="98" t="s">
        <v>79</v>
      </c>
      <c r="B19" s="99" t="s">
        <v>126</v>
      </c>
      <c r="C19" s="94" t="s">
        <v>127</v>
      </c>
      <c r="D19" s="100" t="s">
        <v>31</v>
      </c>
      <c r="E19" s="100"/>
      <c r="F19" s="100">
        <v>4</v>
      </c>
      <c r="G19" s="173" t="s">
        <v>128</v>
      </c>
    </row>
    <row r="20" spans="1:7" ht="23.25">
      <c r="A20" s="101" t="s">
        <v>129</v>
      </c>
      <c r="B20" s="100" t="s">
        <v>130</v>
      </c>
      <c r="C20" s="94" t="s">
        <v>127</v>
      </c>
      <c r="D20" s="100" t="s">
        <v>31</v>
      </c>
      <c r="E20" s="100"/>
      <c r="F20" s="100">
        <v>5</v>
      </c>
      <c r="G20" s="173"/>
    </row>
    <row r="21" spans="1:7" ht="21">
      <c r="A21" s="93" t="s">
        <v>116</v>
      </c>
      <c r="B21" s="94" t="s">
        <v>117</v>
      </c>
      <c r="C21" s="94" t="s">
        <v>118</v>
      </c>
      <c r="D21" s="94" t="s">
        <v>31</v>
      </c>
      <c r="E21" s="102" t="s">
        <v>119</v>
      </c>
      <c r="F21" s="95">
        <v>6</v>
      </c>
      <c r="G21" s="97" t="s">
        <v>131</v>
      </c>
    </row>
    <row r="22" spans="1:7">
      <c r="A22" s="101" t="s">
        <v>132</v>
      </c>
      <c r="B22" s="100" t="s">
        <v>133</v>
      </c>
      <c r="C22" s="94" t="s">
        <v>134</v>
      </c>
      <c r="D22" s="100" t="s">
        <v>31</v>
      </c>
      <c r="E22" s="100"/>
      <c r="F22" s="100">
        <v>7</v>
      </c>
      <c r="G22" s="97" t="s">
        <v>135</v>
      </c>
    </row>
    <row r="23" spans="1:7">
      <c r="A23" s="93" t="s">
        <v>110</v>
      </c>
      <c r="B23" s="94" t="s">
        <v>111</v>
      </c>
      <c r="C23" s="94" t="s">
        <v>112</v>
      </c>
      <c r="D23" s="94" t="s">
        <v>31</v>
      </c>
      <c r="E23" s="94"/>
      <c r="F23" s="95">
        <v>8</v>
      </c>
      <c r="G23" s="97"/>
    </row>
    <row r="24" spans="1:7">
      <c r="A24" s="101" t="s">
        <v>35</v>
      </c>
      <c r="B24" s="100" t="s">
        <v>136</v>
      </c>
      <c r="C24" s="94" t="s">
        <v>134</v>
      </c>
      <c r="D24" s="100" t="s">
        <v>31</v>
      </c>
      <c r="E24" s="100"/>
      <c r="F24" s="100">
        <v>9</v>
      </c>
      <c r="G24" s="165" t="s">
        <v>137</v>
      </c>
    </row>
    <row r="25" spans="1:7">
      <c r="A25" s="101" t="s">
        <v>138</v>
      </c>
      <c r="B25" s="100" t="s">
        <v>139</v>
      </c>
      <c r="C25" s="94" t="s">
        <v>140</v>
      </c>
      <c r="D25" s="100" t="s">
        <v>31</v>
      </c>
      <c r="E25" s="100"/>
      <c r="F25" s="100">
        <v>10</v>
      </c>
      <c r="G25" s="165"/>
    </row>
    <row r="26" spans="1:7">
      <c r="A26" s="101" t="s">
        <v>141</v>
      </c>
      <c r="B26" s="100" t="s">
        <v>142</v>
      </c>
      <c r="C26" s="94" t="s">
        <v>140</v>
      </c>
      <c r="D26" s="100" t="s">
        <v>31</v>
      </c>
      <c r="E26" s="100"/>
      <c r="F26" s="100">
        <v>11</v>
      </c>
      <c r="G26" s="165"/>
    </row>
    <row r="27" spans="1:7">
      <c r="A27" s="101" t="s">
        <v>143</v>
      </c>
      <c r="B27" s="100" t="s">
        <v>144</v>
      </c>
      <c r="C27" s="94" t="s">
        <v>134</v>
      </c>
      <c r="D27" s="100" t="s">
        <v>31</v>
      </c>
      <c r="E27" s="100"/>
      <c r="F27" s="100">
        <v>12</v>
      </c>
      <c r="G27" s="165"/>
    </row>
    <row r="28" spans="1:7" ht="23.25">
      <c r="A28" s="101" t="s">
        <v>145</v>
      </c>
      <c r="B28" s="100" t="s">
        <v>146</v>
      </c>
      <c r="C28" s="94" t="s">
        <v>147</v>
      </c>
      <c r="D28" s="100" t="s">
        <v>31</v>
      </c>
      <c r="E28" s="100"/>
      <c r="F28" s="100">
        <v>13</v>
      </c>
      <c r="G28" s="165"/>
    </row>
    <row r="29" spans="1:7">
      <c r="A29" s="101" t="s">
        <v>24</v>
      </c>
      <c r="B29" s="100" t="s">
        <v>148</v>
      </c>
      <c r="C29" s="94" t="s">
        <v>118</v>
      </c>
      <c r="D29" s="100" t="s">
        <v>31</v>
      </c>
      <c r="E29" s="100"/>
      <c r="F29" s="100">
        <v>14</v>
      </c>
      <c r="G29" s="165"/>
    </row>
    <row r="30" spans="1:7">
      <c r="A30" s="101" t="s">
        <v>36</v>
      </c>
      <c r="B30" s="100" t="s">
        <v>149</v>
      </c>
      <c r="C30" s="94" t="s">
        <v>118</v>
      </c>
      <c r="D30" s="100" t="s">
        <v>31</v>
      </c>
      <c r="E30" s="100"/>
      <c r="F30" s="100">
        <v>15</v>
      </c>
      <c r="G30" s="165"/>
    </row>
    <row r="31" spans="1:7">
      <c r="A31" s="101" t="s">
        <v>25</v>
      </c>
      <c r="B31" s="100" t="s">
        <v>150</v>
      </c>
      <c r="C31" s="94" t="s">
        <v>151</v>
      </c>
      <c r="D31" s="100" t="s">
        <v>31</v>
      </c>
      <c r="E31" s="100"/>
      <c r="F31" s="100">
        <v>16</v>
      </c>
      <c r="G31" s="165"/>
    </row>
    <row r="32" spans="1:7" ht="23.25">
      <c r="A32" s="98" t="s">
        <v>152</v>
      </c>
      <c r="B32" s="99" t="s">
        <v>153</v>
      </c>
      <c r="C32" s="94" t="s">
        <v>127</v>
      </c>
      <c r="D32" s="100" t="s">
        <v>31</v>
      </c>
      <c r="E32" s="100"/>
      <c r="F32" s="100">
        <v>17</v>
      </c>
      <c r="G32" s="165"/>
    </row>
    <row r="33" spans="1:7">
      <c r="A33" s="101" t="s">
        <v>27</v>
      </c>
      <c r="B33" s="100" t="s">
        <v>154</v>
      </c>
      <c r="C33" s="94" t="s">
        <v>115</v>
      </c>
      <c r="D33" s="100" t="s">
        <v>31</v>
      </c>
      <c r="E33" s="100"/>
      <c r="F33" s="100">
        <v>18</v>
      </c>
      <c r="G33" s="164" t="s">
        <v>26</v>
      </c>
    </row>
    <row r="34" spans="1:7">
      <c r="A34" s="101" t="s">
        <v>28</v>
      </c>
      <c r="B34" s="100" t="s">
        <v>28</v>
      </c>
      <c r="C34" s="94" t="s">
        <v>115</v>
      </c>
      <c r="D34" s="100" t="s">
        <v>31</v>
      </c>
      <c r="E34" s="100"/>
      <c r="F34" s="100">
        <v>19</v>
      </c>
      <c r="G34" s="164"/>
    </row>
    <row r="35" spans="1:7">
      <c r="A35" s="101" t="s">
        <v>29</v>
      </c>
      <c r="B35" s="100" t="s">
        <v>29</v>
      </c>
      <c r="C35" s="94" t="s">
        <v>115</v>
      </c>
      <c r="D35" s="100" t="s">
        <v>31</v>
      </c>
      <c r="E35" s="100"/>
      <c r="F35" s="100">
        <v>20</v>
      </c>
      <c r="G35" s="164"/>
    </row>
    <row r="36" spans="1:7">
      <c r="A36" s="101" t="s">
        <v>30</v>
      </c>
      <c r="B36" s="100" t="s">
        <v>30</v>
      </c>
      <c r="C36" s="94" t="s">
        <v>115</v>
      </c>
      <c r="D36" s="100" t="s">
        <v>31</v>
      </c>
      <c r="E36" s="100"/>
      <c r="F36" s="100">
        <v>21</v>
      </c>
      <c r="G36" s="164"/>
    </row>
    <row r="37" spans="1:7">
      <c r="A37" s="101" t="s">
        <v>31</v>
      </c>
      <c r="B37" s="100" t="s">
        <v>31</v>
      </c>
      <c r="C37" s="94" t="s">
        <v>115</v>
      </c>
      <c r="D37" s="100" t="s">
        <v>31</v>
      </c>
      <c r="E37" s="100"/>
      <c r="F37" s="100">
        <v>22</v>
      </c>
      <c r="G37" s="164"/>
    </row>
    <row r="38" spans="1:7" ht="23.25">
      <c r="A38" s="101" t="s">
        <v>155</v>
      </c>
      <c r="B38" s="100" t="s">
        <v>156</v>
      </c>
      <c r="C38" s="94" t="s">
        <v>157</v>
      </c>
      <c r="D38" s="100" t="s">
        <v>31</v>
      </c>
      <c r="E38" s="100"/>
      <c r="F38" s="100">
        <v>23</v>
      </c>
      <c r="G38" s="165" t="s">
        <v>158</v>
      </c>
    </row>
    <row r="39" spans="1:7" ht="34.5">
      <c r="A39" s="103" t="s">
        <v>159</v>
      </c>
      <c r="B39" s="104" t="s">
        <v>160</v>
      </c>
      <c r="C39" s="105" t="s">
        <v>134</v>
      </c>
      <c r="D39" s="106" t="s">
        <v>31</v>
      </c>
      <c r="E39" s="106"/>
      <c r="F39" s="100">
        <v>24</v>
      </c>
      <c r="G39" s="165"/>
    </row>
    <row r="40" spans="1:7">
      <c r="A40" s="101" t="s">
        <v>161</v>
      </c>
      <c r="B40" s="100" t="s">
        <v>162</v>
      </c>
      <c r="C40" s="94" t="s">
        <v>140</v>
      </c>
      <c r="D40" s="100" t="s">
        <v>31</v>
      </c>
      <c r="E40" s="100"/>
      <c r="F40" s="100">
        <v>25</v>
      </c>
      <c r="G40" s="165"/>
    </row>
    <row r="41" spans="1:7">
      <c r="A41" s="98" t="s">
        <v>163</v>
      </c>
      <c r="B41" s="99" t="s">
        <v>164</v>
      </c>
      <c r="C41" s="94" t="s">
        <v>140</v>
      </c>
      <c r="D41" s="100" t="s">
        <v>31</v>
      </c>
      <c r="E41" s="100"/>
      <c r="F41" s="100">
        <v>26</v>
      </c>
      <c r="G41" s="165"/>
    </row>
    <row r="42" spans="1:7">
      <c r="A42" s="101" t="s">
        <v>165</v>
      </c>
      <c r="B42" s="100" t="s">
        <v>166</v>
      </c>
      <c r="C42" s="94" t="s">
        <v>167</v>
      </c>
      <c r="D42" s="100" t="s">
        <v>31</v>
      </c>
      <c r="E42" s="100"/>
      <c r="F42" s="100">
        <v>27</v>
      </c>
      <c r="G42" s="164" t="s">
        <v>2</v>
      </c>
    </row>
    <row r="43" spans="1:7">
      <c r="A43" s="101" t="s">
        <v>168</v>
      </c>
      <c r="B43" s="100" t="s">
        <v>169</v>
      </c>
      <c r="C43" s="94" t="s">
        <v>167</v>
      </c>
      <c r="D43" s="100" t="s">
        <v>31</v>
      </c>
      <c r="E43" s="100"/>
      <c r="F43" s="100">
        <v>28</v>
      </c>
      <c r="G43" s="164"/>
    </row>
    <row r="44" spans="1:7">
      <c r="A44" s="98" t="s">
        <v>44</v>
      </c>
      <c r="B44" s="99" t="s">
        <v>170</v>
      </c>
      <c r="C44" s="94" t="s">
        <v>151</v>
      </c>
      <c r="D44" s="100" t="s">
        <v>31</v>
      </c>
      <c r="E44" s="100"/>
      <c r="F44" s="100">
        <v>29</v>
      </c>
      <c r="G44" s="164"/>
    </row>
    <row r="45" spans="1:7" ht="23.25">
      <c r="A45" s="101" t="s">
        <v>171</v>
      </c>
      <c r="B45" s="100" t="s">
        <v>172</v>
      </c>
      <c r="C45" s="94" t="s">
        <v>173</v>
      </c>
      <c r="D45" s="100" t="s">
        <v>31</v>
      </c>
      <c r="E45" s="100"/>
      <c r="F45" s="100">
        <v>30</v>
      </c>
      <c r="G45" s="164"/>
    </row>
    <row r="46" spans="1:7">
      <c r="A46" s="101" t="s">
        <v>45</v>
      </c>
      <c r="B46" s="100" t="s">
        <v>174</v>
      </c>
      <c r="C46" s="94" t="s">
        <v>175</v>
      </c>
      <c r="D46" s="100" t="s">
        <v>31</v>
      </c>
      <c r="E46" s="100"/>
      <c r="F46" s="100">
        <v>31</v>
      </c>
      <c r="G46" s="164"/>
    </row>
    <row r="47" spans="1:7">
      <c r="A47" s="98" t="s">
        <v>78</v>
      </c>
      <c r="B47" s="107" t="s">
        <v>176</v>
      </c>
      <c r="C47" s="94" t="s">
        <v>177</v>
      </c>
      <c r="D47" s="100" t="s">
        <v>31</v>
      </c>
      <c r="E47" s="100"/>
      <c r="F47" s="100">
        <v>32</v>
      </c>
      <c r="G47" s="165" t="s">
        <v>178</v>
      </c>
    </row>
    <row r="48" spans="1:7" ht="33.75">
      <c r="A48" s="108" t="s">
        <v>179</v>
      </c>
      <c r="B48" s="109" t="s">
        <v>180</v>
      </c>
      <c r="C48" s="105" t="s">
        <v>134</v>
      </c>
      <c r="D48" s="105" t="s">
        <v>31</v>
      </c>
      <c r="E48" s="105"/>
      <c r="F48" s="100">
        <v>33</v>
      </c>
      <c r="G48" s="165"/>
    </row>
    <row r="49" spans="1:7" ht="23.25">
      <c r="A49" s="101" t="s">
        <v>181</v>
      </c>
      <c r="B49" s="100" t="s">
        <v>182</v>
      </c>
      <c r="C49" s="94" t="s">
        <v>183</v>
      </c>
      <c r="D49" s="100" t="s">
        <v>31</v>
      </c>
      <c r="E49" s="100"/>
      <c r="F49" s="100">
        <v>34</v>
      </c>
      <c r="G49" s="164" t="s">
        <v>184</v>
      </c>
    </row>
    <row r="50" spans="1:7">
      <c r="A50" s="98" t="s">
        <v>185</v>
      </c>
      <c r="B50" s="99" t="s">
        <v>186</v>
      </c>
      <c r="C50" s="94" t="s">
        <v>140</v>
      </c>
      <c r="D50" s="100" t="s">
        <v>31</v>
      </c>
      <c r="E50" s="100"/>
      <c r="F50" s="100">
        <v>35</v>
      </c>
      <c r="G50" s="164"/>
    </row>
    <row r="51" spans="1:7">
      <c r="A51" s="101" t="s">
        <v>48</v>
      </c>
      <c r="B51" s="100" t="s">
        <v>187</v>
      </c>
      <c r="C51" s="94" t="s">
        <v>151</v>
      </c>
      <c r="D51" s="100" t="s">
        <v>31</v>
      </c>
      <c r="E51" s="100"/>
      <c r="F51" s="100">
        <v>36</v>
      </c>
      <c r="G51" s="165" t="s">
        <v>51</v>
      </c>
    </row>
    <row r="52" spans="1:7">
      <c r="A52" s="101" t="s">
        <v>49</v>
      </c>
      <c r="B52" s="100" t="s">
        <v>188</v>
      </c>
      <c r="C52" s="94" t="s">
        <v>151</v>
      </c>
      <c r="D52" s="100" t="s">
        <v>31</v>
      </c>
      <c r="E52" s="100"/>
      <c r="F52" s="100">
        <v>37</v>
      </c>
      <c r="G52" s="165"/>
    </row>
    <row r="53" spans="1:7">
      <c r="A53" s="101" t="s">
        <v>50</v>
      </c>
      <c r="B53" s="100" t="s">
        <v>189</v>
      </c>
      <c r="C53" s="94" t="s">
        <v>151</v>
      </c>
      <c r="D53" s="100" t="s">
        <v>31</v>
      </c>
      <c r="E53" s="100"/>
      <c r="F53" s="100">
        <v>38</v>
      </c>
      <c r="G53" s="165"/>
    </row>
    <row r="54" spans="1:7" ht="23.25">
      <c r="A54" s="101" t="s">
        <v>12</v>
      </c>
      <c r="B54" s="100" t="s">
        <v>190</v>
      </c>
      <c r="C54" s="94" t="s">
        <v>151</v>
      </c>
      <c r="D54" s="100" t="s">
        <v>31</v>
      </c>
      <c r="E54" s="100"/>
      <c r="F54" s="100">
        <v>39</v>
      </c>
      <c r="G54" s="165" t="s">
        <v>57</v>
      </c>
    </row>
    <row r="55" spans="1:7" ht="23.25">
      <c r="A55" s="101" t="s">
        <v>14</v>
      </c>
      <c r="B55" s="100" t="s">
        <v>191</v>
      </c>
      <c r="C55" s="94" t="s">
        <v>151</v>
      </c>
      <c r="D55" s="100" t="s">
        <v>31</v>
      </c>
      <c r="E55" s="100"/>
      <c r="F55" s="100">
        <v>40</v>
      </c>
      <c r="G55" s="165"/>
    </row>
    <row r="56" spans="1:7" ht="23.25">
      <c r="A56" s="101" t="s">
        <v>13</v>
      </c>
      <c r="B56" s="100" t="s">
        <v>192</v>
      </c>
      <c r="C56" s="94" t="s">
        <v>151</v>
      </c>
      <c r="D56" s="100" t="s">
        <v>31</v>
      </c>
      <c r="E56" s="100"/>
      <c r="F56" s="100">
        <v>41</v>
      </c>
      <c r="G56" s="165"/>
    </row>
    <row r="57" spans="1:7" ht="23.25">
      <c r="A57" s="101" t="s">
        <v>193</v>
      </c>
      <c r="B57" s="100" t="s">
        <v>194</v>
      </c>
      <c r="C57" s="94" t="s">
        <v>115</v>
      </c>
      <c r="D57" s="100" t="s">
        <v>31</v>
      </c>
      <c r="E57" s="100"/>
      <c r="F57" s="100">
        <v>42</v>
      </c>
      <c r="G57" s="164" t="s">
        <v>33</v>
      </c>
    </row>
    <row r="58" spans="1:7">
      <c r="A58" s="101" t="s">
        <v>195</v>
      </c>
      <c r="B58" s="100" t="s">
        <v>196</v>
      </c>
      <c r="C58" s="94" t="s">
        <v>115</v>
      </c>
      <c r="D58" s="100" t="s">
        <v>31</v>
      </c>
      <c r="E58" s="100"/>
      <c r="F58" s="100">
        <v>43</v>
      </c>
      <c r="G58" s="164"/>
    </row>
    <row r="59" spans="1:7">
      <c r="A59" s="101" t="s">
        <v>42</v>
      </c>
      <c r="B59" s="100" t="s">
        <v>197</v>
      </c>
      <c r="C59" s="94" t="s">
        <v>115</v>
      </c>
      <c r="D59" s="100" t="s">
        <v>31</v>
      </c>
      <c r="E59" s="100"/>
      <c r="F59" s="100">
        <v>44</v>
      </c>
      <c r="G59" s="164"/>
    </row>
    <row r="60" spans="1:7">
      <c r="A60" s="101" t="s">
        <v>43</v>
      </c>
      <c r="B60" s="100" t="s">
        <v>198</v>
      </c>
      <c r="C60" s="94" t="s">
        <v>157</v>
      </c>
      <c r="D60" s="100" t="s">
        <v>31</v>
      </c>
      <c r="E60" s="100"/>
      <c r="F60" s="100">
        <v>45</v>
      </c>
      <c r="G60" s="164"/>
    </row>
    <row r="61" spans="1:7">
      <c r="A61" s="101" t="s">
        <v>37</v>
      </c>
      <c r="B61" s="100" t="s">
        <v>199</v>
      </c>
      <c r="C61" s="94" t="s">
        <v>200</v>
      </c>
      <c r="D61" s="100" t="s">
        <v>31</v>
      </c>
      <c r="E61" s="100"/>
      <c r="F61" s="100">
        <v>46</v>
      </c>
      <c r="G61" s="164"/>
    </row>
    <row r="62" spans="1:7" ht="23.25">
      <c r="A62" s="101" t="s">
        <v>40</v>
      </c>
      <c r="B62" s="100" t="s">
        <v>201</v>
      </c>
      <c r="C62" s="94" t="s">
        <v>151</v>
      </c>
      <c r="D62" s="100" t="s">
        <v>31</v>
      </c>
      <c r="E62" s="100"/>
      <c r="F62" s="100">
        <v>47</v>
      </c>
      <c r="G62" s="164"/>
    </row>
    <row r="63" spans="1:7">
      <c r="A63" s="98" t="s">
        <v>202</v>
      </c>
      <c r="B63" s="99" t="s">
        <v>202</v>
      </c>
      <c r="C63" s="94" t="s">
        <v>203</v>
      </c>
      <c r="D63" s="100" t="s">
        <v>31</v>
      </c>
      <c r="E63" s="100"/>
      <c r="F63" s="100">
        <v>48</v>
      </c>
      <c r="G63" s="164"/>
    </row>
    <row r="64" spans="1:7">
      <c r="A64" s="98" t="s">
        <v>5</v>
      </c>
      <c r="B64" s="99" t="s">
        <v>204</v>
      </c>
      <c r="C64" s="94" t="s">
        <v>205</v>
      </c>
      <c r="D64" s="100" t="s">
        <v>31</v>
      </c>
      <c r="E64" s="100"/>
      <c r="F64" s="100">
        <v>49</v>
      </c>
      <c r="G64" s="164"/>
    </row>
    <row r="65" spans="1:7">
      <c r="A65" s="98" t="s">
        <v>8</v>
      </c>
      <c r="B65" s="99" t="s">
        <v>206</v>
      </c>
      <c r="C65" s="94" t="s">
        <v>203</v>
      </c>
      <c r="D65" s="100" t="s">
        <v>31</v>
      </c>
      <c r="E65" s="100"/>
      <c r="F65" s="100">
        <v>50</v>
      </c>
      <c r="G65" s="164"/>
    </row>
    <row r="66" spans="1:7" ht="23.25">
      <c r="A66" s="101" t="s">
        <v>56</v>
      </c>
      <c r="B66" s="100" t="s">
        <v>207</v>
      </c>
      <c r="C66" s="94" t="s">
        <v>151</v>
      </c>
      <c r="D66" s="100" t="s">
        <v>31</v>
      </c>
      <c r="E66" s="100"/>
      <c r="F66" s="100">
        <v>51</v>
      </c>
      <c r="G66" s="165" t="s">
        <v>61</v>
      </c>
    </row>
    <row r="67" spans="1:7" ht="23.25">
      <c r="A67" s="101" t="s">
        <v>54</v>
      </c>
      <c r="B67" s="100" t="s">
        <v>208</v>
      </c>
      <c r="C67" s="94" t="s">
        <v>151</v>
      </c>
      <c r="D67" s="100" t="s">
        <v>31</v>
      </c>
      <c r="E67" s="100"/>
      <c r="F67" s="100">
        <v>52</v>
      </c>
      <c r="G67" s="165"/>
    </row>
    <row r="68" spans="1:7" ht="23.25">
      <c r="A68" s="101" t="s">
        <v>55</v>
      </c>
      <c r="B68" s="100" t="s">
        <v>209</v>
      </c>
      <c r="C68" s="94" t="s">
        <v>151</v>
      </c>
      <c r="D68" s="100" t="s">
        <v>31</v>
      </c>
      <c r="E68" s="100"/>
      <c r="F68" s="100">
        <v>53</v>
      </c>
      <c r="G68" s="165"/>
    </row>
    <row r="69" spans="1:7" ht="23.25">
      <c r="A69" s="101" t="s">
        <v>66</v>
      </c>
      <c r="B69" s="100" t="s">
        <v>66</v>
      </c>
      <c r="C69" s="94" t="s">
        <v>203</v>
      </c>
      <c r="D69" s="100" t="s">
        <v>31</v>
      </c>
      <c r="E69" s="100"/>
      <c r="F69" s="100">
        <v>54</v>
      </c>
      <c r="G69" s="164" t="s">
        <v>15</v>
      </c>
    </row>
    <row r="70" spans="1:7" ht="23.25">
      <c r="A70" s="101" t="s">
        <v>67</v>
      </c>
      <c r="B70" s="100" t="s">
        <v>67</v>
      </c>
      <c r="C70" s="94" t="s">
        <v>203</v>
      </c>
      <c r="D70" s="100" t="s">
        <v>31</v>
      </c>
      <c r="E70" s="100"/>
      <c r="F70" s="100">
        <v>55</v>
      </c>
      <c r="G70" s="164"/>
    </row>
    <row r="71" spans="1:7" ht="23.25">
      <c r="A71" s="101" t="s">
        <v>68</v>
      </c>
      <c r="B71" s="100" t="s">
        <v>68</v>
      </c>
      <c r="C71" s="94" t="s">
        <v>203</v>
      </c>
      <c r="D71" s="100" t="s">
        <v>31</v>
      </c>
      <c r="E71" s="100"/>
      <c r="F71" s="100">
        <v>56</v>
      </c>
      <c r="G71" s="164"/>
    </row>
    <row r="72" spans="1:7">
      <c r="A72" s="110" t="s">
        <v>210</v>
      </c>
      <c r="B72" s="111" t="s">
        <v>210</v>
      </c>
      <c r="C72" s="94" t="s">
        <v>151</v>
      </c>
      <c r="D72" s="100" t="s">
        <v>31</v>
      </c>
      <c r="E72" s="100"/>
      <c r="F72" s="100">
        <v>57</v>
      </c>
      <c r="G72" s="165" t="s">
        <v>16</v>
      </c>
    </row>
    <row r="73" spans="1:7">
      <c r="A73" s="110" t="s">
        <v>211</v>
      </c>
      <c r="B73" s="111" t="s">
        <v>211</v>
      </c>
      <c r="C73" s="94" t="s">
        <v>151</v>
      </c>
      <c r="D73" s="100" t="s">
        <v>31</v>
      </c>
      <c r="E73" s="100"/>
      <c r="F73" s="100">
        <v>58</v>
      </c>
      <c r="G73" s="165"/>
    </row>
    <row r="74" spans="1:7">
      <c r="A74" s="110" t="s">
        <v>212</v>
      </c>
      <c r="B74" s="111" t="s">
        <v>212</v>
      </c>
      <c r="C74" s="94" t="s">
        <v>151</v>
      </c>
      <c r="D74" s="100" t="s">
        <v>31</v>
      </c>
      <c r="E74" s="100"/>
      <c r="F74" s="100">
        <v>59</v>
      </c>
      <c r="G74" s="165"/>
    </row>
    <row r="75" spans="1:7">
      <c r="A75" s="101" t="s">
        <v>213</v>
      </c>
      <c r="B75" s="112" t="s">
        <v>213</v>
      </c>
      <c r="C75" s="94" t="s">
        <v>151</v>
      </c>
      <c r="D75" s="100" t="s">
        <v>31</v>
      </c>
      <c r="E75" s="100"/>
      <c r="F75" s="100">
        <v>60</v>
      </c>
      <c r="G75" s="165"/>
    </row>
    <row r="76" spans="1:7">
      <c r="A76" s="101" t="s">
        <v>214</v>
      </c>
      <c r="B76" s="112" t="s">
        <v>214</v>
      </c>
      <c r="C76" s="94" t="s">
        <v>151</v>
      </c>
      <c r="D76" s="100" t="s">
        <v>31</v>
      </c>
      <c r="E76" s="100"/>
      <c r="F76" s="100">
        <v>61</v>
      </c>
      <c r="G76" s="165"/>
    </row>
    <row r="77" spans="1:7">
      <c r="A77" s="101" t="s">
        <v>215</v>
      </c>
      <c r="B77" s="112" t="s">
        <v>215</v>
      </c>
      <c r="C77" s="94" t="s">
        <v>151</v>
      </c>
      <c r="D77" s="100" t="s">
        <v>31</v>
      </c>
      <c r="E77" s="100"/>
      <c r="F77" s="100">
        <v>62</v>
      </c>
      <c r="G77" s="165"/>
    </row>
    <row r="78" spans="1:7">
      <c r="A78" s="101" t="s">
        <v>17</v>
      </c>
      <c r="B78" s="100" t="s">
        <v>216</v>
      </c>
      <c r="C78" s="94" t="s">
        <v>151</v>
      </c>
      <c r="D78" s="100" t="s">
        <v>31</v>
      </c>
      <c r="E78" s="100"/>
      <c r="F78" s="100">
        <v>63</v>
      </c>
      <c r="G78" s="165"/>
    </row>
    <row r="79" spans="1:7">
      <c r="A79" s="101" t="s">
        <v>18</v>
      </c>
      <c r="B79" s="100" t="s">
        <v>217</v>
      </c>
      <c r="C79" s="94" t="s">
        <v>151</v>
      </c>
      <c r="D79" s="100" t="s">
        <v>31</v>
      </c>
      <c r="E79" s="100"/>
      <c r="F79" s="100">
        <v>64</v>
      </c>
      <c r="G79" s="165"/>
    </row>
    <row r="80" spans="1:7">
      <c r="A80" s="101" t="s">
        <v>19</v>
      </c>
      <c r="B80" s="100" t="s">
        <v>218</v>
      </c>
      <c r="C80" s="94" t="s">
        <v>151</v>
      </c>
      <c r="D80" s="100" t="s">
        <v>31</v>
      </c>
      <c r="E80" s="100"/>
      <c r="F80" s="100">
        <v>65</v>
      </c>
      <c r="G80" s="165"/>
    </row>
    <row r="81" spans="1:7">
      <c r="A81" s="101" t="s">
        <v>1</v>
      </c>
      <c r="B81" s="100" t="s">
        <v>219</v>
      </c>
      <c r="C81" s="94" t="s">
        <v>220</v>
      </c>
      <c r="D81" s="100" t="s">
        <v>31</v>
      </c>
      <c r="E81" s="100"/>
      <c r="F81" s="100">
        <v>66</v>
      </c>
      <c r="G81" s="164" t="s">
        <v>221</v>
      </c>
    </row>
    <row r="82" spans="1:7">
      <c r="A82" s="113" t="s">
        <v>0</v>
      </c>
      <c r="B82" s="114" t="s">
        <v>0</v>
      </c>
      <c r="C82" s="94" t="s">
        <v>115</v>
      </c>
      <c r="D82" s="100" t="s">
        <v>31</v>
      </c>
      <c r="E82" s="100"/>
      <c r="F82" s="100">
        <v>67</v>
      </c>
      <c r="G82" s="164"/>
    </row>
    <row r="83" spans="1:7">
      <c r="A83" s="101" t="s">
        <v>222</v>
      </c>
      <c r="B83" s="100" t="s">
        <v>223</v>
      </c>
      <c r="C83" s="94" t="s">
        <v>203</v>
      </c>
      <c r="D83" s="100" t="s">
        <v>31</v>
      </c>
      <c r="E83" s="100"/>
      <c r="F83" s="100">
        <v>68</v>
      </c>
      <c r="G83" s="165" t="s">
        <v>224</v>
      </c>
    </row>
    <row r="84" spans="1:7">
      <c r="A84" s="101" t="s">
        <v>225</v>
      </c>
      <c r="B84" s="100" t="s">
        <v>226</v>
      </c>
      <c r="C84" s="94" t="s">
        <v>157</v>
      </c>
      <c r="D84" s="100" t="s">
        <v>31</v>
      </c>
      <c r="E84" s="100"/>
      <c r="F84" s="100">
        <v>69</v>
      </c>
      <c r="G84" s="165"/>
    </row>
    <row r="85" spans="1:7">
      <c r="A85" s="101" t="s">
        <v>227</v>
      </c>
      <c r="B85" s="100" t="s">
        <v>228</v>
      </c>
      <c r="C85" s="94" t="s">
        <v>157</v>
      </c>
      <c r="D85" s="100" t="s">
        <v>31</v>
      </c>
      <c r="E85" s="100"/>
      <c r="F85" s="100">
        <v>70</v>
      </c>
      <c r="G85" s="165"/>
    </row>
    <row r="86" spans="1:7">
      <c r="A86" s="101" t="s">
        <v>229</v>
      </c>
      <c r="B86" s="100" t="s">
        <v>230</v>
      </c>
      <c r="C86" s="94" t="s">
        <v>115</v>
      </c>
      <c r="D86" s="100" t="s">
        <v>31</v>
      </c>
      <c r="E86" s="100"/>
      <c r="F86" s="100">
        <v>71</v>
      </c>
      <c r="G86" s="165"/>
    </row>
    <row r="87" spans="1:7" ht="15.75" thickBot="1">
      <c r="A87" s="115" t="s">
        <v>231</v>
      </c>
      <c r="B87" s="116" t="s">
        <v>232</v>
      </c>
      <c r="C87" s="117" t="s">
        <v>115</v>
      </c>
      <c r="D87" s="118" t="s">
        <v>31</v>
      </c>
      <c r="E87" s="118"/>
      <c r="F87" s="118">
        <v>72</v>
      </c>
      <c r="G87" s="166"/>
    </row>
  </sheetData>
  <mergeCells count="17">
    <mergeCell ref="A1:G1"/>
    <mergeCell ref="A3:G3"/>
    <mergeCell ref="G19:G20"/>
    <mergeCell ref="G24:G32"/>
    <mergeCell ref="G33:G37"/>
    <mergeCell ref="G38:G41"/>
    <mergeCell ref="G42:G46"/>
    <mergeCell ref="G47:G48"/>
    <mergeCell ref="G49:G50"/>
    <mergeCell ref="G51:G53"/>
    <mergeCell ref="G81:G82"/>
    <mergeCell ref="G83:G87"/>
    <mergeCell ref="G54:G56"/>
    <mergeCell ref="G57:G65"/>
    <mergeCell ref="G66:G68"/>
    <mergeCell ref="G69:G71"/>
    <mergeCell ref="G72:G80"/>
  </mergeCells>
  <pageMargins left="0.7" right="0.7" top="0.75" bottom="0.75" header="0.3" footer="0.3"/>
  <pageSetup orientation="portrait" r:id="rId1"/>
  <headerFooter>
    <oddHeader>&amp;C&amp;"-,Bold"&amp;K002060Piping Module</oddHeader>
    <oddFooter>&amp;L&amp;C&amp;D&amp;R&amp;P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tabSelected="1" topLeftCell="A7" workbookViewId="0">
      <selection activeCell="O7" sqref="O7"/>
    </sheetView>
  </sheetViews>
  <sheetFormatPr defaultRowHeight="15"/>
  <cols>
    <col min="1" max="1" width="22.42578125" customWidth="1"/>
    <col min="2" max="2" width="7" customWidth="1"/>
    <col min="3" max="3" width="22.140625" customWidth="1"/>
    <col min="4" max="4" width="8.140625" customWidth="1"/>
    <col min="5" max="5" width="22.5703125" customWidth="1"/>
    <col min="6" max="6" width="8.28515625" customWidth="1"/>
  </cols>
  <sheetData>
    <row r="1" spans="1:6" ht="18.75">
      <c r="A1" s="167" t="s">
        <v>239</v>
      </c>
      <c r="B1" s="168"/>
      <c r="C1" s="168"/>
      <c r="D1" s="168"/>
      <c r="E1" s="168"/>
      <c r="F1" s="169"/>
    </row>
    <row r="2" spans="1:6" ht="9.75" customHeight="1" thickBot="1">
      <c r="A2" s="5"/>
      <c r="B2" s="1"/>
      <c r="C2" s="1"/>
      <c r="D2" s="1"/>
      <c r="E2" s="1"/>
      <c r="F2" s="89"/>
    </row>
    <row r="3" spans="1:6" ht="15.75" thickBot="1">
      <c r="A3" s="30" t="s">
        <v>72</v>
      </c>
      <c r="B3" s="220" t="s">
        <v>76</v>
      </c>
      <c r="C3" s="221"/>
      <c r="D3" s="222"/>
      <c r="E3" s="30" t="s">
        <v>34</v>
      </c>
      <c r="F3" s="30">
        <v>2027</v>
      </c>
    </row>
    <row r="4" spans="1:6" ht="17.25" customHeight="1" thickBot="1">
      <c r="A4" s="161" t="s">
        <v>22</v>
      </c>
      <c r="B4" s="28"/>
      <c r="C4" s="161" t="s">
        <v>26</v>
      </c>
      <c r="D4" s="28"/>
      <c r="E4" s="162" t="s">
        <v>158</v>
      </c>
      <c r="F4" s="86"/>
    </row>
    <row r="5" spans="1:6">
      <c r="A5" s="5" t="s">
        <v>35</v>
      </c>
      <c r="B5" s="43">
        <v>1972</v>
      </c>
      <c r="C5" s="5" t="s">
        <v>27</v>
      </c>
      <c r="D5" s="40">
        <v>0</v>
      </c>
      <c r="E5" s="4" t="s">
        <v>155</v>
      </c>
      <c r="F5" s="123">
        <v>0.75</v>
      </c>
    </row>
    <row r="6" spans="1:6">
      <c r="A6" s="5" t="s">
        <v>138</v>
      </c>
      <c r="B6" s="44">
        <v>97.625</v>
      </c>
      <c r="C6" s="5" t="s">
        <v>28</v>
      </c>
      <c r="D6" s="41">
        <v>1</v>
      </c>
      <c r="E6" s="223" t="s">
        <v>159</v>
      </c>
      <c r="F6" s="224">
        <v>2013</v>
      </c>
    </row>
    <row r="7" spans="1:6">
      <c r="A7" s="5" t="s">
        <v>141</v>
      </c>
      <c r="B7" s="44">
        <v>0.8125</v>
      </c>
      <c r="C7" s="5" t="s">
        <v>29</v>
      </c>
      <c r="D7" s="41">
        <v>0</v>
      </c>
      <c r="E7" s="223"/>
      <c r="F7" s="225"/>
    </row>
    <row r="8" spans="1:6">
      <c r="A8" s="5" t="s">
        <v>143</v>
      </c>
      <c r="B8" s="44">
        <v>450</v>
      </c>
      <c r="C8" s="5" t="s">
        <v>30</v>
      </c>
      <c r="D8" s="41">
        <v>0</v>
      </c>
      <c r="E8" s="5" t="s">
        <v>161</v>
      </c>
      <c r="F8" s="41">
        <v>0.01</v>
      </c>
    </row>
    <row r="9" spans="1:6" ht="15.75" thickBot="1">
      <c r="A9" s="5" t="s">
        <v>145</v>
      </c>
      <c r="B9" s="44">
        <v>165</v>
      </c>
      <c r="C9" s="9" t="s">
        <v>31</v>
      </c>
      <c r="D9" s="42">
        <v>1</v>
      </c>
      <c r="E9" s="7" t="s">
        <v>163</v>
      </c>
      <c r="F9" s="41">
        <v>0.01</v>
      </c>
    </row>
    <row r="10" spans="1:6">
      <c r="A10" s="5" t="s">
        <v>24</v>
      </c>
      <c r="B10" s="44" t="s">
        <v>240</v>
      </c>
      <c r="C10" s="163" t="s">
        <v>2</v>
      </c>
      <c r="D10" s="1"/>
      <c r="E10" s="226" t="s">
        <v>241</v>
      </c>
      <c r="F10" s="227"/>
    </row>
    <row r="11" spans="1:6">
      <c r="A11" s="7" t="s">
        <v>36</v>
      </c>
      <c r="B11" s="44" t="s">
        <v>10</v>
      </c>
      <c r="C11" s="124" t="s">
        <v>165</v>
      </c>
      <c r="D11" s="125">
        <v>30</v>
      </c>
      <c r="E11" s="62" t="s">
        <v>236</v>
      </c>
      <c r="F11" s="126" t="s">
        <v>242</v>
      </c>
    </row>
    <row r="12" spans="1:6" ht="28.5" customHeight="1" thickBot="1">
      <c r="A12" s="7" t="s">
        <v>25</v>
      </c>
      <c r="B12" s="127">
        <v>0.125</v>
      </c>
      <c r="C12" s="124" t="s">
        <v>168</v>
      </c>
      <c r="D12" s="125">
        <v>60</v>
      </c>
      <c r="E12" s="70" t="s">
        <v>85</v>
      </c>
      <c r="F12" s="157">
        <v>2000</v>
      </c>
    </row>
    <row r="13" spans="1:6" ht="28.5" customHeight="1">
      <c r="A13" s="158" t="s">
        <v>264</v>
      </c>
      <c r="B13" s="159"/>
      <c r="C13" s="130" t="s">
        <v>44</v>
      </c>
      <c r="D13" s="131">
        <v>0.85</v>
      </c>
      <c r="E13" s="122"/>
      <c r="F13" s="122"/>
    </row>
    <row r="14" spans="1:6" ht="26.25" customHeight="1" thickBot="1">
      <c r="A14" s="128" t="s">
        <v>243</v>
      </c>
      <c r="B14" s="129" t="s">
        <v>244</v>
      </c>
      <c r="C14" s="132" t="s">
        <v>171</v>
      </c>
      <c r="D14" s="133">
        <v>13750</v>
      </c>
      <c r="E14" s="124"/>
      <c r="F14" s="122"/>
    </row>
    <row r="15" spans="1:6" ht="15.75" thickBot="1">
      <c r="A15" s="228" t="s">
        <v>235</v>
      </c>
      <c r="B15" s="229"/>
      <c r="C15" s="136" t="s">
        <v>45</v>
      </c>
      <c r="D15" s="137">
        <v>1</v>
      </c>
      <c r="E15" s="230" t="s">
        <v>92</v>
      </c>
      <c r="F15" s="231"/>
    </row>
    <row r="16" spans="1:6" ht="15.75" thickBot="1">
      <c r="A16" s="134" t="s">
        <v>79</v>
      </c>
      <c r="B16" s="135" t="s">
        <v>245</v>
      </c>
      <c r="E16" s="119" t="s">
        <v>95</v>
      </c>
      <c r="F16" s="138">
        <v>1</v>
      </c>
    </row>
    <row r="17" spans="1:8" ht="15.75" thickBot="1">
      <c r="A17" s="22" t="s">
        <v>129</v>
      </c>
      <c r="B17" s="139" t="s">
        <v>86</v>
      </c>
      <c r="C17" s="132"/>
      <c r="D17" s="160"/>
      <c r="E17" s="26" t="s">
        <v>32</v>
      </c>
      <c r="F17" s="138">
        <f>IF(B14="Y",F16*2,F16)</f>
        <v>2</v>
      </c>
    </row>
    <row r="18" spans="1:8" ht="15.75" thickBot="1">
      <c r="A18" s="232" t="s">
        <v>51</v>
      </c>
      <c r="B18" s="233"/>
      <c r="C18" s="233"/>
      <c r="D18" s="233"/>
      <c r="E18" s="233"/>
      <c r="F18" s="234"/>
    </row>
    <row r="19" spans="1:8">
      <c r="A19" s="4" t="s">
        <v>48</v>
      </c>
      <c r="B19" s="46">
        <v>0.5</v>
      </c>
      <c r="C19" s="235" t="s">
        <v>52</v>
      </c>
      <c r="D19" s="235"/>
      <c r="E19" s="235"/>
      <c r="F19" s="236"/>
    </row>
    <row r="20" spans="1:8">
      <c r="A20" s="5" t="s">
        <v>49</v>
      </c>
      <c r="B20" s="3">
        <v>0.3</v>
      </c>
      <c r="C20" s="237" t="s">
        <v>53</v>
      </c>
      <c r="D20" s="237"/>
      <c r="E20" s="237"/>
      <c r="F20" s="238"/>
    </row>
    <row r="21" spans="1:8" ht="15.75" thickBot="1">
      <c r="A21" s="9" t="s">
        <v>50</v>
      </c>
      <c r="B21" s="47">
        <v>0.2</v>
      </c>
      <c r="C21" s="218"/>
      <c r="D21" s="218"/>
      <c r="E21" s="218"/>
      <c r="F21" s="219"/>
    </row>
    <row r="22" spans="1:8">
      <c r="A22" s="162" t="s">
        <v>57</v>
      </c>
      <c r="B22" s="18"/>
      <c r="C22" s="75"/>
      <c r="D22" s="75"/>
      <c r="E22" s="75"/>
      <c r="F22" s="76"/>
    </row>
    <row r="23" spans="1:8">
      <c r="A23" s="19" t="s">
        <v>60</v>
      </c>
      <c r="B23" s="73" t="s">
        <v>59</v>
      </c>
      <c r="C23" s="73" t="s">
        <v>9</v>
      </c>
      <c r="D23" s="73" t="s">
        <v>10</v>
      </c>
      <c r="E23" s="73" t="s">
        <v>11</v>
      </c>
      <c r="F23" s="20" t="s">
        <v>58</v>
      </c>
    </row>
    <row r="24" spans="1:8">
      <c r="A24" s="16" t="s">
        <v>12</v>
      </c>
      <c r="B24" s="11">
        <v>0.33</v>
      </c>
      <c r="C24" s="11">
        <v>0.4</v>
      </c>
      <c r="D24" s="11">
        <v>0.5</v>
      </c>
      <c r="E24" s="11">
        <v>0.7</v>
      </c>
      <c r="F24" s="21">
        <v>0.9</v>
      </c>
      <c r="G24" s="204"/>
      <c r="H24" s="204"/>
    </row>
    <row r="25" spans="1:8">
      <c r="A25" s="16" t="s">
        <v>14</v>
      </c>
      <c r="B25" s="11">
        <v>0.33</v>
      </c>
      <c r="C25" s="11">
        <v>0.33</v>
      </c>
      <c r="D25" s="11">
        <v>0.3</v>
      </c>
      <c r="E25" s="11">
        <v>0.2</v>
      </c>
      <c r="F25" s="21">
        <v>0.09</v>
      </c>
      <c r="G25" s="204"/>
      <c r="H25" s="204"/>
    </row>
    <row r="26" spans="1:8" ht="15.75" thickBot="1">
      <c r="A26" s="22" t="s">
        <v>13</v>
      </c>
      <c r="B26" s="23">
        <v>0.33</v>
      </c>
      <c r="C26" s="23">
        <v>0.27</v>
      </c>
      <c r="D26" s="23">
        <v>0.2</v>
      </c>
      <c r="E26" s="23">
        <v>0.1</v>
      </c>
      <c r="F26" s="24">
        <v>0.01</v>
      </c>
      <c r="G26" s="204"/>
      <c r="H26" s="204"/>
    </row>
    <row r="27" spans="1:8">
      <c r="A27" s="63" t="s">
        <v>33</v>
      </c>
      <c r="B27" s="25"/>
      <c r="C27" s="205"/>
      <c r="D27" s="205"/>
      <c r="E27" s="205"/>
      <c r="F27" s="206"/>
      <c r="G27" s="1"/>
      <c r="H27" s="1"/>
    </row>
    <row r="28" spans="1:8">
      <c r="A28" s="16" t="s">
        <v>193</v>
      </c>
      <c r="B28" s="49">
        <f>F3-F12</f>
        <v>27</v>
      </c>
      <c r="C28" s="207"/>
      <c r="D28" s="208"/>
      <c r="E28" s="208"/>
      <c r="F28" s="209"/>
      <c r="G28" s="1"/>
      <c r="H28" s="1"/>
    </row>
    <row r="29" spans="1:8" ht="102.75" customHeight="1">
      <c r="A29" s="64" t="s">
        <v>195</v>
      </c>
      <c r="B29" s="49">
        <v>15</v>
      </c>
      <c r="C29" s="207" t="s">
        <v>246</v>
      </c>
      <c r="D29" s="208"/>
      <c r="E29" s="208"/>
      <c r="F29" s="209"/>
      <c r="G29" s="1"/>
      <c r="H29" s="1"/>
    </row>
    <row r="30" spans="1:8">
      <c r="A30" s="64" t="s">
        <v>42</v>
      </c>
      <c r="B30" s="65">
        <f>F3-F6</f>
        <v>14</v>
      </c>
      <c r="C30" s="210" t="s">
        <v>247</v>
      </c>
      <c r="D30" s="210"/>
      <c r="E30" s="210"/>
      <c r="F30" s="211"/>
      <c r="G30" s="10"/>
      <c r="H30" s="1"/>
    </row>
    <row r="31" spans="1:8">
      <c r="A31" s="16" t="s">
        <v>43</v>
      </c>
      <c r="B31" s="49">
        <f>F5</f>
        <v>0.75</v>
      </c>
      <c r="C31" s="212" t="s">
        <v>248</v>
      </c>
      <c r="D31" s="212"/>
      <c r="E31" s="212"/>
      <c r="F31" s="213"/>
      <c r="G31" s="1"/>
      <c r="H31" s="1"/>
    </row>
    <row r="32" spans="1:8">
      <c r="A32" s="16" t="s">
        <v>37</v>
      </c>
      <c r="B32" s="49">
        <f>((B9*B6/2)/((D14*D13)-(0.6*B9)))</f>
        <v>0.69500474608448026</v>
      </c>
      <c r="C32" s="212" t="s">
        <v>249</v>
      </c>
      <c r="D32" s="212"/>
      <c r="E32" s="212"/>
      <c r="F32" s="213"/>
      <c r="G32" s="10"/>
      <c r="H32" s="1"/>
    </row>
    <row r="33" spans="1:8">
      <c r="A33" s="16" t="s">
        <v>40</v>
      </c>
      <c r="B33" s="49">
        <f>IF(F8 ="NULL",F17,F8)</f>
        <v>0.01</v>
      </c>
      <c r="C33" s="212" t="s">
        <v>250</v>
      </c>
      <c r="D33" s="212"/>
      <c r="E33" s="212"/>
      <c r="F33" s="213"/>
      <c r="G33" s="1"/>
      <c r="H33" s="1"/>
    </row>
    <row r="34" spans="1:8" ht="18">
      <c r="A34" s="13" t="s">
        <v>4</v>
      </c>
      <c r="B34" s="124">
        <f>(B33*B30/B31)</f>
        <v>0.18666666666666668</v>
      </c>
      <c r="C34" s="212" t="s">
        <v>41</v>
      </c>
      <c r="D34" s="212"/>
      <c r="E34" s="212"/>
      <c r="F34" s="213"/>
      <c r="G34" s="10"/>
      <c r="H34" s="1"/>
    </row>
    <row r="35" spans="1:8">
      <c r="A35" s="13" t="s">
        <v>5</v>
      </c>
      <c r="B35" s="124">
        <f>((D11+D12)/2)*1.1*D13</f>
        <v>42.075000000000003</v>
      </c>
      <c r="C35" s="214" t="s">
        <v>251</v>
      </c>
      <c r="D35" s="214"/>
      <c r="E35" s="214"/>
      <c r="F35" s="215"/>
      <c r="G35" s="10"/>
      <c r="H35" s="1"/>
    </row>
    <row r="36" spans="1:8" ht="15.75" thickBot="1">
      <c r="A36" s="14" t="s">
        <v>8</v>
      </c>
      <c r="B36" s="140">
        <f>((D14/1000)*D13*B32)/(B35*B31)</f>
        <v>0.25740916521647411</v>
      </c>
      <c r="C36" s="216" t="s">
        <v>47</v>
      </c>
      <c r="D36" s="216"/>
      <c r="E36" s="216"/>
      <c r="F36" s="217"/>
      <c r="G36" s="10"/>
      <c r="H36" s="1"/>
    </row>
    <row r="37" spans="1:8" ht="15.75" thickBot="1">
      <c r="A37" s="195" t="s">
        <v>61</v>
      </c>
      <c r="B37" s="196"/>
      <c r="C37" s="196"/>
      <c r="D37" s="196"/>
      <c r="E37" s="196"/>
      <c r="F37" s="197"/>
      <c r="G37" s="12"/>
      <c r="H37" s="12"/>
    </row>
    <row r="38" spans="1:8">
      <c r="A38" s="32" t="s">
        <v>56</v>
      </c>
      <c r="B38" s="141">
        <f>B19*(POWER(F24,D5)*POWER(E24,D6)*POWER(D24,D7)*POWER(C24,D8))</f>
        <v>0.35</v>
      </c>
      <c r="C38" s="189" t="s">
        <v>62</v>
      </c>
      <c r="D38" s="189"/>
      <c r="E38" s="189"/>
      <c r="F38" s="190"/>
      <c r="G38" s="1"/>
      <c r="H38" s="1"/>
    </row>
    <row r="39" spans="1:8">
      <c r="A39" s="13" t="s">
        <v>54</v>
      </c>
      <c r="B39" s="124">
        <f>B20*(POWER(F25,D5)*POWER(E25,D6)*POWER(D25,D7)*POWER(C25,D8))</f>
        <v>0.06</v>
      </c>
      <c r="C39" s="191" t="s">
        <v>63</v>
      </c>
      <c r="D39" s="191"/>
      <c r="E39" s="191"/>
      <c r="F39" s="192"/>
    </row>
    <row r="40" spans="1:8" ht="15.75" thickBot="1">
      <c r="A40" s="14" t="s">
        <v>55</v>
      </c>
      <c r="B40" s="140">
        <f>B21*(POWER(F26,D5)*POWER(E26,D6)*POWER(D26,D7)*POWER(C26,D8))</f>
        <v>2.0000000000000004E-2</v>
      </c>
      <c r="C40" s="193" t="s">
        <v>64</v>
      </c>
      <c r="D40" s="193"/>
      <c r="E40" s="193"/>
      <c r="F40" s="194"/>
    </row>
    <row r="41" spans="1:8" ht="15.75" thickBot="1">
      <c r="A41" s="195" t="s">
        <v>15</v>
      </c>
      <c r="B41" s="196"/>
      <c r="C41" s="196"/>
      <c r="D41" s="196"/>
      <c r="E41" s="196"/>
      <c r="F41" s="197"/>
      <c r="G41" s="12"/>
      <c r="H41" s="12"/>
    </row>
    <row r="42" spans="1:8">
      <c r="A42" s="32" t="s">
        <v>66</v>
      </c>
      <c r="B42" s="141">
        <f>B38/(B38+B39+B40)</f>
        <v>0.81395348837209303</v>
      </c>
      <c r="C42" s="198" t="s">
        <v>69</v>
      </c>
      <c r="D42" s="199"/>
      <c r="E42" s="199"/>
      <c r="F42" s="200"/>
    </row>
    <row r="43" spans="1:8">
      <c r="A43" s="13" t="s">
        <v>67</v>
      </c>
      <c r="B43" s="124">
        <f>B39/(B39+B40+B38)</f>
        <v>0.13953488372093023</v>
      </c>
      <c r="C43" s="201" t="s">
        <v>70</v>
      </c>
      <c r="D43" s="202"/>
      <c r="E43" s="202"/>
      <c r="F43" s="203"/>
    </row>
    <row r="44" spans="1:8" ht="15.75" thickBot="1">
      <c r="A44" s="14" t="s">
        <v>68</v>
      </c>
      <c r="B44" s="140">
        <f>B40/(B40+B39+B38)</f>
        <v>4.651162790697675E-2</v>
      </c>
      <c r="C44" s="174" t="s">
        <v>71</v>
      </c>
      <c r="D44" s="175"/>
      <c r="E44" s="175"/>
      <c r="F44" s="176"/>
    </row>
    <row r="45" spans="1:8" ht="15.75" thickBot="1">
      <c r="A45" s="177" t="s">
        <v>16</v>
      </c>
      <c r="B45" s="178"/>
      <c r="C45" s="178"/>
      <c r="D45" s="178"/>
      <c r="E45" s="178"/>
      <c r="F45" s="179"/>
      <c r="G45" s="12"/>
      <c r="H45" s="12"/>
    </row>
    <row r="46" spans="1:8">
      <c r="A46" s="142" t="s">
        <v>210</v>
      </c>
      <c r="B46" s="143">
        <v>0.2</v>
      </c>
      <c r="C46" s="143" t="s">
        <v>211</v>
      </c>
      <c r="D46" s="143">
        <v>0.2</v>
      </c>
      <c r="E46" s="143" t="s">
        <v>212</v>
      </c>
      <c r="F46" s="144">
        <v>0.05</v>
      </c>
      <c r="G46" s="12"/>
      <c r="H46" s="12"/>
    </row>
    <row r="47" spans="1:8" ht="15.75" thickBot="1">
      <c r="A47" s="145"/>
      <c r="B47" s="146"/>
      <c r="C47" s="140" t="s">
        <v>74</v>
      </c>
      <c r="D47" s="140">
        <v>1</v>
      </c>
      <c r="E47" s="140">
        <v>2</v>
      </c>
      <c r="F47" s="8">
        <v>4</v>
      </c>
    </row>
    <row r="48" spans="1:8">
      <c r="A48" s="134" t="s">
        <v>17</v>
      </c>
      <c r="B48" s="147">
        <f>(1-(D47*B34)-B36)/SQRT(C48)</f>
        <v>3.3211041074240999</v>
      </c>
      <c r="C48" s="147">
        <f>(POWER(D47,2) * POWER(B34,2)*POWER(B46,2))+(POWER(1-(D47*B34),2))*(POWER(D46,2))+(POWER(B36,2)*POWER(F46,2))</f>
        <v>2.8019870918065837E-2</v>
      </c>
      <c r="D48" s="180" t="s">
        <v>75</v>
      </c>
      <c r="E48" s="181"/>
      <c r="F48" s="182"/>
    </row>
    <row r="49" spans="1:6">
      <c r="A49" s="13" t="s">
        <v>18</v>
      </c>
      <c r="B49" s="2">
        <f>(1-(E47*B34)-B36)/SQRT(C49)</f>
        <v>2.5212954166251906</v>
      </c>
      <c r="C49" s="2">
        <f>(POWER(E47,2) * POWER(B34,2)*POWER(B46,2))+(POWER(1-(E47*B34),2))*(POWER(D46,2))+(POWER(B36,2)*POWER(F46,2))</f>
        <v>2.1449204251399168E-2</v>
      </c>
      <c r="D49" s="180"/>
      <c r="E49" s="181"/>
      <c r="F49" s="182"/>
    </row>
    <row r="50" spans="1:6" ht="18" customHeight="1" thickBot="1">
      <c r="A50" s="14" t="s">
        <v>19</v>
      </c>
      <c r="B50" s="38">
        <f>(1-(F47*B34)-B36)/SQRT(C50)</f>
        <v>-2.5760722587721045E-2</v>
      </c>
      <c r="C50" s="38">
        <f>(POWER(F47,2) * POWER(B34,2)*POWER(B46,2))+(POWER(1-(F47*B34),2))*(POWER(D46,2))+(POWER(B36,2)*POWER(F46,2))</f>
        <v>2.5033204251399169E-2</v>
      </c>
      <c r="D50" s="183"/>
      <c r="E50" s="184"/>
      <c r="F50" s="185"/>
    </row>
    <row r="51" spans="1:6" ht="15.75" thickBot="1">
      <c r="A51" s="186" t="s">
        <v>224</v>
      </c>
      <c r="B51" s="187"/>
      <c r="C51" s="187"/>
      <c r="D51" s="187"/>
      <c r="E51" s="187"/>
      <c r="F51" s="188"/>
    </row>
    <row r="52" spans="1:6" ht="15.75" thickBot="1">
      <c r="A52" s="148" t="s">
        <v>1</v>
      </c>
      <c r="B52" s="149">
        <f>(B42*NORMSDIST(-B48))+(B43*NORMSDIST(-B49))+(B44*NORMSDIST(-B50))/(0.000156)</f>
        <v>152.14068716804735</v>
      </c>
      <c r="C52" s="150" t="s">
        <v>0</v>
      </c>
      <c r="D52" s="151">
        <f>(3.06*10^-5)*B52</f>
        <v>4.6555050273422499E-3</v>
      </c>
      <c r="E52" s="152">
        <f>D52</f>
        <v>4.6555050273422499E-3</v>
      </c>
      <c r="F52" s="153"/>
    </row>
    <row r="53" spans="1:6">
      <c r="A53" s="17" t="s">
        <v>252</v>
      </c>
      <c r="B53" s="25"/>
      <c r="C53" s="25"/>
      <c r="D53" s="25"/>
      <c r="E53" s="141" t="s">
        <v>253</v>
      </c>
      <c r="F53" s="154" t="s">
        <v>0</v>
      </c>
    </row>
    <row r="54" spans="1:6">
      <c r="A54" s="16" t="s">
        <v>222</v>
      </c>
      <c r="B54" s="124">
        <f>B31-B32</f>
        <v>5.4995253915519737E-2</v>
      </c>
      <c r="C54" s="124" t="s">
        <v>254</v>
      </c>
      <c r="D54" s="1"/>
      <c r="E54" s="124" t="s">
        <v>255</v>
      </c>
      <c r="F54" s="6">
        <v>1</v>
      </c>
    </row>
    <row r="55" spans="1:6">
      <c r="A55" s="16" t="s">
        <v>225</v>
      </c>
      <c r="B55" s="124">
        <f>B54/B33</f>
        <v>5.4995253915519733</v>
      </c>
      <c r="C55" s="124" t="s">
        <v>256</v>
      </c>
      <c r="D55" s="1"/>
      <c r="E55" s="155" t="s">
        <v>257</v>
      </c>
      <c r="F55" s="6">
        <v>2</v>
      </c>
    </row>
    <row r="56" spans="1:6">
      <c r="A56" s="16" t="s">
        <v>227</v>
      </c>
      <c r="B56" s="124">
        <f>B55/2</f>
        <v>2.7497626957759866</v>
      </c>
      <c r="C56" s="124" t="s">
        <v>258</v>
      </c>
      <c r="D56" s="1"/>
      <c r="E56" s="124" t="s">
        <v>259</v>
      </c>
      <c r="F56" s="6">
        <v>3</v>
      </c>
    </row>
    <row r="57" spans="1:6">
      <c r="A57" s="16" t="s">
        <v>229</v>
      </c>
      <c r="B57" s="3">
        <v>3</v>
      </c>
      <c r="C57" s="124" t="s">
        <v>260</v>
      </c>
      <c r="D57" s="1"/>
      <c r="E57" s="155" t="s">
        <v>261</v>
      </c>
      <c r="F57" s="6">
        <v>4</v>
      </c>
    </row>
    <row r="58" spans="1:6" ht="15.75" thickBot="1">
      <c r="A58" s="14" t="s">
        <v>231</v>
      </c>
      <c r="B58" s="58"/>
      <c r="C58" s="156" t="s">
        <v>262</v>
      </c>
      <c r="D58" s="26"/>
      <c r="E58" s="140" t="s">
        <v>263</v>
      </c>
      <c r="F58" s="8">
        <v>5</v>
      </c>
    </row>
  </sheetData>
  <mergeCells count="33">
    <mergeCell ref="C21:F21"/>
    <mergeCell ref="A1:F1"/>
    <mergeCell ref="B3:D3"/>
    <mergeCell ref="E6:E7"/>
    <mergeCell ref="F6:F7"/>
    <mergeCell ref="E10:F10"/>
    <mergeCell ref="A15:B15"/>
    <mergeCell ref="E15:F15"/>
    <mergeCell ref="A18:F18"/>
    <mergeCell ref="C19:F19"/>
    <mergeCell ref="C20:F20"/>
    <mergeCell ref="A37:F37"/>
    <mergeCell ref="G24:H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44:F44"/>
    <mergeCell ref="A45:F45"/>
    <mergeCell ref="D48:F50"/>
    <mergeCell ref="A51:F51"/>
    <mergeCell ref="C38:F38"/>
    <mergeCell ref="C39:F39"/>
    <mergeCell ref="C40:F40"/>
    <mergeCell ref="A41:F41"/>
    <mergeCell ref="C42:F42"/>
    <mergeCell ref="C43:F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E5" sqref="E5:E7"/>
    </sheetView>
  </sheetViews>
  <sheetFormatPr defaultRowHeight="15"/>
  <cols>
    <col min="1" max="1" width="21.7109375" customWidth="1"/>
    <col min="2" max="2" width="7" customWidth="1"/>
    <col min="3" max="3" width="18.85546875" bestFit="1" customWidth="1"/>
    <col min="4" max="4" width="8.140625" customWidth="1"/>
    <col min="5" max="5" width="23.85546875" bestFit="1" customWidth="1"/>
    <col min="6" max="6" width="8.7109375" customWidth="1"/>
  </cols>
  <sheetData>
    <row r="1" spans="1:6" ht="18.75">
      <c r="A1" s="247" t="s">
        <v>121</v>
      </c>
      <c r="B1" s="247"/>
      <c r="C1" s="247"/>
      <c r="D1" s="247"/>
      <c r="E1" s="247"/>
      <c r="F1" s="247"/>
    </row>
    <row r="2" spans="1:6" ht="9.75" customHeight="1" thickBot="1"/>
    <row r="3" spans="1:6" ht="15.75" thickBot="1">
      <c r="A3" s="30" t="s">
        <v>72</v>
      </c>
      <c r="B3" s="220" t="s">
        <v>76</v>
      </c>
      <c r="C3" s="221"/>
      <c r="D3" s="222"/>
      <c r="E3" s="30" t="s">
        <v>34</v>
      </c>
      <c r="F3" s="30">
        <v>2019</v>
      </c>
    </row>
    <row r="4" spans="1:6" ht="17.25" customHeight="1" thickBot="1">
      <c r="A4" s="27" t="s">
        <v>22</v>
      </c>
      <c r="B4" s="28"/>
      <c r="C4" s="27" t="s">
        <v>26</v>
      </c>
      <c r="D4" s="28"/>
      <c r="E4" s="27" t="s">
        <v>238</v>
      </c>
      <c r="F4" s="28"/>
    </row>
    <row r="5" spans="1:6">
      <c r="A5" s="5" t="s">
        <v>35</v>
      </c>
      <c r="B5" s="43">
        <v>1972</v>
      </c>
      <c r="C5" s="5" t="s">
        <v>27</v>
      </c>
      <c r="D5" s="43">
        <v>1</v>
      </c>
      <c r="E5" s="62" t="s">
        <v>236</v>
      </c>
      <c r="F5" s="40"/>
    </row>
    <row r="6" spans="1:6" ht="15" customHeight="1">
      <c r="A6" s="5" t="s">
        <v>39</v>
      </c>
      <c r="B6" s="44">
        <v>245</v>
      </c>
      <c r="C6" s="5" t="s">
        <v>28</v>
      </c>
      <c r="D6" s="68">
        <v>0</v>
      </c>
      <c r="E6" s="70" t="s">
        <v>85</v>
      </c>
      <c r="F6" s="69">
        <v>1972</v>
      </c>
    </row>
    <row r="7" spans="1:6" ht="30">
      <c r="A7" s="5" t="s">
        <v>21</v>
      </c>
      <c r="B7" s="44">
        <v>10</v>
      </c>
      <c r="C7" s="5" t="s">
        <v>29</v>
      </c>
      <c r="D7" s="44">
        <v>1</v>
      </c>
      <c r="E7" s="122" t="s">
        <v>237</v>
      </c>
      <c r="F7" s="3"/>
    </row>
    <row r="8" spans="1:6" ht="15.75" thickBot="1">
      <c r="A8" s="5" t="s">
        <v>23</v>
      </c>
      <c r="B8" s="44">
        <v>100</v>
      </c>
      <c r="C8" s="5" t="s">
        <v>30</v>
      </c>
      <c r="D8" s="41">
        <v>0</v>
      </c>
      <c r="E8" s="250" t="s">
        <v>90</v>
      </c>
      <c r="F8" s="251"/>
    </row>
    <row r="9" spans="1:6" ht="15.75" thickBot="1">
      <c r="A9" s="5" t="s">
        <v>38</v>
      </c>
      <c r="B9" s="44">
        <v>1000</v>
      </c>
      <c r="C9" s="9" t="s">
        <v>31</v>
      </c>
      <c r="D9" s="42">
        <v>1</v>
      </c>
      <c r="E9" s="54" t="s">
        <v>88</v>
      </c>
      <c r="F9" s="66"/>
    </row>
    <row r="10" spans="1:6" ht="15.75" thickBot="1">
      <c r="A10" s="7" t="s">
        <v>233</v>
      </c>
      <c r="B10" s="41" t="s">
        <v>94</v>
      </c>
      <c r="C10" s="27" t="s">
        <v>2</v>
      </c>
      <c r="D10" s="29"/>
      <c r="E10" s="55" t="s">
        <v>89</v>
      </c>
      <c r="F10" s="31"/>
    </row>
    <row r="11" spans="1:6" ht="15.75" thickBot="1">
      <c r="A11" s="5" t="s">
        <v>24</v>
      </c>
      <c r="B11" s="41"/>
      <c r="C11" s="1" t="s">
        <v>6</v>
      </c>
      <c r="D11" s="56">
        <f>35000*0.006894757</f>
        <v>241.31649499999997</v>
      </c>
      <c r="E11" s="27" t="s">
        <v>77</v>
      </c>
      <c r="F11" s="28"/>
    </row>
    <row r="12" spans="1:6">
      <c r="A12" s="7" t="s">
        <v>36</v>
      </c>
      <c r="B12" s="41"/>
      <c r="C12" s="1" t="s">
        <v>7</v>
      </c>
      <c r="D12" s="45">
        <f>60000*0.006894757</f>
        <v>413.68541999999997</v>
      </c>
      <c r="E12" s="7" t="s">
        <v>44</v>
      </c>
      <c r="F12" s="57">
        <v>0.85</v>
      </c>
    </row>
    <row r="13" spans="1:6" ht="15.75" thickBot="1">
      <c r="A13" s="7" t="s">
        <v>25</v>
      </c>
      <c r="B13" s="67">
        <v>1.6</v>
      </c>
      <c r="C13" s="1" t="s">
        <v>3</v>
      </c>
      <c r="D13" s="120">
        <v>200</v>
      </c>
      <c r="E13" s="7" t="s">
        <v>45</v>
      </c>
      <c r="F13" s="6">
        <v>1</v>
      </c>
    </row>
    <row r="14" spans="1:6" ht="15.75" thickBot="1">
      <c r="A14" s="252" t="s">
        <v>235</v>
      </c>
      <c r="B14" s="252"/>
      <c r="C14" s="252"/>
      <c r="D14" s="252"/>
      <c r="E14" s="77" t="s">
        <v>234</v>
      </c>
      <c r="F14" s="78"/>
    </row>
    <row r="15" spans="1:6" ht="15.75" thickBot="1">
      <c r="A15" s="253" t="s">
        <v>93</v>
      </c>
      <c r="B15" s="253"/>
      <c r="C15" s="253"/>
      <c r="D15" s="3"/>
      <c r="E15" s="119" t="s">
        <v>95</v>
      </c>
      <c r="F15" s="74"/>
    </row>
    <row r="16" spans="1:6" ht="15.75" thickBot="1">
      <c r="A16" s="254" t="s">
        <v>79</v>
      </c>
      <c r="B16" s="254"/>
      <c r="C16" s="254"/>
      <c r="D16" s="3"/>
      <c r="E16" s="26" t="s">
        <v>32</v>
      </c>
      <c r="F16" s="8"/>
    </row>
    <row r="17" spans="1:8" ht="15.75" thickBot="1">
      <c r="A17" s="121" t="s">
        <v>51</v>
      </c>
      <c r="B17" s="26"/>
      <c r="C17" s="26"/>
      <c r="D17" s="26"/>
      <c r="E17" s="29"/>
      <c r="F17" s="28"/>
    </row>
    <row r="18" spans="1:8">
      <c r="A18" s="4" t="s">
        <v>48</v>
      </c>
      <c r="B18" s="46">
        <v>0.5</v>
      </c>
      <c r="C18" s="235" t="s">
        <v>52</v>
      </c>
      <c r="D18" s="235"/>
      <c r="E18" s="235"/>
      <c r="F18" s="236"/>
    </row>
    <row r="19" spans="1:8">
      <c r="A19" s="5" t="s">
        <v>49</v>
      </c>
      <c r="B19" s="3">
        <v>0.3</v>
      </c>
      <c r="C19" s="237" t="s">
        <v>53</v>
      </c>
      <c r="D19" s="237"/>
      <c r="E19" s="237"/>
      <c r="F19" s="238"/>
    </row>
    <row r="20" spans="1:8" ht="15.75" thickBot="1">
      <c r="A20" s="9" t="s">
        <v>50</v>
      </c>
      <c r="B20" s="47">
        <v>0.2</v>
      </c>
      <c r="C20" s="218"/>
      <c r="D20" s="218"/>
      <c r="E20" s="218"/>
      <c r="F20" s="219"/>
    </row>
    <row r="21" spans="1:8">
      <c r="A21" s="17" t="s">
        <v>57</v>
      </c>
      <c r="B21" s="18"/>
      <c r="C21" s="71"/>
      <c r="D21" s="71"/>
      <c r="E21" s="71"/>
      <c r="F21" s="72"/>
    </row>
    <row r="22" spans="1:8">
      <c r="A22" s="19" t="s">
        <v>60</v>
      </c>
      <c r="B22" s="73" t="s">
        <v>59</v>
      </c>
      <c r="C22" s="73" t="s">
        <v>9</v>
      </c>
      <c r="D22" s="73" t="s">
        <v>10</v>
      </c>
      <c r="E22" s="73" t="s">
        <v>11</v>
      </c>
      <c r="F22" s="20" t="s">
        <v>58</v>
      </c>
    </row>
    <row r="23" spans="1:8">
      <c r="A23" s="16" t="s">
        <v>12</v>
      </c>
      <c r="B23" s="11">
        <v>0.33</v>
      </c>
      <c r="C23" s="11">
        <v>0.4</v>
      </c>
      <c r="D23" s="11">
        <v>0.5</v>
      </c>
      <c r="E23" s="11">
        <v>0.7</v>
      </c>
      <c r="F23" s="21">
        <v>0.9</v>
      </c>
      <c r="G23" s="204"/>
      <c r="H23" s="204"/>
    </row>
    <row r="24" spans="1:8">
      <c r="A24" s="16" t="s">
        <v>14</v>
      </c>
      <c r="B24" s="11">
        <v>0.33</v>
      </c>
      <c r="C24" s="11">
        <v>0.33</v>
      </c>
      <c r="D24" s="11">
        <v>0.3</v>
      </c>
      <c r="E24" s="11">
        <v>0.2</v>
      </c>
      <c r="F24" s="21">
        <v>0.09</v>
      </c>
      <c r="G24" s="204"/>
      <c r="H24" s="204"/>
    </row>
    <row r="25" spans="1:8" ht="15.75" thickBot="1">
      <c r="A25" s="22" t="s">
        <v>13</v>
      </c>
      <c r="B25" s="23">
        <v>0.33</v>
      </c>
      <c r="C25" s="23">
        <v>0.27</v>
      </c>
      <c r="D25" s="23">
        <v>0.2</v>
      </c>
      <c r="E25" s="23">
        <v>0.1</v>
      </c>
      <c r="F25" s="24">
        <v>0.01</v>
      </c>
      <c r="G25" s="204"/>
      <c r="H25" s="204"/>
    </row>
    <row r="26" spans="1:8" ht="15.75" thickBot="1">
      <c r="A26" s="63" t="s">
        <v>33</v>
      </c>
      <c r="B26" s="25"/>
      <c r="C26" s="205"/>
      <c r="D26" s="205"/>
      <c r="E26" s="205"/>
      <c r="F26" s="206"/>
      <c r="G26" s="1"/>
      <c r="H26" s="1"/>
    </row>
    <row r="27" spans="1:8" ht="15.75" thickBot="1">
      <c r="A27" s="15" t="s">
        <v>81</v>
      </c>
      <c r="B27" s="48">
        <f>F3-F6</f>
        <v>47</v>
      </c>
      <c r="C27" s="248" t="s">
        <v>82</v>
      </c>
      <c r="D27" s="248"/>
      <c r="E27" s="248"/>
      <c r="F27" s="249"/>
      <c r="G27" s="1"/>
      <c r="H27" s="1"/>
    </row>
    <row r="28" spans="1:8">
      <c r="A28" s="15" t="s">
        <v>80</v>
      </c>
      <c r="B28" s="48"/>
      <c r="C28" s="248" t="s">
        <v>87</v>
      </c>
      <c r="D28" s="248"/>
      <c r="E28" s="248"/>
      <c r="F28" s="249"/>
      <c r="G28" s="1"/>
      <c r="H28" s="1"/>
    </row>
    <row r="29" spans="1:8">
      <c r="A29" s="64" t="s">
        <v>42</v>
      </c>
      <c r="B29" s="65">
        <v>40</v>
      </c>
      <c r="C29" s="210" t="s">
        <v>83</v>
      </c>
      <c r="D29" s="210"/>
      <c r="E29" s="210"/>
      <c r="F29" s="211"/>
      <c r="G29" s="10"/>
      <c r="H29" s="1"/>
    </row>
    <row r="30" spans="1:8">
      <c r="A30" s="16" t="s">
        <v>43</v>
      </c>
      <c r="B30" s="49">
        <v>10</v>
      </c>
      <c r="C30" s="212" t="s">
        <v>84</v>
      </c>
      <c r="D30" s="212"/>
      <c r="E30" s="212"/>
      <c r="F30" s="213"/>
      <c r="G30" s="1"/>
      <c r="H30" s="1"/>
    </row>
    <row r="31" spans="1:8">
      <c r="A31" s="16" t="s">
        <v>37</v>
      </c>
      <c r="B31" s="49">
        <v>8</v>
      </c>
      <c r="C31" s="239" t="s">
        <v>65</v>
      </c>
      <c r="D31" s="239"/>
      <c r="E31" s="239"/>
      <c r="F31" s="240"/>
      <c r="G31" s="10"/>
      <c r="H31" s="1"/>
    </row>
    <row r="32" spans="1:8">
      <c r="A32" s="16" t="s">
        <v>40</v>
      </c>
      <c r="B32" s="49">
        <v>0.1</v>
      </c>
      <c r="C32" s="212" t="s">
        <v>91</v>
      </c>
      <c r="D32" s="212"/>
      <c r="E32" s="212"/>
      <c r="F32" s="213"/>
      <c r="G32" s="1"/>
      <c r="H32" s="1"/>
    </row>
    <row r="33" spans="1:8" ht="18">
      <c r="A33" s="13" t="s">
        <v>4</v>
      </c>
      <c r="B33" s="49">
        <f>(B32*B29/B30)</f>
        <v>0.4</v>
      </c>
      <c r="C33" s="212" t="s">
        <v>41</v>
      </c>
      <c r="D33" s="212"/>
      <c r="E33" s="212"/>
      <c r="F33" s="213"/>
      <c r="G33" s="10"/>
      <c r="H33" s="1"/>
    </row>
    <row r="34" spans="1:8">
      <c r="A34" s="13" t="s">
        <v>5</v>
      </c>
      <c r="B34" s="49">
        <f>(D11+D12)/2</f>
        <v>327.50095749999997</v>
      </c>
      <c r="C34" s="214" t="s">
        <v>46</v>
      </c>
      <c r="D34" s="214"/>
      <c r="E34" s="214"/>
      <c r="F34" s="215"/>
      <c r="G34" s="10"/>
      <c r="H34" s="1"/>
    </row>
    <row r="35" spans="1:8" ht="15.75" thickBot="1">
      <c r="A35" s="14" t="s">
        <v>8</v>
      </c>
      <c r="B35" s="58">
        <f>(D13*F12*B31)/(B34*B30)</f>
        <v>0.41526596147432643</v>
      </c>
      <c r="C35" s="216" t="s">
        <v>47</v>
      </c>
      <c r="D35" s="216"/>
      <c r="E35" s="216"/>
      <c r="F35" s="217"/>
      <c r="G35" s="10"/>
      <c r="H35" s="1"/>
    </row>
    <row r="36" spans="1:8" ht="15.75" thickBot="1">
      <c r="A36" s="195" t="s">
        <v>61</v>
      </c>
      <c r="B36" s="196"/>
      <c r="C36" s="196"/>
      <c r="D36" s="196"/>
      <c r="E36" s="196"/>
      <c r="F36" s="197"/>
      <c r="G36" s="12"/>
      <c r="H36" s="12"/>
    </row>
    <row r="37" spans="1:8">
      <c r="A37" s="32" t="s">
        <v>56</v>
      </c>
      <c r="B37" s="48">
        <f>B18*(POWER(F23,D5)*POWER(E23,D6)*POWER(D23,D7)*POWER(C23,D8))</f>
        <v>0.22500000000000001</v>
      </c>
      <c r="C37" s="189" t="s">
        <v>62</v>
      </c>
      <c r="D37" s="189"/>
      <c r="E37" s="189"/>
      <c r="F37" s="190"/>
      <c r="G37" s="1"/>
      <c r="H37" s="1"/>
    </row>
    <row r="38" spans="1:8">
      <c r="A38" s="13" t="s">
        <v>54</v>
      </c>
      <c r="B38" s="49">
        <f>B19*(POWER(F24,D5)*POWER(E24,D6)*POWER(D24,D7)*POWER(C24,D8))</f>
        <v>8.0999999999999996E-3</v>
      </c>
      <c r="C38" s="191" t="s">
        <v>63</v>
      </c>
      <c r="D38" s="191"/>
      <c r="E38" s="191"/>
      <c r="F38" s="192"/>
    </row>
    <row r="39" spans="1:8" ht="15.75" thickBot="1">
      <c r="A39" s="14" t="s">
        <v>55</v>
      </c>
      <c r="B39" s="58">
        <f>B20*(POWER(F25,D5)*POWER(E25,D6)*POWER(D25,D7)*POWER(C25,D8))</f>
        <v>4.0000000000000002E-4</v>
      </c>
      <c r="C39" s="193" t="s">
        <v>64</v>
      </c>
      <c r="D39" s="193"/>
      <c r="E39" s="193"/>
      <c r="F39" s="194"/>
    </row>
    <row r="40" spans="1:8" ht="15.75" thickBot="1">
      <c r="A40" s="195" t="s">
        <v>15</v>
      </c>
      <c r="B40" s="196"/>
      <c r="C40" s="196"/>
      <c r="D40" s="196"/>
      <c r="E40" s="196"/>
      <c r="F40" s="197"/>
      <c r="G40" s="12"/>
      <c r="H40" s="12"/>
    </row>
    <row r="41" spans="1:8">
      <c r="A41" s="32" t="s">
        <v>66</v>
      </c>
      <c r="B41" s="48">
        <f>B37/(B37+B38+B39)</f>
        <v>0.9635974304068522</v>
      </c>
      <c r="C41" s="198" t="s">
        <v>69</v>
      </c>
      <c r="D41" s="199"/>
      <c r="E41" s="199"/>
      <c r="F41" s="200"/>
    </row>
    <row r="42" spans="1:8">
      <c r="A42" s="13" t="s">
        <v>67</v>
      </c>
      <c r="B42" s="49">
        <f>B38/(B38+B39+B37)</f>
        <v>3.4689507494646679E-2</v>
      </c>
      <c r="C42" s="201" t="s">
        <v>70</v>
      </c>
      <c r="D42" s="202"/>
      <c r="E42" s="202"/>
      <c r="F42" s="203"/>
    </row>
    <row r="43" spans="1:8" ht="15.75" thickBot="1">
      <c r="A43" s="14" t="s">
        <v>68</v>
      </c>
      <c r="B43" s="58">
        <f>B39/(B39+B38+B37)</f>
        <v>1.7130620985010706E-3</v>
      </c>
      <c r="C43" s="174" t="s">
        <v>71</v>
      </c>
      <c r="D43" s="175"/>
      <c r="E43" s="175"/>
      <c r="F43" s="176"/>
    </row>
    <row r="44" spans="1:8" ht="15.75" thickBot="1">
      <c r="A44" s="177" t="s">
        <v>16</v>
      </c>
      <c r="B44" s="178"/>
      <c r="C44" s="178"/>
      <c r="D44" s="178"/>
      <c r="E44" s="178"/>
      <c r="F44" s="179"/>
      <c r="G44" s="12"/>
      <c r="H44" s="12"/>
    </row>
    <row r="45" spans="1:8" ht="15.75" thickBot="1">
      <c r="A45" s="33" t="s">
        <v>73</v>
      </c>
      <c r="B45" s="34">
        <v>0.2</v>
      </c>
      <c r="C45" s="35" t="s">
        <v>74</v>
      </c>
      <c r="D45" s="35">
        <v>1</v>
      </c>
      <c r="E45" s="35">
        <v>2</v>
      </c>
      <c r="F45" s="36">
        <v>4</v>
      </c>
    </row>
    <row r="46" spans="1:8">
      <c r="A46" s="32" t="s">
        <v>17</v>
      </c>
      <c r="B46" s="59">
        <f>(1-(D45*B33)-B35)/SQRT(C46)</f>
        <v>1.1100026875956601</v>
      </c>
      <c r="C46" s="37">
        <f>(POWER(D45,2) * POWER(B33,2)*POWER(B45,2))+(POWER(1-(D45*B33),2))*(POWER(B45,2))+(POWER(B35,2)*POWER(B45,2))</f>
        <v>2.7697832750367878E-2</v>
      </c>
      <c r="D46" s="241" t="s">
        <v>75</v>
      </c>
      <c r="E46" s="242"/>
      <c r="F46" s="243"/>
    </row>
    <row r="47" spans="1:8" ht="20.25" customHeight="1">
      <c r="A47" s="13" t="s">
        <v>18</v>
      </c>
      <c r="B47" s="60">
        <f>(1-(E45*B33)-B35)/SQRT(C47)</f>
        <v>-1.1657675846216373</v>
      </c>
      <c r="C47" s="2">
        <f>(POWER(E45,2) * POWER(B33,2)*POWER(B45,2))+(POWER(1-(E45*B33),2))*(POWER(B45,2))+(POWER(B35,2)*POWER(B45,2))</f>
        <v>3.4097832750367887E-2</v>
      </c>
      <c r="D47" s="180"/>
      <c r="E47" s="181"/>
      <c r="F47" s="182"/>
    </row>
    <row r="48" spans="1:8" ht="18" customHeight="1" thickBot="1">
      <c r="A48" s="14" t="s">
        <v>19</v>
      </c>
      <c r="B48" s="61">
        <f>(1-(F45*B33)-B35)/SQRT(C48)</f>
        <v>-2.8866809131083899</v>
      </c>
      <c r="C48" s="38">
        <f>(POWER(F45,2) * POWER(B33,2)*POWER(B45,2))+(POWER(1-(F45*B33),2))*(POWER(B45,2))+(POWER(B35,2)*POWER(B45,2))</f>
        <v>0.12369783275036793</v>
      </c>
      <c r="D48" s="183"/>
      <c r="E48" s="184"/>
      <c r="F48" s="185"/>
    </row>
    <row r="49" spans="1:6" ht="15.75" thickBot="1">
      <c r="A49" s="244" t="s">
        <v>20</v>
      </c>
      <c r="B49" s="245"/>
      <c r="C49" s="245"/>
      <c r="D49" s="245"/>
      <c r="E49" s="245"/>
      <c r="F49" s="246"/>
    </row>
    <row r="50" spans="1:6" ht="15.75" thickBot="1">
      <c r="A50" s="39" t="s">
        <v>1</v>
      </c>
      <c r="B50" s="52">
        <f>(B41*NORMSDIST(-B46))+(B42*NORMSDIST(-B47))+(B43*NORMSDIST(-B48))/(1.56*10^-4)</f>
        <v>11.118892546772127</v>
      </c>
      <c r="C50" s="53" t="s">
        <v>0</v>
      </c>
      <c r="D50" s="51">
        <f>(3.06*10^-5)*B50</f>
        <v>3.4023811193122712E-4</v>
      </c>
      <c r="E50" s="50">
        <f>D50</f>
        <v>3.4023811193122712E-4</v>
      </c>
      <c r="F50" s="36">
        <f>LOG10(E50)</f>
        <v>-3.4682170402991019</v>
      </c>
    </row>
  </sheetData>
  <mergeCells count="31">
    <mergeCell ref="D46:F48"/>
    <mergeCell ref="A49:F49"/>
    <mergeCell ref="A1:F1"/>
    <mergeCell ref="A36:F36"/>
    <mergeCell ref="A40:F40"/>
    <mergeCell ref="B3:D3"/>
    <mergeCell ref="C18:F18"/>
    <mergeCell ref="C19:F19"/>
    <mergeCell ref="C20:F20"/>
    <mergeCell ref="C28:F28"/>
    <mergeCell ref="C27:F27"/>
    <mergeCell ref="E8:F8"/>
    <mergeCell ref="A14:D14"/>
    <mergeCell ref="A15:C15"/>
    <mergeCell ref="A16:C16"/>
    <mergeCell ref="G23:H25"/>
    <mergeCell ref="C37:F37"/>
    <mergeCell ref="C39:F39"/>
    <mergeCell ref="A44:F44"/>
    <mergeCell ref="C41:F41"/>
    <mergeCell ref="C42:F42"/>
    <mergeCell ref="C43:F43"/>
    <mergeCell ref="C35:F35"/>
    <mergeCell ref="C38:F38"/>
    <mergeCell ref="C26:F26"/>
    <mergeCell ref="C34:F34"/>
    <mergeCell ref="C29:F29"/>
    <mergeCell ref="C30:F30"/>
    <mergeCell ref="C31:F31"/>
    <mergeCell ref="C32:F32"/>
    <mergeCell ref="C33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POF-CUI</vt:lpstr>
      <vt:lpstr>EC master</vt:lpstr>
      <vt:lpstr>Calculation Sheet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 Raju</dc:creator>
  <cp:lastModifiedBy>L108066</cp:lastModifiedBy>
  <cp:lastPrinted>2019-12-10T07:42:05Z</cp:lastPrinted>
  <dcterms:created xsi:type="dcterms:W3CDTF">2019-11-20T06:10:31Z</dcterms:created>
  <dcterms:modified xsi:type="dcterms:W3CDTF">2019-12-29T18:36:18Z</dcterms:modified>
</cp:coreProperties>
</file>