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 tabRatio="492" firstSheet="3" activeTab="5"/>
  </bookViews>
  <sheets>
    <sheet name="UBS P. DO SOL" sheetId="20" r:id="rId1"/>
    <sheet name="UBS JD GRANJA" sheetId="19" r:id="rId2"/>
    <sheet name="UBS JD SATÉLITE" sheetId="18" r:id="rId3"/>
    <sheet name="UBS VL NAIR" sheetId="17" r:id="rId4"/>
    <sheet name="UBS CAJURU" sheetId="9" r:id="rId5"/>
    <sheet name="UBS VL INDUSTRIAL" sheetId="8" r:id="rId6"/>
    <sheet name="CER III" sheetId="14" r:id="rId7"/>
    <sheet name="HOSPITAL DE RETAGUARDA" sheetId="13" r:id="rId8"/>
    <sheet name="HOSPITAL CLÍNICA SUL" sheetId="11" r:id="rId9"/>
    <sheet name="RESUMO - FONTES DE PGTO" sheetId="15" r:id="rId10"/>
    <sheet name="Planilha1" sheetId="21" r:id="rId11"/>
  </sheets>
  <definedNames>
    <definedName name="_xlnm._FilterDatabase" localSheetId="6" hidden="1">'CER III'!$B$15:$W$260</definedName>
    <definedName name="_xlnm.Print_Area" localSheetId="6">'CER III'!$A:$V</definedName>
    <definedName name="_xlnm.Print_Area" localSheetId="8">'HOSPITAL CLÍNICA SUL'!$A:$V</definedName>
    <definedName name="_xlnm.Print_Area" localSheetId="7">'HOSPITAL DE RETAGUARDA'!$A:$V</definedName>
    <definedName name="_xlnm.Print_Area" localSheetId="4">'UBS CAJURU'!$A:$V</definedName>
    <definedName name="_xlnm.Print_Area" localSheetId="1">'UBS JD GRANJA'!$A:$V</definedName>
    <definedName name="_xlnm.Print_Area" localSheetId="2">'UBS JD SATÉLITE'!$A:$V</definedName>
    <definedName name="_xlnm.Print_Area" localSheetId="0">'UBS P. DO SOL'!$A:$V</definedName>
    <definedName name="_xlnm.Print_Area" localSheetId="5">'UBS VL INDUSTRIAL'!$A:$V</definedName>
    <definedName name="_xlnm.Print_Area" localSheetId="3">'UBS VL NAIR'!$A:$V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9" l="1"/>
  <c r="G77" i="9"/>
  <c r="E119" i="13"/>
  <c r="E124" i="13"/>
  <c r="E128" i="13"/>
  <c r="G128" i="13" s="1"/>
  <c r="E127" i="13"/>
  <c r="G127" i="13" s="1"/>
  <c r="E125" i="13"/>
  <c r="E123" i="13"/>
  <c r="E120" i="13"/>
  <c r="E118" i="13"/>
  <c r="E117" i="13"/>
  <c r="E116" i="13"/>
  <c r="E115" i="13"/>
  <c r="E114" i="13"/>
  <c r="E113" i="13"/>
  <c r="E112" i="13"/>
  <c r="E111" i="13"/>
  <c r="E110" i="13"/>
  <c r="E109" i="13"/>
  <c r="E108" i="13"/>
  <c r="E106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E104" i="13"/>
  <c r="G104" i="13" s="1"/>
  <c r="G103" i="13"/>
  <c r="E102" i="13"/>
  <c r="G102" i="13" s="1"/>
  <c r="G258" i="14"/>
  <c r="G257" i="14"/>
  <c r="O34" i="20"/>
  <c r="S90" i="9"/>
  <c r="S29" i="17"/>
  <c r="S29" i="18"/>
  <c r="S30" i="20"/>
  <c r="S29" i="19"/>
  <c r="S69" i="8"/>
  <c r="S25" i="19"/>
  <c r="G21" i="14"/>
  <c r="G56" i="8"/>
  <c r="G256" i="14"/>
  <c r="G255" i="14"/>
  <c r="G254" i="14"/>
  <c r="G253" i="14"/>
  <c r="G252" i="14"/>
  <c r="G259" i="14"/>
  <c r="G86" i="14"/>
  <c r="G207" i="14"/>
  <c r="G211" i="14"/>
  <c r="G235" i="14"/>
  <c r="G239" i="14"/>
  <c r="G238" i="14"/>
  <c r="G237" i="14"/>
  <c r="G226" i="14"/>
  <c r="G223" i="14"/>
  <c r="G246" i="14"/>
  <c r="G241" i="14"/>
  <c r="G242" i="14"/>
  <c r="G243" i="14"/>
  <c r="G219" i="14"/>
  <c r="G204" i="14"/>
  <c r="G247" i="14"/>
  <c r="G248" i="14"/>
  <c r="G249" i="14"/>
  <c r="G250" i="14"/>
  <c r="G251" i="14"/>
  <c r="G245" i="14"/>
  <c r="E81" i="13"/>
  <c r="E94" i="13"/>
  <c r="E93" i="13"/>
  <c r="E92" i="13"/>
  <c r="E90" i="13"/>
  <c r="E89" i="13"/>
  <c r="E88" i="13"/>
  <c r="E87" i="13"/>
  <c r="E86" i="13"/>
  <c r="E85" i="13"/>
  <c r="E84" i="13"/>
  <c r="E83" i="13"/>
  <c r="E82" i="13"/>
  <c r="E79" i="13"/>
  <c r="G22" i="8"/>
  <c r="G203" i="14"/>
  <c r="G205" i="14"/>
  <c r="G206" i="14"/>
  <c r="G208" i="14"/>
  <c r="G209" i="14"/>
  <c r="G210" i="14"/>
  <c r="G212" i="14"/>
  <c r="G213" i="14"/>
  <c r="G214" i="14"/>
  <c r="G215" i="14"/>
  <c r="G216" i="14"/>
  <c r="G217" i="14"/>
  <c r="G218" i="14"/>
  <c r="G220" i="14"/>
  <c r="G221" i="14"/>
  <c r="G222" i="14"/>
  <c r="G224" i="14"/>
  <c r="G225" i="14"/>
  <c r="G227" i="14"/>
  <c r="G228" i="14"/>
  <c r="G229" i="14"/>
  <c r="G230" i="14"/>
  <c r="G231" i="14"/>
  <c r="G232" i="14"/>
  <c r="G233" i="14"/>
  <c r="G234" i="14"/>
  <c r="G236" i="14"/>
  <c r="G240" i="14"/>
  <c r="G244" i="14"/>
  <c r="G202" i="14"/>
  <c r="G200" i="14"/>
  <c r="G201" i="14"/>
  <c r="G197" i="14"/>
  <c r="G198" i="14"/>
  <c r="G199" i="14"/>
  <c r="G196" i="14"/>
  <c r="G186" i="14"/>
  <c r="G193" i="14"/>
  <c r="G174" i="14"/>
  <c r="G39" i="14"/>
  <c r="G192" i="14"/>
  <c r="H191" i="14"/>
  <c r="G60" i="14"/>
  <c r="H59" i="14"/>
  <c r="G194" i="14"/>
  <c r="G195" i="14"/>
  <c r="G189" i="14"/>
  <c r="G191" i="14"/>
  <c r="G188" i="14"/>
  <c r="E72" i="13"/>
  <c r="E41" i="13"/>
  <c r="G75" i="13"/>
  <c r="G74" i="13"/>
  <c r="G70" i="13"/>
  <c r="G23" i="8"/>
  <c r="G18" i="20"/>
  <c r="G22" i="19"/>
  <c r="G69" i="13"/>
  <c r="G71" i="13"/>
  <c r="G73" i="13"/>
  <c r="G184" i="14"/>
  <c r="O90" i="9"/>
  <c r="Q90" i="9"/>
  <c r="G95" i="13"/>
  <c r="G96" i="13"/>
  <c r="G97" i="13"/>
  <c r="G98" i="13"/>
  <c r="G99" i="13"/>
  <c r="G100" i="13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157" i="13"/>
  <c r="L31" i="15"/>
  <c r="Q29" i="17"/>
  <c r="Q29" i="18"/>
  <c r="O29" i="19"/>
  <c r="Q29" i="19"/>
  <c r="Q30" i="20"/>
  <c r="G19" i="20"/>
  <c r="C19" i="15"/>
  <c r="F19" i="15"/>
  <c r="I19" i="15"/>
  <c r="L19" i="15"/>
  <c r="C23" i="15"/>
  <c r="F23" i="15"/>
  <c r="I23" i="15"/>
  <c r="L23" i="15"/>
  <c r="O270" i="14"/>
  <c r="G32" i="20"/>
  <c r="G25" i="20"/>
  <c r="K27" i="20"/>
  <c r="M27" i="20"/>
  <c r="O27" i="20"/>
  <c r="Q27" i="20"/>
  <c r="S27" i="20"/>
  <c r="K28" i="20"/>
  <c r="M28" i="20"/>
  <c r="O28" i="20"/>
  <c r="Q28" i="20"/>
  <c r="S28" i="20"/>
  <c r="K29" i="20"/>
  <c r="M29" i="20"/>
  <c r="O29" i="20"/>
  <c r="Q29" i="20"/>
  <c r="S29" i="20"/>
  <c r="K30" i="20"/>
  <c r="M30" i="20"/>
  <c r="O30" i="20"/>
  <c r="G16" i="20"/>
  <c r="G17" i="20"/>
  <c r="G31" i="19"/>
  <c r="G24" i="19"/>
  <c r="K26" i="19"/>
  <c r="M26" i="19"/>
  <c r="O26" i="19"/>
  <c r="Q26" i="19"/>
  <c r="S26" i="19"/>
  <c r="K27" i="19"/>
  <c r="M27" i="19"/>
  <c r="O27" i="19"/>
  <c r="Q27" i="19"/>
  <c r="S27" i="19"/>
  <c r="K28" i="19"/>
  <c r="M28" i="19"/>
  <c r="O28" i="19"/>
  <c r="Q28" i="19"/>
  <c r="S28" i="19"/>
  <c r="K29" i="19"/>
  <c r="M29" i="19"/>
  <c r="G16" i="19"/>
  <c r="G17" i="19"/>
  <c r="G18" i="19"/>
  <c r="G31" i="18"/>
  <c r="G24" i="18"/>
  <c r="K26" i="18"/>
  <c r="M26" i="18"/>
  <c r="O26" i="18"/>
  <c r="Q26" i="18"/>
  <c r="S26" i="18"/>
  <c r="K27" i="18"/>
  <c r="M27" i="18"/>
  <c r="O27" i="18"/>
  <c r="Q27" i="18"/>
  <c r="S27" i="18"/>
  <c r="K28" i="18"/>
  <c r="M28" i="18"/>
  <c r="O28" i="18"/>
  <c r="Q28" i="18"/>
  <c r="S28" i="18"/>
  <c r="K29" i="18"/>
  <c r="M29" i="18"/>
  <c r="O29" i="18"/>
  <c r="G16" i="18"/>
  <c r="G17" i="18"/>
  <c r="G18" i="18"/>
  <c r="G31" i="17"/>
  <c r="G24" i="17"/>
  <c r="K26" i="17"/>
  <c r="M26" i="17"/>
  <c r="O26" i="17"/>
  <c r="Q26" i="17"/>
  <c r="S26" i="17"/>
  <c r="K27" i="17"/>
  <c r="M27" i="17"/>
  <c r="O27" i="17"/>
  <c r="Q27" i="17"/>
  <c r="S27" i="17"/>
  <c r="K28" i="17"/>
  <c r="M28" i="17"/>
  <c r="O28" i="17"/>
  <c r="Q28" i="17"/>
  <c r="S28" i="17"/>
  <c r="K29" i="17"/>
  <c r="M29" i="17"/>
  <c r="O29" i="17"/>
  <c r="G16" i="17"/>
  <c r="G17" i="17"/>
  <c r="G18" i="17"/>
  <c r="G57" i="8"/>
  <c r="G77" i="13"/>
  <c r="G78" i="13"/>
  <c r="G76" i="13"/>
  <c r="G124" i="14"/>
  <c r="G148" i="14"/>
  <c r="G142" i="14"/>
  <c r="G164" i="14"/>
  <c r="I13" i="15"/>
  <c r="G45" i="8"/>
  <c r="O3" i="11"/>
  <c r="S271" i="14"/>
  <c r="Q271" i="14"/>
  <c r="Q268" i="14"/>
  <c r="O271" i="14"/>
  <c r="O267" i="14" s="1"/>
  <c r="O269" i="14"/>
  <c r="O268" i="14"/>
  <c r="M269" i="14"/>
  <c r="M271" i="14"/>
  <c r="M270" i="14"/>
  <c r="M268" i="14"/>
  <c r="K271" i="14"/>
  <c r="K270" i="14"/>
  <c r="K269" i="14"/>
  <c r="K268" i="14"/>
  <c r="Q269" i="14"/>
  <c r="Q270" i="14"/>
  <c r="S268" i="14"/>
  <c r="S269" i="14"/>
  <c r="S270" i="14"/>
  <c r="S206" i="11"/>
  <c r="Q206" i="11"/>
  <c r="O206" i="11"/>
  <c r="M206" i="11"/>
  <c r="K206" i="11"/>
  <c r="M90" i="9"/>
  <c r="K90" i="9"/>
  <c r="K69" i="8"/>
  <c r="G162" i="11"/>
  <c r="G163" i="11"/>
  <c r="G53" i="8"/>
  <c r="G54" i="8"/>
  <c r="G55" i="8"/>
  <c r="G16" i="14"/>
  <c r="K87" i="9"/>
  <c r="G189" i="11"/>
  <c r="G199" i="11"/>
  <c r="G201" i="11"/>
  <c r="K203" i="11"/>
  <c r="M203" i="11"/>
  <c r="O203" i="11"/>
  <c r="Q203" i="11"/>
  <c r="S203" i="11"/>
  <c r="K204" i="11"/>
  <c r="M204" i="11"/>
  <c r="O204" i="11"/>
  <c r="Q204" i="11"/>
  <c r="S204" i="11"/>
  <c r="K205" i="11"/>
  <c r="M205" i="11"/>
  <c r="O205" i="11"/>
  <c r="Q205" i="11"/>
  <c r="S205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4" i="11"/>
  <c r="G185" i="11"/>
  <c r="G186" i="11"/>
  <c r="G187" i="11"/>
  <c r="G188" i="11"/>
  <c r="G190" i="11"/>
  <c r="G191" i="11"/>
  <c r="G192" i="11"/>
  <c r="G193" i="11"/>
  <c r="G194" i="11"/>
  <c r="G195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4" i="11"/>
  <c r="G165" i="11"/>
  <c r="G166" i="11"/>
  <c r="G167" i="11"/>
  <c r="G168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16" i="11"/>
  <c r="G17" i="14"/>
  <c r="G18" i="14"/>
  <c r="G19" i="14"/>
  <c r="G20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8" i="14"/>
  <c r="G119" i="14"/>
  <c r="G120" i="14"/>
  <c r="G121" i="14"/>
  <c r="G122" i="14"/>
  <c r="G123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3" i="14"/>
  <c r="G144" i="14"/>
  <c r="G145" i="14"/>
  <c r="G146" i="14"/>
  <c r="G147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5" i="14"/>
  <c r="G166" i="14"/>
  <c r="G167" i="14"/>
  <c r="G168" i="14"/>
  <c r="G169" i="14"/>
  <c r="G170" i="14"/>
  <c r="G171" i="14"/>
  <c r="G172" i="14"/>
  <c r="G173" i="14"/>
  <c r="G175" i="14"/>
  <c r="G176" i="14"/>
  <c r="G177" i="14"/>
  <c r="G178" i="14"/>
  <c r="G179" i="14"/>
  <c r="G180" i="14"/>
  <c r="G181" i="14"/>
  <c r="G182" i="14"/>
  <c r="G183" i="14"/>
  <c r="G185" i="14"/>
  <c r="G187" i="14"/>
  <c r="G190" i="14"/>
  <c r="G260" i="14"/>
  <c r="G273" i="14"/>
  <c r="F9" i="15" s="1"/>
  <c r="G264" i="14"/>
  <c r="O3" i="14"/>
  <c r="G60" i="13"/>
  <c r="G68" i="13"/>
  <c r="G66" i="13"/>
  <c r="G67" i="13"/>
  <c r="G64" i="13"/>
  <c r="G65" i="13"/>
  <c r="G51" i="13"/>
  <c r="G52" i="13"/>
  <c r="G53" i="13"/>
  <c r="G54" i="13"/>
  <c r="G55" i="13"/>
  <c r="G56" i="13"/>
  <c r="G57" i="13"/>
  <c r="G58" i="13"/>
  <c r="G59" i="13"/>
  <c r="G61" i="13"/>
  <c r="G62" i="13"/>
  <c r="G63" i="13"/>
  <c r="G58" i="8"/>
  <c r="G64" i="8"/>
  <c r="I5" i="15" s="1"/>
  <c r="G19" i="8"/>
  <c r="G20" i="8"/>
  <c r="G21" i="8"/>
  <c r="G24" i="8"/>
  <c r="G22" i="13"/>
  <c r="S168" i="13"/>
  <c r="Q168" i="13"/>
  <c r="O168" i="13"/>
  <c r="M168" i="13"/>
  <c r="K168" i="13"/>
  <c r="S167" i="13"/>
  <c r="Q167" i="13"/>
  <c r="O167" i="13"/>
  <c r="M167" i="13"/>
  <c r="K167" i="13"/>
  <c r="S166" i="13"/>
  <c r="Q166" i="13"/>
  <c r="O166" i="13"/>
  <c r="M166" i="13"/>
  <c r="K166" i="13"/>
  <c r="S165" i="13"/>
  <c r="Q165" i="13"/>
  <c r="O165" i="13"/>
  <c r="M165" i="13"/>
  <c r="K165" i="13"/>
  <c r="S164" i="13"/>
  <c r="S176" i="13" s="1"/>
  <c r="Q164" i="13"/>
  <c r="G50" i="13"/>
  <c r="G49" i="13"/>
  <c r="G48" i="13"/>
  <c r="G47" i="13"/>
  <c r="G46" i="13"/>
  <c r="G45" i="13"/>
  <c r="G44" i="13"/>
  <c r="G43" i="13"/>
  <c r="G42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1" i="13"/>
  <c r="G20" i="13"/>
  <c r="G170" i="13" s="1"/>
  <c r="O9" i="15" s="1"/>
  <c r="G19" i="13"/>
  <c r="G18" i="13"/>
  <c r="G17" i="13"/>
  <c r="G16" i="13"/>
  <c r="G159" i="13" s="1"/>
  <c r="O3" i="13"/>
  <c r="S89" i="9"/>
  <c r="Q89" i="9"/>
  <c r="O89" i="9"/>
  <c r="M89" i="9"/>
  <c r="K89" i="9"/>
  <c r="S88" i="9"/>
  <c r="Q88" i="9"/>
  <c r="O88" i="9"/>
  <c r="M88" i="9"/>
  <c r="K88" i="9"/>
  <c r="S87" i="9"/>
  <c r="Q87" i="9"/>
  <c r="O87" i="9"/>
  <c r="M87" i="9"/>
  <c r="S86" i="9"/>
  <c r="S96" i="9" s="1"/>
  <c r="Q86" i="9"/>
  <c r="Q94" i="9" s="1"/>
  <c r="G85" i="9"/>
  <c r="C5" i="15" s="1"/>
  <c r="G16" i="9"/>
  <c r="G81" i="9" s="1"/>
  <c r="O3" i="9"/>
  <c r="M267" i="14" l="1"/>
  <c r="M279" i="14" s="1"/>
  <c r="G266" i="14"/>
  <c r="F5" i="15" s="1"/>
  <c r="G262" i="14"/>
  <c r="F11" i="15" s="1"/>
  <c r="K267" i="14"/>
  <c r="K277" i="14" s="1"/>
  <c r="Q174" i="13"/>
  <c r="Q172" i="13"/>
  <c r="S172" i="13"/>
  <c r="O26" i="20"/>
  <c r="M26" i="20"/>
  <c r="K26" i="20"/>
  <c r="K34" i="20" s="1"/>
  <c r="G22" i="18"/>
  <c r="G40" i="18" s="1"/>
  <c r="G40" i="19"/>
  <c r="G92" i="9"/>
  <c r="C9" i="15" s="1"/>
  <c r="G161" i="13"/>
  <c r="Q26" i="20"/>
  <c r="G23" i="20"/>
  <c r="G41" i="20" s="1"/>
  <c r="G21" i="20"/>
  <c r="S26" i="20"/>
  <c r="G20" i="19"/>
  <c r="S35" i="19"/>
  <c r="Q25" i="19"/>
  <c r="O25" i="19"/>
  <c r="M25" i="19"/>
  <c r="K25" i="19"/>
  <c r="G20" i="18"/>
  <c r="S25" i="18"/>
  <c r="Q25" i="18"/>
  <c r="O25" i="18"/>
  <c r="M25" i="18"/>
  <c r="K25" i="18"/>
  <c r="G22" i="17"/>
  <c r="G40" i="17" s="1"/>
  <c r="G20" i="17"/>
  <c r="S25" i="17"/>
  <c r="Q25" i="17"/>
  <c r="O25" i="17"/>
  <c r="M25" i="17"/>
  <c r="K25" i="17"/>
  <c r="K86" i="9"/>
  <c r="G197" i="11"/>
  <c r="G208" i="11"/>
  <c r="L9" i="15" s="1"/>
  <c r="Q202" i="11"/>
  <c r="Q267" i="14"/>
  <c r="Q277" i="14" s="1"/>
  <c r="S267" i="14"/>
  <c r="S279" i="14" s="1"/>
  <c r="M275" i="14"/>
  <c r="O11" i="15"/>
  <c r="S202" i="11"/>
  <c r="S210" i="11" s="1"/>
  <c r="Q210" i="11"/>
  <c r="O202" i="11"/>
  <c r="O210" i="11" s="1"/>
  <c r="M202" i="11"/>
  <c r="M210" i="11" s="1"/>
  <c r="K202" i="11"/>
  <c r="K210" i="11" s="1"/>
  <c r="F7" i="15"/>
  <c r="O279" i="14"/>
  <c r="O277" i="14"/>
  <c r="O275" i="14"/>
  <c r="M277" i="14"/>
  <c r="L5" i="15"/>
  <c r="C11" i="15"/>
  <c r="G83" i="9"/>
  <c r="C7" i="15" s="1"/>
  <c r="Q98" i="9"/>
  <c r="S98" i="9"/>
  <c r="M86" i="9"/>
  <c r="M98" i="9" s="1"/>
  <c r="Q96" i="9"/>
  <c r="K96" i="9"/>
  <c r="S94" i="9"/>
  <c r="L11" i="15"/>
  <c r="Q214" i="11"/>
  <c r="S214" i="11"/>
  <c r="Q212" i="11"/>
  <c r="S212" i="11"/>
  <c r="O7" i="15"/>
  <c r="G163" i="13"/>
  <c r="O5" i="15" s="1"/>
  <c r="Q176" i="13"/>
  <c r="S174" i="13"/>
  <c r="K164" i="13"/>
  <c r="K176" i="13" s="1"/>
  <c r="G179" i="13"/>
  <c r="K174" i="13"/>
  <c r="O164" i="13"/>
  <c r="K172" i="13"/>
  <c r="M164" i="13"/>
  <c r="K214" i="11"/>
  <c r="K212" i="11"/>
  <c r="M94" i="9"/>
  <c r="K98" i="9"/>
  <c r="O86" i="9"/>
  <c r="O98" i="9" s="1"/>
  <c r="K94" i="9"/>
  <c r="M96" i="9"/>
  <c r="K275" i="14" l="1"/>
  <c r="Q279" i="14"/>
  <c r="G282" i="14"/>
  <c r="K279" i="14"/>
  <c r="S275" i="14"/>
  <c r="F13" i="15"/>
  <c r="Q275" i="14"/>
  <c r="S277" i="14"/>
  <c r="L25" i="15"/>
  <c r="L21" i="15"/>
  <c r="I25" i="15"/>
  <c r="I21" i="15"/>
  <c r="F25" i="15"/>
  <c r="F21" i="15"/>
  <c r="C25" i="15"/>
  <c r="C21" i="15"/>
  <c r="L27" i="15"/>
  <c r="K36" i="20"/>
  <c r="K38" i="20"/>
  <c r="M34" i="20"/>
  <c r="M36" i="20"/>
  <c r="M38" i="20"/>
  <c r="O36" i="20"/>
  <c r="O38" i="20"/>
  <c r="S34" i="20"/>
  <c r="S36" i="20"/>
  <c r="S38" i="20"/>
  <c r="K33" i="19"/>
  <c r="K35" i="19"/>
  <c r="K37" i="19"/>
  <c r="M33" i="19"/>
  <c r="M35" i="19"/>
  <c r="M37" i="19"/>
  <c r="O33" i="19"/>
  <c r="O35" i="19"/>
  <c r="O37" i="19"/>
  <c r="Q33" i="19"/>
  <c r="Q35" i="19"/>
  <c r="Q37" i="19"/>
  <c r="S33" i="19"/>
  <c r="S37" i="19"/>
  <c r="K33" i="18"/>
  <c r="K35" i="18"/>
  <c r="K37" i="18"/>
  <c r="M33" i="18"/>
  <c r="M35" i="18"/>
  <c r="M37" i="18"/>
  <c r="O33" i="18"/>
  <c r="O35" i="18"/>
  <c r="O37" i="18"/>
  <c r="Q33" i="18"/>
  <c r="Q35" i="18"/>
  <c r="Q37" i="18"/>
  <c r="S33" i="18"/>
  <c r="S35" i="18"/>
  <c r="S37" i="18"/>
  <c r="K33" i="17"/>
  <c r="K35" i="17"/>
  <c r="K37" i="17"/>
  <c r="M33" i="17"/>
  <c r="M35" i="17"/>
  <c r="M37" i="17"/>
  <c r="O33" i="17"/>
  <c r="O35" i="17"/>
  <c r="O37" i="17"/>
  <c r="Q33" i="17"/>
  <c r="Q35" i="17"/>
  <c r="Q37" i="17"/>
  <c r="S33" i="17"/>
  <c r="S35" i="17"/>
  <c r="S37" i="17"/>
  <c r="O13" i="15"/>
  <c r="G101" i="9"/>
  <c r="C13" i="15"/>
  <c r="G217" i="11"/>
  <c r="L7" i="15"/>
  <c r="L13" i="15" s="1"/>
  <c r="O214" i="11"/>
  <c r="O212" i="11"/>
  <c r="M172" i="13"/>
  <c r="M176" i="13"/>
  <c r="M174" i="13"/>
  <c r="O174" i="13"/>
  <c r="O172" i="13"/>
  <c r="O176" i="13"/>
  <c r="M214" i="11"/>
  <c r="M212" i="11"/>
  <c r="O96" i="9"/>
  <c r="O94" i="9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6" i="8"/>
  <c r="G47" i="8"/>
  <c r="G48" i="8"/>
  <c r="G49" i="8"/>
  <c r="G50" i="8"/>
  <c r="G51" i="8"/>
  <c r="G52" i="8"/>
  <c r="G18" i="8"/>
  <c r="G71" i="8" s="1"/>
  <c r="I9" i="15" s="1"/>
  <c r="I27" i="15" l="1"/>
  <c r="F27" i="15"/>
  <c r="C27" i="15"/>
  <c r="G62" i="8"/>
  <c r="I7" i="15" s="1"/>
  <c r="E32" i="15" s="1"/>
  <c r="G60" i="8"/>
  <c r="I11" i="15" s="1"/>
  <c r="L30" i="15" s="1"/>
  <c r="Q69" i="8"/>
  <c r="O69" i="8"/>
  <c r="M69" i="8"/>
  <c r="G80" i="8" l="1"/>
  <c r="S68" i="8"/>
  <c r="Q68" i="8"/>
  <c r="O68" i="8"/>
  <c r="M68" i="8"/>
  <c r="K68" i="8"/>
  <c r="S67" i="8"/>
  <c r="Q67" i="8"/>
  <c r="O67" i="8"/>
  <c r="M67" i="8"/>
  <c r="K67" i="8"/>
  <c r="S66" i="8"/>
  <c r="Q66" i="8"/>
  <c r="O66" i="8"/>
  <c r="M66" i="8"/>
  <c r="K66" i="8"/>
  <c r="O3" i="8"/>
  <c r="K65" i="8" l="1"/>
  <c r="S65" i="8"/>
  <c r="S73" i="8" s="1"/>
  <c r="O65" i="8"/>
  <c r="O77" i="8" s="1"/>
  <c r="K73" i="8"/>
  <c r="Q65" i="8"/>
  <c r="Q73" i="8" s="1"/>
  <c r="S77" i="8"/>
  <c r="S75" i="8"/>
  <c r="M65" i="8"/>
  <c r="M73" i="8" s="1"/>
  <c r="O73" i="8" l="1"/>
  <c r="O75" i="8"/>
  <c r="K77" i="8"/>
  <c r="K75" i="8"/>
  <c r="M77" i="8"/>
  <c r="M75" i="8"/>
  <c r="Q77" i="8"/>
  <c r="Q75" i="8"/>
  <c r="Q38" i="20"/>
  <c r="Q36" i="20"/>
  <c r="Q34" i="20"/>
</calcChain>
</file>

<file path=xl/sharedStrings.xml><?xml version="1.0" encoding="utf-8"?>
<sst xmlns="http://schemas.openxmlformats.org/spreadsheetml/2006/main" count="2451" uniqueCount="777">
  <si>
    <t>UBS - Unidade Básica Paraíso do Sol</t>
  </si>
  <si>
    <t>ESTIMATIVA DE ENTREGA:</t>
  </si>
  <si>
    <t>RESTAM :</t>
  </si>
  <si>
    <t>DIAS</t>
  </si>
  <si>
    <t>OBJETIVO</t>
  </si>
  <si>
    <t>Acompanhar, monitorar e controlar as etapas da execução da obra, bem como a aquisição de equipamentos necessários para seu pleno funcionamento.
Problema: Risco de descompasso entre o término das obras e a aquisição de materiais e equipamentos.
Solução: Implantar ferramenta única para organizar e acompanhar as aquisições por unidade, conforme o cronograma das obras.
Benefício: Garantir início de funcionamento sem atrasos, com melhor planejamento e integração entre as áreas.</t>
  </si>
  <si>
    <t>LEGENDA</t>
  </si>
  <si>
    <t>1. Atenção</t>
  </si>
  <si>
    <r>
      <t xml:space="preserve">Em processo de </t>
    </r>
    <r>
      <rPr>
        <b/>
        <sz val="10"/>
        <color rgb="FF000000"/>
        <rFont val="Calibri"/>
        <scheme val="minor"/>
      </rPr>
      <t>cotação</t>
    </r>
  </si>
  <si>
    <t>2. Em andamento</t>
  </si>
  <si>
    <r>
      <t xml:space="preserve">Em processo de </t>
    </r>
    <r>
      <rPr>
        <b/>
        <sz val="10"/>
        <color rgb="FF000000"/>
        <rFont val="Calibri"/>
        <scheme val="minor"/>
      </rPr>
      <t>compra</t>
    </r>
  </si>
  <si>
    <t>3. Finalizado</t>
  </si>
  <si>
    <t>Entregue</t>
  </si>
  <si>
    <t>4. Não Necessita</t>
  </si>
  <si>
    <t>QTDE</t>
  </si>
  <si>
    <t>ITENS</t>
  </si>
  <si>
    <t>Valor Unitário 
(Estimado)</t>
  </si>
  <si>
    <t>Valor Total
(Estimado)</t>
  </si>
  <si>
    <t>FONTE DE COMPRA</t>
  </si>
  <si>
    <t>SD</t>
  </si>
  <si>
    <t>RC</t>
  </si>
  <si>
    <t>AF</t>
  </si>
  <si>
    <t>CONTRAPARTIDA</t>
  </si>
  <si>
    <t>ENTREGA</t>
  </si>
  <si>
    <t>COMPLEMENTO</t>
  </si>
  <si>
    <t>LONGARINA OTI PE METAL - 02 LUGARES</t>
  </si>
  <si>
    <t>HUMANITAS</t>
  </si>
  <si>
    <t>Está contemplado no EXP. 23951/2026</t>
  </si>
  <si>
    <t>LONGARINA OTI PE METAL - 03 LUGARES</t>
  </si>
  <si>
    <t>LONGARINA OTI PE METAL -  POLATRONA PLUS</t>
  </si>
  <si>
    <t>CONTRATAÇÃO DE EMPRESA ESPECIALIZADA EM FORNECIMENTO E INSTALAÇÃO DE PLACAS E TOTENS DE IDENTIFICAÇÃO</t>
  </si>
  <si>
    <t>PREFEITURA</t>
  </si>
  <si>
    <r>
      <rPr>
        <sz val="11"/>
        <color rgb="FF00B0F0"/>
        <rFont val="Calibri"/>
      </rPr>
      <t>RC 3577/2026</t>
    </r>
    <r>
      <rPr>
        <sz val="11"/>
        <color rgb="FF000000"/>
        <rFont val="Calibri"/>
      </rPr>
      <t xml:space="preserve"> - EXP.16007/2026 enviado ao DGOC em 11/03/2026 (canelado) - Segue SD 1777/2026 Verba Federal</t>
    </r>
  </si>
  <si>
    <t>TOTAL</t>
  </si>
  <si>
    <t>Total</t>
  </si>
  <si>
    <t>Atenção</t>
  </si>
  <si>
    <t>Em andamento</t>
  </si>
  <si>
    <t>Finalizado</t>
  </si>
  <si>
    <t>Não Necessita</t>
  </si>
  <si>
    <t>ADITAMENTO</t>
  </si>
  <si>
    <t>FINALIZADA</t>
  </si>
  <si>
    <t>EM ANDAMENTO</t>
  </si>
  <si>
    <t>ATENÇÃO</t>
  </si>
  <si>
    <t>UBS - Unidade Básica Jardim da Granja</t>
  </si>
  <si>
    <t>UBS - Unidade Básica Jardim Satélite</t>
  </si>
  <si>
    <t>UBS - Unidade Básica Vila Nair</t>
  </si>
  <si>
    <t>UBS - Unidade Básica de Saúde Cajuru</t>
  </si>
  <si>
    <t xml:space="preserve">******** </t>
  </si>
  <si>
    <t>representa valor atualizado pelo Mapa de Preço</t>
  </si>
  <si>
    <t>APARELHO DE RX ODONTOLOGICO / ODONTOLÓGICO</t>
  </si>
  <si>
    <r>
      <rPr>
        <b/>
        <sz val="9"/>
        <color rgb="FF00B0F0"/>
        <rFont val="Calibri"/>
        <scheme val="minor"/>
      </rPr>
      <t>EXPEDIENTE 39664/2026 enviado ao Sr Otavio dia 01/06/2026.</t>
    </r>
    <r>
      <rPr>
        <sz val="9"/>
        <color rgb="FF000000"/>
        <rFont val="Calibri"/>
        <scheme val="minor"/>
      </rPr>
      <t xml:space="preserve"> Enviado ao DPSS para cotação no dia 16/03/2026</t>
    </r>
  </si>
  <si>
    <t>APARELHO DE ULTRASSOM / ODONTOLOGICO</t>
  </si>
  <si>
    <r>
      <rPr>
        <b/>
        <sz val="9"/>
        <color rgb="FF00B0F0"/>
        <rFont val="Calibri"/>
        <scheme val="minor"/>
      </rPr>
      <t>EXPEDIENTE 35449/2026 enviado ao Sr Otavio no dia 18/05/2026.</t>
    </r>
    <r>
      <rPr>
        <sz val="9"/>
        <color rgb="FF000000"/>
        <rFont val="Calibri"/>
        <scheme val="minor"/>
      </rPr>
      <t xml:space="preserve"> Enviado ao DPSS para cotação no dia 16/03/2026</t>
    </r>
  </si>
  <si>
    <t>ARMÁRIO VESTUÁRIO - M / F</t>
  </si>
  <si>
    <r>
      <rPr>
        <b/>
        <sz val="9"/>
        <color rgb="FF00B0F0"/>
        <rFont val="Calibri"/>
        <scheme val="minor"/>
      </rPr>
      <t xml:space="preserve">EXPEDIENTE 34459/2026 enviado ao Sr Otavio dia 14/05/2026. </t>
    </r>
    <r>
      <rPr>
        <sz val="9"/>
        <color rgb="FF000000"/>
        <rFont val="Calibri"/>
        <scheme val="minor"/>
      </rPr>
      <t>Enviado ao DPSS para cotação no dia 16/03/2026</t>
    </r>
  </si>
  <si>
    <t>ARMÁRIO VITRINE - 02 PORTAS</t>
  </si>
  <si>
    <t>AUTOCLAVE 54 LITROS</t>
  </si>
  <si>
    <t>AVENTAL DE CHUMBO ADULTO - ODONTO</t>
  </si>
  <si>
    <t>AVENTAL DE CHUMBO INFANTIL - ODONTO</t>
  </si>
  <si>
    <t>BALANÇA ADULTO DIGITAL</t>
  </si>
  <si>
    <t>BALANÇA INFANTIL</t>
  </si>
  <si>
    <t>BOMBONA - ODONTO</t>
  </si>
  <si>
    <t xml:space="preserve">BRAÇADEIRA - INOX </t>
  </si>
  <si>
    <t xml:space="preserve">CADEIRA DE COLETA </t>
  </si>
  <si>
    <t>CADEIRA DE RODA OBESO</t>
  </si>
  <si>
    <t>CADEIRA ERGOMÉTRICA PARA FUNCIONÁRIO / COM BRAÇO E RODIZIO</t>
  </si>
  <si>
    <t>CADEIRA ODONTOLOGICA COMPLETA</t>
  </si>
  <si>
    <t>CADEIRA PARA PACIENTE / SEM BRAÇO E FIXA</t>
  </si>
  <si>
    <t>CADEIRA DE POLIPROPILENO - BRANCA EMPILHAVEL</t>
  </si>
  <si>
    <t>CAIXA REVELADORA - ODONTO</t>
  </si>
  <si>
    <r>
      <rPr>
        <b/>
        <sz val="9"/>
        <color rgb="FF00B0F0"/>
        <rFont val="Calibri"/>
        <scheme val="minor"/>
      </rPr>
      <t xml:space="preserve">EXPEDIENTE 32629/2026 enviado ao Sr Otavio na data 08/05/2026 </t>
    </r>
    <r>
      <rPr>
        <sz val="9"/>
        <color rgb="FF000000"/>
        <rFont val="Calibri"/>
        <scheme val="minor"/>
      </rPr>
      <t>- Enviado ao DPSS para cotação no dia 16/03/2026</t>
    </r>
  </si>
  <si>
    <t>CANETA DE ALTA ROTAÇÃO - ODONTO</t>
  </si>
  <si>
    <t>CARRINHO DE CURATIVO COM BALDE E BACIA - INOX</t>
  </si>
  <si>
    <t>CESTINHOS PARA ACOMODAÇÃO DAS MEDICAÇÕES</t>
  </si>
  <si>
    <t>CONTRA ANGULO</t>
  </si>
  <si>
    <t>DETECTOR FETAL PORTATIL</t>
  </si>
  <si>
    <t>ESCADA DE 2 DEGRAUS</t>
  </si>
  <si>
    <t>ESCADA DE 5 DEGRAUS (ARQUIVO/FARMACIA)</t>
  </si>
  <si>
    <t>ESFIGMOMANÔMETRO ADULTO</t>
  </si>
  <si>
    <t>ESFIGMOMANÔMETRO INFANTIL</t>
  </si>
  <si>
    <t>ESFIGMOMANÔMETRO OBESO</t>
  </si>
  <si>
    <t>ESTETOSCÓPIO ADULTO DUPLO EM AÇO INOX</t>
  </si>
  <si>
    <t>ESTETOSCÓPIO INFANTIL DUPLO EM AÇO INOX</t>
  </si>
  <si>
    <t>FOCO REFLETOR FLEXIVEL / LAMPADA LED</t>
  </si>
  <si>
    <t>FOGÃO ELETRICO - 02 BOCAS</t>
  </si>
  <si>
    <t>FOTOPOLIMEZADOR - ODONTOLOGICO</t>
  </si>
  <si>
    <t>FRALDARIO (SALA DE AMAMENTAÇÃO)</t>
  </si>
  <si>
    <t>GELADEIRA DUPLEX - COPA/COLETA</t>
  </si>
  <si>
    <t>INCUBADORA DE TESTE BIOLOGICO</t>
  </si>
  <si>
    <t>LIXEIRA DE 100 LITROS - POLIPROPILENO COM TAMPA E SUPORTE DE FERRO</t>
  </si>
  <si>
    <t>LIXIERA DE 15 LITROS - POLIPROPILENO COM TAMPA</t>
  </si>
  <si>
    <t>LIXEIRA DE 30 LITROS - POLIPROPILENO COM TAMPA E SUPORTE DE FERRO</t>
  </si>
  <si>
    <t>LIXEIRA DE 60 LITROS - POLIPROPILENO COM TAMPA E SUPORTE DE FERRO</t>
  </si>
  <si>
    <t>LIXIERA VAI VEM - INOX</t>
  </si>
  <si>
    <t>MACA COMPLETA - MDF BRANCA MULT COM ARMÁRIO</t>
  </si>
  <si>
    <t>MACA ADULTO INOX COM LEITO MOVEL</t>
  </si>
  <si>
    <r>
      <rPr>
        <b/>
        <sz val="9"/>
        <color rgb="FF00B0F0"/>
        <rFont val="Calibri"/>
        <scheme val="minor"/>
      </rPr>
      <t>EXPEDIENTE 41512/2026 enviado ao Sr Otavio dia 09/06/2026.</t>
    </r>
    <r>
      <rPr>
        <sz val="9"/>
        <color rgb="FF000000"/>
        <rFont val="Calibri"/>
        <scheme val="minor"/>
      </rPr>
      <t>Enviado ao DPSS para cotação no dia 16/03/2026</t>
    </r>
  </si>
  <si>
    <t>MACA COM RODIZIO E GRADE</t>
  </si>
  <si>
    <t xml:space="preserve">MESA AUXILIAR INOX </t>
  </si>
  <si>
    <t>MICROMOTOR</t>
  </si>
  <si>
    <t>MICROONDAS - 31 LITROS</t>
  </si>
  <si>
    <t>MICROONDAS - 20 LITROS (CURATIVO)</t>
  </si>
  <si>
    <t>MOCHO (CONSULTORIOS / ODONTO)</t>
  </si>
  <si>
    <t>NEGATOSCOPIO</t>
  </si>
  <si>
    <t>OTOSCOPIO COMPLETO</t>
  </si>
  <si>
    <t>OXIMENTRO DE PULSO</t>
  </si>
  <si>
    <t>POLTRONA DE AMAMENTAÇÃO</t>
  </si>
  <si>
    <t>RASPBERRY</t>
  </si>
  <si>
    <t>RÉGUA ANTROPOMETRICA - MADEIRA</t>
  </si>
  <si>
    <t>SELADORA - ESTERILIZAÇÃO</t>
  </si>
  <si>
    <t>TERMOHEGROMETRO</t>
  </si>
  <si>
    <t>PROTETOR DE TIREOIDE - ODONTO</t>
  </si>
  <si>
    <t>PROJETO MARCENARIA</t>
  </si>
  <si>
    <t>Está contemplado no EXP. 41558 /2026</t>
  </si>
  <si>
    <t>TV 50" - RECEPÇÃO 01</t>
  </si>
  <si>
    <t>AR CONDICIONADO - VÁRIOS PARA COMPLEMENTAR NECESSIDADE</t>
  </si>
  <si>
    <r>
      <rPr>
        <b/>
        <sz val="9"/>
        <color rgb="FF00B0F0"/>
        <rFont val="Calibri"/>
        <scheme val="minor"/>
      </rPr>
      <t>EXPEDIENTE 34852/2026 enviado ao Sr Otavio na data 15/05/2026</t>
    </r>
    <r>
      <rPr>
        <sz val="9"/>
        <color rgb="FF000000"/>
        <rFont val="Calibri"/>
        <scheme val="minor"/>
      </rPr>
      <t xml:space="preserve"> </t>
    </r>
  </si>
  <si>
    <t>UBS - Unidade Básica de Saúde Vila Industrial</t>
  </si>
  <si>
    <r>
      <rPr>
        <b/>
        <sz val="9"/>
        <color rgb="FF00B0F0"/>
        <rFont val="Calibri"/>
        <scheme val="minor"/>
      </rPr>
      <t>EXPEDIENTE 35449/2026 enviado ao Sr Otavio no dia 18/05/2026</t>
    </r>
    <r>
      <rPr>
        <sz val="9"/>
        <color rgb="FF000000"/>
        <rFont val="Calibri"/>
        <scheme val="minor"/>
      </rPr>
      <t>. Enviado ao DPSS para cotação no dia 26/02 - alteração necessárias no dia 03/03 - ENCERRADA no dia 04/03 as demais alterações necessárias</t>
    </r>
  </si>
  <si>
    <t>ARQUIVO DE FICHA DE AÇO - 06 GAVETAS (UTILIZADO NA SALA DE VACINA)</t>
  </si>
  <si>
    <r>
      <rPr>
        <b/>
        <sz val="9"/>
        <color rgb="FF00B0F0"/>
        <rFont val="Calibri"/>
        <scheme val="minor"/>
      </rPr>
      <t xml:space="preserve">EXPEDIENTE 34459/2026 enviado ao Sr Otavio dia 14/05/2026. </t>
    </r>
    <r>
      <rPr>
        <sz val="9"/>
        <color rgb="FF000000"/>
        <rFont val="Calibri"/>
        <scheme val="minor"/>
      </rPr>
      <t>Enviado ao DPSS para cotação no dia 26/02 - alteração necessárias no dia 03/03 - ENCERRADA no dia 04/03 as demais alterações necessárias</t>
    </r>
  </si>
  <si>
    <t>ASPIRADOR DE SECREÇÃO PORTATIL C/ RODÍZIO</t>
  </si>
  <si>
    <r>
      <rPr>
        <b/>
        <sz val="9"/>
        <color rgb="FF00B0F0"/>
        <rFont val="Calibri"/>
      </rPr>
      <t>EXPEDIENTE 39664/2026 enviado ao Sr Otavio dia 01/06/2026</t>
    </r>
    <r>
      <rPr>
        <sz val="9"/>
        <color rgb="FF000000"/>
        <rFont val="Calibri"/>
      </rPr>
      <t>. Enviado ao DPSS para cotação no dia 26/02 - alteração necessárias no dia 03/03 - ENCERRADA no dia 04/03 as demais alterações necessárias</t>
    </r>
  </si>
  <si>
    <t>AUTOCLAVE - 54 LITROS</t>
  </si>
  <si>
    <t>AVENTAL DE CHUMBO INFANTIL - PLUBÍFERO / ODONTO</t>
  </si>
  <si>
    <t>CADEIRA ALTA / TOTEM</t>
  </si>
  <si>
    <r>
      <rPr>
        <b/>
        <sz val="9"/>
        <color rgb="FF00B0F0"/>
        <rFont val="Calibri"/>
      </rPr>
      <t>EXPEDIENTE 32629/2026 enviado ao Sr Otavio na data 08/05/2026</t>
    </r>
    <r>
      <rPr>
        <sz val="9"/>
        <color rgb="FF000000"/>
        <rFont val="Calibri"/>
      </rPr>
      <t xml:space="preserve"> - Enviado ao DPSS para cotação no dia 26/02 - alteração necessárias no dia 03/03 - ENCERRADA no dia 04/03 as demais alterações necessárias.</t>
    </r>
  </si>
  <si>
    <t>ESCADA DE 02 DEGRAUS</t>
  </si>
  <si>
    <t>MACA SIMPLES DE RODIZIO</t>
  </si>
  <si>
    <t>MESA AUXILIAR INOX - ODONTO</t>
  </si>
  <si>
    <t>RASPBERRY (TV DA RECEPÇÃO 01)</t>
  </si>
  <si>
    <t>EXPEDIENTE 15998/2026 enviado ao DGOC em 11/03/2026</t>
  </si>
  <si>
    <t>APARELHO DE TV 50" - RECEPÇÃO 01</t>
  </si>
  <si>
    <t>CER - Centro Especializado em Reabilitação - Tipo III</t>
  </si>
  <si>
    <t>TIPO DE CONTRATAÇÃO</t>
  </si>
  <si>
    <t>Armário para escritório e deposito fisio/ostomia/limpeza</t>
  </si>
  <si>
    <t>SD 1235 / RC 1918 ENCAMINHADO AO COMPRAS EM 12/03 - PE 88/2026 - AB 22/06</t>
  </si>
  <si>
    <t xml:space="preserve">LICITAÇÃO </t>
  </si>
  <si>
    <t>Armário para consultórios</t>
  </si>
  <si>
    <t>LICITAÇÃO</t>
  </si>
  <si>
    <t>Suporte para microondas</t>
  </si>
  <si>
    <t>SD 1236 / RC 1914 ENCAMINHADO AO COMPRAS EM 12/03 - PE 88/2026 - AB 22/06</t>
  </si>
  <si>
    <t>Arquivo de aço</t>
  </si>
  <si>
    <t>Gaveteiro volante para impressora</t>
  </si>
  <si>
    <t>suporte para CPU</t>
  </si>
  <si>
    <t>SD 2631</t>
  </si>
  <si>
    <t>Biombo</t>
  </si>
  <si>
    <t>SD 872 - RC 1748 - ENCAMINHADO AO COMPRAS EM 06/03 - VISTORIADO EM 12/06</t>
  </si>
  <si>
    <t>COMPRA DIRETA</t>
  </si>
  <si>
    <t xml:space="preserve">Cadeiras infantis da área de convenincia </t>
  </si>
  <si>
    <t>SD 1233 / RC 1909 ENCAMINHADO AO COMPRAS EM 12/03 - ITEM CANCELADO</t>
  </si>
  <si>
    <t>Cadeira de rodas obeso</t>
  </si>
  <si>
    <t>SD 926 - RC 1792 - ENCAMINHADO AO COMPRAS EM 06/03</t>
  </si>
  <si>
    <t>Poltrona para Administração/coordenação</t>
  </si>
  <si>
    <t>Cadeira Fixa</t>
  </si>
  <si>
    <t>SD 1233 / RC 1909 ENCAMINHADO AO COMPRAS EM 12/03 - AF 3525</t>
  </si>
  <si>
    <t>Cadeira giratória (45 funcionários)</t>
  </si>
  <si>
    <t>SD 1233 / RC 1909 ENCAMINHADO AO COMPRAS EM 12/03 - AF 3538 - VISTORIA 12/06</t>
  </si>
  <si>
    <t>Televisor de 50 plegadas</t>
  </si>
  <si>
    <t>SD - 874 / RC 1907 ENCAMINHADO AO COMPRAS EM 12/03 - vistoria 29/05</t>
  </si>
  <si>
    <t>Televisor de 75 polegadas</t>
  </si>
  <si>
    <t>SD - 874 / RC 1907 ENCAMINHADO AO COMPRAS EM 12/03 - VISTORIA 12/06</t>
  </si>
  <si>
    <t>Mesa para cozinha de 6 lugares</t>
  </si>
  <si>
    <t>SD 1234 / RC 1917 ENCAMINHADO AO COMPRAS EM 12/03 - PE 88/2026 AB 22/06</t>
  </si>
  <si>
    <t>Mesa Administrativa</t>
  </si>
  <si>
    <t>Mesa Coordenação</t>
  </si>
  <si>
    <t>Mesa recepção/consultório</t>
  </si>
  <si>
    <t>Mesa de Reunião pequena com 6 cadeiras</t>
  </si>
  <si>
    <t>SD 1234 / RC 1917 ENCAMINHADO AO COMPRAS EM 12/03 - PE 88/2026 AB  22/06</t>
  </si>
  <si>
    <t>Mesa da área de convivência e sala AVD com 4 cadeiras</t>
  </si>
  <si>
    <t>Mesa ortostática</t>
  </si>
  <si>
    <t>SD 925 - RC 1749 - ENCAMINHADO AO COMPRAS EM 06/03</t>
  </si>
  <si>
    <t>Mesa para cadeirante</t>
  </si>
  <si>
    <t>SD 872 - RC 1748 - ENCAMINHADO AO COMPRAS EM 06/03</t>
  </si>
  <si>
    <t>Escada 2 degraus</t>
  </si>
  <si>
    <t>Conjunto mesa c/4 cadeiras infantil para salas de terapia</t>
  </si>
  <si>
    <t>SD 2120 - RC 3783</t>
  </si>
  <si>
    <t>Lanterna Clínica</t>
  </si>
  <si>
    <t>SD 881 / RC 1900 ENCAMINHADO AO COMPRAS EM 12/03 VISTORIADO EM 30/04</t>
  </si>
  <si>
    <t>Nebulizador Portátil</t>
  </si>
  <si>
    <t>SD 881 / RC 1900 ENCAMINHADO AO COMPRAS EM 12/03 VISTORIADO EM 08/05</t>
  </si>
  <si>
    <t>Cronômetro</t>
  </si>
  <si>
    <t>SD 877 - RC 1795 - AF 2388 E 2390 VISTORIADO EM 30/04</t>
  </si>
  <si>
    <t>Aspirador de secreções</t>
  </si>
  <si>
    <t>SD 881 / RC 1900 ENCAMINHADO AO COMPRAS EM 12/03 - VISTORIA EM 29/05</t>
  </si>
  <si>
    <t>Fotóforo</t>
  </si>
  <si>
    <t>SD 881 / RC 1900 ENCAMINHADO AO COMPRAS EM 12/03 - entregue 01 em 08/05</t>
  </si>
  <si>
    <t>Glicosímetro</t>
  </si>
  <si>
    <t>Mocho</t>
  </si>
  <si>
    <t>Reanimador Pulmonar Manual Adulto (Ambu)</t>
  </si>
  <si>
    <t>SD 880 / RC -1742 / AF 2241 VISTORIADO EM 30/04</t>
  </si>
  <si>
    <t>Balança Antropométrica Infantil</t>
  </si>
  <si>
    <t>SD 877 - RC 1795 - AF 2388 E 2390 - VISTORIADO EM 19/05</t>
  </si>
  <si>
    <t>Balança Antropométrica Adulto</t>
  </si>
  <si>
    <t>DEA – Desfibrilador Externo Automático</t>
  </si>
  <si>
    <t>Trocador de Fraldas de Parede Infantil</t>
  </si>
  <si>
    <t>Laringoscópio adulto</t>
  </si>
  <si>
    <t>Laringoscópio infantil</t>
  </si>
  <si>
    <t>Goniômetro</t>
  </si>
  <si>
    <t>Martelo de Impulso</t>
  </si>
  <si>
    <t>SD 924 - RC 1793 - ENCAMINHADO AO COMPRAS EM 06/03 - VISTORIADO EM 19/05</t>
  </si>
  <si>
    <t>Oxímetro de Pulso</t>
  </si>
  <si>
    <t>Tatame</t>
  </si>
  <si>
    <t>SD 924 - RC 1793 - ENCAMINHADO AO COMPRAS EM 06/03 VISTORIADO EM 08/05</t>
  </si>
  <si>
    <t>Ganho de Inserção - Aparelho audiológico</t>
  </si>
  <si>
    <t>SD 922 - RC 2382 - ENCAMINHADO AO COMPRAS EM 26/03</t>
  </si>
  <si>
    <t>Sistema de Campo Livre*</t>
  </si>
  <si>
    <t>Videolaringoscópio</t>
  </si>
  <si>
    <t>Otoscópio</t>
  </si>
  <si>
    <t>SD 881 / RC 1900 ENCAMINHADO AO COMPRAS EM 12/03</t>
  </si>
  <si>
    <t>Autoclave</t>
  </si>
  <si>
    <t>Espéculo Nasal adulto</t>
  </si>
  <si>
    <t>SD 921 - RC 1752 - ENCAMINHADO AO COMPRAS EM 06/03 - VISTORIA 12/06</t>
  </si>
  <si>
    <t>Espéculo Nasal infantil</t>
  </si>
  <si>
    <t>Espéculo Auricular</t>
  </si>
  <si>
    <t>SD 921 - RC 1752 - ENCAMINHADO AO COMPRAS EM 06/03 VISTORIADO EM 08/05</t>
  </si>
  <si>
    <t>Pinças em baioneta com dente 21</t>
  </si>
  <si>
    <t>Pinças em baioneta com dente 17</t>
  </si>
  <si>
    <t>Pinças em baioneta sem dente 21</t>
  </si>
  <si>
    <t>Pinças em baioneta sem dente 17</t>
  </si>
  <si>
    <t>Pinças em baioneta 16</t>
  </si>
  <si>
    <t>Pinças em baioneta 14</t>
  </si>
  <si>
    <t>Pinça sem dente 20cm</t>
  </si>
  <si>
    <t>Pinça dente de rato 12cm</t>
  </si>
  <si>
    <t>Pinça dente de rato 20cm</t>
  </si>
  <si>
    <t>SD 921 - RC 1752 - ENCAMINHADO AO COMPRAS EM 06/03</t>
  </si>
  <si>
    <t>Curetas para remoção de cerume</t>
  </si>
  <si>
    <t>Extrator de cerume Seringa metálica de 100ml para remoção de cerume</t>
  </si>
  <si>
    <t>Ponteira de cabeça para comunicação alternativa</t>
  </si>
  <si>
    <t>Macas (Mesa de exames)</t>
  </si>
  <si>
    <t>Barras paralelas para Fisioterapia Adulto</t>
  </si>
  <si>
    <t>SD 925 - RC 1749 - ENCAMINHADO AO COMPRAS EM 06/03 AF 3676 - VISTORIA 12/06</t>
  </si>
  <si>
    <t>Escada Linear para Marcha</t>
  </si>
  <si>
    <t>Laser para Fisioterapia</t>
  </si>
  <si>
    <t>SD - 928 / RC - 1756 / AF 2924 E 2430</t>
  </si>
  <si>
    <t>TENS portátil</t>
  </si>
  <si>
    <t>SD 925 - RC 1749 - ENCAMINHADO AO COMPRAS EM 06/03 VISTORIADO EM 08/05</t>
  </si>
  <si>
    <t>Ultrassom para Fisioterapia</t>
  </si>
  <si>
    <t>SD 925 - RC 1749 - ENCAMINHADO AO COMPRAS EM 06/03 - VISTORIADO EM 19/05</t>
  </si>
  <si>
    <t>Rampa para alongamento</t>
  </si>
  <si>
    <t>SD 925 - RC 1749 - ENCAMINHADO AO COMPRAS EM 06/03 - AF 3676 - VISTORIA 12/06</t>
  </si>
  <si>
    <t>Bicicleta Horizontal</t>
  </si>
  <si>
    <t>SD 2111 - RC 4012</t>
  </si>
  <si>
    <t>Painel sensorial</t>
  </si>
  <si>
    <t>SD 2403 - RC 4583</t>
  </si>
  <si>
    <t>Balancim Proprioceptivo</t>
  </si>
  <si>
    <t>Jogo de halteres</t>
  </si>
  <si>
    <t>SD 925 - RC 1749 - ENCAMINHADO AO COMPRAS EM 06/03 AF 3676</t>
  </si>
  <si>
    <t>Cama Elástica Proprioceptiva</t>
  </si>
  <si>
    <t>Cicloergômetro Mini bike</t>
  </si>
  <si>
    <t>SD 925 - RC 1749 - ENCAMINHADO AO COMPRAS EM 06/03 VISTORIADO EM 30/04</t>
  </si>
  <si>
    <t>Esteira Ergométrica</t>
  </si>
  <si>
    <t>SD 2164 - ETP 395</t>
  </si>
  <si>
    <t>Monofilamentos</t>
  </si>
  <si>
    <t>SD 927 - RC 1754 - AF 2421</t>
  </si>
  <si>
    <t>Bola suíça tamanho 45</t>
  </si>
  <si>
    <t>Bola suíça tamanho 65</t>
  </si>
  <si>
    <t>SD 924 - RC 1793 - ENCAMINHADO AO COMPRAS EM 06/03</t>
  </si>
  <si>
    <t>Bola suíça tamanho 85</t>
  </si>
  <si>
    <t>Caneleira 1,0kg</t>
  </si>
  <si>
    <t>SD 924 - RC 1793 - ENCAMINHADO AO COMPRAS EM 06/03- VISTORIADO EM 29/05</t>
  </si>
  <si>
    <t>Caneleira 2,0kg</t>
  </si>
  <si>
    <t>SD 924 - RC 1793 - ENCAMINHADO AO COMPRAS EM 06/03 - VISTORIADO EM 29/05</t>
  </si>
  <si>
    <t>Caneleira 3,0 kg</t>
  </si>
  <si>
    <t>Rolo de posicionamento</t>
  </si>
  <si>
    <t>Disco proprioceptivo</t>
  </si>
  <si>
    <t>Faixa Elástica Extra Suave</t>
  </si>
  <si>
    <t>Faixa Elástica Leve</t>
  </si>
  <si>
    <t>Faixa Elástica Media</t>
  </si>
  <si>
    <t>Faixa Elástica Media Forte</t>
  </si>
  <si>
    <t>Faixa Elástica Super Forte</t>
  </si>
  <si>
    <t>Faixa Elástica Extra Forte</t>
  </si>
  <si>
    <t>Prancha de AVDs</t>
  </si>
  <si>
    <t>Bandagem</t>
  </si>
  <si>
    <t>Bengala</t>
  </si>
  <si>
    <t>SD 926 - RC 1792 - ENCAMINHADO AO COMPRAS EM 06/03 VISTORIADO EM 30/04</t>
  </si>
  <si>
    <t>Bengala 4 pontas</t>
  </si>
  <si>
    <t>Suporte de parede para bola</t>
  </si>
  <si>
    <t>Esteira Infantil</t>
  </si>
  <si>
    <t>SD 883 - RC 1738 - ENCAMINHADO AO COMPRAS EM 06/03 - VISTORIADO EM 29/05</t>
  </si>
  <si>
    <t>Andador tipo transfer infantil</t>
  </si>
  <si>
    <t>Cadeira de posicionamento</t>
  </si>
  <si>
    <t>Espaldar em Madeira (Barra/Escada de Ling)</t>
  </si>
  <si>
    <t>Camisa Polo Administrativo</t>
  </si>
  <si>
    <t>SD 2205 - RC 4013</t>
  </si>
  <si>
    <t>Blusa de frio Administrativo</t>
  </si>
  <si>
    <t>Pijama/jaleco</t>
  </si>
  <si>
    <t>SD 1984 - RC 3799 - ENCAMINHADO AO COMPRAS EM 14/05</t>
  </si>
  <si>
    <t>massa terapeutica de silicone</t>
  </si>
  <si>
    <t>SD 927 - RC 1754 - AF 2421 VISTORIADO EM 30/04</t>
  </si>
  <si>
    <t>Circuito espumado</t>
  </si>
  <si>
    <t>SD 882 - RC 1740 - AF 3774 ENCAMINHADO AO COMPRAS EM 06/03 - VISTORIA 12/06</t>
  </si>
  <si>
    <t>Bosu</t>
  </si>
  <si>
    <t>Digiflex jogo</t>
  </si>
  <si>
    <t>Bambolê kit</t>
  </si>
  <si>
    <t>SD 882 - RC 1740 - AF 3774 - ENCAMINHADO AO COMPRAS EM 06/03 - VISTORIA 12/06</t>
  </si>
  <si>
    <t>Kit Alinhavo</t>
  </si>
  <si>
    <t>Arco tonificador</t>
  </si>
  <si>
    <t>Prancha de comunicação alternativa</t>
  </si>
  <si>
    <t>Tesoura para canhoto</t>
  </si>
  <si>
    <t>SD 882 - RC 1740 - ENCAMINHADO AO COMPRAS EM 06/03 AF 3726 - VISTORIA 12/06</t>
  </si>
  <si>
    <t>Quadro Branco</t>
  </si>
  <si>
    <t>SD 1151 RC 1757 - AF 2362 VISTORIADO EM 30/04</t>
  </si>
  <si>
    <t>Balde a Pedal médio 30L</t>
  </si>
  <si>
    <t>SD - 1181 / RC 1812 e SD 2040 - ENCAMINHADO AO COMPRAS EM 06/03</t>
  </si>
  <si>
    <t>Balde a Pedal grande 40 L</t>
  </si>
  <si>
    <t>SD 1185 / RC 1895  e SD 2040- ENCAMINHADO AO COMPRAS EM 12/03</t>
  </si>
  <si>
    <t>Lixeira de escritório</t>
  </si>
  <si>
    <t>SD 1185 / RC 1895 e SD 2040 - ENCAMINHADO AO COMPRAS EM 12/03</t>
  </si>
  <si>
    <t>Cesto de lixo organico e reciclável grande 60L</t>
  </si>
  <si>
    <t>SD - 1181 / RC 1812 - ENCAMINHADO AO COMPRAS EM 06/03</t>
  </si>
  <si>
    <t>Cama</t>
  </si>
  <si>
    <t>Forno de Microondas</t>
  </si>
  <si>
    <t>SD 886 - RC 1798 - ENCAMINHADO AO COMPRAS EM 06/03 - AF 4495 - VISTORIA 12/06</t>
  </si>
  <si>
    <t>Fogão / cooktop</t>
  </si>
  <si>
    <t>SD 886 - RC 1798 - ENCAMINHADO AO COMPRAS EM 06/03 - AF 4980</t>
  </si>
  <si>
    <t>Jogo de copo</t>
  </si>
  <si>
    <t>SD 896 - RC 1737 - ENCAMINHADO AO COMPRAS EM 06/03 - VISTORIA 12/06</t>
  </si>
  <si>
    <t>Porta talher</t>
  </si>
  <si>
    <t>SD 896 - RC 1737 - ENCAMINHADO AO COMPRAS EM 06/03</t>
  </si>
  <si>
    <t>Jogo de Talher</t>
  </si>
  <si>
    <t>Jogo de Panela</t>
  </si>
  <si>
    <t>Jogo de Pratos</t>
  </si>
  <si>
    <t>Colchão</t>
  </si>
  <si>
    <t>SD 875 - RC 1794 - AF 2422 VISTORIADO EM 30/04</t>
  </si>
  <si>
    <t>Jogo de Cama</t>
  </si>
  <si>
    <t>Travesseiro</t>
  </si>
  <si>
    <t>Toalha de mesa</t>
  </si>
  <si>
    <t>Jogo americano</t>
  </si>
  <si>
    <t>Escorredor de louça</t>
  </si>
  <si>
    <t>Bebedouro Industrial</t>
  </si>
  <si>
    <t xml:space="preserve">SD 886 - RC 1798 - ENCAMINHADO AO COMPRAS EM 06/03 </t>
  </si>
  <si>
    <t>Bebedouro / Purificador Refrigerado</t>
  </si>
  <si>
    <t>SD 886 - RC 1798 - ENCAMINHADO AO COMPRAS EM 06/03 - AF 4493</t>
  </si>
  <si>
    <t>Dispenser copo</t>
  </si>
  <si>
    <t>SD 1185 / RC 1895 - ENCAMINHADO AO COMPRAS EM 12/03</t>
  </si>
  <si>
    <t>Engatinhador almofadado P M e G</t>
  </si>
  <si>
    <t>Velotrol/empurrador Triciclo</t>
  </si>
  <si>
    <t>Brinquedos sonoros e com luzes</t>
  </si>
  <si>
    <t>Dedoche</t>
  </si>
  <si>
    <t>Licença da microsoft</t>
  </si>
  <si>
    <t>SD 1284 - RC 2068 - ENCAMINHADO AO COMPRAS EM 12/03 - ABERTO CHAMADO NO DTI N.º 77030</t>
  </si>
  <si>
    <t>Computadores</t>
  </si>
  <si>
    <t>SD 1283 - RC 2062 - NO FLUXO DE ASSINATURA EM 10/03 / REJEITADO PELA GOVERNANÇA - ABERTO CHAMADO NO DTI N.º 77030</t>
  </si>
  <si>
    <t>Headset</t>
  </si>
  <si>
    <t>SD 1427 - RC 2264- ENCAMINHADO AO COMPRAS EM 26/03 - VISTORIADO EM 19/05</t>
  </si>
  <si>
    <t>Webcam</t>
  </si>
  <si>
    <t>SD - 1138 / RC 1904 ENCAMINHADO AO COMPRAS EM 12/03 - ABERTO CHAMADO NO DTI N.º 77030</t>
  </si>
  <si>
    <t>Caixinha de som</t>
  </si>
  <si>
    <t>Aparelho de som</t>
  </si>
  <si>
    <t>SD - 874 / RC 1907 ENCAMINHADO AO COMPRAS EM 12/03</t>
  </si>
  <si>
    <t>Tripe</t>
  </si>
  <si>
    <t>Microfone Sensor Condensador</t>
  </si>
  <si>
    <t>SD - 1138 / RC 1904 ENCAMINHADO AO COMPRAS EM 12/03</t>
  </si>
  <si>
    <t>Tela de Projeção</t>
  </si>
  <si>
    <t>Notebook</t>
  </si>
  <si>
    <t>Projetor Multimídia (Datashow)</t>
  </si>
  <si>
    <t>Telefone (Expediente)</t>
  </si>
  <si>
    <t>Demanda enviada à telefonia</t>
  </si>
  <si>
    <t>Borrifador de alcool</t>
  </si>
  <si>
    <t>SD 2158 RC 3889 - tramitado pra Talita DASS em 14/05</t>
  </si>
  <si>
    <t>Sala Multisensorial</t>
  </si>
  <si>
    <t>SD 2186 - ETP 407 - NÃO TEM RC</t>
  </si>
  <si>
    <t>Balança para cadeirante</t>
  </si>
  <si>
    <t>Bastão para fisioterapia</t>
  </si>
  <si>
    <t>Equipamento completo de integração sensorial</t>
  </si>
  <si>
    <t>SD 1463 - RC 2386 - ENCAMINHADO AO COMPRAS EM 26/03</t>
  </si>
  <si>
    <t>Hand-helper</t>
  </si>
  <si>
    <t>Boneco de ostomia</t>
  </si>
  <si>
    <t>Simulador de cateterização feminino e masculino p/ Ostomia</t>
  </si>
  <si>
    <t>SD 2458 - NÃO TEM RC</t>
  </si>
  <si>
    <t>Banco bolachão com rodinhas</t>
  </si>
  <si>
    <t>SD 882 - RC 1740 - ENCAMINHADO AO COMPRAS EM 06/03 AF 3729 - VISTORIA 12/06</t>
  </si>
  <si>
    <t>Coleção livro das emoções</t>
  </si>
  <si>
    <t>34 lugares</t>
  </si>
  <si>
    <t>Longarina</t>
  </si>
  <si>
    <t>CONFORME INFORMAÇÕES REPASSADAS PELA ELAINE, COMPRA SERÁ EM CONJUNTO COM O DAPRIS E DGHE (VIA HUMANITAS)</t>
  </si>
  <si>
    <t>Maca obeso</t>
  </si>
  <si>
    <t>Poltrona</t>
  </si>
  <si>
    <t>Orelha de gesso para atividades de promoção de saúde</t>
  </si>
  <si>
    <t>materiais para estimulação tátil</t>
  </si>
  <si>
    <t>Vídeo Laringoscópio</t>
  </si>
  <si>
    <t>Baterias auditivas</t>
  </si>
  <si>
    <t>SD 923 - RC 2385 - ENCAMINHADO AO COMPRAS 26/03 AF 3566</t>
  </si>
  <si>
    <t>Seringa para pré modelagem</t>
  </si>
  <si>
    <t>SD 923 - RC 2385 - ENCAMINHADO AO COMPRAS 26/03 AF 3606</t>
  </si>
  <si>
    <t>Massa para pré-moldagem</t>
  </si>
  <si>
    <t>Cadeira Otorrinolaringologista</t>
  </si>
  <si>
    <t>SD 923 - RC 2385 - ENCAMINHADO AO COMPRAS 26/03 AF 3564 - VISTORIADO EM 29/05</t>
  </si>
  <si>
    <t>Espelho corpo inteiro</t>
  </si>
  <si>
    <t>Armário com 04 gavetas para arquivo</t>
  </si>
  <si>
    <t>SD 1236 - RC 1914 - PE 88/2026 - AB 22/06</t>
  </si>
  <si>
    <t>Trocador bebê</t>
  </si>
  <si>
    <t>Estilete porta algodão</t>
  </si>
  <si>
    <t>SD 923 - RC 2385 - ENCAMINHADO AO COMPRAS 26/03 AF 3565 - VISTORIADO EM 29/05</t>
  </si>
  <si>
    <t>Banco para vestiário</t>
  </si>
  <si>
    <t>SD 2036 - RC 3627 - AF 3627 - VISTORIADO EM 12/06</t>
  </si>
  <si>
    <t>Bicicleta Vertical</t>
  </si>
  <si>
    <t>SD 2483 - RC 4598</t>
  </si>
  <si>
    <t>Esteira para paciente PCD</t>
  </si>
  <si>
    <t>Armário vestiário funcionários</t>
  </si>
  <si>
    <t>SD 2127 - RC 3784</t>
  </si>
  <si>
    <t>Materias de uso e consumo escritório (caneta, lápis, cola, etc)</t>
  </si>
  <si>
    <t>SD 1754 - RC 3393/26 - AF'S  4592,4593,4594,4595,4596,4640,4642,4637,4639,4638,4641 - VISTORIA 12/06</t>
  </si>
  <si>
    <t>Adipômetro (consultório Nutricionista)</t>
  </si>
  <si>
    <t>SD 2248 - RC 3935</t>
  </si>
  <si>
    <t>Trena Antromométrica (consultório Nutricionista)</t>
  </si>
  <si>
    <t>SD 2262 - RC 3944</t>
  </si>
  <si>
    <t>Kit de réplica de alimentos (consultório Nutricionista)</t>
  </si>
  <si>
    <t>Balança de Bioimpedância Digital (consultório Nutricionista)</t>
  </si>
  <si>
    <t>Estadiômetro Adulto (consultório Nutricionista)</t>
  </si>
  <si>
    <t>Infantômetro (consultório Nutricionista)</t>
  </si>
  <si>
    <t>Jogos para terapia - diversos</t>
  </si>
  <si>
    <t xml:space="preserve">SD 2298 - RC 4196 - RC DEVOLVIDA PARA TALITA DO DASS  CORREÇÃO DOS ITENS </t>
  </si>
  <si>
    <t>Bola cravo 10cm</t>
  </si>
  <si>
    <t>SD 2395 - RC 4458</t>
  </si>
  <si>
    <t>Bola cravo 6cm</t>
  </si>
  <si>
    <t>Liquidificador</t>
  </si>
  <si>
    <t>SD 2379 - RC 4461</t>
  </si>
  <si>
    <t>Depurador de ar</t>
  </si>
  <si>
    <t>Relógio digital</t>
  </si>
  <si>
    <t>SD 2446 - RC 4576</t>
  </si>
  <si>
    <t>Capa protetora Impermeável para colchão de solteiro</t>
  </si>
  <si>
    <t>Jarra de vidro</t>
  </si>
  <si>
    <t>Conjunto de 6 xícaras de café</t>
  </si>
  <si>
    <t>Kit de talheres</t>
  </si>
  <si>
    <t>Bandejas em metal para serviço de café</t>
  </si>
  <si>
    <t>Garrafas térmicas 1,8L</t>
  </si>
  <si>
    <t>Açucareiro em inox</t>
  </si>
  <si>
    <t>Conjunto açucareiro, meleira e travessa em vidro</t>
  </si>
  <si>
    <t>Aparador pra sala da coordenação</t>
  </si>
  <si>
    <t>SD 2434 - RC 4563</t>
  </si>
  <si>
    <t>Chaleira elétrica 2L</t>
  </si>
  <si>
    <t>Cafeteira industrial 8L</t>
  </si>
  <si>
    <t>Sanduicheira</t>
  </si>
  <si>
    <t>Espelho de parede para sala de terapia</t>
  </si>
  <si>
    <t>SD 2382 - RC 4459</t>
  </si>
  <si>
    <t>Espelho de parede para vestiário funcionários</t>
  </si>
  <si>
    <t>TENS/FES clínico</t>
  </si>
  <si>
    <t>SD 2435 - RC 4567</t>
  </si>
  <si>
    <t>Cadeira flexo/extensora</t>
  </si>
  <si>
    <t>Claviculário para 100 chaves</t>
  </si>
  <si>
    <t xml:space="preserve">Estante de aço com 10 prateleiras </t>
  </si>
  <si>
    <t>Relógios</t>
  </si>
  <si>
    <t>SD 2437 - RC 4569</t>
  </si>
  <si>
    <t>Fixador de porta em metal</t>
  </si>
  <si>
    <t>SD 2380 - RC 4562</t>
  </si>
  <si>
    <t>Prateleiras em MDF para consultórios e saltas de terapia</t>
  </si>
  <si>
    <t>SD  2380 - RC 4562</t>
  </si>
  <si>
    <t>Kits de vaso de cerâmica para decoração</t>
  </si>
  <si>
    <t>SD 2444 - RC 4572</t>
  </si>
  <si>
    <t>Vasos com arranjo decorativo de planta Palmeira</t>
  </si>
  <si>
    <t>Vasos com arranjo decorativo de planta ficus</t>
  </si>
  <si>
    <t>Vasos com arranjo decorativo de planta palmeira rafis</t>
  </si>
  <si>
    <t>Porta retrato 10x15 para decoração</t>
  </si>
  <si>
    <t>Porta retrato 18x15 para decoração</t>
  </si>
  <si>
    <t>Difusor de aromas para decoração</t>
  </si>
  <si>
    <t>Protetor plástico para tomada</t>
  </si>
  <si>
    <t>SD 2381 - RC 4460</t>
  </si>
  <si>
    <t>Mangueira para jardim- 50m</t>
  </si>
  <si>
    <t>Suporte articulado de teto para TV</t>
  </si>
  <si>
    <t>Suporte articulado de parede para TV</t>
  </si>
  <si>
    <t>Capacho personalizado para porta de entrada</t>
  </si>
  <si>
    <t>SD 2402 - RC 4600</t>
  </si>
  <si>
    <t>Capacho personalizado para a entrada do administrativo</t>
  </si>
  <si>
    <t>Capacho personalizado para a entrada do ginásio da fisioterapia</t>
  </si>
  <si>
    <t>Capacho personalizado para a área de convivência interna</t>
  </si>
  <si>
    <t>Porta sabão/detergente</t>
  </si>
  <si>
    <t>Carrinho tipo armazém para transporte de materiais</t>
  </si>
  <si>
    <t>Varal de parede para DML</t>
  </si>
  <si>
    <t>SD 2409 - RC 4581</t>
  </si>
  <si>
    <t>Anilha 1kg</t>
  </si>
  <si>
    <t>Anilha 2kg</t>
  </si>
  <si>
    <t>Anilha 3kg</t>
  </si>
  <si>
    <t>Anilha 4kg</t>
  </si>
  <si>
    <t>Anilha 5kg</t>
  </si>
  <si>
    <t>Tesoura Spencer para Ostomia</t>
  </si>
  <si>
    <t>SD 2563 RC 4694  TRAMITADO PARA O COMPRAS</t>
  </si>
  <si>
    <t>Pinça Kelly reta - 14cm - para ostomia</t>
  </si>
  <si>
    <t>SD 2570 RC 4696 TRAMITADO PARA O COMPRAS</t>
  </si>
  <si>
    <t>Pinça anatômica de aço inox - 14cm lisa - para ostomia</t>
  </si>
  <si>
    <t>Pinça dente de rato - 12cm - para ostomia</t>
  </si>
  <si>
    <t>Ring Light</t>
  </si>
  <si>
    <t>SD - 874 - RC 1907 - VISTORIADO EM 29/05 - AF 4290</t>
  </si>
  <si>
    <t>Tesoura para ajuste de órtese</t>
  </si>
  <si>
    <t>SD 2606 NÃO TEM RC</t>
  </si>
  <si>
    <t>Frigobar</t>
  </si>
  <si>
    <t>SD 2586 NÃO TEM RC</t>
  </si>
  <si>
    <t>Ar condicionado</t>
  </si>
  <si>
    <t xml:space="preserve"> SD 1326/26 (RC 2227) e 1418/26 (RC2266) PE 108 SEM DATA</t>
  </si>
  <si>
    <t>Fornecimento de Gás Encanado</t>
  </si>
  <si>
    <t>SD 101 RC 2046 DEVOLVIDO PARA O PEDRO URCN EM 20/05</t>
  </si>
  <si>
    <t>INEXIGIBILIDADE</t>
  </si>
  <si>
    <t>Hospital de Retaguarda</t>
  </si>
  <si>
    <t>HR será objeto de TA no Contrato de Gestão 501/2022 (Microrregião Leste)</t>
  </si>
  <si>
    <t>POLTRONA DE HIDRATACAO RECLINAVEL HOSPITALAR</t>
  </si>
  <si>
    <t>Bloco 1 - mobiliários e equip. prioritários (Ofício DGOC 111988/2025)</t>
  </si>
  <si>
    <t>MESA EM FORMICA DE CABECEIRA</t>
  </si>
  <si>
    <t>BANQUETA ALTA COM ENCOSTO</t>
  </si>
  <si>
    <t>ESCADA C/ 02 DEGRAUS</t>
  </si>
  <si>
    <t>MACA FIXA PARA MASSAGEM</t>
  </si>
  <si>
    <t>ARMARIO ROUPEIRO COM 12 PORTAS</t>
  </si>
  <si>
    <t>ARMARIO TIPO ROUPEIRO COM 8 PORTAS</t>
  </si>
  <si>
    <t>ESTANTE DE ACO C/ 06 PRATELEIRAS</t>
  </si>
  <si>
    <t>CADEIRA FIXA</t>
  </si>
  <si>
    <t>CADEIRA GIRATORIA</t>
  </si>
  <si>
    <t>CADEIRA DE RODAS ADULTO</t>
  </si>
  <si>
    <t>CADEIRA DE RODAS OBESO</t>
  </si>
  <si>
    <t>MACA OBESO</t>
  </si>
  <si>
    <t>POLTRONA RECLINAVEL P/DESCANSO (ACOMPANHANTE)</t>
  </si>
  <si>
    <t>CAMA HOSPITALAR FOWLER</t>
  </si>
  <si>
    <t>MACA HIDRÁULICA LEITO</t>
  </si>
  <si>
    <t>LARINGOSCÓPIO ADULTO</t>
  </si>
  <si>
    <t>MONITOR DE SINAIS VITAIS PORTÁTIL</t>
  </si>
  <si>
    <t>OFTALMOSCÓPIO</t>
  </si>
  <si>
    <t>ESFIGMOMANOMETRO ADULTO</t>
  </si>
  <si>
    <t>AFASTADOR FARABEUF 1,5X15 CM</t>
  </si>
  <si>
    <t>Bloco 2-instrumental, ventilatório e apoio CME (Ofício DGOC 21322/2026)</t>
  </si>
  <si>
    <t>AMBU MÍNIMO 1600 ML</t>
  </si>
  <si>
    <t>BALDE 23 X 18 CM 5000ML</t>
  </si>
  <si>
    <t>BANDEJA DE INOX RETANGULAR 42X30X02 CM</t>
  </si>
  <si>
    <t>CABO DE BISTURI Nº: 3</t>
  </si>
  <si>
    <t>CAIXA ORGANIZADORA 180L</t>
  </si>
  <si>
    <t>CIRCUITO DIXTAL</t>
  </si>
  <si>
    <t>CIRCUITO TRANSPORTE</t>
  </si>
  <si>
    <t>COMADRE 40 X 30 CM TIPO PA 3500ML</t>
  </si>
  <si>
    <t>CUBA RIM</t>
  </si>
  <si>
    <t>CUPULA (BACIA PARA ASSEPSIA)</t>
  </si>
  <si>
    <t>JARRO DE INOX 2 LITROS</t>
  </si>
  <si>
    <t>KIT DE RETIRADA DE PONTOS</t>
  </si>
  <si>
    <t>MÁSCARA DE VNI (VENTILAÇÃO NÃO INVASIVA)</t>
  </si>
  <si>
    <t>PAPAGAIO 26X15 CM 1000 ML</t>
  </si>
  <si>
    <t>PINÇA ADSON DENTE DE RATO 12 CM</t>
  </si>
  <si>
    <t>PINÇA ADSON SERRILHADA</t>
  </si>
  <si>
    <t>PINÇA ANATÔMICA SERRILHADA 16 CM</t>
  </si>
  <si>
    <t>PINÇA CHERON 24 CM</t>
  </si>
  <si>
    <t>PINÇA DENTE DE RATO 16 CM</t>
  </si>
  <si>
    <t>PINÇA KELLY CURVA 14 CM</t>
  </si>
  <si>
    <t>PINÇA KELLY RETA 14 CM</t>
  </si>
  <si>
    <t>PINÇA MOSQUITO CURVA 12 CM</t>
  </si>
  <si>
    <t>PINÇA MOSQUITO RETA 12 CM</t>
  </si>
  <si>
    <t>PORTA AGULHA MAYO HEGAR 16 CM</t>
  </si>
  <si>
    <t>TESOURA LISTER PARA BANDAGEM 19 CM</t>
  </si>
  <si>
    <t>TESOURA MAYO CURVA 17 CM DURA CORTE</t>
  </si>
  <si>
    <t>TESOURA MAYO RETA 15 CM</t>
  </si>
  <si>
    <t>CAPA PARA COLCHÃO HOSPITALAR EM COURVIM AZUL</t>
  </si>
  <si>
    <t>Bloco 3-hotelaria (Ofício DGOC 21322/2026)</t>
  </si>
  <si>
    <t>CAPA DE COLCHÃO HOSPITALAR</t>
  </si>
  <si>
    <t>COLCHÃO DE MACA HOSPITALAR REVESTIDO</t>
  </si>
  <si>
    <t>COLCHÃO DE CAMA HOSPITALAR AZUL ROYAL D 28</t>
  </si>
  <si>
    <t>COLCHÃO DE CAMA 1,80X0,78X0,12 - CONFORTO MÉDICO</t>
  </si>
  <si>
    <t>AUTOCLAVE HORIZONTAL DE MESA 42 L</t>
  </si>
  <si>
    <t>Bloco 4 - engenharia clínica (Ofício DGOC 26795/2026)</t>
  </si>
  <si>
    <t>BALANCA ANTROPOMETRICA DIGITAL PARA ATÉ 200 KG</t>
  </si>
  <si>
    <t>BALANCA DE PLATAFORMA PARA 300 KG X 50 G</t>
  </si>
  <si>
    <t>CAMARA DE CONSERVACAO 280 L</t>
  </si>
  <si>
    <t>CENTRÍFUGA</t>
  </si>
  <si>
    <t>TERMOHIGROMETRO DIGITAL</t>
  </si>
  <si>
    <t>SERRA DE GESSO ELETRICA 220 VOLTS</t>
  </si>
  <si>
    <t>LONGARINA DE 03 LUGARES, ESTRUTURA DE AÇO CARBONO (Compra conjunta - DAPRIS e DASS)</t>
  </si>
  <si>
    <t>Bloco 5 - mobiliários em geral (Ofício DGOC 24977/2026)</t>
  </si>
  <si>
    <t>POLTRONA (Compra conjunta - DAPRIS e DASS)</t>
  </si>
  <si>
    <t>POLTRONA OBESO (Compra conjunta - DAPRIS e DASS)</t>
  </si>
  <si>
    <t>ARMÁRIO DE AÇO</t>
  </si>
  <si>
    <t>Bloco 5 - mobiliários em geral  (Ofício DGOC 34322/2026)</t>
  </si>
  <si>
    <t>entregue 1 UN</t>
  </si>
  <si>
    <t xml:space="preserve">CADEIRA CAIXA ALTA - SECRETÁRIA EXECUTIVA </t>
  </si>
  <si>
    <t>ESCADA 3 DEGRAUS ANTIDERRAPANTE</t>
  </si>
  <si>
    <t>BANCO GIRATÓRIO</t>
  </si>
  <si>
    <t>ARMÁRIO ALTO PARA QUÍMICOS</t>
  </si>
  <si>
    <t>MESA LATERAL DE APOIO</t>
  </si>
  <si>
    <t>MESA AUXILIAR INOX</t>
  </si>
  <si>
    <t>MESA DE REFEIÇÃO INOX</t>
  </si>
  <si>
    <t>BIOMBO</t>
  </si>
  <si>
    <t>CARRO DE MEDICAÇÃO</t>
  </si>
  <si>
    <t>SUPORTE DE SORO MÓVEL</t>
  </si>
  <si>
    <t>CORTINA COM TRILHO P/ DIVISÓRIA DE LEITO</t>
  </si>
  <si>
    <t>MACA PARA BANHO</t>
  </si>
  <si>
    <t>CADEIRA PARA BANHO HIGIÉNICA DOBRÁVEL ATÉ 100KG</t>
  </si>
  <si>
    <t>CARRINHO AUXILIAR EM AÇO INOX COM CESTOS</t>
  </si>
  <si>
    <t xml:space="preserve">CAIXA TÉRMICA 5 L </t>
  </si>
  <si>
    <t>PURIFICADOR DE ÁGUA</t>
  </si>
  <si>
    <t>Bloco 6 - utensílios copa, cozinha e alim.  (Ofício DGOC 28470/2026)</t>
  </si>
  <si>
    <t>FRIGOBAR</t>
  </si>
  <si>
    <t>MESA EM AÇO INOX 304</t>
  </si>
  <si>
    <t xml:space="preserve">CARRO AQUECIDO PARA TRANSPORTE DE BANDEJAS </t>
  </si>
  <si>
    <t>MICRO-ONDAS  28 LITROS</t>
  </si>
  <si>
    <t>CAFETEIRA ELETRICA INDUSTRIAL - CAPACIDADE DE 20 L</t>
  </si>
  <si>
    <t>CARRO FUNCIONAL</t>
  </si>
  <si>
    <t>Bloco 7-limpeza (Ofício DGOC 41081/2026)</t>
  </si>
  <si>
    <t>CARRO CUBA COMUM</t>
  </si>
  <si>
    <t>CARRO CUBA INFECTANTE</t>
  </si>
  <si>
    <t>CESTO FUNCIONAL ORGANIZADO DE PRODUTOS DE LIMPEZA</t>
  </si>
  <si>
    <t xml:space="preserve">ENCERADEIRA PARA LAVAR PISOS. MOTOR ¾ HP, 110 /220V - BIVOLT, DIÂM. DA ESCOVA: 35 CM, 1 SUPORTE PARA DISCO, 1 ESCOVA PARA LAVAR. PESO LÍQUIDO: 22,00 KG. </t>
  </si>
  <si>
    <t>KIT MOP SPRAY PROFISSIONAL</t>
  </si>
  <si>
    <t>KIT PLUS PARA LIMPEZA DE VIDROS</t>
  </si>
  <si>
    <t>LIXEIRA BRANCA 50L</t>
  </si>
  <si>
    <t>LIXEIRA PRETA 50L</t>
  </si>
  <si>
    <t>LIXEIRA AMARELA 240L</t>
  </si>
  <si>
    <t>LIXEIRA AZUL 240L</t>
  </si>
  <si>
    <t>LIXEIRA AZUL 25L</t>
  </si>
  <si>
    <t>LIXEIRA AZUL 50L</t>
  </si>
  <si>
    <t>LIXEIRA BRANCA 240L</t>
  </si>
  <si>
    <t>LIXEIRA BRANCA 25L</t>
  </si>
  <si>
    <t>LIXEIRA PRETA 240L</t>
  </si>
  <si>
    <t>LIXEIRA PRETA 25L</t>
  </si>
  <si>
    <t>MOP PÓ MICROFIBRA. MEDIDAS 47,0 X 14,0 X 1,3 CM</t>
  </si>
  <si>
    <t>REFIL MOP ÚMIDO</t>
  </si>
  <si>
    <t>RODO 45 CM "DRY" C/ ENCAIXE SISTEMA EURO. CÓDIGO RN45AZ</t>
  </si>
  <si>
    <t>RODO 65 CM "DRY" C/ ENCAIXE SISTEMA EURO. CÓDIGO RN65AZ</t>
  </si>
  <si>
    <t>SUPORTE PAPEL HIGIÊNICO</t>
  </si>
  <si>
    <t>SUPORTE PAPEL TOALHA</t>
  </si>
  <si>
    <t>SUPORTE DE HAMPER</t>
  </si>
  <si>
    <t>VASSOURA MINI COMPÕE CARRO FUNCIONAL</t>
  </si>
  <si>
    <t>VASSOURA PARA ÁREA EXTERNA</t>
  </si>
  <si>
    <t>MOP ÚMIDO SUPERABSORVENTE MICROFIBRA. MEDIDAS: 52,6 X 14,5 X 1,3 CM</t>
  </si>
  <si>
    <t>MACA</t>
  </si>
  <si>
    <t>Bloco 8-itens adicionais</t>
  </si>
  <si>
    <t>POLTRONA ACOMPANHANTE</t>
  </si>
  <si>
    <t>ESCADA 2 DEGRAUS</t>
  </si>
  <si>
    <t>MESA DE REFEIÇÃO</t>
  </si>
  <si>
    <t>ARMÁRIO EPI</t>
  </si>
  <si>
    <t>MACA MORGUE</t>
  </si>
  <si>
    <t>COOKTOP</t>
  </si>
  <si>
    <t>FORNO ELÉTRICO</t>
  </si>
  <si>
    <t>GARRAFA TÉRMICA 1L</t>
  </si>
  <si>
    <t>JARRA COM TAMPA PLÁSTICA 2L</t>
  </si>
  <si>
    <t>PASS THROUGH</t>
  </si>
  <si>
    <t>LAVA LOUÇA INDUSTRIAL</t>
  </si>
  <si>
    <t>GELADEIRA</t>
  </si>
  <si>
    <t>CAFETEIRA DOMÉSTICA</t>
  </si>
  <si>
    <t>MICROONDAS</t>
  </si>
  <si>
    <t>BOTIJÃO TÉRMICA C/ TORNEIRA 5 LITROS</t>
  </si>
  <si>
    <t>BOTIJÃO TÉRMICA C/ TORNEIRA 8 LITROS</t>
  </si>
  <si>
    <t>CAIXA ORGANIZADORA C/ TAMPA 2,5 L</t>
  </si>
  <si>
    <t>CAIXA ORGANIZADORA C/ TAMPA 5 L</t>
  </si>
  <si>
    <t>CAIXA ORGANIZADORA C/ TAMPA 40 L</t>
  </si>
  <si>
    <t>BANDEJA REFEIÇÃO</t>
  </si>
  <si>
    <t>BANDEJA LANCHE</t>
  </si>
  <si>
    <t>FACA MESA INOX</t>
  </si>
  <si>
    <t>GARFO MESA INOX</t>
  </si>
  <si>
    <t>LARINGOSCÓPIO</t>
  </si>
  <si>
    <t>OTOSCÓPIO</t>
  </si>
  <si>
    <t>PINÇA KELLY CURVA 16 CM</t>
  </si>
  <si>
    <t>INFRAESTRUTURA DE TI (PONTOS DE REDES, CONTEMPLANDO CABEAMENTO, CONECTIVIDADE E SWITCHES)</t>
  </si>
  <si>
    <t>Bloco 9-TI (Ofício DGOC 22684/2026)</t>
  </si>
  <si>
    <t>Centro Cirúrgico - Hospital Clínica Sul</t>
  </si>
  <si>
    <t>Expediente 75449/2025 - PLANO DE TRABALHO PARA OPERACIONALIZAÇÃO 
DO CENTRO CIRURGICO E CME (itens a serem adquiridos por aditivo no contrato de gestão Microrregião Sul, se aprovado o plano)</t>
  </si>
  <si>
    <r>
      <rPr>
        <b/>
        <sz val="9"/>
        <color rgb="FF000000"/>
        <rFont val="Calibri"/>
        <scheme val="minor"/>
      </rPr>
      <t xml:space="preserve">12/02: </t>
    </r>
    <r>
      <rPr>
        <sz val="9"/>
        <color rgb="FF000000"/>
        <rFont val="Calibri"/>
        <scheme val="minor"/>
      </rPr>
      <t>Plano de Trabalho seguiu para DPOS - FMS informar a dotação orçamentária referente ao aditamento contratual. 
Início da operacionalização previsto para maio/2026, após o término das obras (abril/2026).
 Valores referenciados de custeio
 1º mês - Maio/26 - R$ 403.399,00;
2º mês - Jun/26 - R$ 518.656,00;
3º mês - Jul/2026 a Dez/28 - Mensal: R$ 922.056,00, totalizando: R$ 27.661.680,00.
Valor total  de custeio: R$ 28.583.735,00.
 Valor total de investimento (máquinas e equipamentos): R$ 7.689.866,96,00.</t>
    </r>
  </si>
  <si>
    <t>AMBÚ ADULTO</t>
  </si>
  <si>
    <t>APARELHO DE BISTURI ELETRICO PARA CIRURGIA ALTA COMPLEXIDADE</t>
  </si>
  <si>
    <t>APARELHO DE TRICOTOMIA</t>
  </si>
  <si>
    <t>APARELHO DE ULTRASSONOGRAFIA</t>
  </si>
  <si>
    <t>AQUECEDOR DE CONTRASTE E SOLUÇÕES INJETÁVEIS</t>
  </si>
  <si>
    <t>ASPIRADOR PORTÁTIL</t>
  </si>
  <si>
    <t>AVENTAL DE CHUMBO</t>
  </si>
  <si>
    <t>BALDE CHUTE INOX 30LITROS</t>
  </si>
  <si>
    <t>BEBEDOURO</t>
  </si>
  <si>
    <t>BUGIE ESTILETE DE ENTUBAÇÃO</t>
  </si>
  <si>
    <t>CAIXA KITS DE CIRURGIA DE VIDEO ( CIRURGIAS COLECISTECTOMIA, APENDICECTOMIA)</t>
  </si>
  <si>
    <t>CARRINHO DE EMERGENCIA</t>
  </si>
  <si>
    <t>CARRINHO MESA AUXILIAR EM AÇO INOX COM GRADE DE PROTEÇÃO</t>
  </si>
  <si>
    <t>CARRO DE LIMPEZA FUNCIONAL</t>
  </si>
  <si>
    <t>CARRO DE RECOLHA DE LIXO - COM TAMPA</t>
  </si>
  <si>
    <t>CARRO DE RECOLHA DE ROUPA - COM TAMPA</t>
  </si>
  <si>
    <t>CARRO PARA ROUPA LIMPA - COM TAMPA</t>
  </si>
  <si>
    <t>CENTRAL DE ANESTESIA COM VAPORIZADOR (SEVORANE E ISOFLURANO)COM MONITOR MULTIPARAMÉTRICO COM CAPNOGRAFIA,ANALIZADOR DE GASES E PAI)</t>
  </si>
  <si>
    <t>CLIPADOR LT300 PARA COLECISTECTOMIA</t>
  </si>
  <si>
    <t>CLIPADOR LT400 PARA APENDICECTOMIA</t>
  </si>
  <si>
    <t>COMPUTADOR COMPLETO COM MONITOR E NOBREAK</t>
  </si>
  <si>
    <t>CONECTOR DE O2 EM  Y</t>
  </si>
  <si>
    <t>CONTAINER PARA ABRIGO DE RESÍDUO</t>
  </si>
  <si>
    <t>DESFIBRILADOR/CARDIOVERSOR</t>
  </si>
  <si>
    <t>ESCADA 2 DEGRAUS INOX ANTIDERRAPANTE</t>
  </si>
  <si>
    <t>ESTESTOSCÓPIO ADULTO</t>
  </si>
  <si>
    <t>ETIQUETADORA</t>
  </si>
  <si>
    <t>FLUXOMETRO DE O2</t>
  </si>
  <si>
    <t>FOCO CIRÚRGICO FIXO DE TETO 2 CÚPULAS LUZ LED</t>
  </si>
  <si>
    <t>FOCO MÓVEL LED</t>
  </si>
  <si>
    <t>FRASCO ASPIRAÇÃO AUTOCLAVÁVEL PVC (DATAMED)</t>
  </si>
  <si>
    <t>GERADOR DE MARCAPASSO</t>
  </si>
  <si>
    <t>IMPRESSORA ZEBRA</t>
  </si>
  <si>
    <t>INSTRUMENTAIS PARA MONTAGEM DE BANDEJAS</t>
  </si>
  <si>
    <t>INTESIFICADOR DE IMAGENS (ARCO CIRÚRGICO)</t>
  </si>
  <si>
    <t>KIT LARINGOSCÓPIO ADULTO</t>
  </si>
  <si>
    <t>LEITOR CÓDIGO BARRA</t>
  </si>
  <si>
    <t>MALETA DE MEDICAMENTO PARA TRANSPORTE</t>
  </si>
  <si>
    <t>MESA CIRÚRGICA CIRURGIA GERAL COM ACESSÓRIOS</t>
  </si>
  <si>
    <t>MESA INÓX PROCEDIMENTOS(100X50X80CM)</t>
  </si>
  <si>
    <t>MESA MAYO INOX</t>
  </si>
  <si>
    <t>MOCHO COM RODÍZIO COM REVESTIMENTO LAVÁVEL</t>
  </si>
  <si>
    <t>MONITOR DE TRANSPORTE</t>
  </si>
  <si>
    <t>MONITOR MULTIPARAMETROS (PNI, ECG, TEMPERATURA E OXIMETRIA)+ ANALISADOR DE GASES + PAI</t>
  </si>
  <si>
    <t>MONITOR MULTIPARAMETROS (PNI, ECG, TEMPERATURA E OXIMETRIA)+ CAPNOGRAFIA + PAI</t>
  </si>
  <si>
    <t>ÓTICAS 30° 10mm</t>
  </si>
  <si>
    <t>PRANCHA DE TRANSFERÊNCIA DE PACIENTES</t>
  </si>
  <si>
    <t>PROTETOR DE TIREÓIDE</t>
  </si>
  <si>
    <t>RESPIRADOR DE TRANSPORTE</t>
  </si>
  <si>
    <t>SUPORTE DE DESCARPACK 13 L</t>
  </si>
  <si>
    <t>SUPORTE DE HAMPER INOX COM RODÍZIO</t>
  </si>
  <si>
    <t>SUPORTE DE SORO COM RODÍZIO</t>
  </si>
  <si>
    <t>SUPORTE DE SORO SEM RODÍZIO</t>
  </si>
  <si>
    <t>SUPORTE PARA CILINDRO DE CO2</t>
  </si>
  <si>
    <t>TORRE DE BRONCOSCOPIA + BRONCOSCÓPIO</t>
  </si>
  <si>
    <t>TORRE DE VÍDEOCIRURGIA COMPLETA</t>
  </si>
  <si>
    <t>VACUÔMETRO</t>
  </si>
  <si>
    <t>VÁLVULA REGULADORA DE AR MEDICINAL</t>
  </si>
  <si>
    <t>VÁLVULA REGULADORA DE O2</t>
  </si>
  <si>
    <t>VÁLVULA REGULADORA DE ÓXIDO NITROSO</t>
  </si>
  <si>
    <t>APARELHO DE ECG COM SUPORTE</t>
  </si>
  <si>
    <t>APARELHO DE PRESSÃO HOSPITALAR COM RODÍZIO PEDESTAL</t>
  </si>
  <si>
    <t>CADEIRA DE RODAS</t>
  </si>
  <si>
    <t>CARRO MACA AVANÇADO C/ ELEVAÇÃO HIDRÁULICA</t>
  </si>
  <si>
    <t>CARRO MACA AVANÇADO C/ ELEVAÇÃO HIDRÁULICA PARA OBESO</t>
  </si>
  <si>
    <t>ESTETOSCÓPIO ADULTO</t>
  </si>
  <si>
    <t>ETIQUETADORA ZEBRA</t>
  </si>
  <si>
    <t>FRASCO ASPIRAÇÃO AUTOCLAVÁVEL (DATAMED)  PVC</t>
  </si>
  <si>
    <t>LEITORA DE CÓDIGO DE BARRA</t>
  </si>
  <si>
    <t>MONITOR MULTIPARAMETROS (PNI, ECG, TEMPERATURA E OXIMETRIA)</t>
  </si>
  <si>
    <t>POLTRONA RECLINAVEL</t>
  </si>
  <si>
    <t>SUPORTE DE SORO FIXO</t>
  </si>
  <si>
    <t>SUPORTE PARA CILINDRO DE O2</t>
  </si>
  <si>
    <t>SUPORTE PARA MONITOR MULTIPARÂMETRO</t>
  </si>
  <si>
    <t>MOVEIS PLANEJADOS</t>
  </si>
  <si>
    <t>ARMÁRIO COM CESTO DE INOX COM RODIZIO</t>
  </si>
  <si>
    <t>ARMÁRIO COM CESTO DE INOX COM RODÍZIO</t>
  </si>
  <si>
    <t>ARMÁRIO PRATELEIRA VAZADA AÇO INOX</t>
  </si>
  <si>
    <t>AUTOCLAVE 420L SLIN DUAS PORTAS</t>
  </si>
  <si>
    <t>BANQUETA ALTA SEM RODÍZIO</t>
  </si>
  <si>
    <t>CADEIRA DE ESCRITÓRIO COM RODIZIO</t>
  </si>
  <si>
    <t>CADEIRA ESCRITÓRIO COM RODÍZIO</t>
  </si>
  <si>
    <t>CAIXAS ORGANIZADORAS</t>
  </si>
  <si>
    <t>CARRINHO MESA AUXILIAR COM GRADE DE PROTEÇÃO</t>
  </si>
  <si>
    <t>CARRINHO PARA TRANSPORTE DE MATERIAL CONTAMINADO INOX</t>
  </si>
  <si>
    <t>CARRO DE TRANSPORTE PARA MATERIAL ESTERILIZADO</t>
  </si>
  <si>
    <t>COIFA SISTEMA DE EXAUSTÃO EM INOX</t>
  </si>
  <si>
    <t>CUBAS INOX FUNDAS</t>
  </si>
  <si>
    <t>ESCADA 4 DEGRAUS</t>
  </si>
  <si>
    <t>GABINETE DE SECAGEM (SECADORA DE TRAQUEIA)</t>
  </si>
  <si>
    <t>LAVADORA ULTRASSONICA COM SISTEMA DE OSMOSE (40 LITROS OU MAIS)</t>
  </si>
  <si>
    <t>LEITOR DE CÓDIGO DE BARRA</t>
  </si>
  <si>
    <t>MESA GRANDE PARA PREPARO EM INOX (LANCO)</t>
  </si>
  <si>
    <t>PRESSURIZADOR COM PISTOLA AGUA MORNA</t>
  </si>
  <si>
    <t>SELADORA DE BANCADA COM ALAVANCA E GUILHOTINA 30 CM</t>
  </si>
  <si>
    <t>SISTEMA DE PISTOLAS PARA LIMPEZA DE MATERIAL</t>
  </si>
  <si>
    <t>TERMODESINFECTADORA COM SISTEMA DE OSMOSE</t>
  </si>
  <si>
    <t>TERMOHIGRÔMETRO</t>
  </si>
  <si>
    <t>APARELHO DE BISTURI ELETRICO DE ARGÔNIO</t>
  </si>
  <si>
    <t>ARMÁRIO DE GUARDA DE ENDOSCÓPIOS ATÉ 06 ENDOSCÓPIOS COM LUZ LED INTERNA</t>
  </si>
  <si>
    <t>CARRO PARA TRANSPORTE DE BANDEJA INOX (montagem de cirurgia)</t>
  </si>
  <si>
    <t>COLONOSCÓPIO FLEXÍVEL</t>
  </si>
  <si>
    <t>ENDOSCÓPIO FLEXÍVEL</t>
  </si>
  <si>
    <t>KIT LARINGOSCÓPIO PEDIÁTRICO</t>
  </si>
  <si>
    <t>LAVADORA DESINFETADORA DE ENDOSCÓPIOS COM RODÍZIO</t>
  </si>
  <si>
    <t>MONITOR MULTIPARAMETROS (PNI, ECG, TEMPERATURA E OXIMETRIA)+
ANALISADOR DE GASES + PAI</t>
  </si>
  <si>
    <t>MONITOR MULTIPARAMETROS (PNI, ECG, TEMPERATURA E OXIMETRIA)+
CAPNOGRAFIA + PAI</t>
  </si>
  <si>
    <t>SISTEMA DE EXAUSTÃO COM COIFA ÁREA DESINFECÇÃO</t>
  </si>
  <si>
    <t>-</t>
  </si>
  <si>
    <t>TORRE DE VIDEO-ENDOSCOPIA COMPLETA - ENDOSCOPIA</t>
  </si>
  <si>
    <t>TORRE DE VIDEO-ENDOSCOPIA COMPLETA- COLONOSCOPIA</t>
  </si>
  <si>
    <t>RESUMO - FONTES DE PAGAMENTO</t>
  </si>
  <si>
    <t>UBS CAJURU</t>
  </si>
  <si>
    <t>CER III</t>
  </si>
  <si>
    <t>UBS VILA INDUSTRIAL</t>
  </si>
  <si>
    <t>HOSPITAL CLÍNICA SUL</t>
  </si>
  <si>
    <t>NOVO PS ADULTO - HM</t>
  </si>
  <si>
    <t> </t>
  </si>
  <si>
    <t>FONTE A DEFINIR</t>
  </si>
  <si>
    <t>UBS PARAÍSO DO SOL</t>
  </si>
  <si>
    <t>UBS JARDIM DA GRANJA</t>
  </si>
  <si>
    <t>UBS JARDIM SATÉLITE</t>
  </si>
  <si>
    <t>UBS VILA NAIR</t>
  </si>
  <si>
    <t>TA SPDM para operacionalização da unidade</t>
  </si>
  <si>
    <t>Falta projeto de mobiliário planejado (Pedro). Irá decidir se planejado ou não.</t>
  </si>
  <si>
    <t>Será com mobiliários planejados. Aproximadamente R$ 200 mil. Não constante na lista. Mas dar andamento na aquisição dos equipamentos.</t>
  </si>
  <si>
    <t>Elaine deverá em contato com o DPSS para cotação e posterior envio para a Humanitas</t>
  </si>
  <si>
    <t>Elaine poderá servir de apoio para a Humanitas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</si>
</sst>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_-[$R$-416]\ * #,##0.00_-;\-[$R$-416]\ * #,##0.00_-;_-[$R$-416]\ * &quot;-&quot;??_-;_-@_-"/>
  </numFmts>
  <fonts count="6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7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name val="Calibri"/>
      <family val="2"/>
      <scheme val="minor"/>
    </font>
    <font>
      <sz val="17"/>
      <color theme="1"/>
      <name val="Calibri"/>
      <family val="2"/>
      <scheme val="minor"/>
    </font>
    <font>
      <sz val="15"/>
      <color theme="1" tint="0.149998474074526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3"/>
      <color rgb="FFFF0000"/>
      <name val="Calibri"/>
      <family val="2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1"/>
      <name val="Calibri"/>
      <family val="1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FFFFFF"/>
      <name val="Calibri"/>
    </font>
    <font>
      <sz val="11"/>
      <color rgb="FF000000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3"/>
      <color rgb="FFFF0000"/>
      <name val="Calibri"/>
    </font>
    <font>
      <sz val="14"/>
      <color rgb="FFFF0000"/>
      <name val="Calibri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scheme val="minor"/>
    </font>
    <font>
      <sz val="9"/>
      <color rgb="FF000000"/>
      <name val="Calibri"/>
    </font>
    <font>
      <sz val="9"/>
      <name val="Calibri"/>
    </font>
    <font>
      <sz val="11"/>
      <color rgb="FF00B0F0"/>
      <name val="Calibri"/>
    </font>
    <font>
      <sz val="11"/>
      <name val="Calibri"/>
    </font>
    <font>
      <b/>
      <sz val="9"/>
      <color rgb="FF00B0F0"/>
      <name val="Calibri"/>
      <scheme val="minor"/>
    </font>
    <font>
      <b/>
      <sz val="9"/>
      <color rgb="FF00B0F0"/>
      <name val="Calibri"/>
    </font>
    <font>
      <b/>
      <sz val="11"/>
      <color rgb="FF00B0F0"/>
      <name val="Calibri"/>
      <family val="2"/>
    </font>
    <font>
      <b/>
      <sz val="11"/>
      <color rgb="FF00B0F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6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6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6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6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6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</borders>
  <cellStyleXfs count="5">
    <xf numFmtId="0" fontId="0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3" borderId="0" xfId="0" applyFill="1" applyBorder="1"/>
    <xf numFmtId="14" fontId="12" fillId="3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1" fontId="11" fillId="3" borderId="0" xfId="0" applyNumberFormat="1" applyFont="1" applyFill="1" applyAlignment="1">
      <alignment horizontal="right"/>
    </xf>
    <xf numFmtId="164" fontId="11" fillId="3" borderId="0" xfId="3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center" vertical="center"/>
    </xf>
    <xf numFmtId="9" fontId="14" fillId="3" borderId="2" xfId="2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9" fontId="14" fillId="3" borderId="0" xfId="2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</xf>
    <xf numFmtId="0" fontId="0" fillId="3" borderId="0" xfId="0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 wrapText="1"/>
    </xf>
    <xf numFmtId="44" fontId="0" fillId="3" borderId="0" xfId="4" applyFont="1" applyFill="1" applyBorder="1" applyAlignment="1">
      <alignment horizontal="center" vertical="center"/>
    </xf>
    <xf numFmtId="44" fontId="20" fillId="3" borderId="0" xfId="4" applyFont="1" applyFill="1" applyBorder="1" applyAlignment="1">
      <alignment horizontal="center" vertical="center"/>
    </xf>
    <xf numFmtId="44" fontId="20" fillId="3" borderId="2" xfId="4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44" fontId="22" fillId="3" borderId="0" xfId="0" applyNumberFormat="1" applyFont="1" applyFill="1" applyAlignment="1">
      <alignment vertical="center"/>
    </xf>
    <xf numFmtId="0" fontId="12" fillId="3" borderId="0" xfId="0" applyFont="1" applyFill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165" fontId="20" fillId="3" borderId="23" xfId="0" applyNumberFormat="1" applyFont="1" applyFill="1" applyBorder="1" applyAlignment="1">
      <alignment horizontal="right" vertical="center"/>
    </xf>
    <xf numFmtId="0" fontId="20" fillId="3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vertical="center" wrapText="1"/>
    </xf>
    <xf numFmtId="44" fontId="0" fillId="3" borderId="0" xfId="0" applyNumberFormat="1" applyFill="1"/>
    <xf numFmtId="165" fontId="4" fillId="3" borderId="0" xfId="0" applyNumberFormat="1" applyFont="1" applyFill="1" applyAlignment="1">
      <alignment vertical="center"/>
    </xf>
    <xf numFmtId="14" fontId="12" fillId="3" borderId="0" xfId="0" applyNumberFormat="1" applyFont="1" applyFill="1" applyAlignment="1">
      <alignment horizontal="center" vertical="center"/>
    </xf>
    <xf numFmtId="165" fontId="20" fillId="3" borderId="2" xfId="4" applyNumberFormat="1" applyFont="1" applyFill="1" applyBorder="1" applyAlignment="1">
      <alignment horizontal="right" vertical="center"/>
    </xf>
    <xf numFmtId="165" fontId="20" fillId="3" borderId="2" xfId="4" applyNumberFormat="1" applyFont="1" applyFill="1" applyBorder="1" applyAlignment="1">
      <alignment horizontal="center" vertical="center"/>
    </xf>
    <xf numFmtId="44" fontId="20" fillId="3" borderId="0" xfId="4" applyFont="1" applyFill="1" applyBorder="1" applyAlignment="1">
      <alignment horizontal="right" vertical="center"/>
    </xf>
    <xf numFmtId="165" fontId="0" fillId="3" borderId="2" xfId="4" applyNumberFormat="1" applyFon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 wrapText="1"/>
    </xf>
    <xf numFmtId="165" fontId="0" fillId="3" borderId="2" xfId="0" applyNumberFormat="1" applyFill="1" applyBorder="1" applyAlignment="1">
      <alignment horizontal="right" vertical="center"/>
    </xf>
    <xf numFmtId="0" fontId="0" fillId="3" borderId="0" xfId="0" applyFill="1" applyAlignment="1">
      <alignment horizontal="right"/>
    </xf>
    <xf numFmtId="0" fontId="0" fillId="3" borderId="0" xfId="0" applyFill="1" applyAlignment="1" applyProtection="1">
      <alignment horizontal="right" vertical="center"/>
    </xf>
    <xf numFmtId="44" fontId="0" fillId="3" borderId="2" xfId="4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vertical="top" wrapText="1"/>
    </xf>
    <xf numFmtId="0" fontId="1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31" fillId="3" borderId="46" xfId="0" applyFont="1" applyFill="1" applyBorder="1" applyAlignment="1">
      <alignment vertical="center"/>
    </xf>
    <xf numFmtId="0" fontId="32" fillId="3" borderId="4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29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0" fontId="27" fillId="0" borderId="28" xfId="0" applyFont="1" applyFill="1" applyBorder="1" applyAlignment="1">
      <alignment vertical="center"/>
    </xf>
    <xf numFmtId="8" fontId="27" fillId="0" borderId="29" xfId="0" applyNumberFormat="1" applyFont="1" applyFill="1" applyBorder="1" applyAlignment="1">
      <alignment horizontal="right" vertical="center"/>
    </xf>
    <xf numFmtId="8" fontId="27" fillId="0" borderId="29" xfId="0" applyNumberFormat="1" applyFont="1" applyFill="1" applyBorder="1" applyAlignment="1">
      <alignment vertical="center"/>
    </xf>
    <xf numFmtId="165" fontId="27" fillId="0" borderId="29" xfId="0" applyNumberFormat="1" applyFont="1" applyFill="1" applyBorder="1" applyAlignment="1">
      <alignment vertical="center"/>
    </xf>
    <xf numFmtId="0" fontId="27" fillId="0" borderId="29" xfId="0" applyFont="1" applyFill="1" applyBorder="1" applyAlignment="1">
      <alignment horizontal="right" vertical="center"/>
    </xf>
    <xf numFmtId="0" fontId="27" fillId="0" borderId="29" xfId="0" applyFont="1" applyFill="1" applyBorder="1" applyAlignment="1">
      <alignment vertical="center"/>
    </xf>
    <xf numFmtId="0" fontId="27" fillId="6" borderId="28" xfId="0" applyFont="1" applyFill="1" applyBorder="1" applyAlignment="1">
      <alignment vertical="center"/>
    </xf>
    <xf numFmtId="8" fontId="27" fillId="6" borderId="29" xfId="0" applyNumberFormat="1" applyFont="1" applyFill="1" applyBorder="1" applyAlignment="1">
      <alignment vertical="center"/>
    </xf>
    <xf numFmtId="0" fontId="29" fillId="0" borderId="28" xfId="0" applyFont="1" applyFill="1" applyBorder="1" applyAlignment="1">
      <alignment vertical="center"/>
    </xf>
    <xf numFmtId="44" fontId="29" fillId="0" borderId="29" xfId="0" applyNumberFormat="1" applyFont="1" applyFill="1" applyBorder="1" applyAlignment="1">
      <alignment horizontal="right" vertical="center"/>
    </xf>
    <xf numFmtId="8" fontId="29" fillId="0" borderId="29" xfId="0" applyNumberFormat="1" applyFont="1" applyFill="1" applyBorder="1" applyAlignment="1">
      <alignment vertical="center"/>
    </xf>
    <xf numFmtId="165" fontId="29" fillId="0" borderId="29" xfId="0" applyNumberFormat="1" applyFont="1" applyFill="1" applyBorder="1" applyAlignment="1">
      <alignment vertical="center"/>
    </xf>
    <xf numFmtId="44" fontId="27" fillId="0" borderId="29" xfId="0" applyNumberFormat="1" applyFont="1" applyFill="1" applyBorder="1" applyAlignment="1">
      <alignment horizontal="right" vertical="center"/>
    </xf>
    <xf numFmtId="0" fontId="30" fillId="9" borderId="28" xfId="0" applyFont="1" applyFill="1" applyBorder="1" applyAlignment="1">
      <alignment vertical="center" wrapText="1"/>
    </xf>
    <xf numFmtId="8" fontId="28" fillId="9" borderId="29" xfId="0" applyNumberFormat="1" applyFont="1" applyFill="1" applyBorder="1" applyAlignment="1">
      <alignment vertical="center"/>
    </xf>
    <xf numFmtId="165" fontId="28" fillId="9" borderId="29" xfId="0" applyNumberFormat="1" applyFont="1" applyFill="1" applyBorder="1" applyAlignment="1">
      <alignment vertical="center"/>
    </xf>
    <xf numFmtId="0" fontId="25" fillId="0" borderId="30" xfId="0" applyFont="1" applyFill="1" applyBorder="1" applyAlignment="1">
      <alignment vertical="center"/>
    </xf>
    <xf numFmtId="0" fontId="25" fillId="0" borderId="3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7" fillId="11" borderId="28" xfId="0" applyFont="1" applyFill="1" applyBorder="1" applyAlignment="1">
      <alignment vertical="center"/>
    </xf>
    <xf numFmtId="8" fontId="27" fillId="11" borderId="29" xfId="0" applyNumberFormat="1" applyFont="1" applyFill="1" applyBorder="1" applyAlignment="1">
      <alignment vertical="center"/>
    </xf>
    <xf numFmtId="8" fontId="27" fillId="11" borderId="29" xfId="0" applyNumberFormat="1" applyFont="1" applyFill="1" applyBorder="1" applyAlignment="1">
      <alignment horizontal="right" vertical="center"/>
    </xf>
    <xf numFmtId="166" fontId="4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1" fontId="11" fillId="3" borderId="0" xfId="0" applyNumberFormat="1" applyFont="1" applyFill="1" applyAlignment="1">
      <alignment horizontal="right" vertical="center"/>
    </xf>
    <xf numFmtId="44" fontId="0" fillId="3" borderId="0" xfId="0" applyNumberFormat="1" applyFill="1" applyAlignment="1">
      <alignment vertical="center"/>
    </xf>
    <xf numFmtId="0" fontId="19" fillId="3" borderId="0" xfId="0" applyFont="1" applyFill="1" applyBorder="1" applyAlignment="1">
      <alignment vertical="center" wrapText="1"/>
    </xf>
    <xf numFmtId="0" fontId="25" fillId="0" borderId="46" xfId="0" applyFont="1" applyFill="1" applyBorder="1" applyAlignment="1">
      <alignment vertical="center"/>
    </xf>
    <xf numFmtId="0" fontId="33" fillId="0" borderId="46" xfId="0" applyFont="1" applyFill="1" applyBorder="1" applyAlignment="1">
      <alignment vertical="center" wrapText="1"/>
    </xf>
    <xf numFmtId="0" fontId="0" fillId="3" borderId="0" xfId="0" applyFont="1" applyFill="1" applyAlignment="1">
      <alignment vertical="center"/>
    </xf>
    <xf numFmtId="166" fontId="25" fillId="0" borderId="46" xfId="0" applyNumberFormat="1" applyFont="1" applyFill="1" applyBorder="1" applyAlignment="1">
      <alignment vertical="center"/>
    </xf>
    <xf numFmtId="0" fontId="25" fillId="0" borderId="47" xfId="0" applyFont="1" applyFill="1" applyBorder="1" applyAlignment="1">
      <alignment vertical="center"/>
    </xf>
    <xf numFmtId="0" fontId="33" fillId="0" borderId="47" xfId="0" applyFont="1" applyFill="1" applyBorder="1" applyAlignment="1">
      <alignment vertical="center" wrapText="1"/>
    </xf>
    <xf numFmtId="166" fontId="25" fillId="0" borderId="47" xfId="0" applyNumberFormat="1" applyFont="1" applyFill="1" applyBorder="1" applyAlignment="1">
      <alignment vertical="center"/>
    </xf>
    <xf numFmtId="166" fontId="33" fillId="0" borderId="47" xfId="0" quotePrefix="1" applyNumberFormat="1" applyFont="1" applyFill="1" applyBorder="1" applyAlignment="1">
      <alignment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vertical="center" wrapText="1"/>
    </xf>
    <xf numFmtId="165" fontId="28" fillId="9" borderId="29" xfId="0" applyNumberFormat="1" applyFont="1" applyFill="1" applyBorder="1" applyAlignment="1">
      <alignment horizontal="right" vertical="center"/>
    </xf>
    <xf numFmtId="0" fontId="39" fillId="3" borderId="46" xfId="0" applyFont="1" applyFill="1" applyBorder="1" applyAlignment="1">
      <alignment vertical="center"/>
    </xf>
    <xf numFmtId="0" fontId="34" fillId="3" borderId="46" xfId="0" applyFont="1" applyFill="1" applyBorder="1" applyAlignment="1">
      <alignment vertical="center"/>
    </xf>
    <xf numFmtId="14" fontId="1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3" fillId="3" borderId="0" xfId="0" applyFont="1" applyFill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 wrapText="1"/>
    </xf>
    <xf numFmtId="44" fontId="0" fillId="3" borderId="0" xfId="4" applyFont="1" applyFill="1" applyAlignment="1">
      <alignment horizontal="center" vertical="center"/>
    </xf>
    <xf numFmtId="44" fontId="20" fillId="3" borderId="0" xfId="4" applyFont="1" applyFill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9" fontId="14" fillId="3" borderId="0" xfId="2" applyFont="1" applyFill="1" applyAlignment="1">
      <alignment horizontal="center" vertical="center"/>
    </xf>
    <xf numFmtId="0" fontId="41" fillId="0" borderId="28" xfId="0" applyFont="1" applyBorder="1" applyAlignment="1">
      <alignment vertical="center"/>
    </xf>
    <xf numFmtId="0" fontId="41" fillId="0" borderId="29" xfId="0" applyFont="1" applyBorder="1" applyAlignment="1">
      <alignment vertical="center"/>
    </xf>
    <xf numFmtId="165" fontId="41" fillId="0" borderId="29" xfId="0" applyNumberFormat="1" applyFont="1" applyBorder="1" applyAlignment="1">
      <alignment vertical="center"/>
    </xf>
    <xf numFmtId="0" fontId="42" fillId="0" borderId="28" xfId="0" applyFont="1" applyBorder="1" applyAlignment="1">
      <alignment vertical="center"/>
    </xf>
    <xf numFmtId="8" fontId="42" fillId="0" borderId="29" xfId="0" applyNumberFormat="1" applyFont="1" applyBorder="1" applyAlignment="1">
      <alignment vertical="center"/>
    </xf>
    <xf numFmtId="165" fontId="42" fillId="0" borderId="29" xfId="0" applyNumberFormat="1" applyFont="1" applyBorder="1" applyAlignment="1">
      <alignment vertical="center"/>
    </xf>
    <xf numFmtId="8" fontId="42" fillId="0" borderId="29" xfId="0" applyNumberFormat="1" applyFont="1" applyBorder="1" applyAlignment="1">
      <alignment horizontal="right" vertical="center"/>
    </xf>
    <xf numFmtId="0" fontId="42" fillId="0" borderId="29" xfId="0" applyFont="1" applyBorder="1" applyAlignment="1">
      <alignment vertical="center"/>
    </xf>
    <xf numFmtId="0" fontId="42" fillId="0" borderId="29" xfId="0" applyFont="1" applyBorder="1" applyAlignment="1">
      <alignment horizontal="right" vertical="center"/>
    </xf>
    <xf numFmtId="0" fontId="43" fillId="0" borderId="28" xfId="0" applyFont="1" applyBorder="1" applyAlignment="1">
      <alignment vertical="center"/>
    </xf>
    <xf numFmtId="8" fontId="43" fillId="0" borderId="29" xfId="0" applyNumberFormat="1" applyFont="1" applyBorder="1" applyAlignment="1">
      <alignment vertical="center"/>
    </xf>
    <xf numFmtId="165" fontId="43" fillId="0" borderId="29" xfId="0" applyNumberFormat="1" applyFont="1" applyBorder="1" applyAlignment="1">
      <alignment vertical="center"/>
    </xf>
    <xf numFmtId="44" fontId="43" fillId="0" borderId="29" xfId="0" applyNumberFormat="1" applyFont="1" applyBorder="1" applyAlignment="1">
      <alignment horizontal="right" vertical="center"/>
    </xf>
    <xf numFmtId="44" fontId="42" fillId="0" borderId="29" xfId="0" applyNumberFormat="1" applyFont="1" applyBorder="1" applyAlignment="1">
      <alignment horizontal="right" vertical="center"/>
    </xf>
    <xf numFmtId="0" fontId="44" fillId="9" borderId="28" xfId="0" applyFont="1" applyFill="1" applyBorder="1" applyAlignment="1">
      <alignment vertical="center" wrapText="1"/>
    </xf>
    <xf numFmtId="8" fontId="45" fillId="9" borderId="29" xfId="0" applyNumberFormat="1" applyFont="1" applyFill="1" applyBorder="1" applyAlignment="1">
      <alignment vertical="center"/>
    </xf>
    <xf numFmtId="165" fontId="45" fillId="9" borderId="29" xfId="0" applyNumberFormat="1" applyFont="1" applyFill="1" applyBorder="1" applyAlignment="1">
      <alignment vertical="center"/>
    </xf>
    <xf numFmtId="165" fontId="45" fillId="9" borderId="29" xfId="0" applyNumberFormat="1" applyFont="1" applyFill="1" applyBorder="1" applyAlignment="1">
      <alignment horizontal="right" vertical="center"/>
    </xf>
    <xf numFmtId="0" fontId="41" fillId="0" borderId="30" xfId="0" applyFont="1" applyBorder="1" applyAlignment="1">
      <alignment vertical="center"/>
    </xf>
    <xf numFmtId="0" fontId="41" fillId="0" borderId="31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2" fillId="7" borderId="28" xfId="0" applyFont="1" applyFill="1" applyBorder="1" applyAlignment="1">
      <alignment vertical="center"/>
    </xf>
    <xf numFmtId="8" fontId="42" fillId="7" borderId="29" xfId="0" applyNumberFormat="1" applyFont="1" applyFill="1" applyBorder="1" applyAlignment="1">
      <alignment vertical="center"/>
    </xf>
    <xf numFmtId="165" fontId="27" fillId="11" borderId="29" xfId="0" applyNumberFormat="1" applyFont="1" applyFill="1" applyBorder="1" applyAlignment="1">
      <alignment vertical="center"/>
    </xf>
    <xf numFmtId="8" fontId="41" fillId="0" borderId="0" xfId="0" applyNumberFormat="1" applyFont="1" applyAlignment="1">
      <alignment vertical="center"/>
    </xf>
    <xf numFmtId="0" fontId="4" fillId="3" borderId="23" xfId="0" applyFont="1" applyFill="1" applyBorder="1" applyAlignment="1">
      <alignment vertical="center"/>
    </xf>
    <xf numFmtId="165" fontId="0" fillId="0" borderId="2" xfId="0" applyNumberForma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46" fillId="3" borderId="0" xfId="0" applyFont="1" applyFill="1" applyBorder="1" applyAlignment="1">
      <alignment horizontal="center" vertical="center" wrapText="1"/>
    </xf>
    <xf numFmtId="0" fontId="25" fillId="12" borderId="0" xfId="0" applyFont="1" applyFill="1" applyBorder="1" applyAlignment="1">
      <alignment horizontal="center" wrapText="1"/>
    </xf>
    <xf numFmtId="0" fontId="25" fillId="12" borderId="0" xfId="0" applyFont="1" applyFill="1" applyBorder="1" applyAlignment="1">
      <alignment horizontal="center"/>
    </xf>
    <xf numFmtId="0" fontId="47" fillId="12" borderId="0" xfId="0" applyFont="1" applyFill="1" applyBorder="1" applyAlignment="1">
      <alignment horizontal="center" wrapText="1"/>
    </xf>
    <xf numFmtId="0" fontId="48" fillId="3" borderId="2" xfId="0" applyFont="1" applyFill="1" applyBorder="1" applyAlignment="1">
      <alignment vertical="center" wrapText="1"/>
    </xf>
    <xf numFmtId="165" fontId="49" fillId="3" borderId="2" xfId="0" applyNumberFormat="1" applyFont="1" applyFill="1" applyBorder="1" applyAlignment="1">
      <alignment horizontal="right" vertical="center" wrapText="1"/>
    </xf>
    <xf numFmtId="165" fontId="49" fillId="3" borderId="2" xfId="0" applyNumberFormat="1" applyFont="1" applyFill="1" applyBorder="1" applyAlignment="1">
      <alignment horizontal="right" vertical="center"/>
    </xf>
    <xf numFmtId="0" fontId="49" fillId="3" borderId="65" xfId="0" applyFont="1" applyFill="1" applyBorder="1" applyAlignment="1">
      <alignment horizontal="right"/>
    </xf>
    <xf numFmtId="0" fontId="3" fillId="3" borderId="66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right" vertical="center"/>
    </xf>
    <xf numFmtId="0" fontId="18" fillId="11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8" fontId="0" fillId="0" borderId="0" xfId="0" applyNumberFormat="1" applyAlignment="1">
      <alignment vertical="center"/>
    </xf>
    <xf numFmtId="0" fontId="42" fillId="6" borderId="28" xfId="0" applyFont="1" applyFill="1" applyBorder="1" applyAlignment="1">
      <alignment vertical="center"/>
    </xf>
    <xf numFmtId="8" fontId="42" fillId="6" borderId="29" xfId="0" applyNumberFormat="1" applyFont="1" applyFill="1" applyBorder="1" applyAlignment="1">
      <alignment vertical="center"/>
    </xf>
    <xf numFmtId="165" fontId="42" fillId="6" borderId="29" xfId="0" applyNumberFormat="1" applyFont="1" applyFill="1" applyBorder="1" applyAlignment="1">
      <alignment vertical="center"/>
    </xf>
    <xf numFmtId="8" fontId="42" fillId="6" borderId="29" xfId="0" applyNumberFormat="1" applyFont="1" applyFill="1" applyBorder="1" applyAlignment="1">
      <alignment horizontal="right" vertical="center"/>
    </xf>
    <xf numFmtId="0" fontId="0" fillId="3" borderId="12" xfId="0" applyFont="1" applyFill="1" applyBorder="1" applyAlignment="1">
      <alignment horizontal="left" vertical="center" wrapText="1"/>
    </xf>
    <xf numFmtId="0" fontId="51" fillId="3" borderId="2" xfId="0" applyFont="1" applyFill="1" applyBorder="1" applyAlignment="1">
      <alignment vertical="center" wrapText="1"/>
    </xf>
    <xf numFmtId="0" fontId="53" fillId="3" borderId="2" xfId="0" applyFont="1" applyFill="1" applyBorder="1" applyAlignment="1">
      <alignment vertical="center" wrapText="1"/>
    </xf>
    <xf numFmtId="0" fontId="55" fillId="12" borderId="64" xfId="0" applyFont="1" applyFill="1" applyBorder="1" applyAlignment="1">
      <alignment wrapText="1"/>
    </xf>
    <xf numFmtId="0" fontId="58" fillId="12" borderId="64" xfId="0" applyFont="1" applyFill="1" applyBorder="1" applyAlignment="1">
      <alignment horizontal="left" vertical="center"/>
    </xf>
    <xf numFmtId="0" fontId="49" fillId="3" borderId="12" xfId="0" applyFont="1" applyFill="1" applyBorder="1" applyAlignment="1">
      <alignment horizontal="left" vertical="center" wrapText="1"/>
    </xf>
    <xf numFmtId="0" fontId="49" fillId="3" borderId="12" xfId="0" applyFont="1" applyFill="1" applyBorder="1" applyAlignment="1">
      <alignment vertical="center"/>
    </xf>
    <xf numFmtId="0" fontId="59" fillId="3" borderId="2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3" fillId="2" borderId="12" xfId="0" applyFont="1" applyFill="1" applyBorder="1" applyAlignment="1">
      <alignment vertical="center"/>
    </xf>
    <xf numFmtId="0" fontId="49" fillId="3" borderId="0" xfId="0" applyFont="1" applyFill="1" applyBorder="1" applyAlignment="1">
      <alignment horizontal="left" vertical="center" wrapText="1"/>
    </xf>
    <xf numFmtId="0" fontId="49" fillId="3" borderId="0" xfId="0" applyFont="1" applyFill="1" applyBorder="1" applyAlignment="1">
      <alignment vertical="center"/>
    </xf>
    <xf numFmtId="0" fontId="49" fillId="3" borderId="0" xfId="0" applyFont="1" applyFill="1"/>
    <xf numFmtId="0" fontId="0" fillId="0" borderId="12" xfId="0" applyFill="1" applyBorder="1" applyAlignment="1">
      <alignment horizontal="left" vertical="center" wrapText="1"/>
    </xf>
    <xf numFmtId="0" fontId="0" fillId="0" borderId="12" xfId="0" applyFill="1" applyBorder="1" applyAlignment="1">
      <alignment vertical="center"/>
    </xf>
    <xf numFmtId="0" fontId="13" fillId="2" borderId="10" xfId="0" applyFont="1" applyFill="1" applyBorder="1" applyAlignment="1">
      <alignment vertical="center" wrapText="1"/>
    </xf>
    <xf numFmtId="0" fontId="60" fillId="3" borderId="12" xfId="0" applyFont="1" applyFill="1" applyBorder="1" applyAlignment="1">
      <alignment horizontal="left" vertical="center" wrapText="1"/>
    </xf>
    <xf numFmtId="0" fontId="50" fillId="3" borderId="2" xfId="0" applyFont="1" applyFill="1" applyBorder="1" applyAlignment="1">
      <alignment horizontal="center" vertical="center" wrapText="1"/>
    </xf>
    <xf numFmtId="165" fontId="0" fillId="7" borderId="2" xfId="4" applyNumberFormat="1" applyFont="1" applyFill="1" applyBorder="1" applyAlignment="1">
      <alignment horizontal="right" vertical="center"/>
    </xf>
    <xf numFmtId="0" fontId="50" fillId="3" borderId="2" xfId="0" applyFont="1" applyFill="1" applyBorder="1" applyAlignment="1">
      <alignment horizontal="center" vertical="center"/>
    </xf>
    <xf numFmtId="165" fontId="0" fillId="3" borderId="0" xfId="0" applyNumberFormat="1" applyFill="1" applyAlignment="1">
      <alignment vertical="center"/>
    </xf>
    <xf numFmtId="0" fontId="8" fillId="3" borderId="23" xfId="0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horizontal="left" vertical="top" wrapText="1"/>
    </xf>
    <xf numFmtId="0" fontId="17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19" fillId="3" borderId="35" xfId="0" applyFont="1" applyFill="1" applyBorder="1" applyAlignment="1">
      <alignment horizontal="left" vertical="top" wrapText="1"/>
    </xf>
    <xf numFmtId="0" fontId="19" fillId="3" borderId="36" xfId="0" applyFont="1" applyFill="1" applyBorder="1" applyAlignment="1">
      <alignment horizontal="left" vertical="top" wrapText="1"/>
    </xf>
    <xf numFmtId="0" fontId="19" fillId="3" borderId="37" xfId="0" applyFont="1" applyFill="1" applyBorder="1" applyAlignment="1">
      <alignment horizontal="left" vertical="top" wrapText="1"/>
    </xf>
    <xf numFmtId="0" fontId="19" fillId="3" borderId="38" xfId="0" applyFont="1" applyFill="1" applyBorder="1" applyAlignment="1">
      <alignment horizontal="left" vertical="top" wrapText="1"/>
    </xf>
    <xf numFmtId="0" fontId="19" fillId="3" borderId="0" xfId="0" applyFont="1" applyFill="1" applyAlignment="1">
      <alignment horizontal="left" vertical="top" wrapText="1"/>
    </xf>
    <xf numFmtId="0" fontId="19" fillId="3" borderId="39" xfId="0" applyFont="1" applyFill="1" applyBorder="1" applyAlignment="1">
      <alignment horizontal="left" vertical="top" wrapText="1"/>
    </xf>
    <xf numFmtId="0" fontId="19" fillId="3" borderId="40" xfId="0" applyFont="1" applyFill="1" applyBorder="1" applyAlignment="1">
      <alignment horizontal="left" vertical="top" wrapText="1"/>
    </xf>
    <xf numFmtId="0" fontId="19" fillId="3" borderId="41" xfId="0" applyFont="1" applyFill="1" applyBorder="1" applyAlignment="1">
      <alignment horizontal="left" vertical="top" wrapText="1"/>
    </xf>
    <xf numFmtId="0" fontId="19" fillId="3" borderId="42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4" fillId="3" borderId="66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horizontal="left" vertical="top" wrapText="1"/>
    </xf>
    <xf numFmtId="0" fontId="19" fillId="3" borderId="56" xfId="0" applyFont="1" applyFill="1" applyBorder="1" applyAlignment="1">
      <alignment horizontal="left" vertical="top" wrapText="1"/>
    </xf>
    <xf numFmtId="0" fontId="19" fillId="3" borderId="57" xfId="0" applyFont="1" applyFill="1" applyBorder="1" applyAlignment="1">
      <alignment horizontal="left" vertical="top" wrapText="1"/>
    </xf>
    <xf numFmtId="0" fontId="19" fillId="3" borderId="58" xfId="0" applyFont="1" applyFill="1" applyBorder="1" applyAlignment="1">
      <alignment horizontal="left" vertical="top" wrapText="1"/>
    </xf>
    <xf numFmtId="0" fontId="19" fillId="3" borderId="59" xfId="0" applyFont="1" applyFill="1" applyBorder="1" applyAlignment="1">
      <alignment horizontal="left" vertical="top" wrapText="1"/>
    </xf>
    <xf numFmtId="0" fontId="19" fillId="3" borderId="60" xfId="0" applyFont="1" applyFill="1" applyBorder="1" applyAlignment="1">
      <alignment horizontal="left" vertical="top" wrapText="1"/>
    </xf>
    <xf numFmtId="0" fontId="19" fillId="3" borderId="61" xfId="0" applyFont="1" applyFill="1" applyBorder="1" applyAlignment="1">
      <alignment horizontal="left" vertical="top" wrapText="1"/>
    </xf>
    <xf numFmtId="0" fontId="19" fillId="3" borderId="62" xfId="0" applyFont="1" applyFill="1" applyBorder="1" applyAlignment="1">
      <alignment horizontal="left" vertical="top" wrapText="1"/>
    </xf>
    <xf numFmtId="0" fontId="19" fillId="3" borderId="63" xfId="0" applyFont="1" applyFill="1" applyBorder="1" applyAlignment="1">
      <alignment horizontal="left" vertical="top" wrapText="1"/>
    </xf>
    <xf numFmtId="0" fontId="50" fillId="3" borderId="68" xfId="0" applyFont="1" applyFill="1" applyBorder="1" applyAlignment="1">
      <alignment horizontal="center" vertical="center"/>
    </xf>
    <xf numFmtId="0" fontId="50" fillId="3" borderId="69" xfId="0" applyFont="1" applyFill="1" applyBorder="1" applyAlignment="1">
      <alignment horizontal="center" vertical="center"/>
    </xf>
    <xf numFmtId="0" fontId="50" fillId="3" borderId="43" xfId="0" applyFont="1" applyFill="1" applyBorder="1" applyAlignment="1">
      <alignment horizontal="center" vertical="center"/>
    </xf>
    <xf numFmtId="0" fontId="50" fillId="3" borderId="68" xfId="0" applyFont="1" applyFill="1" applyBorder="1" applyAlignment="1">
      <alignment horizontal="center" vertical="center" wrapText="1"/>
    </xf>
    <xf numFmtId="0" fontId="50" fillId="3" borderId="69" xfId="0" applyFont="1" applyFill="1" applyBorder="1" applyAlignment="1">
      <alignment horizontal="center" vertical="center" wrapText="1"/>
    </xf>
    <xf numFmtId="0" fontId="50" fillId="3" borderId="43" xfId="0" applyFont="1" applyFill="1" applyBorder="1" applyAlignment="1">
      <alignment horizontal="center" vertical="center" wrapText="1"/>
    </xf>
    <xf numFmtId="0" fontId="61" fillId="3" borderId="68" xfId="0" applyFont="1" applyFill="1" applyBorder="1" applyAlignment="1">
      <alignment horizontal="center" vertical="center" wrapText="1"/>
    </xf>
    <xf numFmtId="0" fontId="4" fillId="3" borderId="69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34" fillId="10" borderId="48" xfId="0" applyFont="1" applyFill="1" applyBorder="1" applyAlignment="1">
      <alignment horizontal="center" vertical="center" wrapText="1"/>
    </xf>
    <xf numFmtId="0" fontId="34" fillId="10" borderId="49" xfId="0" applyFont="1" applyFill="1" applyBorder="1" applyAlignment="1">
      <alignment horizontal="center" vertical="center" wrapText="1"/>
    </xf>
    <xf numFmtId="0" fontId="34" fillId="10" borderId="50" xfId="0" applyFont="1" applyFill="1" applyBorder="1" applyAlignment="1">
      <alignment horizontal="center" vertical="center" wrapText="1"/>
    </xf>
    <xf numFmtId="0" fontId="34" fillId="10" borderId="51" xfId="0" applyFont="1" applyFill="1" applyBorder="1" applyAlignment="1">
      <alignment horizontal="center" vertical="center" wrapText="1"/>
    </xf>
    <xf numFmtId="0" fontId="34" fillId="10" borderId="0" xfId="0" applyFont="1" applyFill="1" applyBorder="1" applyAlignment="1">
      <alignment horizontal="center" vertical="center" wrapText="1"/>
    </xf>
    <xf numFmtId="0" fontId="34" fillId="10" borderId="52" xfId="0" applyFont="1" applyFill="1" applyBorder="1" applyAlignment="1">
      <alignment horizontal="center" vertical="center" wrapText="1"/>
    </xf>
    <xf numFmtId="0" fontId="34" fillId="10" borderId="53" xfId="0" applyFont="1" applyFill="1" applyBorder="1" applyAlignment="1">
      <alignment horizontal="center" vertical="center" wrapText="1"/>
    </xf>
    <xf numFmtId="0" fontId="34" fillId="10" borderId="54" xfId="0" applyFont="1" applyFill="1" applyBorder="1" applyAlignment="1">
      <alignment horizontal="center" vertical="center" wrapText="1"/>
    </xf>
    <xf numFmtId="0" fontId="34" fillId="10" borderId="55" xfId="0" applyFont="1" applyFill="1" applyBorder="1" applyAlignment="1">
      <alignment horizontal="center" vertical="center" wrapText="1"/>
    </xf>
    <xf numFmtId="0" fontId="35" fillId="10" borderId="48" xfId="0" applyFont="1" applyFill="1" applyBorder="1" applyAlignment="1">
      <alignment horizontal="center" vertical="center" wrapText="1"/>
    </xf>
    <xf numFmtId="0" fontId="35" fillId="10" borderId="49" xfId="0" applyFont="1" applyFill="1" applyBorder="1" applyAlignment="1">
      <alignment horizontal="center" vertical="center" wrapText="1"/>
    </xf>
    <xf numFmtId="0" fontId="35" fillId="10" borderId="50" xfId="0" applyFont="1" applyFill="1" applyBorder="1" applyAlignment="1">
      <alignment horizontal="center" vertical="center" wrapText="1"/>
    </xf>
    <xf numFmtId="0" fontId="35" fillId="10" borderId="51" xfId="0" applyFont="1" applyFill="1" applyBorder="1" applyAlignment="1">
      <alignment horizontal="center" vertical="center" wrapText="1"/>
    </xf>
    <xf numFmtId="0" fontId="35" fillId="10" borderId="0" xfId="0" applyFont="1" applyFill="1" applyAlignment="1">
      <alignment horizontal="center" vertical="center" wrapText="1"/>
    </xf>
    <xf numFmtId="0" fontId="35" fillId="10" borderId="52" xfId="0" applyFont="1" applyFill="1" applyBorder="1" applyAlignment="1">
      <alignment horizontal="center" vertical="center" wrapText="1"/>
    </xf>
    <xf numFmtId="0" fontId="35" fillId="10" borderId="53" xfId="0" applyFont="1" applyFill="1" applyBorder="1" applyAlignment="1">
      <alignment horizontal="center" vertical="center" wrapText="1"/>
    </xf>
    <xf numFmtId="0" fontId="35" fillId="10" borderId="54" xfId="0" applyFont="1" applyFill="1" applyBorder="1" applyAlignment="1">
      <alignment horizontal="center" vertical="center" wrapText="1"/>
    </xf>
    <xf numFmtId="0" fontId="35" fillId="10" borderId="55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left" vertical="center" wrapText="1"/>
    </xf>
    <xf numFmtId="0" fontId="19" fillId="3" borderId="36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left" vertical="center" wrapText="1"/>
    </xf>
    <xf numFmtId="0" fontId="19" fillId="3" borderId="38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39" xfId="0" applyFont="1" applyFill="1" applyBorder="1" applyAlignment="1">
      <alignment horizontal="left" vertical="center" wrapText="1"/>
    </xf>
    <xf numFmtId="0" fontId="19" fillId="3" borderId="40" xfId="0" applyFont="1" applyFill="1" applyBorder="1" applyAlignment="1">
      <alignment horizontal="left" vertical="center" wrapText="1"/>
    </xf>
    <xf numFmtId="0" fontId="19" fillId="3" borderId="41" xfId="0" applyFont="1" applyFill="1" applyBorder="1" applyAlignment="1">
      <alignment horizontal="left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40" fillId="8" borderId="26" xfId="0" applyFont="1" applyFill="1" applyBorder="1" applyAlignment="1">
      <alignment horizontal="center" vertical="center"/>
    </xf>
    <xf numFmtId="0" fontId="40" fillId="8" borderId="27" xfId="0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 vertical="center"/>
    </xf>
    <xf numFmtId="0" fontId="26" fillId="8" borderId="27" xfId="0" applyFont="1" applyFill="1" applyBorder="1" applyAlignment="1">
      <alignment horizontal="center" vertical="center"/>
    </xf>
  </cellXfs>
  <cellStyles count="5">
    <cellStyle name="Moeda" xfId="4" builtinId="4"/>
    <cellStyle name="Normal" xfId="0" builtinId="0"/>
    <cellStyle name="Normal 5" xfId="1"/>
    <cellStyle name="Porcentagem" xfId="2" builtinId="5"/>
    <cellStyle name="Vírgula" xfId="3" builtinId="3"/>
  </cellStyles>
  <dxfs count="175"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70F62"/>
      <color rgb="FF1062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139</xdr:row>
      <xdr:rowOff>219075</xdr:rowOff>
    </xdr:from>
    <xdr:to>
      <xdr:col>20</xdr:col>
      <xdr:colOff>295275</xdr:colOff>
      <xdr:row>161</xdr:row>
      <xdr:rowOff>104775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A66637DE-0A38-D39F-F45D-544491A8A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36976050"/>
          <a:ext cx="8248650" cy="491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136</xdr:row>
      <xdr:rowOff>9525</xdr:rowOff>
    </xdr:from>
    <xdr:to>
      <xdr:col>20</xdr:col>
      <xdr:colOff>921677</xdr:colOff>
      <xdr:row>162</xdr:row>
      <xdr:rowOff>0</xdr:rowOff>
    </xdr:to>
    <xdr:pic>
      <xdr:nvPicPr>
        <xdr:cNvPr id="5" name="Imagem 1">
          <a:extLst>
            <a:ext uri="{FF2B5EF4-FFF2-40B4-BE49-F238E27FC236}">
              <a16:creationId xmlns="" xmlns:a16="http://schemas.microsoft.com/office/drawing/2014/main" id="{2BFF7BF8-6111-57E4-F5C3-44477436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33394650"/>
          <a:ext cx="9667875" cy="5934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265</xdr:row>
      <xdr:rowOff>76200</xdr:rowOff>
    </xdr:from>
    <xdr:to>
      <xdr:col>2</xdr:col>
      <xdr:colOff>3552825</xdr:colOff>
      <xdr:row>283</xdr:row>
      <xdr:rowOff>190500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575A0835-BED4-01C8-8B17-D511235A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61255275"/>
          <a:ext cx="3371850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344</xdr:row>
      <xdr:rowOff>123825</xdr:rowOff>
    </xdr:from>
    <xdr:to>
      <xdr:col>20</xdr:col>
      <xdr:colOff>1123950</xdr:colOff>
      <xdr:row>372</xdr:row>
      <xdr:rowOff>95250</xdr:rowOff>
    </xdr:to>
    <xdr:pic>
      <xdr:nvPicPr>
        <xdr:cNvPr id="8" name="Imagem 1">
          <a:extLst>
            <a:ext uri="{FF2B5EF4-FFF2-40B4-BE49-F238E27FC236}">
              <a16:creationId xmlns="" xmlns:a16="http://schemas.microsoft.com/office/drawing/2014/main" id="{925E4877-40F4-5CDD-D6CD-10C34504629F}"/>
            </a:ext>
            <a:ext uri="{147F2762-F138-4A5C-976F-8EAC2B608ADB}">
              <a16:predDERef xmlns="" xmlns:a16="http://schemas.microsoft.com/office/drawing/2014/main" pred="{575A0835-BED4-01C8-8B17-D511235A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99564825"/>
          <a:ext cx="10077450" cy="6372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16</xdr:row>
      <xdr:rowOff>114300</xdr:rowOff>
    </xdr:from>
    <xdr:to>
      <xdr:col>17</xdr:col>
      <xdr:colOff>161925</xdr:colOff>
      <xdr:row>26</xdr:row>
      <xdr:rowOff>0</xdr:rowOff>
    </xdr:to>
    <xdr:pic>
      <xdr:nvPicPr>
        <xdr:cNvPr id="3" name="Imagem 1">
          <a:extLst>
            <a:ext uri="{FF2B5EF4-FFF2-40B4-BE49-F238E27FC236}">
              <a16:creationId xmlns="" xmlns:a16="http://schemas.microsoft.com/office/drawing/2014/main" id="{C9D6EF8D-13A3-9E7A-BB49-3E3DEAF19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5875" y="3971925"/>
          <a:ext cx="4238625" cy="221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"/>
  <sheetViews>
    <sheetView showGridLines="0" topLeftCell="C1" zoomScale="70" zoomScaleNormal="70" workbookViewId="0">
      <selection activeCell="O3" sqref="O3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18.7109375" style="4" customWidth="1"/>
    <col min="8" max="8" width="1.28515625" style="19" customWidth="1"/>
    <col min="9" max="9" width="10.7109375" style="19" customWidth="1"/>
    <col min="10" max="10" width="1.28515625" style="19" customWidth="1"/>
    <col min="11" max="11" width="17.140625" style="19" customWidth="1"/>
    <col min="12" max="12" width="1.28515625" style="19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55" style="19" customWidth="1"/>
    <col min="22" max="22" width="9.140625" style="5" bestFit="1" customWidth="1"/>
    <col min="23" max="23" width="42.140625" style="5" customWidth="1"/>
    <col min="24" max="52" width="5.7109375" style="5"/>
    <col min="53" max="16384" width="5.7109375" style="4"/>
  </cols>
  <sheetData>
    <row r="1" spans="1:52" ht="41.25" customHeight="1" x14ac:dyDescent="0.25">
      <c r="B1" s="206" t="s">
        <v>0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s="3" customFormat="1" ht="36.75" customHeight="1" x14ac:dyDescent="0.4">
      <c r="O2" s="20"/>
    </row>
    <row r="3" spans="1:52" s="3" customFormat="1" ht="27" customHeight="1" x14ac:dyDescent="0.4">
      <c r="B3" s="209" t="s">
        <v>1</v>
      </c>
      <c r="C3" s="210"/>
      <c r="D3" s="210"/>
      <c r="E3" s="210"/>
      <c r="F3" s="210"/>
      <c r="G3" s="210"/>
      <c r="H3" s="210"/>
      <c r="I3" s="210"/>
      <c r="J3" s="119"/>
      <c r="K3" s="24"/>
      <c r="L3" s="119"/>
      <c r="M3" s="33" t="s">
        <v>2</v>
      </c>
      <c r="O3" s="22"/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15" customHeight="1" x14ac:dyDescent="0.25">
      <c r="B5" s="211" t="s">
        <v>4</v>
      </c>
      <c r="C5" s="212"/>
      <c r="D5" s="212"/>
      <c r="E5" s="213"/>
      <c r="F5" s="3"/>
      <c r="G5" s="3"/>
      <c r="H5" s="120"/>
      <c r="I5" s="120"/>
      <c r="J5" s="120"/>
      <c r="K5" s="5"/>
      <c r="L5" s="5"/>
      <c r="M5" s="5"/>
      <c r="N5" s="5"/>
      <c r="O5" s="21"/>
      <c r="P5" s="5"/>
      <c r="Q5" s="4"/>
      <c r="R5" s="4"/>
      <c r="S5" s="4"/>
      <c r="T5" s="121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20"/>
      <c r="I6" s="120"/>
      <c r="J6" s="120"/>
      <c r="K6" s="5"/>
      <c r="L6" s="5"/>
      <c r="M6" s="5"/>
      <c r="N6" s="5"/>
      <c r="O6" s="21"/>
      <c r="P6" s="5"/>
      <c r="Q6" s="223" t="s">
        <v>6</v>
      </c>
      <c r="R6" s="224"/>
      <c r="S6" s="225"/>
      <c r="T6" s="121"/>
      <c r="U6" s="5"/>
    </row>
    <row r="7" spans="1:52" ht="15" customHeight="1" x14ac:dyDescent="0.25">
      <c r="B7" s="217"/>
      <c r="C7" s="218"/>
      <c r="D7" s="218"/>
      <c r="E7" s="219"/>
      <c r="F7" s="3"/>
      <c r="G7" s="3"/>
      <c r="H7" s="120"/>
      <c r="I7" s="120"/>
      <c r="J7" s="120"/>
      <c r="K7" s="5"/>
      <c r="L7" s="5"/>
      <c r="M7" s="5"/>
      <c r="N7" s="5"/>
      <c r="O7" s="21"/>
      <c r="P7" s="5"/>
      <c r="Q7" s="226"/>
      <c r="R7" s="227"/>
      <c r="S7" s="228"/>
      <c r="T7" s="121"/>
      <c r="U7" s="5"/>
    </row>
    <row r="8" spans="1:52" ht="15" customHeight="1" x14ac:dyDescent="0.25">
      <c r="B8" s="217"/>
      <c r="C8" s="218"/>
      <c r="D8" s="218"/>
      <c r="E8" s="219"/>
      <c r="F8" s="3"/>
      <c r="G8" s="3"/>
      <c r="H8" s="120"/>
      <c r="I8" s="120"/>
      <c r="J8" s="120"/>
      <c r="K8" s="5"/>
      <c r="L8" s="5"/>
      <c r="M8" s="5"/>
      <c r="N8" s="5"/>
      <c r="O8" s="5"/>
      <c r="P8" s="5"/>
      <c r="Q8" s="229">
        <v>1</v>
      </c>
      <c r="R8" s="230"/>
      <c r="S8" s="35" t="s">
        <v>7</v>
      </c>
      <c r="T8" s="121"/>
      <c r="U8" s="117" t="s">
        <v>8</v>
      </c>
    </row>
    <row r="9" spans="1:52" ht="15" customHeight="1" x14ac:dyDescent="0.25">
      <c r="B9" s="217"/>
      <c r="C9" s="218"/>
      <c r="D9" s="218"/>
      <c r="E9" s="219"/>
      <c r="F9" s="3"/>
      <c r="G9" s="3"/>
      <c r="H9" s="120"/>
      <c r="I9" s="120"/>
      <c r="J9" s="120"/>
      <c r="K9" s="5"/>
      <c r="L9" s="5"/>
      <c r="M9" s="5"/>
      <c r="N9" s="5"/>
      <c r="O9" s="5"/>
      <c r="P9" s="5"/>
      <c r="Q9" s="231">
        <v>2</v>
      </c>
      <c r="R9" s="232"/>
      <c r="S9" s="36" t="s">
        <v>9</v>
      </c>
      <c r="T9" s="121"/>
      <c r="U9" s="117" t="s">
        <v>10</v>
      </c>
    </row>
    <row r="10" spans="1:52" ht="15" customHeight="1" x14ac:dyDescent="0.25">
      <c r="B10" s="217"/>
      <c r="C10" s="218"/>
      <c r="D10" s="218"/>
      <c r="E10" s="219"/>
      <c r="F10" s="3"/>
      <c r="G10" s="3"/>
      <c r="H10" s="120"/>
      <c r="I10" s="120"/>
      <c r="J10" s="120"/>
      <c r="K10" s="5"/>
      <c r="L10" s="5"/>
      <c r="M10" s="5"/>
      <c r="N10" s="5"/>
      <c r="O10" s="5"/>
      <c r="P10" s="5"/>
      <c r="Q10" s="233">
        <v>3</v>
      </c>
      <c r="R10" s="234"/>
      <c r="S10" s="36" t="s">
        <v>11</v>
      </c>
      <c r="T10" s="121"/>
      <c r="U10" s="118" t="s">
        <v>12</v>
      </c>
    </row>
    <row r="11" spans="1:52" ht="15" customHeight="1" x14ac:dyDescent="0.25">
      <c r="A11" s="3"/>
      <c r="B11" s="217"/>
      <c r="C11" s="218"/>
      <c r="D11" s="218"/>
      <c r="E11" s="219"/>
      <c r="F11" s="3"/>
      <c r="G11" s="3"/>
      <c r="H11" s="120"/>
      <c r="I11" s="120"/>
      <c r="J11" s="120"/>
      <c r="K11" s="5"/>
      <c r="L11" s="5"/>
      <c r="M11" s="5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" customHeight="1" x14ac:dyDescent="0.25">
      <c r="A12" s="3"/>
      <c r="B12" s="220"/>
      <c r="C12" s="221"/>
      <c r="D12" s="221"/>
      <c r="E12" s="222"/>
      <c r="F12" s="3"/>
      <c r="G12" s="3"/>
      <c r="H12" s="120"/>
      <c r="I12" s="120"/>
      <c r="J12" s="120"/>
      <c r="K12" s="5"/>
      <c r="L12" s="5"/>
      <c r="M12" s="5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s="3" customFormat="1" ht="8.1" customHeight="1" x14ac:dyDescent="0.25">
      <c r="B13" s="122"/>
      <c r="C13" s="122"/>
      <c r="D13" s="122"/>
      <c r="E13" s="122"/>
      <c r="H13" s="120"/>
      <c r="I13" s="120"/>
      <c r="J13" s="120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20"/>
      <c r="I14" s="1" t="s">
        <v>18</v>
      </c>
      <c r="J14" s="120"/>
      <c r="K14" s="1" t="s">
        <v>19</v>
      </c>
      <c r="L14" s="120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ht="7.5" customHeight="1" x14ac:dyDescent="0.25">
      <c r="C15" s="4"/>
      <c r="D15" s="3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2" s="5" customFormat="1" ht="24.95" customHeight="1" x14ac:dyDescent="0.25">
      <c r="B16" s="41">
        <v>7</v>
      </c>
      <c r="C16" s="40" t="s">
        <v>25</v>
      </c>
      <c r="D16" s="3"/>
      <c r="E16" s="62">
        <v>2602</v>
      </c>
      <c r="F16" s="64"/>
      <c r="G16" s="66">
        <f>B16*E16</f>
        <v>18214</v>
      </c>
      <c r="H16" s="4"/>
      <c r="I16" s="114" t="s">
        <v>26</v>
      </c>
      <c r="J16" s="4"/>
      <c r="K16" s="31">
        <v>4</v>
      </c>
      <c r="L16" s="123"/>
      <c r="M16" s="31">
        <v>4</v>
      </c>
      <c r="O16" s="31">
        <v>4</v>
      </c>
      <c r="Q16" s="31">
        <v>3</v>
      </c>
      <c r="S16" s="31">
        <v>3</v>
      </c>
      <c r="U16" s="32" t="s">
        <v>27</v>
      </c>
    </row>
    <row r="17" spans="1:52" s="5" customFormat="1" ht="24.95" customHeight="1" x14ac:dyDescent="0.25">
      <c r="B17" s="41">
        <v>7</v>
      </c>
      <c r="C17" s="40" t="s">
        <v>28</v>
      </c>
      <c r="D17" s="124"/>
      <c r="E17" s="62">
        <v>3573</v>
      </c>
      <c r="F17" s="64"/>
      <c r="G17" s="66">
        <f>B17*E17</f>
        <v>25011</v>
      </c>
      <c r="H17" s="4"/>
      <c r="I17" s="114" t="s">
        <v>26</v>
      </c>
      <c r="J17" s="4"/>
      <c r="K17" s="31">
        <v>4</v>
      </c>
      <c r="L17" s="123"/>
      <c r="M17" s="31">
        <v>4</v>
      </c>
      <c r="O17" s="31">
        <v>4</v>
      </c>
      <c r="Q17" s="31">
        <v>3</v>
      </c>
      <c r="S17" s="31">
        <v>3</v>
      </c>
      <c r="U17" s="32" t="s">
        <v>27</v>
      </c>
    </row>
    <row r="18" spans="1:52" s="5" customFormat="1" ht="24.95" customHeight="1" x14ac:dyDescent="0.25">
      <c r="B18" s="41">
        <v>1</v>
      </c>
      <c r="C18" s="40" t="s">
        <v>29</v>
      </c>
      <c r="D18" s="124"/>
      <c r="E18" s="62">
        <v>1920</v>
      </c>
      <c r="F18" s="64"/>
      <c r="G18" s="66">
        <f>B18*E18</f>
        <v>1920</v>
      </c>
      <c r="H18" s="4"/>
      <c r="I18" s="114" t="s">
        <v>26</v>
      </c>
      <c r="J18" s="4"/>
      <c r="K18" s="31">
        <v>4</v>
      </c>
      <c r="L18" s="123"/>
      <c r="M18" s="31">
        <v>4</v>
      </c>
      <c r="O18" s="31">
        <v>4</v>
      </c>
      <c r="Q18" s="31">
        <v>3</v>
      </c>
      <c r="S18" s="31">
        <v>3</v>
      </c>
      <c r="U18" s="32" t="s">
        <v>27</v>
      </c>
    </row>
    <row r="19" spans="1:52" s="5" customFormat="1" ht="30.75" customHeight="1" x14ac:dyDescent="0.25">
      <c r="B19" s="41">
        <v>1</v>
      </c>
      <c r="C19" s="40" t="s">
        <v>30</v>
      </c>
      <c r="D19" s="124"/>
      <c r="E19" s="62">
        <v>24000</v>
      </c>
      <c r="F19" s="64"/>
      <c r="G19" s="66">
        <f>B19*E19</f>
        <v>24000</v>
      </c>
      <c r="H19" s="4"/>
      <c r="I19" s="114" t="s">
        <v>31</v>
      </c>
      <c r="J19" s="4"/>
      <c r="K19" s="31">
        <v>3</v>
      </c>
      <c r="L19" s="123"/>
      <c r="M19" s="31">
        <v>3</v>
      </c>
      <c r="O19" s="31">
        <v>2</v>
      </c>
      <c r="Q19" s="31">
        <v>2</v>
      </c>
      <c r="S19" s="31">
        <v>2</v>
      </c>
      <c r="U19" s="182" t="s">
        <v>32</v>
      </c>
    </row>
    <row r="20" spans="1:52" s="5" customFormat="1" ht="9" customHeight="1" x14ac:dyDescent="0.25">
      <c r="B20" s="125"/>
      <c r="C20" s="124"/>
      <c r="D20" s="124"/>
      <c r="E20" s="126"/>
      <c r="F20" s="3"/>
      <c r="G20" s="127"/>
      <c r="H20" s="123"/>
      <c r="I20" s="17"/>
      <c r="J20" s="123"/>
      <c r="K20" s="17"/>
      <c r="L20" s="17"/>
      <c r="M20" s="17"/>
      <c r="N20" s="17"/>
      <c r="O20" s="17"/>
      <c r="P20" s="17"/>
      <c r="Q20" s="17"/>
      <c r="R20" s="17"/>
      <c r="S20" s="17"/>
    </row>
    <row r="21" spans="1:52" s="5" customFormat="1" ht="35.25" customHeight="1" x14ac:dyDescent="0.25">
      <c r="B21" s="125"/>
      <c r="C21" s="205" t="s">
        <v>33</v>
      </c>
      <c r="D21" s="205"/>
      <c r="E21" s="205"/>
      <c r="F21" s="3"/>
      <c r="G21" s="58">
        <f>SUM(G16:G19)</f>
        <v>69145</v>
      </c>
      <c r="H21" s="1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52" s="5" customFormat="1" ht="12.75" customHeight="1" x14ac:dyDescent="0.25">
      <c r="B22" s="125"/>
      <c r="C22" s="204"/>
      <c r="D22" s="204"/>
      <c r="E22" s="204"/>
      <c r="F22" s="3"/>
      <c r="G22" s="128"/>
      <c r="H22" s="12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52" s="5" customFormat="1" ht="30" customHeight="1" x14ac:dyDescent="0.25">
      <c r="B23" s="125"/>
      <c r="C23" s="204"/>
      <c r="D23" s="204"/>
      <c r="E23" s="204" t="s">
        <v>26</v>
      </c>
      <c r="F23" s="3"/>
      <c r="G23" s="58">
        <f>SUMIF(I16:I19,E23,G16:G19)</f>
        <v>45145</v>
      </c>
      <c r="H23" s="12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52" s="5" customFormat="1" ht="12.75" customHeight="1" x14ac:dyDescent="0.25">
      <c r="B24" s="125"/>
      <c r="C24" s="204"/>
      <c r="D24" s="204"/>
      <c r="E24" s="204"/>
      <c r="F24" s="3"/>
      <c r="G24" s="128"/>
      <c r="H24" s="123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52" ht="30" customHeight="1" x14ac:dyDescent="0.25">
      <c r="A25" s="124"/>
      <c r="E25" s="204" t="s">
        <v>31</v>
      </c>
      <c r="G25" s="58">
        <f>SUMIF(I16:I19,E25,G16:G19)</f>
        <v>24000</v>
      </c>
      <c r="H25" s="124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24"/>
      <c r="U25" s="124"/>
    </row>
    <row r="26" spans="1:52" ht="20.100000000000001" hidden="1" customHeight="1" x14ac:dyDescent="0.25">
      <c r="C26" s="17" t="s">
        <v>34</v>
      </c>
      <c r="D26" s="17"/>
      <c r="E26" s="17"/>
      <c r="F26" s="17"/>
      <c r="G26" s="17"/>
      <c r="K26" s="6">
        <f>SUM(K27:K29)</f>
        <v>1</v>
      </c>
      <c r="L26" s="123"/>
      <c r="M26" s="6">
        <f>SUM(M27:M29)</f>
        <v>1</v>
      </c>
      <c r="O26" s="6">
        <f>SUM(O27:O29)</f>
        <v>1</v>
      </c>
      <c r="Q26" s="6">
        <f>SUM(Q27:Q30)</f>
        <v>4</v>
      </c>
      <c r="S26" s="6">
        <f>SUM(S27:S30)</f>
        <v>4</v>
      </c>
      <c r="U26" s="5"/>
      <c r="AZ26" s="4"/>
    </row>
    <row r="27" spans="1:52" ht="20.100000000000001" hidden="1" customHeight="1" x14ac:dyDescent="0.25">
      <c r="C27" s="17" t="s">
        <v>35</v>
      </c>
      <c r="D27" s="17"/>
      <c r="E27" s="17"/>
      <c r="F27" s="17"/>
      <c r="G27" s="17"/>
      <c r="K27" s="6">
        <f>COUNTIF(K16:K19,Q8)</f>
        <v>0</v>
      </c>
      <c r="M27" s="6">
        <f>COUNTIF(M16:M19,Q8)</f>
        <v>0</v>
      </c>
      <c r="O27" s="6">
        <f>COUNTIF(O16:O19,Q8)</f>
        <v>0</v>
      </c>
      <c r="Q27" s="6">
        <f>COUNTIF(Q16:Q19,Q8)</f>
        <v>0</v>
      </c>
      <c r="S27" s="6">
        <f>COUNTIF(S16:S19,Q8)</f>
        <v>0</v>
      </c>
      <c r="U27" s="5"/>
      <c r="AZ27" s="4"/>
    </row>
    <row r="28" spans="1:52" ht="20.100000000000001" hidden="1" customHeight="1" x14ac:dyDescent="0.25">
      <c r="C28" s="17" t="s">
        <v>36</v>
      </c>
      <c r="D28" s="17"/>
      <c r="E28" s="17"/>
      <c r="F28" s="17"/>
      <c r="G28" s="17"/>
      <c r="K28" s="6">
        <f>COUNTIF(K16:K19,Q9)</f>
        <v>0</v>
      </c>
      <c r="M28" s="6">
        <f>COUNTIF(M16:M19,Q9)</f>
        <v>0</v>
      </c>
      <c r="O28" s="6">
        <f>COUNTIF(O16:O19,Q9)</f>
        <v>1</v>
      </c>
      <c r="Q28" s="6">
        <f>COUNTIF(Q16:Q19,Q9)</f>
        <v>1</v>
      </c>
      <c r="S28" s="6">
        <f>COUNTIF(S16:S19,Q9)</f>
        <v>1</v>
      </c>
      <c r="U28" s="5"/>
      <c r="AZ28" s="4"/>
    </row>
    <row r="29" spans="1:52" ht="20.100000000000001" hidden="1" customHeight="1" x14ac:dyDescent="0.25">
      <c r="C29" s="17" t="s">
        <v>37</v>
      </c>
      <c r="D29" s="17"/>
      <c r="E29" s="17"/>
      <c r="F29" s="17"/>
      <c r="G29" s="17"/>
      <c r="K29" s="6">
        <f>COUNTIF(H16:K19,Q10)</f>
        <v>1</v>
      </c>
      <c r="M29" s="6">
        <f>COUNTIF(M16:M19,Q10)</f>
        <v>1</v>
      </c>
      <c r="O29" s="6">
        <f>COUNTIF(O16:O19,Q10)</f>
        <v>0</v>
      </c>
      <c r="Q29" s="6">
        <f>COUNTIF(Q16:Q19,Q10)</f>
        <v>3</v>
      </c>
      <c r="S29" s="6">
        <f>COUNTIF(S16:S19,Q10)</f>
        <v>3</v>
      </c>
      <c r="AZ29" s="4"/>
    </row>
    <row r="30" spans="1:52" ht="20.100000000000001" hidden="1" customHeight="1" x14ac:dyDescent="0.25">
      <c r="C30" s="17" t="s">
        <v>38</v>
      </c>
      <c r="D30" s="17"/>
      <c r="E30" s="17"/>
      <c r="F30" s="17"/>
      <c r="G30" s="17"/>
      <c r="K30" s="6">
        <f>COUNTIF(K16:K19,Q11)</f>
        <v>3</v>
      </c>
      <c r="M30" s="6">
        <f>COUNTIF(K16:K19,Q11)</f>
        <v>3</v>
      </c>
      <c r="O30" s="6">
        <f>COUNTIF(K16:K19,Q11)</f>
        <v>3</v>
      </c>
      <c r="Q30" s="6">
        <f>COUNTIF(Q16:Q19,Q11)</f>
        <v>0</v>
      </c>
      <c r="S30" s="6">
        <f>COUNTIF(Q16:Q19,Q11)</f>
        <v>0</v>
      </c>
      <c r="U30" s="5"/>
      <c r="AZ30" s="4"/>
    </row>
    <row r="31" spans="1:52" ht="10.5" customHeight="1" x14ac:dyDescent="0.25">
      <c r="C31" s="17"/>
      <c r="D31" s="17"/>
      <c r="E31" s="17"/>
      <c r="F31" s="17"/>
      <c r="G31" s="17"/>
      <c r="U31" s="5"/>
      <c r="AZ31" s="4"/>
    </row>
    <row r="32" spans="1:52" ht="31.5" customHeight="1" x14ac:dyDescent="0.25">
      <c r="C32" s="17"/>
      <c r="D32" s="17"/>
      <c r="E32" s="50" t="s">
        <v>39</v>
      </c>
      <c r="F32" s="17"/>
      <c r="G32" s="52">
        <f>SUMIF(I16:I19,E32,G16:G19)</f>
        <v>0</v>
      </c>
      <c r="K32" s="163" t="s">
        <v>19</v>
      </c>
      <c r="L32" s="164"/>
      <c r="M32" s="164" t="s">
        <v>20</v>
      </c>
      <c r="N32" s="164"/>
      <c r="O32" s="164" t="s">
        <v>21</v>
      </c>
      <c r="P32" s="164"/>
      <c r="Q32" s="165" t="s">
        <v>22</v>
      </c>
      <c r="R32" s="164"/>
      <c r="S32" s="164" t="s">
        <v>23</v>
      </c>
      <c r="U32" s="5"/>
      <c r="AZ32" s="4"/>
    </row>
    <row r="33" spans="3:52" ht="9.75" customHeight="1" x14ac:dyDescent="0.25">
      <c r="C33" s="17"/>
      <c r="D33" s="17"/>
      <c r="E33" s="50"/>
      <c r="F33" s="17"/>
      <c r="G33" s="17"/>
      <c r="U33" s="5"/>
      <c r="AZ33" s="4"/>
    </row>
    <row r="34" spans="3:52" ht="20.100000000000001" customHeight="1" x14ac:dyDescent="0.25">
      <c r="C34" s="205" t="s">
        <v>40</v>
      </c>
      <c r="D34" s="205"/>
      <c r="E34" s="205"/>
      <c r="F34" s="205"/>
      <c r="G34" s="205"/>
      <c r="H34" s="129"/>
      <c r="I34" s="129"/>
      <c r="J34" s="129"/>
      <c r="K34" s="25">
        <f>K29/K26</f>
        <v>1</v>
      </c>
      <c r="L34" s="27"/>
      <c r="M34" s="25">
        <f>M29/M26</f>
        <v>1</v>
      </c>
      <c r="N34" s="27"/>
      <c r="O34" s="25">
        <f>O29/O26</f>
        <v>0</v>
      </c>
      <c r="P34" s="27"/>
      <c r="Q34" s="25">
        <f>Q29/Q26</f>
        <v>0.75</v>
      </c>
      <c r="R34" s="27"/>
      <c r="S34" s="25">
        <f>S29/S26</f>
        <v>0.75</v>
      </c>
      <c r="U34" s="5"/>
      <c r="AY34" s="4"/>
      <c r="AZ34" s="4"/>
    </row>
    <row r="35" spans="3:52" ht="7.5" customHeight="1" x14ac:dyDescent="0.25">
      <c r="C35" s="19"/>
      <c r="D35" s="19"/>
      <c r="E35" s="19"/>
      <c r="F35" s="19"/>
      <c r="G35" s="19"/>
      <c r="H35" s="4"/>
      <c r="I35" s="4"/>
      <c r="J35" s="4"/>
      <c r="K35" s="130"/>
      <c r="L35" s="27"/>
      <c r="M35" s="130"/>
      <c r="N35" s="27"/>
      <c r="O35" s="130"/>
      <c r="P35" s="27"/>
      <c r="Q35" s="130"/>
      <c r="R35" s="27"/>
      <c r="S35" s="130"/>
      <c r="U35" s="5"/>
      <c r="AY35" s="4"/>
      <c r="AZ35" s="4"/>
    </row>
    <row r="36" spans="3:52" ht="20.100000000000001" customHeight="1" x14ac:dyDescent="0.25">
      <c r="C36" s="205" t="s">
        <v>41</v>
      </c>
      <c r="D36" s="205"/>
      <c r="E36" s="205"/>
      <c r="F36" s="205"/>
      <c r="G36" s="205"/>
      <c r="K36" s="25">
        <f>K28/K26</f>
        <v>0</v>
      </c>
      <c r="L36" s="27"/>
      <c r="M36" s="25">
        <f>M28/M26</f>
        <v>0</v>
      </c>
      <c r="N36" s="27"/>
      <c r="O36" s="25">
        <f>O28/O26</f>
        <v>1</v>
      </c>
      <c r="P36" s="27"/>
      <c r="Q36" s="25">
        <f>Q28/Q26</f>
        <v>0.25</v>
      </c>
      <c r="R36" s="27"/>
      <c r="S36" s="25">
        <f>S28/S26</f>
        <v>0.25</v>
      </c>
    </row>
    <row r="37" spans="3:52" ht="7.5" customHeight="1" x14ac:dyDescent="0.25">
      <c r="C37" s="19"/>
      <c r="D37" s="19"/>
      <c r="E37" s="19"/>
      <c r="F37" s="19"/>
      <c r="G37" s="19"/>
      <c r="H37" s="4"/>
      <c r="I37" s="4"/>
      <c r="J37" s="4"/>
      <c r="K37" s="27"/>
      <c r="L37" s="27"/>
      <c r="M37" s="27"/>
      <c r="N37" s="27"/>
      <c r="O37" s="27"/>
      <c r="P37" s="27"/>
      <c r="Q37" s="27"/>
      <c r="R37" s="27"/>
      <c r="S37" s="27"/>
    </row>
    <row r="38" spans="3:52" ht="18" customHeight="1" x14ac:dyDescent="0.25">
      <c r="C38" s="205" t="s">
        <v>42</v>
      </c>
      <c r="D38" s="205"/>
      <c r="E38" s="205"/>
      <c r="F38" s="205"/>
      <c r="G38" s="205"/>
      <c r="K38" s="25">
        <f>K27/K26</f>
        <v>0</v>
      </c>
      <c r="L38" s="27"/>
      <c r="M38" s="25">
        <f>M27/M26</f>
        <v>0</v>
      </c>
      <c r="N38" s="27"/>
      <c r="O38" s="25">
        <f>O27/O26</f>
        <v>0</v>
      </c>
      <c r="P38" s="27"/>
      <c r="Q38" s="25">
        <f>Q27/Q26</f>
        <v>0</v>
      </c>
      <c r="R38" s="27"/>
      <c r="S38" s="25">
        <f>S27/S26</f>
        <v>0</v>
      </c>
    </row>
    <row r="39" spans="3:52" ht="18" customHeight="1" x14ac:dyDescent="0.25">
      <c r="U39" s="4"/>
    </row>
    <row r="41" spans="3:52" ht="18" customHeight="1" x14ac:dyDescent="0.25">
      <c r="G41" s="49">
        <f>G23+G25</f>
        <v>69145</v>
      </c>
    </row>
    <row r="48" spans="3:52" ht="18" customHeight="1" x14ac:dyDescent="0.25">
      <c r="Q48" s="3"/>
      <c r="R48" s="3"/>
    </row>
    <row r="49" spans="17:18" ht="18" customHeight="1" x14ac:dyDescent="0.25">
      <c r="Q49" s="3"/>
      <c r="R49" s="3"/>
    </row>
    <row r="50" spans="17:18" ht="18" customHeight="1" x14ac:dyDescent="0.25">
      <c r="Q50" s="3"/>
      <c r="R50" s="3"/>
    </row>
  </sheetData>
  <mergeCells count="13">
    <mergeCell ref="C38:G38"/>
    <mergeCell ref="B1:U1"/>
    <mergeCell ref="B3:I3"/>
    <mergeCell ref="B5:E5"/>
    <mergeCell ref="B6:E12"/>
    <mergeCell ref="Q6:S7"/>
    <mergeCell ref="Q8:R8"/>
    <mergeCell ref="Q9:R9"/>
    <mergeCell ref="Q10:R10"/>
    <mergeCell ref="Q11:R11"/>
    <mergeCell ref="C21:E21"/>
    <mergeCell ref="C34:G34"/>
    <mergeCell ref="C36:G36"/>
  </mergeCells>
  <conditionalFormatting sqref="M34:M35 K34:K35 O34:O35 Q34:Q35 S34:S35 H34:J34">
    <cfRule type="dataBar" priority="6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{F42CE150-A76D-46C0-A8C5-B19CA2D290A2}</x14:id>
        </ext>
      </extLst>
    </cfRule>
  </conditionalFormatting>
  <conditionalFormatting sqref="L26 O16:O19 K16:M19 I16:I19 Q16:Q19 S16:S19">
    <cfRule type="cellIs" dxfId="174" priority="12" operator="equal">
      <formula>4</formula>
    </cfRule>
    <cfRule type="cellIs" dxfId="173" priority="63" operator="equal">
      <formula>1</formula>
    </cfRule>
  </conditionalFormatting>
  <conditionalFormatting sqref="L26 H20:H24 J20 O16:O19 K16:M19 I16:I19 Q16:Q19 S16:S19">
    <cfRule type="cellIs" dxfId="172" priority="60" operator="equal">
      <formula>3</formula>
    </cfRule>
    <cfRule type="cellIs" dxfId="171" priority="61" operator="equal">
      <formula>2</formula>
    </cfRule>
  </conditionalFormatting>
  <conditionalFormatting sqref="H20:H24 J20 I16:I19">
    <cfRule type="cellIs" dxfId="170" priority="59" operator="equal">
      <formula>1</formula>
    </cfRule>
  </conditionalFormatting>
  <conditionalFormatting sqref="K36 M36 O36 Q36 S36">
    <cfRule type="dataBar" priority="4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{1111CFCF-29AF-44A0-B022-24DCE404680C}</x14:id>
        </ext>
      </extLst>
    </cfRule>
  </conditionalFormatting>
  <conditionalFormatting sqref="K38 Q38 S38 M38 O38">
    <cfRule type="dataBar" priority="43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{D57A1EE7-F366-421C-9DA5-1493EA2FD824}</x14:id>
        </ext>
      </extLst>
    </cfRule>
  </conditionalFormatting>
  <dataValidations disablePrompts="1" count="3">
    <dataValidation type="list" allowBlank="1" showInputMessage="1" showErrorMessage="1" sqref="L26 J20 H20:H24 L16:L19">
      <formula1>"1,2,3"</formula1>
    </dataValidation>
    <dataValidation type="list" allowBlank="1" showInputMessage="1" showErrorMessage="1" sqref="M16:M19 Q16:Q19 O16:O19 K16:K19 S16:S19">
      <formula1>"1,2,3,4"</formula1>
    </dataValidation>
    <dataValidation type="list" allowBlank="1" showInputMessage="1" showErrorMessage="1" sqref="I16:I19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2CE150-A76D-46C0-A8C5-B19CA2D290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M34:M35 K34:K35 O34:O35 Q34:Q35 S34:S35 H34:J34</xm:sqref>
        </x14:conditionalFormatting>
        <x14:conditionalFormatting xmlns:xm="http://schemas.microsoft.com/office/excel/2006/main">
          <x14:cfRule type="dataBar" id="{1111CFCF-29AF-44A0-B022-24DCE40468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K36 M36 O36 Q36 S36</xm:sqref>
        </x14:conditionalFormatting>
        <x14:conditionalFormatting xmlns:xm="http://schemas.microsoft.com/office/excel/2006/main">
          <x14:cfRule type="dataBar" id="{D57A1EE7-F366-421C-9DA5-1493EA2FD8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K38 Q38 S38 M38 O38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9"/>
  <sheetViews>
    <sheetView showGridLines="0" zoomScale="89" zoomScaleNormal="89" workbookViewId="0">
      <selection activeCell="U41" sqref="U41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18.7109375" style="4" customWidth="1"/>
    <col min="8" max="8" width="1.28515625" style="19" customWidth="1"/>
    <col min="9" max="9" width="10.7109375" style="19" customWidth="1"/>
    <col min="10" max="10" width="1.28515625" style="19" customWidth="1"/>
    <col min="11" max="11" width="17.140625" style="19" customWidth="1"/>
    <col min="12" max="12" width="1.28515625" style="19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55" style="19" customWidth="1"/>
    <col min="22" max="22" width="9.140625" style="5" bestFit="1" customWidth="1"/>
    <col min="23" max="23" width="42.140625" style="5" customWidth="1"/>
    <col min="24" max="52" width="5.7109375" style="5"/>
    <col min="53" max="16384" width="5.7109375" style="4"/>
  </cols>
  <sheetData>
    <row r="1" spans="1:52" ht="41.25" customHeight="1" x14ac:dyDescent="0.25">
      <c r="B1" s="206" t="s">
        <v>43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s="3" customFormat="1" ht="36.75" customHeight="1" x14ac:dyDescent="0.4">
      <c r="O2" s="20"/>
    </row>
    <row r="3" spans="1:52" s="3" customFormat="1" ht="27" customHeight="1" x14ac:dyDescent="0.4">
      <c r="B3" s="209" t="s">
        <v>1</v>
      </c>
      <c r="C3" s="210"/>
      <c r="D3" s="210"/>
      <c r="E3" s="210"/>
      <c r="F3" s="210"/>
      <c r="G3" s="210"/>
      <c r="H3" s="210"/>
      <c r="I3" s="210"/>
      <c r="J3" s="119"/>
      <c r="K3" s="24"/>
      <c r="L3" s="119"/>
      <c r="M3" s="33" t="s">
        <v>2</v>
      </c>
      <c r="O3" s="22"/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15" customHeight="1" x14ac:dyDescent="0.25">
      <c r="B5" s="211" t="s">
        <v>4</v>
      </c>
      <c r="C5" s="212"/>
      <c r="D5" s="212"/>
      <c r="E5" s="213"/>
      <c r="F5" s="3"/>
      <c r="G5" s="3"/>
      <c r="H5" s="120"/>
      <c r="I5" s="120"/>
      <c r="J5" s="120"/>
      <c r="K5" s="5"/>
      <c r="L5" s="5"/>
      <c r="M5" s="5"/>
      <c r="N5" s="5"/>
      <c r="O5" s="21"/>
      <c r="P5" s="5"/>
      <c r="Q5" s="4"/>
      <c r="R5" s="4"/>
      <c r="S5" s="4"/>
      <c r="T5" s="121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20"/>
      <c r="I6" s="120"/>
      <c r="J6" s="120"/>
      <c r="K6" s="5"/>
      <c r="L6" s="5"/>
      <c r="M6" s="5"/>
      <c r="N6" s="5"/>
      <c r="O6" s="21"/>
      <c r="P6" s="5"/>
      <c r="Q6" s="223" t="s">
        <v>6</v>
      </c>
      <c r="R6" s="224"/>
      <c r="S6" s="225"/>
      <c r="T6" s="121"/>
      <c r="U6" s="5"/>
    </row>
    <row r="7" spans="1:52" ht="15" customHeight="1" x14ac:dyDescent="0.25">
      <c r="B7" s="217"/>
      <c r="C7" s="218"/>
      <c r="D7" s="218"/>
      <c r="E7" s="219"/>
      <c r="F7" s="3"/>
      <c r="G7" s="3"/>
      <c r="H7" s="120"/>
      <c r="I7" s="120"/>
      <c r="J7" s="120"/>
      <c r="K7" s="5"/>
      <c r="L7" s="5"/>
      <c r="M7" s="5"/>
      <c r="N7" s="5"/>
      <c r="O7" s="21"/>
      <c r="P7" s="5"/>
      <c r="Q7" s="226"/>
      <c r="R7" s="227"/>
      <c r="S7" s="228"/>
      <c r="T7" s="121"/>
      <c r="U7" s="5"/>
    </row>
    <row r="8" spans="1:52" ht="15" customHeight="1" x14ac:dyDescent="0.25">
      <c r="B8" s="217"/>
      <c r="C8" s="218"/>
      <c r="D8" s="218"/>
      <c r="E8" s="219"/>
      <c r="F8" s="3"/>
      <c r="G8" s="3"/>
      <c r="H8" s="120"/>
      <c r="I8" s="120"/>
      <c r="J8" s="120"/>
      <c r="K8" s="5"/>
      <c r="L8" s="5"/>
      <c r="M8" s="5"/>
      <c r="N8" s="5"/>
      <c r="O8" s="5"/>
      <c r="P8" s="5"/>
      <c r="Q8" s="229">
        <v>1</v>
      </c>
      <c r="R8" s="230"/>
      <c r="S8" s="35" t="s">
        <v>7</v>
      </c>
      <c r="T8" s="121"/>
      <c r="U8" s="117" t="s">
        <v>8</v>
      </c>
    </row>
    <row r="9" spans="1:52" ht="15" customHeight="1" x14ac:dyDescent="0.25">
      <c r="B9" s="217"/>
      <c r="C9" s="218"/>
      <c r="D9" s="218"/>
      <c r="E9" s="219"/>
      <c r="F9" s="3"/>
      <c r="G9" s="3"/>
      <c r="H9" s="120"/>
      <c r="I9" s="120"/>
      <c r="J9" s="120"/>
      <c r="K9" s="5"/>
      <c r="L9" s="5"/>
      <c r="M9" s="5"/>
      <c r="N9" s="5"/>
      <c r="O9" s="5"/>
      <c r="P9" s="5"/>
      <c r="Q9" s="231">
        <v>2</v>
      </c>
      <c r="R9" s="232"/>
      <c r="S9" s="36" t="s">
        <v>9</v>
      </c>
      <c r="T9" s="121"/>
      <c r="U9" s="117" t="s">
        <v>10</v>
      </c>
    </row>
    <row r="10" spans="1:52" ht="15" customHeight="1" x14ac:dyDescent="0.25">
      <c r="B10" s="217"/>
      <c r="C10" s="218"/>
      <c r="D10" s="218"/>
      <c r="E10" s="219"/>
      <c r="F10" s="3"/>
      <c r="G10" s="3"/>
      <c r="H10" s="120"/>
      <c r="I10" s="120"/>
      <c r="J10" s="120"/>
      <c r="K10" s="5"/>
      <c r="L10" s="5"/>
      <c r="M10" s="5"/>
      <c r="N10" s="5"/>
      <c r="O10" s="5"/>
      <c r="P10" s="5"/>
      <c r="Q10" s="233">
        <v>3</v>
      </c>
      <c r="R10" s="234"/>
      <c r="S10" s="36" t="s">
        <v>11</v>
      </c>
      <c r="T10" s="121"/>
      <c r="U10" s="118" t="s">
        <v>12</v>
      </c>
    </row>
    <row r="11" spans="1:52" ht="15" customHeight="1" x14ac:dyDescent="0.25">
      <c r="A11" s="3"/>
      <c r="B11" s="217"/>
      <c r="C11" s="218"/>
      <c r="D11" s="218"/>
      <c r="E11" s="219"/>
      <c r="F11" s="3"/>
      <c r="G11" s="3"/>
      <c r="H11" s="120"/>
      <c r="I11" s="120"/>
      <c r="J11" s="120"/>
      <c r="K11" s="5"/>
      <c r="L11" s="5"/>
      <c r="M11" s="5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" customHeight="1" x14ac:dyDescent="0.25">
      <c r="A12" s="3"/>
      <c r="B12" s="220"/>
      <c r="C12" s="221"/>
      <c r="D12" s="221"/>
      <c r="E12" s="222"/>
      <c r="F12" s="3"/>
      <c r="G12" s="3"/>
      <c r="H12" s="120"/>
      <c r="I12" s="120"/>
      <c r="J12" s="120"/>
      <c r="K12" s="3"/>
      <c r="L12" s="3"/>
      <c r="M12" s="3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s="3" customFormat="1" ht="8.1" customHeight="1" x14ac:dyDescent="0.25">
      <c r="B13" s="122"/>
      <c r="C13" s="122"/>
      <c r="D13" s="122"/>
      <c r="E13" s="122"/>
      <c r="H13" s="120"/>
      <c r="I13" s="120"/>
      <c r="J13" s="120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20"/>
      <c r="I14" s="1" t="s">
        <v>18</v>
      </c>
      <c r="J14" s="120"/>
      <c r="K14" s="1" t="s">
        <v>19</v>
      </c>
      <c r="L14" s="120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ht="7.5" customHeight="1" x14ac:dyDescent="0.25">
      <c r="C15" s="4"/>
      <c r="D15" s="3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2" s="5" customFormat="1" ht="24.95" customHeight="1" x14ac:dyDescent="0.25">
      <c r="B16" s="41">
        <v>7</v>
      </c>
      <c r="C16" s="40" t="s">
        <v>25</v>
      </c>
      <c r="D16" s="3"/>
      <c r="E16" s="62">
        <v>2602</v>
      </c>
      <c r="F16" s="64"/>
      <c r="G16" s="66">
        <f>B16*E16</f>
        <v>18214</v>
      </c>
      <c r="H16" s="4"/>
      <c r="I16" s="114" t="s">
        <v>26</v>
      </c>
      <c r="J16" s="4"/>
      <c r="K16" s="31">
        <v>4</v>
      </c>
      <c r="L16" s="123"/>
      <c r="M16" s="31">
        <v>4</v>
      </c>
      <c r="O16" s="31">
        <v>4</v>
      </c>
      <c r="Q16" s="31">
        <v>2</v>
      </c>
      <c r="S16" s="31">
        <v>2</v>
      </c>
      <c r="U16" s="32" t="s">
        <v>27</v>
      </c>
    </row>
    <row r="17" spans="1:52" s="5" customFormat="1" ht="24.95" customHeight="1" x14ac:dyDescent="0.25">
      <c r="B17" s="41">
        <v>7</v>
      </c>
      <c r="C17" s="40" t="s">
        <v>28</v>
      </c>
      <c r="D17" s="124"/>
      <c r="E17" s="62">
        <v>3573</v>
      </c>
      <c r="F17" s="64"/>
      <c r="G17" s="66">
        <f>B17*E17</f>
        <v>25011</v>
      </c>
      <c r="H17" s="4"/>
      <c r="I17" s="114" t="s">
        <v>26</v>
      </c>
      <c r="J17" s="4"/>
      <c r="K17" s="31">
        <v>4</v>
      </c>
      <c r="L17" s="123"/>
      <c r="M17" s="31">
        <v>4</v>
      </c>
      <c r="O17" s="31">
        <v>4</v>
      </c>
      <c r="Q17" s="31">
        <v>2</v>
      </c>
      <c r="S17" s="31">
        <v>2</v>
      </c>
      <c r="U17" s="32" t="s">
        <v>27</v>
      </c>
    </row>
    <row r="18" spans="1:52" s="5" customFormat="1" ht="24.95" customHeight="1" x14ac:dyDescent="0.25">
      <c r="B18" s="41">
        <v>1</v>
      </c>
      <c r="C18" s="40" t="s">
        <v>29</v>
      </c>
      <c r="D18" s="124"/>
      <c r="E18" s="62">
        <v>1920</v>
      </c>
      <c r="F18" s="64"/>
      <c r="G18" s="66">
        <f>B18*E18</f>
        <v>1920</v>
      </c>
      <c r="H18" s="4"/>
      <c r="I18" s="114" t="s">
        <v>26</v>
      </c>
      <c r="J18" s="4"/>
      <c r="K18" s="31">
        <v>4</v>
      </c>
      <c r="L18" s="123"/>
      <c r="M18" s="31">
        <v>4</v>
      </c>
      <c r="O18" s="31">
        <v>4</v>
      </c>
      <c r="Q18" s="31">
        <v>2</v>
      </c>
      <c r="S18" s="31">
        <v>2</v>
      </c>
      <c r="U18" s="32" t="s">
        <v>27</v>
      </c>
    </row>
    <row r="19" spans="1:52" s="5" customFormat="1" ht="9" customHeight="1" x14ac:dyDescent="0.25">
      <c r="B19" s="125"/>
      <c r="C19" s="124"/>
      <c r="D19" s="124"/>
      <c r="E19" s="126"/>
      <c r="F19" s="3"/>
      <c r="G19" s="127"/>
      <c r="H19" s="123"/>
      <c r="I19" s="17"/>
      <c r="J19" s="123"/>
      <c r="K19" s="17"/>
      <c r="L19" s="17"/>
      <c r="M19" s="17"/>
      <c r="N19" s="17"/>
      <c r="O19" s="17"/>
      <c r="P19" s="17"/>
      <c r="Q19" s="17"/>
      <c r="R19" s="17"/>
      <c r="S19" s="17"/>
    </row>
    <row r="20" spans="1:52" s="5" customFormat="1" ht="35.25" customHeight="1" x14ac:dyDescent="0.25">
      <c r="B20" s="125"/>
      <c r="C20" s="205" t="s">
        <v>33</v>
      </c>
      <c r="D20" s="205"/>
      <c r="E20" s="205"/>
      <c r="F20" s="3"/>
      <c r="G20" s="58">
        <f>SUM(G16:G18)</f>
        <v>45145</v>
      </c>
      <c r="H20" s="12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52" s="5" customFormat="1" ht="12.75" customHeight="1" x14ac:dyDescent="0.25">
      <c r="B21" s="125"/>
      <c r="C21" s="204"/>
      <c r="D21" s="204"/>
      <c r="E21" s="204"/>
      <c r="F21" s="3"/>
      <c r="G21" s="128"/>
      <c r="H21" s="1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52" s="5" customFormat="1" ht="30" customHeight="1" x14ac:dyDescent="0.25">
      <c r="B22" s="125"/>
      <c r="C22" s="204"/>
      <c r="D22" s="204"/>
      <c r="E22" s="204" t="s">
        <v>26</v>
      </c>
      <c r="F22" s="3"/>
      <c r="G22" s="58">
        <f>SUMIF(I16:I18,E22,G16:G18)</f>
        <v>45145</v>
      </c>
      <c r="H22" s="12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52" s="5" customFormat="1" ht="12.75" customHeight="1" x14ac:dyDescent="0.25">
      <c r="B23" s="125"/>
      <c r="C23" s="204"/>
      <c r="D23" s="204"/>
      <c r="E23" s="204"/>
      <c r="F23" s="3"/>
      <c r="G23" s="128"/>
      <c r="H23" s="12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52" ht="30" customHeight="1" x14ac:dyDescent="0.25">
      <c r="A24" s="124"/>
      <c r="E24" s="204" t="s">
        <v>31</v>
      </c>
      <c r="G24" s="58">
        <f>SUMIF(I16:I18,E24,G16:G18)</f>
        <v>0</v>
      </c>
      <c r="H24" s="12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24"/>
      <c r="U24" s="124"/>
    </row>
    <row r="25" spans="1:52" ht="20.100000000000001" hidden="1" customHeight="1" x14ac:dyDescent="0.25">
      <c r="C25" s="17" t="s">
        <v>34</v>
      </c>
      <c r="D25" s="17"/>
      <c r="E25" s="17"/>
      <c r="F25" s="17"/>
      <c r="G25" s="17"/>
      <c r="K25" s="6">
        <f>SUM(K26:K29)</f>
        <v>3</v>
      </c>
      <c r="L25" s="123"/>
      <c r="M25" s="6">
        <f>SUM(M26:M29)</f>
        <v>3</v>
      </c>
      <c r="O25" s="6">
        <f>SUM(O26:O29)</f>
        <v>3</v>
      </c>
      <c r="Q25" s="6">
        <f>SUM(Q26:Q29)</f>
        <v>3</v>
      </c>
      <c r="S25" s="6">
        <f>SUM(S26:S29)</f>
        <v>3</v>
      </c>
      <c r="U25" s="5"/>
      <c r="AZ25" s="4"/>
    </row>
    <row r="26" spans="1:52" ht="20.100000000000001" hidden="1" customHeight="1" x14ac:dyDescent="0.25">
      <c r="C26" s="17" t="s">
        <v>35</v>
      </c>
      <c r="D26" s="17"/>
      <c r="E26" s="17"/>
      <c r="F26" s="17"/>
      <c r="G26" s="17"/>
      <c r="K26" s="6">
        <f>COUNTIF(K16:K18,Q8)</f>
        <v>0</v>
      </c>
      <c r="M26" s="6">
        <f>COUNTIF(M16:M18,Q8)</f>
        <v>0</v>
      </c>
      <c r="O26" s="6">
        <f>COUNTIF(O16:O18,Q8)</f>
        <v>0</v>
      </c>
      <c r="Q26" s="6">
        <f>COUNTIF(Q16:Q18,Q8)</f>
        <v>0</v>
      </c>
      <c r="S26" s="6">
        <f>COUNTIF(S16:S18,Q8)</f>
        <v>0</v>
      </c>
      <c r="U26" s="5"/>
      <c r="AZ26" s="4"/>
    </row>
    <row r="27" spans="1:52" ht="20.100000000000001" hidden="1" customHeight="1" x14ac:dyDescent="0.25">
      <c r="C27" s="17" t="s">
        <v>36</v>
      </c>
      <c r="D27" s="17"/>
      <c r="E27" s="17"/>
      <c r="F27" s="17"/>
      <c r="G27" s="17"/>
      <c r="K27" s="6">
        <f>COUNTIF(K16:K18,Q9)</f>
        <v>0</v>
      </c>
      <c r="M27" s="6">
        <f>COUNTIF(M16:M18,Q9)</f>
        <v>0</v>
      </c>
      <c r="O27" s="6">
        <f>COUNTIF(O16:O18,Q9)</f>
        <v>0</v>
      </c>
      <c r="Q27" s="6">
        <f>COUNTIF(Q16:Q18,Q9)</f>
        <v>3</v>
      </c>
      <c r="S27" s="6">
        <f>COUNTIF(S16:S18,Q9)</f>
        <v>3</v>
      </c>
      <c r="U27" s="5"/>
      <c r="AZ27" s="4"/>
    </row>
    <row r="28" spans="1:52" ht="20.100000000000001" hidden="1" customHeight="1" x14ac:dyDescent="0.25">
      <c r="C28" s="17" t="s">
        <v>37</v>
      </c>
      <c r="D28" s="17"/>
      <c r="E28" s="17"/>
      <c r="F28" s="17"/>
      <c r="G28" s="17"/>
      <c r="K28" s="6">
        <f>COUNTIF(H16:K18,Q10)</f>
        <v>0</v>
      </c>
      <c r="M28" s="6">
        <f>COUNTIF(M16:M18,Q10)</f>
        <v>0</v>
      </c>
      <c r="O28" s="6">
        <f>COUNTIF(O16:O18,Q10)</f>
        <v>0</v>
      </c>
      <c r="Q28" s="6">
        <f>COUNTIF(Q16:Q18,Q10)</f>
        <v>0</v>
      </c>
      <c r="S28" s="6">
        <f>COUNTIF(S16:S18,Q10)</f>
        <v>0</v>
      </c>
      <c r="AZ28" s="4"/>
    </row>
    <row r="29" spans="1:52" ht="20.100000000000001" hidden="1" customHeight="1" x14ac:dyDescent="0.25">
      <c r="C29" s="17" t="s">
        <v>38</v>
      </c>
      <c r="D29" s="17"/>
      <c r="E29" s="17"/>
      <c r="F29" s="17"/>
      <c r="G29" s="17"/>
      <c r="K29" s="6">
        <f>COUNTIF(K16:K18,Q11)</f>
        <v>3</v>
      </c>
      <c r="M29" s="6">
        <f>COUNTIF(K16:K18,Q11)</f>
        <v>3</v>
      </c>
      <c r="O29" s="6">
        <f>COUNTIF(O16:O18,Q11)</f>
        <v>3</v>
      </c>
      <c r="Q29" s="6">
        <f>COUNTIF(Q16:Q18,Q11)</f>
        <v>0</v>
      </c>
      <c r="S29" s="6">
        <f>COUNTIF(Q16:Q18,Q11)</f>
        <v>0</v>
      </c>
      <c r="U29" s="5"/>
      <c r="AZ29" s="4"/>
    </row>
    <row r="30" spans="1:52" ht="10.5" customHeight="1" x14ac:dyDescent="0.25">
      <c r="C30" s="17"/>
      <c r="D30" s="17"/>
      <c r="E30" s="17"/>
      <c r="F30" s="17"/>
      <c r="G30" s="17"/>
      <c r="U30" s="5"/>
      <c r="AZ30" s="4"/>
    </row>
    <row r="31" spans="1:52" ht="31.5" customHeight="1" x14ac:dyDescent="0.25">
      <c r="C31" s="17"/>
      <c r="D31" s="17"/>
      <c r="E31" s="50" t="s">
        <v>39</v>
      </c>
      <c r="F31" s="17"/>
      <c r="G31" s="52">
        <f>SUMIF(I16:I18,E31,G16:G18)</f>
        <v>0</v>
      </c>
      <c r="K31" s="163" t="s">
        <v>19</v>
      </c>
      <c r="L31" s="164"/>
      <c r="M31" s="164" t="s">
        <v>20</v>
      </c>
      <c r="N31" s="164"/>
      <c r="O31" s="164" t="s">
        <v>21</v>
      </c>
      <c r="P31" s="164"/>
      <c r="Q31" s="165" t="s">
        <v>22</v>
      </c>
      <c r="R31" s="164"/>
      <c r="S31" s="164" t="s">
        <v>23</v>
      </c>
      <c r="U31" s="5"/>
      <c r="AZ31" s="4"/>
    </row>
    <row r="32" spans="1:52" ht="9.75" customHeight="1" x14ac:dyDescent="0.25">
      <c r="C32" s="17"/>
      <c r="D32" s="17"/>
      <c r="E32" s="50"/>
      <c r="F32" s="17"/>
      <c r="G32" s="17"/>
      <c r="U32" s="5"/>
      <c r="AZ32" s="4"/>
    </row>
    <row r="33" spans="3:52" ht="20.100000000000001" customHeight="1" x14ac:dyDescent="0.25">
      <c r="C33" s="205" t="s">
        <v>40</v>
      </c>
      <c r="D33" s="205"/>
      <c r="E33" s="205"/>
      <c r="F33" s="205"/>
      <c r="G33" s="205"/>
      <c r="H33" s="129"/>
      <c r="I33" s="129"/>
      <c r="J33" s="129"/>
      <c r="K33" s="25">
        <f>K28/K25</f>
        <v>0</v>
      </c>
      <c r="L33" s="27"/>
      <c r="M33" s="25">
        <f>M28/M25</f>
        <v>0</v>
      </c>
      <c r="N33" s="27"/>
      <c r="O33" s="25">
        <f>O28/O25</f>
        <v>0</v>
      </c>
      <c r="P33" s="27"/>
      <c r="Q33" s="25">
        <f>Q28/Q25</f>
        <v>0</v>
      </c>
      <c r="R33" s="27"/>
      <c r="S33" s="25">
        <f>S28/S25</f>
        <v>0</v>
      </c>
      <c r="U33" s="5"/>
      <c r="AY33" s="4"/>
      <c r="AZ33" s="4"/>
    </row>
    <row r="34" spans="3:52" ht="7.5" customHeight="1" x14ac:dyDescent="0.25">
      <c r="C34" s="19"/>
      <c r="D34" s="19"/>
      <c r="E34" s="19"/>
      <c r="F34" s="19"/>
      <c r="G34" s="19"/>
      <c r="H34" s="4"/>
      <c r="I34" s="4"/>
      <c r="J34" s="4"/>
      <c r="K34" s="130"/>
      <c r="L34" s="27"/>
      <c r="M34" s="130"/>
      <c r="N34" s="27"/>
      <c r="O34" s="130"/>
      <c r="P34" s="27"/>
      <c r="Q34" s="130"/>
      <c r="R34" s="27"/>
      <c r="S34" s="130"/>
      <c r="U34" s="5"/>
      <c r="AY34" s="4"/>
      <c r="AZ34" s="4"/>
    </row>
    <row r="35" spans="3:52" ht="20.100000000000001" customHeight="1" x14ac:dyDescent="0.25">
      <c r="C35" s="205" t="s">
        <v>41</v>
      </c>
      <c r="D35" s="205"/>
      <c r="E35" s="205"/>
      <c r="F35" s="205"/>
      <c r="G35" s="205"/>
      <c r="K35" s="25">
        <f>K27/K25</f>
        <v>0</v>
      </c>
      <c r="L35" s="27"/>
      <c r="M35" s="25">
        <f>M27/M25</f>
        <v>0</v>
      </c>
      <c r="N35" s="27"/>
      <c r="O35" s="25">
        <f>O27/O25</f>
        <v>0</v>
      </c>
      <c r="P35" s="27"/>
      <c r="Q35" s="25">
        <f>Q27/Q25</f>
        <v>1</v>
      </c>
      <c r="R35" s="27"/>
      <c r="S35" s="25">
        <f>S27/S25</f>
        <v>1</v>
      </c>
    </row>
    <row r="36" spans="3:52" ht="7.5" customHeight="1" x14ac:dyDescent="0.25">
      <c r="C36" s="19"/>
      <c r="D36" s="19"/>
      <c r="E36" s="19"/>
      <c r="F36" s="19"/>
      <c r="G36" s="19"/>
      <c r="H36" s="4"/>
      <c r="I36" s="4"/>
      <c r="J36" s="4"/>
      <c r="K36" s="27"/>
      <c r="L36" s="27"/>
      <c r="M36" s="27"/>
      <c r="N36" s="27"/>
      <c r="O36" s="27"/>
      <c r="P36" s="27"/>
      <c r="Q36" s="27"/>
      <c r="R36" s="27"/>
      <c r="S36" s="27"/>
    </row>
    <row r="37" spans="3:52" ht="18" customHeight="1" x14ac:dyDescent="0.25">
      <c r="C37" s="205" t="s">
        <v>42</v>
      </c>
      <c r="D37" s="205"/>
      <c r="E37" s="205"/>
      <c r="F37" s="205"/>
      <c r="G37" s="205"/>
      <c r="K37" s="25">
        <f>K26/K25</f>
        <v>0</v>
      </c>
      <c r="L37" s="27"/>
      <c r="M37" s="25">
        <f>M26/M25</f>
        <v>0</v>
      </c>
      <c r="N37" s="27"/>
      <c r="O37" s="25">
        <f>O26/O25</f>
        <v>0</v>
      </c>
      <c r="P37" s="27"/>
      <c r="Q37" s="25">
        <f>Q26/Q25</f>
        <v>0</v>
      </c>
      <c r="R37" s="27"/>
      <c r="S37" s="25">
        <f>S26/S25</f>
        <v>0</v>
      </c>
    </row>
    <row r="38" spans="3:52" ht="18" customHeight="1" x14ac:dyDescent="0.25">
      <c r="U38" s="4"/>
    </row>
    <row r="40" spans="3:52" ht="18" customHeight="1" x14ac:dyDescent="0.25">
      <c r="G40" s="49">
        <f>G22+G24</f>
        <v>45145</v>
      </c>
    </row>
    <row r="47" spans="3:52" ht="18" customHeight="1" x14ac:dyDescent="0.25">
      <c r="Q47" s="3"/>
      <c r="R47" s="3"/>
    </row>
    <row r="48" spans="3:52" ht="18" customHeight="1" x14ac:dyDescent="0.25">
      <c r="Q48" s="3"/>
      <c r="R48" s="3"/>
    </row>
    <row r="49" spans="17:18" ht="18" customHeight="1" x14ac:dyDescent="0.25">
      <c r="Q49" s="3"/>
      <c r="R49" s="3"/>
    </row>
  </sheetData>
  <mergeCells count="13">
    <mergeCell ref="C37:G37"/>
    <mergeCell ref="B1:U1"/>
    <mergeCell ref="B3:I3"/>
    <mergeCell ref="B5:E5"/>
    <mergeCell ref="B6:E12"/>
    <mergeCell ref="Q6:S7"/>
    <mergeCell ref="Q8:R8"/>
    <mergeCell ref="Q9:R9"/>
    <mergeCell ref="Q10:R10"/>
    <mergeCell ref="Q11:R11"/>
    <mergeCell ref="C20:E20"/>
    <mergeCell ref="C33:G33"/>
    <mergeCell ref="C35:G35"/>
  </mergeCells>
  <conditionalFormatting sqref="M33:M34 K33:K34 O33:O34 Q33:Q34 S33:S34 H33:J33">
    <cfRule type="dataBar" priority="6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{C5D2713A-A66F-4942-8CFC-DB36D6B22BAE}</x14:id>
        </ext>
      </extLst>
    </cfRule>
  </conditionalFormatting>
  <conditionalFormatting sqref="L25 O16:O18 S16:S18 K16:M18 I16:I18 Q16:Q18">
    <cfRule type="cellIs" dxfId="169" priority="12" operator="equal">
      <formula>4</formula>
    </cfRule>
    <cfRule type="cellIs" dxfId="168" priority="63" operator="equal">
      <formula>1</formula>
    </cfRule>
  </conditionalFormatting>
  <conditionalFormatting sqref="L25 H19:H23 J19 O16:O18 S16:S18 K16:M18 I16:I18 Q16:Q18">
    <cfRule type="cellIs" dxfId="167" priority="60" operator="equal">
      <formula>3</formula>
    </cfRule>
    <cfRule type="cellIs" dxfId="166" priority="61" operator="equal">
      <formula>2</formula>
    </cfRule>
  </conditionalFormatting>
  <conditionalFormatting sqref="H19:H23 J19 I16:I18">
    <cfRule type="cellIs" dxfId="165" priority="59" operator="equal">
      <formula>1</formula>
    </cfRule>
  </conditionalFormatting>
  <conditionalFormatting sqref="K35 M35 O35 Q35 S35">
    <cfRule type="dataBar" priority="4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{A044E150-E493-4332-83EF-11A64D80D196}</x14:id>
        </ext>
      </extLst>
    </cfRule>
  </conditionalFormatting>
  <conditionalFormatting sqref="K37 Q37 S37 M37 O37">
    <cfRule type="dataBar" priority="43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{30015665-A73E-4328-8E3D-A74C2BFF9D70}</x14:id>
        </ext>
      </extLst>
    </cfRule>
  </conditionalFormatting>
  <dataValidations count="3">
    <dataValidation type="list" allowBlank="1" showInputMessage="1" showErrorMessage="1" sqref="I16:I18">
      <formula1>"HUMANITAS,PREFEITURA,ADITAMENTO"</formula1>
    </dataValidation>
    <dataValidation type="list" allowBlank="1" showInputMessage="1" showErrorMessage="1" sqref="M16:M18 S16:S18 O16:O18 K16:K18 Q16:Q18">
      <formula1>"1,2,3,4"</formula1>
    </dataValidation>
    <dataValidation type="list" allowBlank="1" showInputMessage="1" showErrorMessage="1" sqref="L25 J19 H19:H23 L16:L18">
      <formula1>"1,2,3"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D2713A-A66F-4942-8CFC-DB36D6B22B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M33:M34 K33:K34 O33:O34 Q33:Q34 S33:S34 H33:J33</xm:sqref>
        </x14:conditionalFormatting>
        <x14:conditionalFormatting xmlns:xm="http://schemas.microsoft.com/office/excel/2006/main">
          <x14:cfRule type="dataBar" id="{A044E150-E493-4332-83EF-11A64D80D1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K35 M35 O35 Q35 S35</xm:sqref>
        </x14:conditionalFormatting>
        <x14:conditionalFormatting xmlns:xm="http://schemas.microsoft.com/office/excel/2006/main">
          <x14:cfRule type="dataBar" id="{30015665-A73E-4328-8E3D-A74C2BFF9D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K37 Q37 S37 M37 O37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9"/>
  <sheetViews>
    <sheetView showGridLines="0" topLeftCell="A6" zoomScale="89" zoomScaleNormal="89" workbookViewId="0">
      <selection activeCell="U40" sqref="U40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18.7109375" style="4" customWidth="1"/>
    <col min="8" max="8" width="1.28515625" style="19" customWidth="1"/>
    <col min="9" max="9" width="10.7109375" style="19" customWidth="1"/>
    <col min="10" max="10" width="1.28515625" style="19" customWidth="1"/>
    <col min="11" max="11" width="17.140625" style="19" customWidth="1"/>
    <col min="12" max="12" width="1.28515625" style="19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55" style="19" customWidth="1"/>
    <col min="22" max="22" width="9.140625" style="5" bestFit="1" customWidth="1"/>
    <col min="23" max="23" width="42.140625" style="5" customWidth="1"/>
    <col min="24" max="52" width="5.7109375" style="5"/>
    <col min="53" max="16384" width="5.7109375" style="4"/>
  </cols>
  <sheetData>
    <row r="1" spans="1:52" ht="41.25" customHeight="1" x14ac:dyDescent="0.25">
      <c r="B1" s="206" t="s">
        <v>44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s="3" customFormat="1" ht="36.75" customHeight="1" x14ac:dyDescent="0.4">
      <c r="O2" s="20"/>
    </row>
    <row r="3" spans="1:52" s="3" customFormat="1" ht="27" customHeight="1" x14ac:dyDescent="0.4">
      <c r="B3" s="209" t="s">
        <v>1</v>
      </c>
      <c r="C3" s="210"/>
      <c r="D3" s="210"/>
      <c r="E3" s="210"/>
      <c r="F3" s="210"/>
      <c r="G3" s="210"/>
      <c r="H3" s="210"/>
      <c r="I3" s="210"/>
      <c r="J3" s="119"/>
      <c r="K3" s="24"/>
      <c r="L3" s="119"/>
      <c r="M3" s="33" t="s">
        <v>2</v>
      </c>
      <c r="O3" s="22"/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15" customHeight="1" x14ac:dyDescent="0.25">
      <c r="B5" s="211" t="s">
        <v>4</v>
      </c>
      <c r="C5" s="212"/>
      <c r="D5" s="212"/>
      <c r="E5" s="213"/>
      <c r="F5" s="3"/>
      <c r="G5" s="3"/>
      <c r="H5" s="120"/>
      <c r="I5" s="120"/>
      <c r="J5" s="120"/>
      <c r="K5" s="5"/>
      <c r="L5" s="5"/>
      <c r="M5" s="5"/>
      <c r="N5" s="5"/>
      <c r="O5" s="21"/>
      <c r="P5" s="5"/>
      <c r="Q5" s="4"/>
      <c r="R5" s="4"/>
      <c r="S5" s="4"/>
      <c r="T5" s="121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20"/>
      <c r="I6" s="120"/>
      <c r="J6" s="120"/>
      <c r="K6" s="5"/>
      <c r="L6" s="5"/>
      <c r="M6" s="5"/>
      <c r="N6" s="5"/>
      <c r="O6" s="21"/>
      <c r="P6" s="5"/>
      <c r="Q6" s="223" t="s">
        <v>6</v>
      </c>
      <c r="R6" s="224"/>
      <c r="S6" s="225"/>
      <c r="T6" s="121"/>
      <c r="U6" s="5"/>
    </row>
    <row r="7" spans="1:52" ht="15" customHeight="1" x14ac:dyDescent="0.25">
      <c r="B7" s="217"/>
      <c r="C7" s="218"/>
      <c r="D7" s="218"/>
      <c r="E7" s="219"/>
      <c r="F7" s="3"/>
      <c r="G7" s="3"/>
      <c r="H7" s="120"/>
      <c r="I7" s="120"/>
      <c r="J7" s="120"/>
      <c r="K7" s="5"/>
      <c r="L7" s="5"/>
      <c r="M7" s="5"/>
      <c r="N7" s="5"/>
      <c r="O7" s="21"/>
      <c r="P7" s="5"/>
      <c r="Q7" s="226"/>
      <c r="R7" s="227"/>
      <c r="S7" s="228"/>
      <c r="T7" s="121"/>
      <c r="U7" s="5"/>
    </row>
    <row r="8" spans="1:52" ht="15" customHeight="1" x14ac:dyDescent="0.25">
      <c r="B8" s="217"/>
      <c r="C8" s="218"/>
      <c r="D8" s="218"/>
      <c r="E8" s="219"/>
      <c r="F8" s="3"/>
      <c r="G8" s="3"/>
      <c r="H8" s="120"/>
      <c r="I8" s="120"/>
      <c r="J8" s="120"/>
      <c r="K8" s="5"/>
      <c r="L8" s="5"/>
      <c r="M8" s="5"/>
      <c r="N8" s="5"/>
      <c r="O8" s="5"/>
      <c r="P8" s="5"/>
      <c r="Q8" s="229">
        <v>1</v>
      </c>
      <c r="R8" s="230"/>
      <c r="S8" s="35" t="s">
        <v>7</v>
      </c>
      <c r="T8" s="121"/>
      <c r="U8" s="117" t="s">
        <v>8</v>
      </c>
    </row>
    <row r="9" spans="1:52" ht="15" customHeight="1" x14ac:dyDescent="0.25">
      <c r="B9" s="217"/>
      <c r="C9" s="218"/>
      <c r="D9" s="218"/>
      <c r="E9" s="219"/>
      <c r="F9" s="3"/>
      <c r="G9" s="3"/>
      <c r="H9" s="120"/>
      <c r="I9" s="120"/>
      <c r="J9" s="120"/>
      <c r="K9" s="5"/>
      <c r="L9" s="5"/>
      <c r="M9" s="5"/>
      <c r="N9" s="5"/>
      <c r="O9" s="5"/>
      <c r="P9" s="5"/>
      <c r="Q9" s="231">
        <v>2</v>
      </c>
      <c r="R9" s="232"/>
      <c r="S9" s="36" t="s">
        <v>9</v>
      </c>
      <c r="T9" s="121"/>
      <c r="U9" s="117" t="s">
        <v>10</v>
      </c>
    </row>
    <row r="10" spans="1:52" ht="15" customHeight="1" x14ac:dyDescent="0.25">
      <c r="B10" s="217"/>
      <c r="C10" s="218"/>
      <c r="D10" s="218"/>
      <c r="E10" s="219"/>
      <c r="F10" s="3"/>
      <c r="G10" s="3"/>
      <c r="H10" s="120"/>
      <c r="I10" s="120"/>
      <c r="J10" s="120"/>
      <c r="K10" s="5"/>
      <c r="L10" s="5"/>
      <c r="M10" s="5"/>
      <c r="N10" s="5"/>
      <c r="O10" s="5"/>
      <c r="P10" s="5"/>
      <c r="Q10" s="233">
        <v>3</v>
      </c>
      <c r="R10" s="234"/>
      <c r="S10" s="36" t="s">
        <v>11</v>
      </c>
      <c r="T10" s="121"/>
      <c r="U10" s="118" t="s">
        <v>12</v>
      </c>
    </row>
    <row r="11" spans="1:52" ht="15" customHeight="1" x14ac:dyDescent="0.25">
      <c r="A11" s="3"/>
      <c r="B11" s="217"/>
      <c r="C11" s="218"/>
      <c r="D11" s="218"/>
      <c r="E11" s="219"/>
      <c r="F11" s="3"/>
      <c r="G11" s="3"/>
      <c r="H11" s="120"/>
      <c r="I11" s="120"/>
      <c r="J11" s="120"/>
      <c r="K11" s="5"/>
      <c r="L11" s="5"/>
      <c r="M11" s="5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" customHeight="1" x14ac:dyDescent="0.25">
      <c r="A12" s="3"/>
      <c r="B12" s="220"/>
      <c r="C12" s="221"/>
      <c r="D12" s="221"/>
      <c r="E12" s="222"/>
      <c r="F12" s="3"/>
      <c r="G12" s="3"/>
      <c r="H12" s="120"/>
      <c r="I12" s="120"/>
      <c r="J12" s="120"/>
      <c r="K12" s="5"/>
      <c r="L12" s="5"/>
      <c r="M12" s="5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s="3" customFormat="1" ht="8.1" customHeight="1" x14ac:dyDescent="0.25">
      <c r="B13" s="122"/>
      <c r="C13" s="122"/>
      <c r="D13" s="122"/>
      <c r="E13" s="122"/>
      <c r="H13" s="120"/>
      <c r="I13" s="120"/>
      <c r="J13" s="120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20"/>
      <c r="I14" s="1" t="s">
        <v>18</v>
      </c>
      <c r="J14" s="120"/>
      <c r="K14" s="1" t="s">
        <v>19</v>
      </c>
      <c r="L14" s="120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ht="7.5" customHeight="1" x14ac:dyDescent="0.25">
      <c r="C15" s="4"/>
      <c r="D15" s="3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2" s="5" customFormat="1" ht="24.95" customHeight="1" x14ac:dyDescent="0.25">
      <c r="B16" s="41">
        <v>7</v>
      </c>
      <c r="C16" s="40" t="s">
        <v>25</v>
      </c>
      <c r="D16" s="3"/>
      <c r="E16" s="62">
        <v>2602</v>
      </c>
      <c r="F16" s="64"/>
      <c r="G16" s="66">
        <f>B16*E16</f>
        <v>18214</v>
      </c>
      <c r="H16" s="4"/>
      <c r="I16" s="114" t="s">
        <v>26</v>
      </c>
      <c r="J16" s="4"/>
      <c r="K16" s="31">
        <v>4</v>
      </c>
      <c r="L16" s="123"/>
      <c r="M16" s="31">
        <v>4</v>
      </c>
      <c r="O16" s="31">
        <v>4</v>
      </c>
      <c r="Q16" s="31">
        <v>2</v>
      </c>
      <c r="S16" s="31">
        <v>2</v>
      </c>
      <c r="U16" s="32" t="s">
        <v>27</v>
      </c>
    </row>
    <row r="17" spans="1:52" s="5" customFormat="1" ht="24.95" customHeight="1" x14ac:dyDescent="0.25">
      <c r="B17" s="41">
        <v>7</v>
      </c>
      <c r="C17" s="40" t="s">
        <v>28</v>
      </c>
      <c r="D17" s="124"/>
      <c r="E17" s="62">
        <v>3573</v>
      </c>
      <c r="F17" s="64"/>
      <c r="G17" s="66">
        <f>B17*E17</f>
        <v>25011</v>
      </c>
      <c r="H17" s="4"/>
      <c r="I17" s="114" t="s">
        <v>26</v>
      </c>
      <c r="J17" s="4"/>
      <c r="K17" s="31">
        <v>4</v>
      </c>
      <c r="L17" s="123"/>
      <c r="M17" s="31">
        <v>4</v>
      </c>
      <c r="O17" s="31">
        <v>4</v>
      </c>
      <c r="Q17" s="31">
        <v>2</v>
      </c>
      <c r="S17" s="31">
        <v>2</v>
      </c>
      <c r="U17" s="32" t="s">
        <v>27</v>
      </c>
    </row>
    <row r="18" spans="1:52" s="5" customFormat="1" ht="24.95" customHeight="1" x14ac:dyDescent="0.25">
      <c r="B18" s="41">
        <v>1</v>
      </c>
      <c r="C18" s="40" t="s">
        <v>29</v>
      </c>
      <c r="D18" s="124"/>
      <c r="E18" s="62">
        <v>1920</v>
      </c>
      <c r="F18" s="64"/>
      <c r="G18" s="66">
        <f>B18*E18</f>
        <v>1920</v>
      </c>
      <c r="H18" s="4"/>
      <c r="I18" s="114" t="s">
        <v>26</v>
      </c>
      <c r="J18" s="4"/>
      <c r="K18" s="31">
        <v>4</v>
      </c>
      <c r="L18" s="123"/>
      <c r="M18" s="31">
        <v>4</v>
      </c>
      <c r="O18" s="31">
        <v>4</v>
      </c>
      <c r="Q18" s="31">
        <v>2</v>
      </c>
      <c r="S18" s="31">
        <v>2</v>
      </c>
      <c r="U18" s="32" t="s">
        <v>27</v>
      </c>
    </row>
    <row r="19" spans="1:52" s="5" customFormat="1" ht="9" customHeight="1" x14ac:dyDescent="0.25">
      <c r="B19" s="125"/>
      <c r="C19" s="124"/>
      <c r="D19" s="124"/>
      <c r="E19" s="126"/>
      <c r="F19" s="3"/>
      <c r="G19" s="127"/>
      <c r="H19" s="123"/>
      <c r="I19" s="17"/>
      <c r="J19" s="123"/>
      <c r="K19" s="17"/>
      <c r="L19" s="17"/>
      <c r="M19" s="17"/>
      <c r="N19" s="17"/>
      <c r="O19" s="17"/>
      <c r="P19" s="17"/>
      <c r="Q19" s="17"/>
      <c r="R19" s="17"/>
      <c r="S19" s="17"/>
    </row>
    <row r="20" spans="1:52" s="5" customFormat="1" ht="35.25" customHeight="1" x14ac:dyDescent="0.25">
      <c r="B20" s="125"/>
      <c r="C20" s="205" t="s">
        <v>33</v>
      </c>
      <c r="D20" s="205"/>
      <c r="E20" s="205"/>
      <c r="F20" s="3"/>
      <c r="G20" s="58">
        <f>SUM(G16:G18)</f>
        <v>45145</v>
      </c>
      <c r="H20" s="12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52" s="5" customFormat="1" ht="12.75" customHeight="1" x14ac:dyDescent="0.25">
      <c r="B21" s="125"/>
      <c r="C21" s="204"/>
      <c r="D21" s="204"/>
      <c r="E21" s="204"/>
      <c r="F21" s="3"/>
      <c r="G21" s="128"/>
      <c r="H21" s="1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52" s="5" customFormat="1" ht="30" customHeight="1" x14ac:dyDescent="0.25">
      <c r="B22" s="125"/>
      <c r="C22" s="204"/>
      <c r="D22" s="204"/>
      <c r="E22" s="204" t="s">
        <v>26</v>
      </c>
      <c r="F22" s="3"/>
      <c r="G22" s="58">
        <f>SUMIF(I16:I18,E22,G16:G18)</f>
        <v>45145</v>
      </c>
      <c r="H22" s="123"/>
      <c r="I22" s="17"/>
      <c r="J22" s="17"/>
      <c r="K22" s="171"/>
      <c r="L22" s="17"/>
      <c r="M22" s="17"/>
      <c r="N22" s="17"/>
      <c r="O22" s="17"/>
      <c r="P22" s="17"/>
      <c r="Q22" s="17"/>
      <c r="R22" s="17"/>
      <c r="S22" s="17"/>
    </row>
    <row r="23" spans="1:52" s="5" customFormat="1" ht="12.75" customHeight="1" x14ac:dyDescent="0.25">
      <c r="B23" s="125"/>
      <c r="C23" s="204"/>
      <c r="D23" s="204"/>
      <c r="E23" s="204"/>
      <c r="F23" s="3"/>
      <c r="G23" s="128"/>
      <c r="H23" s="12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52" ht="30" customHeight="1" x14ac:dyDescent="0.25">
      <c r="A24" s="124"/>
      <c r="E24" s="204" t="s">
        <v>31</v>
      </c>
      <c r="G24" s="58">
        <f>SUMIF(I16:I18,E24,G16:G18)</f>
        <v>0</v>
      </c>
      <c r="H24" s="12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24"/>
      <c r="U24" s="124"/>
    </row>
    <row r="25" spans="1:52" ht="20.100000000000001" hidden="1" customHeight="1" x14ac:dyDescent="0.25">
      <c r="C25" s="17" t="s">
        <v>34</v>
      </c>
      <c r="D25" s="17"/>
      <c r="E25" s="17"/>
      <c r="F25" s="17"/>
      <c r="G25" s="17"/>
      <c r="K25" s="6">
        <f>SUM(K26:K29)</f>
        <v>3</v>
      </c>
      <c r="L25" s="123"/>
      <c r="M25" s="6">
        <f>SUM(M26:M29)</f>
        <v>3</v>
      </c>
      <c r="O25" s="6">
        <f>SUM(O26:O29)</f>
        <v>3</v>
      </c>
      <c r="Q25" s="6">
        <f>SUM(Q26:Q29)</f>
        <v>3</v>
      </c>
      <c r="S25" s="6">
        <f>SUM(S26:S29)</f>
        <v>3</v>
      </c>
      <c r="U25" s="5"/>
      <c r="AZ25" s="4"/>
    </row>
    <row r="26" spans="1:52" ht="20.100000000000001" hidden="1" customHeight="1" x14ac:dyDescent="0.25">
      <c r="C26" s="17" t="s">
        <v>35</v>
      </c>
      <c r="D26" s="17"/>
      <c r="E26" s="17"/>
      <c r="F26" s="17"/>
      <c r="G26" s="17"/>
      <c r="K26" s="6">
        <f>COUNTIF(K16:K18,Q8)</f>
        <v>0</v>
      </c>
      <c r="M26" s="6">
        <f>COUNTIF(M16:M18,Q8)</f>
        <v>0</v>
      </c>
      <c r="O26" s="6">
        <f>COUNTIF(O16:O18,Q8)</f>
        <v>0</v>
      </c>
      <c r="Q26" s="6">
        <f>COUNTIF(Q16:Q18,Q8)</f>
        <v>0</v>
      </c>
      <c r="S26" s="6">
        <f>COUNTIF(S16:S18,Q8)</f>
        <v>0</v>
      </c>
      <c r="U26" s="5"/>
      <c r="AZ26" s="4"/>
    </row>
    <row r="27" spans="1:52" ht="20.100000000000001" hidden="1" customHeight="1" x14ac:dyDescent="0.25">
      <c r="C27" s="17" t="s">
        <v>36</v>
      </c>
      <c r="D27" s="17"/>
      <c r="E27" s="17"/>
      <c r="F27" s="17"/>
      <c r="G27" s="17"/>
      <c r="K27" s="6">
        <f>COUNTIF(K16:K18,Q9)</f>
        <v>0</v>
      </c>
      <c r="M27" s="6">
        <f>COUNTIF(M16:M18,Q9)</f>
        <v>0</v>
      </c>
      <c r="O27" s="6">
        <f>COUNTIF(O16:O18,Q9)</f>
        <v>0</v>
      </c>
      <c r="Q27" s="6">
        <f>COUNTIF(Q16:Q18,Q9)</f>
        <v>3</v>
      </c>
      <c r="S27" s="6">
        <f>COUNTIF(S16:S18,Q9)</f>
        <v>3</v>
      </c>
      <c r="U27" s="5"/>
      <c r="AZ27" s="4"/>
    </row>
    <row r="28" spans="1:52" ht="20.100000000000001" hidden="1" customHeight="1" x14ac:dyDescent="0.25">
      <c r="C28" s="17" t="s">
        <v>37</v>
      </c>
      <c r="D28" s="17"/>
      <c r="E28" s="17"/>
      <c r="F28" s="17"/>
      <c r="G28" s="17"/>
      <c r="K28" s="6">
        <f>COUNTIF(H16:K18,Q10)</f>
        <v>0</v>
      </c>
      <c r="M28" s="6">
        <f>COUNTIF(M16:M18,Q10)</f>
        <v>0</v>
      </c>
      <c r="O28" s="6">
        <f>COUNTIF(O16:O18,Q10)</f>
        <v>0</v>
      </c>
      <c r="Q28" s="6">
        <f>COUNTIF(Q16:Q18,Q10)</f>
        <v>0</v>
      </c>
      <c r="S28" s="6">
        <f>COUNTIF(S16:S18,Q10)</f>
        <v>0</v>
      </c>
      <c r="AZ28" s="4"/>
    </row>
    <row r="29" spans="1:52" ht="20.100000000000001" hidden="1" customHeight="1" x14ac:dyDescent="0.25">
      <c r="C29" s="17" t="s">
        <v>38</v>
      </c>
      <c r="D29" s="17"/>
      <c r="E29" s="17"/>
      <c r="F29" s="17"/>
      <c r="G29" s="17"/>
      <c r="K29" s="6">
        <f>COUNTIF(K16:K18,Q11)</f>
        <v>3</v>
      </c>
      <c r="M29" s="6">
        <f>COUNTIF(K16:K18,Q11)</f>
        <v>3</v>
      </c>
      <c r="O29" s="6">
        <f>COUNTIF(K16:K18,Q11)</f>
        <v>3</v>
      </c>
      <c r="Q29" s="6">
        <f>COUNTIF(Q16:Q18,Q11)</f>
        <v>0</v>
      </c>
      <c r="S29" s="6">
        <f>COUNTIF(Q16:Q18,Q11)</f>
        <v>0</v>
      </c>
      <c r="U29" s="5"/>
      <c r="AZ29" s="4"/>
    </row>
    <row r="30" spans="1:52" ht="10.5" customHeight="1" x14ac:dyDescent="0.25">
      <c r="C30" s="17"/>
      <c r="D30" s="17"/>
      <c r="E30" s="17"/>
      <c r="F30" s="17"/>
      <c r="G30" s="17"/>
      <c r="U30" s="5"/>
      <c r="AZ30" s="4"/>
    </row>
    <row r="31" spans="1:52" ht="31.5" customHeight="1" x14ac:dyDescent="0.25">
      <c r="C31" s="17"/>
      <c r="D31" s="17"/>
      <c r="E31" s="50" t="s">
        <v>39</v>
      </c>
      <c r="F31" s="17"/>
      <c r="G31" s="52">
        <f>SUMIF(I16:I18,E31,G16:G18)</f>
        <v>0</v>
      </c>
      <c r="K31" s="163" t="s">
        <v>19</v>
      </c>
      <c r="L31" s="164"/>
      <c r="M31" s="164" t="s">
        <v>20</v>
      </c>
      <c r="N31" s="164"/>
      <c r="O31" s="164" t="s">
        <v>21</v>
      </c>
      <c r="P31" s="164"/>
      <c r="Q31" s="165" t="s">
        <v>22</v>
      </c>
      <c r="R31" s="164"/>
      <c r="S31" s="164" t="s">
        <v>23</v>
      </c>
      <c r="U31" s="5"/>
      <c r="AZ31" s="4"/>
    </row>
    <row r="32" spans="1:52" ht="9.75" customHeight="1" x14ac:dyDescent="0.25">
      <c r="C32" s="17"/>
      <c r="D32" s="17"/>
      <c r="E32" s="50"/>
      <c r="F32" s="17"/>
      <c r="G32" s="17"/>
      <c r="U32" s="5"/>
      <c r="AZ32" s="4"/>
    </row>
    <row r="33" spans="3:52" ht="20.100000000000001" customHeight="1" x14ac:dyDescent="0.25">
      <c r="C33" s="205" t="s">
        <v>40</v>
      </c>
      <c r="D33" s="205"/>
      <c r="E33" s="205"/>
      <c r="F33" s="205"/>
      <c r="G33" s="205"/>
      <c r="H33" s="129"/>
      <c r="I33" s="129"/>
      <c r="J33" s="129"/>
      <c r="K33" s="25">
        <f>K28/K25</f>
        <v>0</v>
      </c>
      <c r="L33" s="27"/>
      <c r="M33" s="25">
        <f>M28/M25</f>
        <v>0</v>
      </c>
      <c r="N33" s="27"/>
      <c r="O33" s="25">
        <f>O28/O25</f>
        <v>0</v>
      </c>
      <c r="P33" s="27"/>
      <c r="Q33" s="25">
        <f>Q28/Q25</f>
        <v>0</v>
      </c>
      <c r="R33" s="27"/>
      <c r="S33" s="25">
        <f>S28/S25</f>
        <v>0</v>
      </c>
      <c r="U33" s="5"/>
      <c r="AY33" s="4"/>
      <c r="AZ33" s="4"/>
    </row>
    <row r="34" spans="3:52" ht="7.5" customHeight="1" x14ac:dyDescent="0.25">
      <c r="C34" s="19"/>
      <c r="D34" s="19"/>
      <c r="E34" s="19"/>
      <c r="F34" s="19"/>
      <c r="G34" s="19"/>
      <c r="H34" s="4"/>
      <c r="I34" s="4"/>
      <c r="J34" s="4"/>
      <c r="K34" s="130"/>
      <c r="L34" s="27"/>
      <c r="M34" s="130"/>
      <c r="N34" s="27"/>
      <c r="O34" s="130"/>
      <c r="P34" s="27"/>
      <c r="Q34" s="130"/>
      <c r="R34" s="27"/>
      <c r="S34" s="130"/>
      <c r="U34" s="5"/>
      <c r="AY34" s="4"/>
      <c r="AZ34" s="4"/>
    </row>
    <row r="35" spans="3:52" ht="20.100000000000001" customHeight="1" x14ac:dyDescent="0.25">
      <c r="C35" s="205" t="s">
        <v>41</v>
      </c>
      <c r="D35" s="205"/>
      <c r="E35" s="205"/>
      <c r="F35" s="205"/>
      <c r="G35" s="205"/>
      <c r="K35" s="25">
        <f>K27/K25</f>
        <v>0</v>
      </c>
      <c r="L35" s="27"/>
      <c r="M35" s="25">
        <f>M27/M25</f>
        <v>0</v>
      </c>
      <c r="N35" s="27"/>
      <c r="O35" s="25">
        <f>O27/O25</f>
        <v>0</v>
      </c>
      <c r="P35" s="27"/>
      <c r="Q35" s="25">
        <f>Q27/Q25</f>
        <v>1</v>
      </c>
      <c r="R35" s="27"/>
      <c r="S35" s="25">
        <f>S27/S25</f>
        <v>1</v>
      </c>
    </row>
    <row r="36" spans="3:52" ht="7.5" customHeight="1" x14ac:dyDescent="0.25">
      <c r="C36" s="19"/>
      <c r="D36" s="19"/>
      <c r="E36" s="19"/>
      <c r="F36" s="19"/>
      <c r="G36" s="19"/>
      <c r="H36" s="4"/>
      <c r="I36" s="4"/>
      <c r="J36" s="4"/>
      <c r="K36" s="27"/>
      <c r="L36" s="27"/>
      <c r="M36" s="27"/>
      <c r="N36" s="27"/>
      <c r="O36" s="27"/>
      <c r="P36" s="27"/>
      <c r="Q36" s="27"/>
      <c r="R36" s="27"/>
      <c r="S36" s="27"/>
    </row>
    <row r="37" spans="3:52" ht="18" customHeight="1" x14ac:dyDescent="0.25">
      <c r="C37" s="205" t="s">
        <v>42</v>
      </c>
      <c r="D37" s="205"/>
      <c r="E37" s="205"/>
      <c r="F37" s="205"/>
      <c r="G37" s="205"/>
      <c r="K37" s="25">
        <f>K26/K25</f>
        <v>0</v>
      </c>
      <c r="L37" s="27"/>
      <c r="M37" s="25">
        <f>M26/M25</f>
        <v>0</v>
      </c>
      <c r="N37" s="27"/>
      <c r="O37" s="25">
        <f>O26/O25</f>
        <v>0</v>
      </c>
      <c r="P37" s="27"/>
      <c r="Q37" s="25">
        <f>Q26/Q25</f>
        <v>0</v>
      </c>
      <c r="R37" s="27"/>
      <c r="S37" s="25">
        <f>S26/S25</f>
        <v>0</v>
      </c>
    </row>
    <row r="38" spans="3:52" ht="18" customHeight="1" x14ac:dyDescent="0.25">
      <c r="U38" s="4"/>
    </row>
    <row r="40" spans="3:52" ht="18" customHeight="1" x14ac:dyDescent="0.25">
      <c r="G40" s="49">
        <f>G22+G24</f>
        <v>45145</v>
      </c>
    </row>
    <row r="47" spans="3:52" ht="18" customHeight="1" x14ac:dyDescent="0.25">
      <c r="Q47" s="3"/>
      <c r="R47" s="3"/>
    </row>
    <row r="48" spans="3:52" ht="18" customHeight="1" x14ac:dyDescent="0.25">
      <c r="Q48" s="3"/>
      <c r="R48" s="3"/>
    </row>
    <row r="49" spans="17:18" ht="18" customHeight="1" x14ac:dyDescent="0.25">
      <c r="Q49" s="3"/>
      <c r="R49" s="3"/>
    </row>
  </sheetData>
  <mergeCells count="13">
    <mergeCell ref="C37:G37"/>
    <mergeCell ref="B1:U1"/>
    <mergeCell ref="B3:I3"/>
    <mergeCell ref="B5:E5"/>
    <mergeCell ref="B6:E12"/>
    <mergeCell ref="Q6:S7"/>
    <mergeCell ref="Q8:R8"/>
    <mergeCell ref="Q9:R9"/>
    <mergeCell ref="Q10:R10"/>
    <mergeCell ref="Q11:R11"/>
    <mergeCell ref="C20:E20"/>
    <mergeCell ref="C33:G33"/>
    <mergeCell ref="C35:G35"/>
  </mergeCells>
  <conditionalFormatting sqref="M33:M34 K33:K34 O33:O34 Q33:Q34 S33:S34 H33:J33">
    <cfRule type="dataBar" priority="6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{D328F9C6-4563-4D4F-A9F8-F91ED2E346DF}</x14:id>
        </ext>
      </extLst>
    </cfRule>
  </conditionalFormatting>
  <conditionalFormatting sqref="L25 O16:O18 Q16:Q18 S16:S18 K16:M18 I16:I18">
    <cfRule type="cellIs" dxfId="164" priority="12" operator="equal">
      <formula>4</formula>
    </cfRule>
    <cfRule type="cellIs" dxfId="163" priority="63" operator="equal">
      <formula>1</formula>
    </cfRule>
  </conditionalFormatting>
  <conditionalFormatting sqref="L25 H19:H23 J19 O16:O18 Q16:Q18 S16:S18 K16:M18 I16:I18">
    <cfRule type="cellIs" dxfId="162" priority="60" operator="equal">
      <formula>3</formula>
    </cfRule>
    <cfRule type="cellIs" dxfId="161" priority="61" operator="equal">
      <formula>2</formula>
    </cfRule>
  </conditionalFormatting>
  <conditionalFormatting sqref="H19:H23 J19 I16:I18">
    <cfRule type="cellIs" dxfId="160" priority="59" operator="equal">
      <formula>1</formula>
    </cfRule>
  </conditionalFormatting>
  <conditionalFormatting sqref="K35 M35 O35 Q35 S35">
    <cfRule type="dataBar" priority="4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{44960923-BE64-4580-977E-5064B5B537AF}</x14:id>
        </ext>
      </extLst>
    </cfRule>
  </conditionalFormatting>
  <conditionalFormatting sqref="K37 Q37 S37 M37 O37">
    <cfRule type="dataBar" priority="43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{23DC5FA1-BB54-449C-87C5-0B30D87FBF88}</x14:id>
        </ext>
      </extLst>
    </cfRule>
  </conditionalFormatting>
  <dataValidations count="3">
    <dataValidation type="list" allowBlank="1" showInputMessage="1" showErrorMessage="1" sqref="L25 J19 H19:H23 L16:L18">
      <formula1>"1,2,3"</formula1>
    </dataValidation>
    <dataValidation type="list" allowBlank="1" showInputMessage="1" showErrorMessage="1" sqref="M16:M18 S16:S18 Q16:Q18 K16:K18 O16:O18">
      <formula1>"1,2,3,4"</formula1>
    </dataValidation>
    <dataValidation type="list" allowBlank="1" showInputMessage="1" showErrorMessage="1" sqref="I16:I18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28F9C6-4563-4D4F-A9F8-F91ED2E346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M33:M34 K33:K34 O33:O34 Q33:Q34 S33:S34 H33:J33</xm:sqref>
        </x14:conditionalFormatting>
        <x14:conditionalFormatting xmlns:xm="http://schemas.microsoft.com/office/excel/2006/main">
          <x14:cfRule type="dataBar" id="{44960923-BE64-4580-977E-5064B5B537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K35 M35 O35 Q35 S35</xm:sqref>
        </x14:conditionalFormatting>
        <x14:conditionalFormatting xmlns:xm="http://schemas.microsoft.com/office/excel/2006/main">
          <x14:cfRule type="dataBar" id="{23DC5FA1-BB54-449C-87C5-0B30D87FBF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K37 Q37 S37 M37 O37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9"/>
  <sheetViews>
    <sheetView showGridLines="0" topLeftCell="A11" zoomScale="89" zoomScaleNormal="89" workbookViewId="0">
      <selection activeCell="S18" sqref="S18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18.7109375" style="4" customWidth="1"/>
    <col min="8" max="8" width="1.28515625" style="19" customWidth="1"/>
    <col min="9" max="9" width="10.7109375" style="19" customWidth="1"/>
    <col min="10" max="10" width="1.28515625" style="19" customWidth="1"/>
    <col min="11" max="11" width="17.140625" style="19" customWidth="1"/>
    <col min="12" max="12" width="1.28515625" style="19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55" style="19" customWidth="1"/>
    <col min="22" max="22" width="9.140625" style="5" bestFit="1" customWidth="1"/>
    <col min="23" max="23" width="42.140625" style="5" customWidth="1"/>
    <col min="24" max="52" width="5.7109375" style="5"/>
    <col min="53" max="16384" width="5.7109375" style="4"/>
  </cols>
  <sheetData>
    <row r="1" spans="1:52" ht="41.25" customHeight="1" x14ac:dyDescent="0.25">
      <c r="B1" s="206" t="s">
        <v>45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s="3" customFormat="1" ht="36.75" customHeight="1" x14ac:dyDescent="0.4">
      <c r="O2" s="20"/>
    </row>
    <row r="3" spans="1:52" s="3" customFormat="1" ht="27" customHeight="1" x14ac:dyDescent="0.4">
      <c r="B3" s="209" t="s">
        <v>1</v>
      </c>
      <c r="C3" s="210"/>
      <c r="D3" s="210"/>
      <c r="E3" s="210"/>
      <c r="F3" s="210"/>
      <c r="G3" s="210"/>
      <c r="H3" s="210"/>
      <c r="I3" s="210"/>
      <c r="J3" s="119"/>
      <c r="K3" s="24"/>
      <c r="L3" s="119"/>
      <c r="M3" s="33" t="s">
        <v>2</v>
      </c>
      <c r="O3" s="22"/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15" customHeight="1" x14ac:dyDescent="0.25">
      <c r="B5" s="211" t="s">
        <v>4</v>
      </c>
      <c r="C5" s="212"/>
      <c r="D5" s="212"/>
      <c r="E5" s="213"/>
      <c r="F5" s="3"/>
      <c r="G5" s="3"/>
      <c r="H5" s="120"/>
      <c r="I5" s="120"/>
      <c r="J5" s="120"/>
      <c r="K5" s="5"/>
      <c r="L5" s="5"/>
      <c r="M5" s="5"/>
      <c r="N5" s="5"/>
      <c r="O5" s="21"/>
      <c r="P5" s="5"/>
      <c r="Q5" s="4"/>
      <c r="R5" s="4"/>
      <c r="S5" s="4"/>
      <c r="T5" s="121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20"/>
      <c r="I6" s="120"/>
      <c r="J6" s="120"/>
      <c r="K6" s="5"/>
      <c r="L6" s="5"/>
      <c r="M6" s="5"/>
      <c r="N6" s="5"/>
      <c r="O6" s="21"/>
      <c r="P6" s="5"/>
      <c r="Q6" s="223" t="s">
        <v>6</v>
      </c>
      <c r="R6" s="224"/>
      <c r="S6" s="225"/>
      <c r="T6" s="121"/>
      <c r="U6" s="5"/>
    </row>
    <row r="7" spans="1:52" ht="15" customHeight="1" x14ac:dyDescent="0.25">
      <c r="B7" s="217"/>
      <c r="C7" s="218"/>
      <c r="D7" s="218"/>
      <c r="E7" s="219"/>
      <c r="F7" s="3"/>
      <c r="G7" s="3"/>
      <c r="H7" s="120"/>
      <c r="I7" s="120"/>
      <c r="J7" s="120"/>
      <c r="K7" s="5"/>
      <c r="L7" s="5"/>
      <c r="M7" s="5"/>
      <c r="N7" s="5"/>
      <c r="O7" s="21"/>
      <c r="P7" s="5"/>
      <c r="Q7" s="226"/>
      <c r="R7" s="227"/>
      <c r="S7" s="228"/>
      <c r="T7" s="121"/>
      <c r="U7" s="5"/>
    </row>
    <row r="8" spans="1:52" ht="15" customHeight="1" x14ac:dyDescent="0.25">
      <c r="B8" s="217"/>
      <c r="C8" s="218"/>
      <c r="D8" s="218"/>
      <c r="E8" s="219"/>
      <c r="F8" s="3"/>
      <c r="G8" s="3"/>
      <c r="H8" s="120"/>
      <c r="I8" s="120"/>
      <c r="J8" s="120"/>
      <c r="K8" s="5"/>
      <c r="L8" s="5"/>
      <c r="M8" s="5"/>
      <c r="N8" s="5"/>
      <c r="O8" s="5"/>
      <c r="P8" s="5"/>
      <c r="Q8" s="229">
        <v>1</v>
      </c>
      <c r="R8" s="230"/>
      <c r="S8" s="35" t="s">
        <v>7</v>
      </c>
      <c r="T8" s="121"/>
      <c r="U8" s="117" t="s">
        <v>8</v>
      </c>
    </row>
    <row r="9" spans="1:52" ht="15" customHeight="1" x14ac:dyDescent="0.25">
      <c r="B9" s="217"/>
      <c r="C9" s="218"/>
      <c r="D9" s="218"/>
      <c r="E9" s="219"/>
      <c r="F9" s="3"/>
      <c r="G9" s="3"/>
      <c r="H9" s="120"/>
      <c r="I9" s="120"/>
      <c r="J9" s="120"/>
      <c r="K9" s="5"/>
      <c r="L9" s="5"/>
      <c r="M9" s="5"/>
      <c r="N9" s="5"/>
      <c r="O9" s="5"/>
      <c r="P9" s="5"/>
      <c r="Q9" s="231">
        <v>2</v>
      </c>
      <c r="R9" s="232"/>
      <c r="S9" s="36" t="s">
        <v>9</v>
      </c>
      <c r="T9" s="121"/>
      <c r="U9" s="117" t="s">
        <v>10</v>
      </c>
    </row>
    <row r="10" spans="1:52" ht="15" customHeight="1" x14ac:dyDescent="0.25">
      <c r="B10" s="217"/>
      <c r="C10" s="218"/>
      <c r="D10" s="218"/>
      <c r="E10" s="219"/>
      <c r="F10" s="3"/>
      <c r="G10" s="3"/>
      <c r="H10" s="120"/>
      <c r="I10" s="120"/>
      <c r="J10" s="120"/>
      <c r="K10" s="5"/>
      <c r="L10" s="5"/>
      <c r="M10" s="5"/>
      <c r="N10" s="5"/>
      <c r="O10" s="5"/>
      <c r="P10" s="5"/>
      <c r="Q10" s="233">
        <v>3</v>
      </c>
      <c r="R10" s="234"/>
      <c r="S10" s="36" t="s">
        <v>11</v>
      </c>
      <c r="T10" s="121"/>
      <c r="U10" s="118" t="s">
        <v>12</v>
      </c>
    </row>
    <row r="11" spans="1:52" ht="15" customHeight="1" x14ac:dyDescent="0.25">
      <c r="A11" s="3"/>
      <c r="B11" s="217"/>
      <c r="C11" s="218"/>
      <c r="D11" s="218"/>
      <c r="E11" s="219"/>
      <c r="F11" s="3"/>
      <c r="G11" s="3"/>
      <c r="H11" s="120"/>
      <c r="I11" s="120"/>
      <c r="J11" s="120"/>
      <c r="K11" s="5"/>
      <c r="L11" s="5"/>
      <c r="M11" s="5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" customHeight="1" x14ac:dyDescent="0.25">
      <c r="A12" s="3"/>
      <c r="B12" s="220"/>
      <c r="C12" s="221"/>
      <c r="D12" s="221"/>
      <c r="E12" s="222"/>
      <c r="F12" s="3"/>
      <c r="G12" s="3"/>
      <c r="H12" s="120"/>
      <c r="I12" s="120"/>
      <c r="J12" s="120"/>
      <c r="K12" s="5"/>
      <c r="L12" s="5"/>
      <c r="M12" s="5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s="3" customFormat="1" ht="8.1" customHeight="1" x14ac:dyDescent="0.25">
      <c r="B13" s="122"/>
      <c r="C13" s="122"/>
      <c r="D13" s="122"/>
      <c r="E13" s="122"/>
      <c r="H13" s="120"/>
      <c r="I13" s="120"/>
      <c r="J13" s="120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20"/>
      <c r="I14" s="1" t="s">
        <v>18</v>
      </c>
      <c r="J14" s="120"/>
      <c r="K14" s="1" t="s">
        <v>19</v>
      </c>
      <c r="L14" s="120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ht="7.5" customHeight="1" x14ac:dyDescent="0.25">
      <c r="C15" s="4"/>
      <c r="D15" s="3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2" s="5" customFormat="1" ht="24.95" customHeight="1" x14ac:dyDescent="0.25">
      <c r="B16" s="41">
        <v>4</v>
      </c>
      <c r="C16" s="40" t="s">
        <v>25</v>
      </c>
      <c r="D16" s="3"/>
      <c r="E16" s="62">
        <v>2602</v>
      </c>
      <c r="F16" s="64"/>
      <c r="G16" s="66">
        <f>B16*E16</f>
        <v>10408</v>
      </c>
      <c r="H16" s="4"/>
      <c r="I16" s="114" t="s">
        <v>26</v>
      </c>
      <c r="J16" s="4"/>
      <c r="K16" s="31">
        <v>4</v>
      </c>
      <c r="L16" s="123"/>
      <c r="M16" s="31">
        <v>4</v>
      </c>
      <c r="O16" s="31">
        <v>4</v>
      </c>
      <c r="Q16" s="31">
        <v>3</v>
      </c>
      <c r="S16" s="31">
        <v>3</v>
      </c>
      <c r="U16" s="32" t="s">
        <v>27</v>
      </c>
    </row>
    <row r="17" spans="1:52" s="5" customFormat="1" ht="24.95" customHeight="1" x14ac:dyDescent="0.25">
      <c r="B17" s="41">
        <v>4</v>
      </c>
      <c r="C17" s="40" t="s">
        <v>28</v>
      </c>
      <c r="D17" s="124"/>
      <c r="E17" s="62">
        <v>3573</v>
      </c>
      <c r="F17" s="64"/>
      <c r="G17" s="66">
        <f>B17*E17</f>
        <v>14292</v>
      </c>
      <c r="H17" s="4"/>
      <c r="I17" s="114" t="s">
        <v>26</v>
      </c>
      <c r="J17" s="4"/>
      <c r="K17" s="31">
        <v>4</v>
      </c>
      <c r="L17" s="123"/>
      <c r="M17" s="31">
        <v>4</v>
      </c>
      <c r="O17" s="31">
        <v>4</v>
      </c>
      <c r="Q17" s="31">
        <v>3</v>
      </c>
      <c r="S17" s="31">
        <v>3</v>
      </c>
      <c r="U17" s="32" t="s">
        <v>27</v>
      </c>
    </row>
    <row r="18" spans="1:52" s="5" customFormat="1" ht="24.95" customHeight="1" x14ac:dyDescent="0.25">
      <c r="B18" s="41">
        <v>1</v>
      </c>
      <c r="C18" s="40" t="s">
        <v>29</v>
      </c>
      <c r="D18" s="124"/>
      <c r="E18" s="62">
        <v>1920</v>
      </c>
      <c r="F18" s="64"/>
      <c r="G18" s="66">
        <f>B18*E18</f>
        <v>1920</v>
      </c>
      <c r="H18" s="4"/>
      <c r="I18" s="114" t="s">
        <v>26</v>
      </c>
      <c r="J18" s="4"/>
      <c r="K18" s="31">
        <v>4</v>
      </c>
      <c r="L18" s="123"/>
      <c r="M18" s="31">
        <v>4</v>
      </c>
      <c r="O18" s="31">
        <v>4</v>
      </c>
      <c r="Q18" s="31">
        <v>3</v>
      </c>
      <c r="S18" s="31">
        <v>3</v>
      </c>
      <c r="U18" s="32" t="s">
        <v>27</v>
      </c>
    </row>
    <row r="19" spans="1:52" s="5" customFormat="1" ht="9" customHeight="1" x14ac:dyDescent="0.25">
      <c r="B19" s="125"/>
      <c r="C19" s="124"/>
      <c r="D19" s="124"/>
      <c r="E19" s="126"/>
      <c r="F19" s="3"/>
      <c r="G19" s="127"/>
      <c r="H19" s="123"/>
      <c r="I19" s="17"/>
      <c r="J19" s="123"/>
      <c r="K19" s="17"/>
      <c r="L19" s="17"/>
      <c r="M19" s="17"/>
      <c r="N19" s="17"/>
      <c r="O19" s="17"/>
      <c r="P19" s="17"/>
      <c r="Q19" s="17"/>
      <c r="R19" s="17"/>
      <c r="S19" s="17"/>
    </row>
    <row r="20" spans="1:52" s="5" customFormat="1" ht="35.25" customHeight="1" x14ac:dyDescent="0.25">
      <c r="B20" s="125"/>
      <c r="C20" s="205" t="s">
        <v>33</v>
      </c>
      <c r="D20" s="205"/>
      <c r="E20" s="205"/>
      <c r="F20" s="3"/>
      <c r="G20" s="58">
        <f>SUM(G16:G18)</f>
        <v>26620</v>
      </c>
      <c r="H20" s="12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52" s="5" customFormat="1" ht="12.75" customHeight="1" x14ac:dyDescent="0.25">
      <c r="B21" s="125"/>
      <c r="C21" s="204"/>
      <c r="D21" s="204"/>
      <c r="E21" s="204"/>
      <c r="F21" s="3"/>
      <c r="G21" s="128"/>
      <c r="H21" s="1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52" s="5" customFormat="1" ht="30" customHeight="1" x14ac:dyDescent="0.25">
      <c r="B22" s="125"/>
      <c r="C22" s="204"/>
      <c r="D22" s="204"/>
      <c r="E22" s="204" t="s">
        <v>26</v>
      </c>
      <c r="F22" s="3"/>
      <c r="G22" s="58">
        <f>SUMIF(I16:I18,E22,G16:G18)</f>
        <v>26620</v>
      </c>
      <c r="H22" s="12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52" s="5" customFormat="1" ht="12.75" customHeight="1" x14ac:dyDescent="0.25">
      <c r="B23" s="125"/>
      <c r="C23" s="204"/>
      <c r="D23" s="204"/>
      <c r="E23" s="204"/>
      <c r="F23" s="3"/>
      <c r="G23" s="128"/>
      <c r="H23" s="12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52" ht="30" customHeight="1" x14ac:dyDescent="0.25">
      <c r="A24" s="124"/>
      <c r="E24" s="204" t="s">
        <v>31</v>
      </c>
      <c r="G24" s="58">
        <f>SUMIF(I16:I18,E24,G16:G18)</f>
        <v>0</v>
      </c>
      <c r="H24" s="124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24"/>
      <c r="U24" s="124"/>
    </row>
    <row r="25" spans="1:52" ht="20.100000000000001" hidden="1" customHeight="1" x14ac:dyDescent="0.25">
      <c r="C25" s="17" t="s">
        <v>34</v>
      </c>
      <c r="D25" s="17"/>
      <c r="E25" s="17"/>
      <c r="F25" s="17"/>
      <c r="G25" s="17"/>
      <c r="K25" s="6">
        <f>SUM(K26:K29)</f>
        <v>3</v>
      </c>
      <c r="L25" s="123"/>
      <c r="M25" s="6">
        <f>SUM(M26:M29)</f>
        <v>3</v>
      </c>
      <c r="O25" s="6">
        <f>SUM(O26:O29)</f>
        <v>3</v>
      </c>
      <c r="Q25" s="6">
        <f>SUM(Q26:Q29)</f>
        <v>3</v>
      </c>
      <c r="S25" s="6">
        <f>SUM(S26:S29)</f>
        <v>3</v>
      </c>
      <c r="U25" s="5"/>
      <c r="AZ25" s="4"/>
    </row>
    <row r="26" spans="1:52" ht="20.100000000000001" hidden="1" customHeight="1" x14ac:dyDescent="0.25">
      <c r="C26" s="17" t="s">
        <v>35</v>
      </c>
      <c r="D26" s="17"/>
      <c r="E26" s="17"/>
      <c r="F26" s="17"/>
      <c r="G26" s="17"/>
      <c r="K26" s="6">
        <f>COUNTIF(K16:K18,Q8)</f>
        <v>0</v>
      </c>
      <c r="M26" s="6">
        <f>COUNTIF(M16:M18,Q8)</f>
        <v>0</v>
      </c>
      <c r="O26" s="6">
        <f>COUNTIF(O16:O18,Q8)</f>
        <v>0</v>
      </c>
      <c r="Q26" s="6">
        <f>COUNTIF(Q16:Q18,Q8)</f>
        <v>0</v>
      </c>
      <c r="S26" s="6">
        <f>COUNTIF(S16:S18,Q8)</f>
        <v>0</v>
      </c>
      <c r="U26" s="5"/>
      <c r="AZ26" s="4"/>
    </row>
    <row r="27" spans="1:52" ht="20.100000000000001" hidden="1" customHeight="1" x14ac:dyDescent="0.25">
      <c r="C27" s="17" t="s">
        <v>36</v>
      </c>
      <c r="D27" s="17"/>
      <c r="E27" s="17"/>
      <c r="F27" s="17"/>
      <c r="G27" s="17"/>
      <c r="K27" s="6">
        <f>COUNTIF(K16:K18,Q9)</f>
        <v>0</v>
      </c>
      <c r="M27" s="6">
        <f>COUNTIF(M16:M18,Q9)</f>
        <v>0</v>
      </c>
      <c r="O27" s="6">
        <f>COUNTIF(O16:O18,Q9)</f>
        <v>0</v>
      </c>
      <c r="Q27" s="6">
        <f>COUNTIF(Q16:Q18,Q9)</f>
        <v>0</v>
      </c>
      <c r="S27" s="6">
        <f>COUNTIF(S16:S18,Q9)</f>
        <v>0</v>
      </c>
      <c r="U27" s="5"/>
      <c r="AZ27" s="4"/>
    </row>
    <row r="28" spans="1:52" ht="20.100000000000001" hidden="1" customHeight="1" x14ac:dyDescent="0.25">
      <c r="C28" s="17" t="s">
        <v>37</v>
      </c>
      <c r="D28" s="17"/>
      <c r="E28" s="17"/>
      <c r="F28" s="17"/>
      <c r="G28" s="17"/>
      <c r="K28" s="6">
        <f>COUNTIF(H16:K18,Q10)</f>
        <v>0</v>
      </c>
      <c r="M28" s="6">
        <f>COUNTIF(M16:M18,Q10)</f>
        <v>0</v>
      </c>
      <c r="O28" s="6">
        <f>COUNTIF(O16:O18,Q10)</f>
        <v>0</v>
      </c>
      <c r="Q28" s="6">
        <f>COUNTIF(Q16:Q18,Q10)</f>
        <v>3</v>
      </c>
      <c r="S28" s="6">
        <f>COUNTIF(S16:S18,Q10)</f>
        <v>3</v>
      </c>
      <c r="AZ28" s="4"/>
    </row>
    <row r="29" spans="1:52" ht="20.100000000000001" hidden="1" customHeight="1" x14ac:dyDescent="0.25">
      <c r="C29" s="17" t="s">
        <v>38</v>
      </c>
      <c r="D29" s="17"/>
      <c r="E29" s="17"/>
      <c r="F29" s="17"/>
      <c r="G29" s="17"/>
      <c r="K29" s="6">
        <f>COUNTIF(K16:K18,Q11)</f>
        <v>3</v>
      </c>
      <c r="M29" s="6">
        <f>COUNTIF(K16:K18,Q11)</f>
        <v>3</v>
      </c>
      <c r="O29" s="6">
        <f>COUNTIF(K16:K18,Q11)</f>
        <v>3</v>
      </c>
      <c r="Q29" s="6">
        <f>COUNTIF(Q16:Q18,Q11)</f>
        <v>0</v>
      </c>
      <c r="S29" s="6">
        <f>COUNTIF(Q16:Q18,Q11)</f>
        <v>0</v>
      </c>
      <c r="U29" s="5"/>
      <c r="AZ29" s="4"/>
    </row>
    <row r="30" spans="1:52" ht="10.5" customHeight="1" x14ac:dyDescent="0.25">
      <c r="C30" s="17"/>
      <c r="D30" s="17"/>
      <c r="E30" s="17"/>
      <c r="F30" s="17"/>
      <c r="G30" s="17"/>
      <c r="U30" s="5"/>
      <c r="AZ30" s="4"/>
    </row>
    <row r="31" spans="1:52" ht="31.5" customHeight="1" x14ac:dyDescent="0.25">
      <c r="C31" s="17"/>
      <c r="D31" s="17"/>
      <c r="E31" s="50" t="s">
        <v>39</v>
      </c>
      <c r="F31" s="17"/>
      <c r="G31" s="52">
        <f>SUMIF(I16:I18,E31,G16:G18)</f>
        <v>0</v>
      </c>
      <c r="K31" s="163" t="s">
        <v>19</v>
      </c>
      <c r="L31" s="164"/>
      <c r="M31" s="164" t="s">
        <v>20</v>
      </c>
      <c r="N31" s="164"/>
      <c r="O31" s="164" t="s">
        <v>21</v>
      </c>
      <c r="P31" s="164"/>
      <c r="Q31" s="165" t="s">
        <v>22</v>
      </c>
      <c r="R31" s="164"/>
      <c r="S31" s="164" t="s">
        <v>23</v>
      </c>
      <c r="U31" s="5"/>
      <c r="AZ31" s="4"/>
    </row>
    <row r="32" spans="1:52" ht="9.75" customHeight="1" x14ac:dyDescent="0.25">
      <c r="C32" s="17"/>
      <c r="D32" s="17"/>
      <c r="E32" s="50"/>
      <c r="F32" s="17"/>
      <c r="G32" s="17"/>
      <c r="U32" s="5"/>
      <c r="AZ32" s="4"/>
    </row>
    <row r="33" spans="3:52" ht="20.100000000000001" customHeight="1" x14ac:dyDescent="0.25">
      <c r="C33" s="205" t="s">
        <v>40</v>
      </c>
      <c r="D33" s="205"/>
      <c r="E33" s="205"/>
      <c r="F33" s="205"/>
      <c r="G33" s="205"/>
      <c r="H33" s="129"/>
      <c r="I33" s="129"/>
      <c r="J33" s="129"/>
      <c r="K33" s="25">
        <f>K28/K25</f>
        <v>0</v>
      </c>
      <c r="L33" s="27"/>
      <c r="M33" s="25">
        <f>M28/M25</f>
        <v>0</v>
      </c>
      <c r="N33" s="27"/>
      <c r="O33" s="25">
        <f>O28/O25</f>
        <v>0</v>
      </c>
      <c r="P33" s="27"/>
      <c r="Q33" s="25">
        <f>Q28/Q25</f>
        <v>1</v>
      </c>
      <c r="R33" s="27"/>
      <c r="S33" s="25">
        <f>S28/S25</f>
        <v>1</v>
      </c>
      <c r="U33" s="5"/>
      <c r="AY33" s="4"/>
      <c r="AZ33" s="4"/>
    </row>
    <row r="34" spans="3:52" ht="7.5" customHeight="1" x14ac:dyDescent="0.25">
      <c r="C34" s="19"/>
      <c r="D34" s="19"/>
      <c r="E34" s="19"/>
      <c r="F34" s="19"/>
      <c r="G34" s="19"/>
      <c r="H34" s="4"/>
      <c r="I34" s="4"/>
      <c r="J34" s="4"/>
      <c r="K34" s="130"/>
      <c r="L34" s="27"/>
      <c r="M34" s="130"/>
      <c r="N34" s="27"/>
      <c r="O34" s="130"/>
      <c r="P34" s="27"/>
      <c r="Q34" s="130"/>
      <c r="R34" s="27"/>
      <c r="S34" s="130"/>
      <c r="U34" s="5"/>
      <c r="AY34" s="4"/>
      <c r="AZ34" s="4"/>
    </row>
    <row r="35" spans="3:52" ht="20.100000000000001" customHeight="1" x14ac:dyDescent="0.25">
      <c r="C35" s="205" t="s">
        <v>41</v>
      </c>
      <c r="D35" s="205"/>
      <c r="E35" s="205"/>
      <c r="F35" s="205"/>
      <c r="G35" s="205"/>
      <c r="K35" s="25">
        <f>K27/K25</f>
        <v>0</v>
      </c>
      <c r="L35" s="27"/>
      <c r="M35" s="25">
        <f>M27/M25</f>
        <v>0</v>
      </c>
      <c r="N35" s="27"/>
      <c r="O35" s="25">
        <f>O27/O25</f>
        <v>0</v>
      </c>
      <c r="P35" s="27"/>
      <c r="Q35" s="25">
        <f>Q27/Q25</f>
        <v>0</v>
      </c>
      <c r="R35" s="27"/>
      <c r="S35" s="25">
        <f>S27/S25</f>
        <v>0</v>
      </c>
    </row>
    <row r="36" spans="3:52" ht="7.5" customHeight="1" x14ac:dyDescent="0.25">
      <c r="C36" s="19"/>
      <c r="D36" s="19"/>
      <c r="E36" s="19"/>
      <c r="F36" s="19"/>
      <c r="G36" s="19"/>
      <c r="H36" s="4"/>
      <c r="I36" s="4"/>
      <c r="J36" s="4"/>
      <c r="K36" s="27"/>
      <c r="L36" s="27"/>
      <c r="M36" s="27"/>
      <c r="N36" s="27"/>
      <c r="O36" s="27"/>
      <c r="P36" s="27"/>
      <c r="Q36" s="27"/>
      <c r="R36" s="27"/>
      <c r="S36" s="27"/>
    </row>
    <row r="37" spans="3:52" ht="18" customHeight="1" x14ac:dyDescent="0.25">
      <c r="C37" s="205" t="s">
        <v>42</v>
      </c>
      <c r="D37" s="205"/>
      <c r="E37" s="205"/>
      <c r="F37" s="205"/>
      <c r="G37" s="205"/>
      <c r="K37" s="25">
        <f>K26/K25</f>
        <v>0</v>
      </c>
      <c r="L37" s="27"/>
      <c r="M37" s="25">
        <f>M26/M25</f>
        <v>0</v>
      </c>
      <c r="N37" s="27"/>
      <c r="O37" s="25">
        <f>O26/O25</f>
        <v>0</v>
      </c>
      <c r="P37" s="27"/>
      <c r="Q37" s="25">
        <f>Q26/Q25</f>
        <v>0</v>
      </c>
      <c r="R37" s="27"/>
      <c r="S37" s="25">
        <f>S26/S25</f>
        <v>0</v>
      </c>
    </row>
    <row r="38" spans="3:52" ht="18" customHeight="1" x14ac:dyDescent="0.25">
      <c r="U38" s="4"/>
    </row>
    <row r="40" spans="3:52" ht="18" customHeight="1" x14ac:dyDescent="0.25">
      <c r="G40" s="49">
        <f>G22+G24</f>
        <v>26620</v>
      </c>
    </row>
    <row r="47" spans="3:52" ht="18" customHeight="1" x14ac:dyDescent="0.25">
      <c r="Q47" s="3"/>
      <c r="R47" s="3"/>
    </row>
    <row r="48" spans="3:52" ht="18" customHeight="1" x14ac:dyDescent="0.25">
      <c r="Q48" s="3"/>
      <c r="R48" s="3"/>
    </row>
    <row r="49" spans="17:18" ht="18" customHeight="1" x14ac:dyDescent="0.25">
      <c r="Q49" s="3"/>
      <c r="R49" s="3"/>
    </row>
  </sheetData>
  <mergeCells count="13">
    <mergeCell ref="C37:G37"/>
    <mergeCell ref="B1:U1"/>
    <mergeCell ref="B3:I3"/>
    <mergeCell ref="B5:E5"/>
    <mergeCell ref="B6:E12"/>
    <mergeCell ref="Q6:S7"/>
    <mergeCell ref="Q8:R8"/>
    <mergeCell ref="Q9:R9"/>
    <mergeCell ref="Q10:R10"/>
    <mergeCell ref="Q11:R11"/>
    <mergeCell ref="C20:E20"/>
    <mergeCell ref="C33:G33"/>
    <mergeCell ref="C35:G35"/>
  </mergeCells>
  <conditionalFormatting sqref="M33:M34 K33:K34 O33:O34 Q33:Q34 S33:S34 H33:J33">
    <cfRule type="dataBar" priority="6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{435E5FDA-5CE0-403F-A587-245E19DAD589}</x14:id>
        </ext>
      </extLst>
    </cfRule>
  </conditionalFormatting>
  <conditionalFormatting sqref="L25 O16:O18 K16:M18 I16:I18 Q16:Q18 S16:S18">
    <cfRule type="cellIs" dxfId="159" priority="12" operator="equal">
      <formula>4</formula>
    </cfRule>
    <cfRule type="cellIs" dxfId="158" priority="63" operator="equal">
      <formula>1</formula>
    </cfRule>
  </conditionalFormatting>
  <conditionalFormatting sqref="L25 H19:H23 J19 O16:O18 K16:M18 I16:I18 Q16:Q18 S16:S18">
    <cfRule type="cellIs" dxfId="157" priority="60" operator="equal">
      <formula>3</formula>
    </cfRule>
    <cfRule type="cellIs" dxfId="156" priority="61" operator="equal">
      <formula>2</formula>
    </cfRule>
  </conditionalFormatting>
  <conditionalFormatting sqref="H19:H23 J19 I16:I18">
    <cfRule type="cellIs" dxfId="155" priority="59" operator="equal">
      <formula>1</formula>
    </cfRule>
  </conditionalFormatting>
  <conditionalFormatting sqref="K35 M35 O35 Q35 S35">
    <cfRule type="dataBar" priority="4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{5341055E-A09E-4150-89E4-D0EB06C2A430}</x14:id>
        </ext>
      </extLst>
    </cfRule>
  </conditionalFormatting>
  <conditionalFormatting sqref="K37 Q37 S37 M37 O37">
    <cfRule type="dataBar" priority="43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{9F52E8DD-63CB-4AE8-8694-EF90C002CB4A}</x14:id>
        </ext>
      </extLst>
    </cfRule>
  </conditionalFormatting>
  <dataValidations count="3">
    <dataValidation type="list" allowBlank="1" showInputMessage="1" showErrorMessage="1" sqref="I16:I18">
      <formula1>"HUMANITAS,PREFEITURA,ADITAMENTO"</formula1>
    </dataValidation>
    <dataValidation type="list" allowBlank="1" showInputMessage="1" showErrorMessage="1" sqref="M16:M18 Q16:Q18 O16:O18 K16:K18 S16:S18">
      <formula1>"1,2,3,4"</formula1>
    </dataValidation>
    <dataValidation type="list" allowBlank="1" showInputMessage="1" showErrorMessage="1" sqref="L25 J19 H19:H23 L16:L18">
      <formula1>"1,2,3"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5E5FDA-5CE0-403F-A587-245E19DAD5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M33:M34 K33:K34 O33:O34 Q33:Q34 S33:S34 H33:J33</xm:sqref>
        </x14:conditionalFormatting>
        <x14:conditionalFormatting xmlns:xm="http://schemas.microsoft.com/office/excel/2006/main">
          <x14:cfRule type="dataBar" id="{5341055E-A09E-4150-89E4-D0EB06C2A4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K35 M35 O35 Q35 S35</xm:sqref>
        </x14:conditionalFormatting>
        <x14:conditionalFormatting xmlns:xm="http://schemas.microsoft.com/office/excel/2006/main">
          <x14:cfRule type="dataBar" id="{9F52E8DD-63CB-4AE8-8694-EF90C002CB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K37 Q37 S37 M37 O37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0"/>
  <sheetViews>
    <sheetView showGridLines="0" topLeftCell="A46" zoomScale="89" zoomScaleNormal="89" workbookViewId="0">
      <selection activeCell="U112" sqref="U112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19.85546875" style="4" customWidth="1"/>
    <col min="8" max="8" width="1.28515625" style="13" customWidth="1"/>
    <col min="9" max="9" width="10.7109375" style="13" customWidth="1"/>
    <col min="10" max="10" width="1.28515625" style="13" customWidth="1"/>
    <col min="11" max="11" width="17.140625" style="19" customWidth="1"/>
    <col min="12" max="12" width="1.28515625" style="13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85.28515625" style="19" customWidth="1"/>
    <col min="22" max="22" width="5.7109375" style="5"/>
    <col min="23" max="23" width="42.140625" style="5" customWidth="1"/>
    <col min="24" max="52" width="5.7109375" style="5"/>
    <col min="53" max="16384" width="5.7109375" style="4"/>
  </cols>
  <sheetData>
    <row r="1" spans="1:52" s="2" customFormat="1" ht="41.25" customHeight="1" thickBot="1" x14ac:dyDescent="0.3">
      <c r="B1" s="206" t="s">
        <v>46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</row>
    <row r="2" spans="1:52" s="3" customFormat="1" ht="36.75" customHeight="1" thickBot="1" x14ac:dyDescent="0.45">
      <c r="H2" s="8"/>
      <c r="I2" s="8"/>
      <c r="J2" s="8"/>
      <c r="L2" s="8"/>
      <c r="O2" s="20"/>
    </row>
    <row r="3" spans="1:52" s="3" customFormat="1" ht="27" customHeight="1" thickBot="1" x14ac:dyDescent="0.45">
      <c r="B3" s="209" t="s">
        <v>1</v>
      </c>
      <c r="C3" s="237"/>
      <c r="D3" s="237"/>
      <c r="E3" s="237"/>
      <c r="F3" s="237"/>
      <c r="G3" s="237"/>
      <c r="H3" s="237"/>
      <c r="I3" s="237"/>
      <c r="J3" s="9"/>
      <c r="K3" s="24">
        <v>46181</v>
      </c>
      <c r="L3" s="9"/>
      <c r="M3" s="33" t="s">
        <v>2</v>
      </c>
      <c r="O3" s="22">
        <f ca="1">K3-TODAY()</f>
        <v>-9</v>
      </c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15" customHeight="1" x14ac:dyDescent="0.25">
      <c r="B5" s="211" t="s">
        <v>4</v>
      </c>
      <c r="C5" s="212"/>
      <c r="D5" s="212"/>
      <c r="E5" s="213"/>
      <c r="F5" s="3"/>
      <c r="G5" s="3"/>
      <c r="H5" s="11"/>
      <c r="I5" s="11"/>
      <c r="J5" s="11"/>
      <c r="K5" s="5"/>
      <c r="L5" s="10"/>
      <c r="M5" s="5"/>
      <c r="N5" s="5"/>
      <c r="O5" s="21"/>
      <c r="P5" s="5"/>
      <c r="Q5" s="4"/>
      <c r="R5" s="4"/>
      <c r="S5" s="4"/>
      <c r="T5" s="15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1"/>
      <c r="I6" s="11"/>
      <c r="J6" s="11"/>
      <c r="K6" s="5"/>
      <c r="L6" s="10"/>
      <c r="M6" s="5"/>
      <c r="N6" s="5"/>
      <c r="O6" s="21"/>
      <c r="P6" s="5"/>
      <c r="Q6" s="223" t="s">
        <v>6</v>
      </c>
      <c r="R6" s="224"/>
      <c r="S6" s="225"/>
      <c r="T6" s="15"/>
      <c r="U6" s="5"/>
    </row>
    <row r="7" spans="1:52" ht="15" customHeight="1" x14ac:dyDescent="0.25">
      <c r="B7" s="217"/>
      <c r="C7" s="241"/>
      <c r="D7" s="241"/>
      <c r="E7" s="219"/>
      <c r="F7" s="3"/>
      <c r="G7" s="3"/>
      <c r="H7" s="11"/>
      <c r="I7" s="11"/>
      <c r="J7" s="11"/>
      <c r="K7" s="5"/>
      <c r="L7" s="10"/>
      <c r="M7" s="5"/>
      <c r="N7" s="5"/>
      <c r="O7" s="21"/>
      <c r="P7" s="5"/>
      <c r="Q7" s="226"/>
      <c r="R7" s="227"/>
      <c r="S7" s="228"/>
      <c r="T7" s="15"/>
      <c r="U7" s="5"/>
    </row>
    <row r="8" spans="1:52" ht="15" customHeight="1" x14ac:dyDescent="0.25">
      <c r="B8" s="217"/>
      <c r="C8" s="241"/>
      <c r="D8" s="241"/>
      <c r="E8" s="219"/>
      <c r="F8" s="3"/>
      <c r="G8" s="3"/>
      <c r="H8" s="11"/>
      <c r="I8" s="11"/>
      <c r="J8" s="11"/>
      <c r="K8" s="5"/>
      <c r="L8" s="10"/>
      <c r="M8" s="5"/>
      <c r="N8" s="5"/>
      <c r="O8" s="5"/>
      <c r="P8" s="5"/>
      <c r="Q8" s="229">
        <v>1</v>
      </c>
      <c r="R8" s="230"/>
      <c r="S8" s="35" t="s">
        <v>7</v>
      </c>
      <c r="T8" s="15"/>
      <c r="U8" s="117" t="s">
        <v>8</v>
      </c>
    </row>
    <row r="9" spans="1:52" ht="15" customHeight="1" x14ac:dyDescent="0.25">
      <c r="B9" s="217"/>
      <c r="C9" s="241"/>
      <c r="D9" s="241"/>
      <c r="E9" s="219"/>
      <c r="F9" s="3"/>
      <c r="G9" s="3"/>
      <c r="H9" s="120"/>
      <c r="I9" s="120"/>
      <c r="J9" s="120"/>
      <c r="K9" s="5"/>
      <c r="L9" s="5"/>
      <c r="M9" s="5"/>
      <c r="N9" s="5"/>
      <c r="O9" s="5"/>
      <c r="P9" s="5"/>
      <c r="Q9" s="231">
        <v>2</v>
      </c>
      <c r="R9" s="232"/>
      <c r="S9" s="36" t="s">
        <v>9</v>
      </c>
      <c r="T9" s="15"/>
      <c r="U9" s="117" t="s">
        <v>10</v>
      </c>
    </row>
    <row r="10" spans="1:52" ht="15" customHeight="1" x14ac:dyDescent="0.25">
      <c r="B10" s="217"/>
      <c r="C10" s="241"/>
      <c r="D10" s="241"/>
      <c r="E10" s="219"/>
      <c r="F10" s="3"/>
      <c r="G10" s="3"/>
      <c r="H10" s="120"/>
      <c r="I10" s="120"/>
      <c r="J10" s="120"/>
      <c r="K10" s="5"/>
      <c r="L10" s="5"/>
      <c r="M10" s="5"/>
      <c r="N10" s="5"/>
      <c r="O10" s="5"/>
      <c r="P10" s="5"/>
      <c r="Q10" s="233">
        <v>3</v>
      </c>
      <c r="R10" s="234"/>
      <c r="S10" s="36" t="s">
        <v>11</v>
      </c>
      <c r="T10" s="15"/>
      <c r="U10" s="118" t="s">
        <v>12</v>
      </c>
    </row>
    <row r="11" spans="1:52" ht="15" customHeight="1" x14ac:dyDescent="0.25">
      <c r="A11" s="3"/>
      <c r="B11" s="217"/>
      <c r="C11" s="241"/>
      <c r="D11" s="241"/>
      <c r="E11" s="219"/>
      <c r="F11" s="3"/>
      <c r="G11" s="169" t="s">
        <v>47</v>
      </c>
      <c r="H11" s="170"/>
      <c r="I11" s="238" t="s">
        <v>48</v>
      </c>
      <c r="J11" s="238"/>
      <c r="K11" s="238"/>
      <c r="L11" s="238"/>
      <c r="M11" s="239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ht="15" customHeight="1" x14ac:dyDescent="0.25">
      <c r="A12" s="3"/>
      <c r="B12" s="220"/>
      <c r="C12" s="221"/>
      <c r="D12" s="221"/>
      <c r="E12" s="222"/>
      <c r="F12" s="3"/>
      <c r="G12" s="3"/>
      <c r="H12" s="11"/>
      <c r="I12" s="11"/>
      <c r="J12" s="11"/>
      <c r="K12" s="3"/>
      <c r="L12" s="8"/>
      <c r="M12" s="3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s="3" customFormat="1" ht="8.1" customHeight="1" x14ac:dyDescent="0.25">
      <c r="B13" s="68"/>
      <c r="C13" s="68"/>
      <c r="D13" s="68"/>
      <c r="E13" s="68"/>
      <c r="H13" s="11"/>
      <c r="I13" s="11"/>
      <c r="J13" s="11"/>
      <c r="L13" s="8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1"/>
      <c r="I14" s="1" t="s">
        <v>18</v>
      </c>
      <c r="J14" s="11"/>
      <c r="K14" s="1" t="s">
        <v>19</v>
      </c>
      <c r="L14" s="11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ht="7.5" customHeight="1" thickBot="1" x14ac:dyDescent="0.3">
      <c r="C15" s="29"/>
      <c r="D15" s="3"/>
      <c r="E15" s="29"/>
      <c r="F15" s="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"/>
    </row>
    <row r="16" spans="1:52" s="5" customFormat="1" ht="24.95" customHeight="1" thickBot="1" x14ac:dyDescent="0.3">
      <c r="A16" s="10"/>
      <c r="B16" s="41">
        <v>1</v>
      </c>
      <c r="C16" s="185" t="s">
        <v>49</v>
      </c>
      <c r="D16" s="191"/>
      <c r="E16" s="168">
        <v>9250</v>
      </c>
      <c r="F16" s="64"/>
      <c r="G16" s="66">
        <f t="shared" ref="G16:G79" si="0">B16*E16</f>
        <v>9250</v>
      </c>
      <c r="H16" s="29"/>
      <c r="I16" s="114" t="s">
        <v>26</v>
      </c>
      <c r="J16" s="29"/>
      <c r="K16" s="31">
        <v>4</v>
      </c>
      <c r="L16" s="12"/>
      <c r="M16" s="31">
        <v>4</v>
      </c>
      <c r="O16" s="31">
        <v>4</v>
      </c>
      <c r="Q16" s="31">
        <v>2</v>
      </c>
      <c r="S16" s="31">
        <v>2</v>
      </c>
      <c r="U16" s="180" t="s">
        <v>50</v>
      </c>
    </row>
    <row r="17" spans="1:21" s="5" customFormat="1" ht="27.75" customHeight="1" thickBot="1" x14ac:dyDescent="0.3">
      <c r="A17" s="10"/>
      <c r="B17" s="41">
        <v>2</v>
      </c>
      <c r="C17" s="184" t="s">
        <v>51</v>
      </c>
      <c r="D17" s="30"/>
      <c r="E17" s="167">
        <v>2574.0500000000002</v>
      </c>
      <c r="F17" s="64"/>
      <c r="G17" s="66">
        <f t="shared" si="0"/>
        <v>5148.1000000000004</v>
      </c>
      <c r="H17" s="29"/>
      <c r="I17" s="114" t="s">
        <v>26</v>
      </c>
      <c r="J17" s="29"/>
      <c r="K17" s="31">
        <v>4</v>
      </c>
      <c r="L17" s="12"/>
      <c r="M17" s="31">
        <v>4</v>
      </c>
      <c r="O17" s="31">
        <v>4</v>
      </c>
      <c r="Q17" s="31">
        <v>2</v>
      </c>
      <c r="S17" s="31">
        <v>2</v>
      </c>
      <c r="U17" s="180" t="s">
        <v>52</v>
      </c>
    </row>
    <row r="18" spans="1:21" s="5" customFormat="1" ht="24.95" customHeight="1" thickBot="1" x14ac:dyDescent="0.3">
      <c r="A18" s="10"/>
      <c r="B18" s="41">
        <v>4</v>
      </c>
      <c r="C18" s="184" t="s">
        <v>53</v>
      </c>
      <c r="D18" s="30"/>
      <c r="E18" s="167">
        <v>1020</v>
      </c>
      <c r="F18" s="64"/>
      <c r="G18" s="66">
        <f t="shared" si="0"/>
        <v>4080</v>
      </c>
      <c r="H18" s="29"/>
      <c r="I18" s="114" t="s">
        <v>26</v>
      </c>
      <c r="J18" s="29"/>
      <c r="K18" s="31">
        <v>4</v>
      </c>
      <c r="L18" s="12"/>
      <c r="M18" s="31">
        <v>4</v>
      </c>
      <c r="O18" s="31">
        <v>4</v>
      </c>
      <c r="Q18" s="31">
        <v>2</v>
      </c>
      <c r="S18" s="31">
        <v>2</v>
      </c>
      <c r="U18" s="180" t="s">
        <v>54</v>
      </c>
    </row>
    <row r="19" spans="1:21" s="5" customFormat="1" ht="24.95" customHeight="1" thickBot="1" x14ac:dyDescent="0.3">
      <c r="A19" s="10"/>
      <c r="B19" s="41">
        <v>1</v>
      </c>
      <c r="C19" s="185" t="s">
        <v>55</v>
      </c>
      <c r="D19" s="190"/>
      <c r="E19" s="168">
        <v>1378</v>
      </c>
      <c r="F19" s="64"/>
      <c r="G19" s="66">
        <f t="shared" si="0"/>
        <v>1378</v>
      </c>
      <c r="H19" s="29"/>
      <c r="I19" s="114" t="s">
        <v>26</v>
      </c>
      <c r="J19" s="29"/>
      <c r="K19" s="31">
        <v>4</v>
      </c>
      <c r="L19" s="12"/>
      <c r="M19" s="31">
        <v>4</v>
      </c>
      <c r="O19" s="31">
        <v>4</v>
      </c>
      <c r="Q19" s="31">
        <v>2</v>
      </c>
      <c r="S19" s="31">
        <v>2</v>
      </c>
      <c r="U19" s="180" t="s">
        <v>50</v>
      </c>
    </row>
    <row r="20" spans="1:21" s="5" customFormat="1" ht="24.95" customHeight="1" thickBot="1" x14ac:dyDescent="0.3">
      <c r="A20" s="10"/>
      <c r="B20" s="41">
        <v>1</v>
      </c>
      <c r="C20" s="184" t="s">
        <v>56</v>
      </c>
      <c r="D20" s="30"/>
      <c r="E20" s="167">
        <v>25263.279999999999</v>
      </c>
      <c r="F20" s="64"/>
      <c r="G20" s="66">
        <f t="shared" si="0"/>
        <v>25263.279999999999</v>
      </c>
      <c r="H20" s="29"/>
      <c r="I20" s="114" t="s">
        <v>26</v>
      </c>
      <c r="J20" s="29"/>
      <c r="K20" s="31">
        <v>4</v>
      </c>
      <c r="L20" s="12"/>
      <c r="M20" s="31">
        <v>4</v>
      </c>
      <c r="O20" s="31">
        <v>4</v>
      </c>
      <c r="Q20" s="31">
        <v>2</v>
      </c>
      <c r="S20" s="31">
        <v>2</v>
      </c>
      <c r="U20" s="180" t="s">
        <v>52</v>
      </c>
    </row>
    <row r="21" spans="1:21" s="5" customFormat="1" ht="24.95" customHeight="1" thickBot="1" x14ac:dyDescent="0.3">
      <c r="A21" s="10"/>
      <c r="B21" s="41">
        <v>1</v>
      </c>
      <c r="C21" s="184" t="s">
        <v>57</v>
      </c>
      <c r="D21" s="30"/>
      <c r="E21" s="167">
        <v>901.58</v>
      </c>
      <c r="F21" s="64"/>
      <c r="G21" s="66">
        <f t="shared" si="0"/>
        <v>901.58</v>
      </c>
      <c r="H21" s="29"/>
      <c r="I21" s="114" t="s">
        <v>26</v>
      </c>
      <c r="J21" s="29"/>
      <c r="K21" s="31">
        <v>4</v>
      </c>
      <c r="L21" s="12"/>
      <c r="M21" s="31">
        <v>4</v>
      </c>
      <c r="O21" s="31">
        <v>4</v>
      </c>
      <c r="Q21" s="31">
        <v>2</v>
      </c>
      <c r="S21" s="31">
        <v>2</v>
      </c>
      <c r="U21" s="180" t="s">
        <v>52</v>
      </c>
    </row>
    <row r="22" spans="1:21" s="5" customFormat="1" ht="24.95" customHeight="1" thickBot="1" x14ac:dyDescent="0.3">
      <c r="A22" s="10"/>
      <c r="B22" s="41">
        <v>1</v>
      </c>
      <c r="C22" s="184" t="s">
        <v>58</v>
      </c>
      <c r="D22" s="189"/>
      <c r="E22" s="167">
        <v>501.05</v>
      </c>
      <c r="F22" s="64"/>
      <c r="G22" s="66">
        <f t="shared" si="0"/>
        <v>501.05</v>
      </c>
      <c r="H22" s="29"/>
      <c r="I22" s="114" t="s">
        <v>26</v>
      </c>
      <c r="J22" s="29"/>
      <c r="K22" s="31">
        <v>4</v>
      </c>
      <c r="L22" s="12"/>
      <c r="M22" s="31">
        <v>4</v>
      </c>
      <c r="O22" s="31">
        <v>4</v>
      </c>
      <c r="Q22" s="31">
        <v>2</v>
      </c>
      <c r="S22" s="31">
        <v>2</v>
      </c>
      <c r="U22" s="180" t="s">
        <v>50</v>
      </c>
    </row>
    <row r="23" spans="1:21" s="5" customFormat="1" ht="24.95" customHeight="1" thickBot="1" x14ac:dyDescent="0.3">
      <c r="A23" s="10"/>
      <c r="B23" s="41">
        <v>9</v>
      </c>
      <c r="C23" s="184" t="s">
        <v>59</v>
      </c>
      <c r="D23" s="189"/>
      <c r="E23" s="167">
        <v>1714.65</v>
      </c>
      <c r="F23" s="64"/>
      <c r="G23" s="66">
        <f t="shared" si="0"/>
        <v>15431.85</v>
      </c>
      <c r="H23" s="29"/>
      <c r="I23" s="114" t="s">
        <v>26</v>
      </c>
      <c r="J23" s="29"/>
      <c r="K23" s="31">
        <v>4</v>
      </c>
      <c r="L23" s="12"/>
      <c r="M23" s="31">
        <v>4</v>
      </c>
      <c r="O23" s="31">
        <v>4</v>
      </c>
      <c r="Q23" s="31">
        <v>2</v>
      </c>
      <c r="S23" s="31">
        <v>2</v>
      </c>
      <c r="U23" s="180" t="s">
        <v>50</v>
      </c>
    </row>
    <row r="24" spans="1:21" s="5" customFormat="1" ht="24.95" customHeight="1" thickBot="1" x14ac:dyDescent="0.3">
      <c r="A24" s="10"/>
      <c r="B24" s="41">
        <v>8</v>
      </c>
      <c r="C24" s="184" t="s">
        <v>60</v>
      </c>
      <c r="D24" s="30"/>
      <c r="E24" s="167">
        <v>990</v>
      </c>
      <c r="F24" s="64"/>
      <c r="G24" s="66">
        <f t="shared" si="0"/>
        <v>7920</v>
      </c>
      <c r="H24" s="29"/>
      <c r="I24" s="114" t="s">
        <v>26</v>
      </c>
      <c r="J24" s="29"/>
      <c r="K24" s="31">
        <v>4</v>
      </c>
      <c r="L24" s="12"/>
      <c r="M24" s="31">
        <v>4</v>
      </c>
      <c r="O24" s="31">
        <v>4</v>
      </c>
      <c r="Q24" s="31">
        <v>2</v>
      </c>
      <c r="S24" s="31">
        <v>2</v>
      </c>
      <c r="U24" s="180" t="s">
        <v>52</v>
      </c>
    </row>
    <row r="25" spans="1:21" s="5" customFormat="1" ht="24.95" customHeight="1" thickBot="1" x14ac:dyDescent="0.3">
      <c r="A25" s="10"/>
      <c r="B25" s="41">
        <v>1</v>
      </c>
      <c r="C25" s="184" t="s">
        <v>61</v>
      </c>
      <c r="D25" s="189"/>
      <c r="E25" s="167">
        <v>124.9</v>
      </c>
      <c r="F25" s="64"/>
      <c r="G25" s="66">
        <f t="shared" si="0"/>
        <v>124.9</v>
      </c>
      <c r="H25" s="29"/>
      <c r="I25" s="114" t="s">
        <v>26</v>
      </c>
      <c r="J25" s="29"/>
      <c r="K25" s="31">
        <v>4</v>
      </c>
      <c r="L25" s="12"/>
      <c r="M25" s="31">
        <v>4</v>
      </c>
      <c r="O25" s="31">
        <v>4</v>
      </c>
      <c r="Q25" s="31">
        <v>2</v>
      </c>
      <c r="S25" s="31">
        <v>2</v>
      </c>
      <c r="U25" s="180" t="s">
        <v>50</v>
      </c>
    </row>
    <row r="26" spans="1:21" s="5" customFormat="1" ht="24.95" customHeight="1" thickBot="1" x14ac:dyDescent="0.3">
      <c r="A26" s="10"/>
      <c r="B26" s="41">
        <v>1</v>
      </c>
      <c r="C26" s="184" t="s">
        <v>62</v>
      </c>
      <c r="D26" s="189"/>
      <c r="E26" s="167">
        <v>147.9</v>
      </c>
      <c r="F26" s="64"/>
      <c r="G26" s="66">
        <f t="shared" si="0"/>
        <v>147.9</v>
      </c>
      <c r="H26" s="29"/>
      <c r="I26" s="114" t="s">
        <v>26</v>
      </c>
      <c r="J26" s="29"/>
      <c r="K26" s="31">
        <v>4</v>
      </c>
      <c r="L26" s="12"/>
      <c r="M26" s="31">
        <v>4</v>
      </c>
      <c r="O26" s="31">
        <v>4</v>
      </c>
      <c r="Q26" s="31">
        <v>2</v>
      </c>
      <c r="S26" s="31">
        <v>2</v>
      </c>
      <c r="U26" s="180" t="s">
        <v>50</v>
      </c>
    </row>
    <row r="27" spans="1:21" s="5" customFormat="1" ht="24.95" customHeight="1" thickBot="1" x14ac:dyDescent="0.3">
      <c r="A27" s="10"/>
      <c r="B27" s="41">
        <v>2</v>
      </c>
      <c r="C27" s="184" t="s">
        <v>63</v>
      </c>
      <c r="D27" s="189"/>
      <c r="E27" s="167">
        <v>563.20000000000005</v>
      </c>
      <c r="F27" s="64"/>
      <c r="G27" s="66">
        <f t="shared" si="0"/>
        <v>1126.4000000000001</v>
      </c>
      <c r="H27" s="29"/>
      <c r="I27" s="114" t="s">
        <v>26</v>
      </c>
      <c r="J27" s="29"/>
      <c r="K27" s="31">
        <v>4</v>
      </c>
      <c r="L27" s="12"/>
      <c r="M27" s="31">
        <v>4</v>
      </c>
      <c r="O27" s="31">
        <v>4</v>
      </c>
      <c r="Q27" s="31">
        <v>2</v>
      </c>
      <c r="S27" s="31">
        <v>2</v>
      </c>
      <c r="U27" s="180" t="s">
        <v>50</v>
      </c>
    </row>
    <row r="28" spans="1:21" s="5" customFormat="1" ht="24.95" customHeight="1" x14ac:dyDescent="0.25">
      <c r="A28" s="10"/>
      <c r="B28" s="41">
        <v>1</v>
      </c>
      <c r="C28" s="184" t="s">
        <v>64</v>
      </c>
      <c r="D28" s="189"/>
      <c r="E28" s="167">
        <v>1260.9000000000001</v>
      </c>
      <c r="F28" s="64"/>
      <c r="G28" s="66">
        <f t="shared" si="0"/>
        <v>1260.9000000000001</v>
      </c>
      <c r="H28" s="29"/>
      <c r="I28" s="114" t="s">
        <v>26</v>
      </c>
      <c r="J28" s="29"/>
      <c r="K28" s="31">
        <v>4</v>
      </c>
      <c r="L28" s="12"/>
      <c r="M28" s="31">
        <v>4</v>
      </c>
      <c r="O28" s="31">
        <v>4</v>
      </c>
      <c r="Q28" s="31">
        <v>2</v>
      </c>
      <c r="S28" s="31">
        <v>2</v>
      </c>
      <c r="U28" s="180" t="s">
        <v>50</v>
      </c>
    </row>
    <row r="29" spans="1:21" s="5" customFormat="1" ht="24.95" customHeight="1" thickBot="1" x14ac:dyDescent="0.3">
      <c r="A29" s="10"/>
      <c r="B29" s="41">
        <v>30</v>
      </c>
      <c r="C29" s="184" t="s">
        <v>65</v>
      </c>
      <c r="D29" s="30"/>
      <c r="E29" s="167">
        <v>348</v>
      </c>
      <c r="F29" s="64"/>
      <c r="G29" s="66">
        <f t="shared" si="0"/>
        <v>10440</v>
      </c>
      <c r="H29" s="29"/>
      <c r="I29" s="114" t="s">
        <v>26</v>
      </c>
      <c r="J29" s="29"/>
      <c r="K29" s="31">
        <v>4</v>
      </c>
      <c r="L29" s="12"/>
      <c r="M29" s="31">
        <v>4</v>
      </c>
      <c r="O29" s="31">
        <v>4</v>
      </c>
      <c r="Q29" s="31">
        <v>2</v>
      </c>
      <c r="S29" s="31">
        <v>2</v>
      </c>
      <c r="U29" s="180" t="s">
        <v>54</v>
      </c>
    </row>
    <row r="30" spans="1:21" s="5" customFormat="1" ht="24.95" customHeight="1" thickBot="1" x14ac:dyDescent="0.3">
      <c r="A30" s="10"/>
      <c r="B30" s="41">
        <v>2</v>
      </c>
      <c r="C30" s="184" t="s">
        <v>66</v>
      </c>
      <c r="D30" s="189"/>
      <c r="E30" s="167">
        <v>15090</v>
      </c>
      <c r="F30" s="64"/>
      <c r="G30" s="66">
        <f t="shared" si="0"/>
        <v>30180</v>
      </c>
      <c r="H30" s="29"/>
      <c r="I30" s="114" t="s">
        <v>26</v>
      </c>
      <c r="J30" s="29"/>
      <c r="K30" s="31">
        <v>4</v>
      </c>
      <c r="L30" s="12"/>
      <c r="M30" s="31">
        <v>4</v>
      </c>
      <c r="O30" s="31">
        <v>4</v>
      </c>
      <c r="Q30" s="31">
        <v>2</v>
      </c>
      <c r="S30" s="31">
        <v>2</v>
      </c>
      <c r="U30" s="180" t="s">
        <v>50</v>
      </c>
    </row>
    <row r="31" spans="1:21" s="5" customFormat="1" ht="24.95" customHeight="1" thickBot="1" x14ac:dyDescent="0.3">
      <c r="A31" s="10"/>
      <c r="B31" s="41">
        <v>42</v>
      </c>
      <c r="C31" s="184" t="s">
        <v>67</v>
      </c>
      <c r="D31" s="30"/>
      <c r="E31" s="167">
        <v>283</v>
      </c>
      <c r="F31" s="64"/>
      <c r="G31" s="66">
        <f t="shared" si="0"/>
        <v>11886</v>
      </c>
      <c r="H31" s="29"/>
      <c r="I31" s="114" t="s">
        <v>26</v>
      </c>
      <c r="J31" s="29"/>
      <c r="K31" s="31">
        <v>4</v>
      </c>
      <c r="L31" s="12"/>
      <c r="M31" s="31">
        <v>4</v>
      </c>
      <c r="O31" s="31">
        <v>4</v>
      </c>
      <c r="Q31" s="31">
        <v>2</v>
      </c>
      <c r="S31" s="31">
        <v>2</v>
      </c>
      <c r="U31" s="180" t="s">
        <v>54</v>
      </c>
    </row>
    <row r="32" spans="1:21" s="5" customFormat="1" ht="24.95" customHeight="1" x14ac:dyDescent="0.25">
      <c r="A32" s="10"/>
      <c r="B32" s="41">
        <v>12</v>
      </c>
      <c r="C32" s="185" t="s">
        <v>68</v>
      </c>
      <c r="D32" s="2"/>
      <c r="E32" s="168">
        <v>50</v>
      </c>
      <c r="F32" s="64"/>
      <c r="G32" s="66">
        <f t="shared" si="0"/>
        <v>600</v>
      </c>
      <c r="H32" s="29"/>
      <c r="I32" s="114" t="s">
        <v>26</v>
      </c>
      <c r="J32" s="29"/>
      <c r="K32" s="31">
        <v>4</v>
      </c>
      <c r="L32" s="12"/>
      <c r="M32" s="31">
        <v>4</v>
      </c>
      <c r="O32" s="31">
        <v>4</v>
      </c>
      <c r="Q32" s="31">
        <v>2</v>
      </c>
      <c r="S32" s="31">
        <v>2</v>
      </c>
      <c r="U32" s="180" t="s">
        <v>54</v>
      </c>
    </row>
    <row r="33" spans="1:21" s="5" customFormat="1" ht="24.95" customHeight="1" x14ac:dyDescent="0.25">
      <c r="A33" s="10"/>
      <c r="B33" s="41">
        <v>1</v>
      </c>
      <c r="C33" s="185" t="s">
        <v>69</v>
      </c>
      <c r="D33" s="2"/>
      <c r="E33" s="168">
        <v>382.25</v>
      </c>
      <c r="F33" s="64"/>
      <c r="G33" s="66">
        <f t="shared" si="0"/>
        <v>382.25</v>
      </c>
      <c r="H33" s="29"/>
      <c r="I33" s="114" t="s">
        <v>26</v>
      </c>
      <c r="J33" s="29"/>
      <c r="K33" s="31">
        <v>4</v>
      </c>
      <c r="L33" s="12"/>
      <c r="M33" s="31">
        <v>4</v>
      </c>
      <c r="O33" s="31">
        <v>4</v>
      </c>
      <c r="Q33" s="31">
        <v>2</v>
      </c>
      <c r="S33" s="31">
        <v>2</v>
      </c>
      <c r="U33" s="180" t="s">
        <v>70</v>
      </c>
    </row>
    <row r="34" spans="1:21" s="5" customFormat="1" ht="24.95" customHeight="1" x14ac:dyDescent="0.25">
      <c r="A34" s="10"/>
      <c r="B34" s="41">
        <v>4</v>
      </c>
      <c r="C34" s="185" t="s">
        <v>71</v>
      </c>
      <c r="D34" s="190"/>
      <c r="E34" s="168">
        <v>395</v>
      </c>
      <c r="F34" s="64"/>
      <c r="G34" s="66">
        <f t="shared" si="0"/>
        <v>1580</v>
      </c>
      <c r="H34" s="29"/>
      <c r="I34" s="114" t="s">
        <v>26</v>
      </c>
      <c r="J34" s="29"/>
      <c r="K34" s="31">
        <v>4</v>
      </c>
      <c r="L34" s="12"/>
      <c r="M34" s="31">
        <v>4</v>
      </c>
      <c r="O34" s="31">
        <v>4</v>
      </c>
      <c r="Q34" s="31">
        <v>2</v>
      </c>
      <c r="S34" s="31">
        <v>2</v>
      </c>
      <c r="U34" s="180" t="s">
        <v>50</v>
      </c>
    </row>
    <row r="35" spans="1:21" s="5" customFormat="1" ht="24.95" customHeight="1" x14ac:dyDescent="0.25">
      <c r="A35" s="10"/>
      <c r="B35" s="41">
        <v>2</v>
      </c>
      <c r="C35" s="184" t="s">
        <v>72</v>
      </c>
      <c r="D35" s="190"/>
      <c r="E35" s="168">
        <v>915</v>
      </c>
      <c r="F35" s="64"/>
      <c r="G35" s="66">
        <f t="shared" si="0"/>
        <v>1830</v>
      </c>
      <c r="H35" s="29"/>
      <c r="I35" s="114" t="s">
        <v>26</v>
      </c>
      <c r="J35" s="29"/>
      <c r="K35" s="31">
        <v>4</v>
      </c>
      <c r="L35" s="12"/>
      <c r="M35" s="31">
        <v>4</v>
      </c>
      <c r="O35" s="31">
        <v>4</v>
      </c>
      <c r="Q35" s="31">
        <v>2</v>
      </c>
      <c r="S35" s="31">
        <v>2</v>
      </c>
      <c r="U35" s="180" t="s">
        <v>50</v>
      </c>
    </row>
    <row r="36" spans="1:21" ht="24.75" customHeight="1" x14ac:dyDescent="0.25">
      <c r="A36" s="10"/>
      <c r="B36" s="41">
        <v>50</v>
      </c>
      <c r="C36" s="184" t="s">
        <v>73</v>
      </c>
      <c r="D36" s="30"/>
      <c r="E36" s="167">
        <v>12</v>
      </c>
      <c r="F36" s="64"/>
      <c r="G36" s="66">
        <f t="shared" si="0"/>
        <v>600</v>
      </c>
      <c r="H36" s="29"/>
      <c r="I36" s="114" t="s">
        <v>26</v>
      </c>
      <c r="J36" s="29"/>
      <c r="K36" s="31">
        <v>4</v>
      </c>
      <c r="L36" s="12"/>
      <c r="M36" s="31">
        <v>4</v>
      </c>
      <c r="N36" s="5"/>
      <c r="O36" s="31">
        <v>4</v>
      </c>
      <c r="P36" s="5"/>
      <c r="Q36" s="31">
        <v>2</v>
      </c>
      <c r="R36" s="5"/>
      <c r="S36" s="31">
        <v>2</v>
      </c>
      <c r="T36" s="5"/>
      <c r="U36" s="115" t="s">
        <v>70</v>
      </c>
    </row>
    <row r="37" spans="1:21" ht="24.75" customHeight="1" x14ac:dyDescent="0.25">
      <c r="A37" s="10"/>
      <c r="B37" s="41">
        <v>4</v>
      </c>
      <c r="C37" s="184" t="s">
        <v>74</v>
      </c>
      <c r="D37" s="189"/>
      <c r="E37" s="167">
        <v>395</v>
      </c>
      <c r="F37" s="64"/>
      <c r="G37" s="66">
        <f t="shared" si="0"/>
        <v>1580</v>
      </c>
      <c r="H37" s="29"/>
      <c r="I37" s="114" t="s">
        <v>26</v>
      </c>
      <c r="J37" s="29"/>
      <c r="K37" s="31">
        <v>4</v>
      </c>
      <c r="L37" s="12"/>
      <c r="M37" s="31">
        <v>4</v>
      </c>
      <c r="N37" s="5"/>
      <c r="O37" s="31">
        <v>4</v>
      </c>
      <c r="P37" s="5"/>
      <c r="Q37" s="31">
        <v>2</v>
      </c>
      <c r="R37" s="5"/>
      <c r="S37" s="31">
        <v>2</v>
      </c>
      <c r="T37" s="5"/>
      <c r="U37" s="180" t="s">
        <v>50</v>
      </c>
    </row>
    <row r="38" spans="1:21" s="5" customFormat="1" ht="24.95" customHeight="1" x14ac:dyDescent="0.25">
      <c r="A38" s="10"/>
      <c r="B38" s="41">
        <v>6</v>
      </c>
      <c r="C38" s="184" t="s">
        <v>75</v>
      </c>
      <c r="D38" s="30"/>
      <c r="E38" s="167">
        <v>444.22469999999998</v>
      </c>
      <c r="F38" s="64"/>
      <c r="G38" s="66">
        <f t="shared" si="0"/>
        <v>2665.3481999999999</v>
      </c>
      <c r="H38" s="29"/>
      <c r="I38" s="114" t="s">
        <v>26</v>
      </c>
      <c r="J38" s="29"/>
      <c r="K38" s="31">
        <v>4</v>
      </c>
      <c r="L38" s="12"/>
      <c r="M38" s="31">
        <v>4</v>
      </c>
      <c r="O38" s="31">
        <v>4</v>
      </c>
      <c r="Q38" s="31">
        <v>2</v>
      </c>
      <c r="S38" s="31">
        <v>2</v>
      </c>
      <c r="U38" s="180" t="s">
        <v>70</v>
      </c>
    </row>
    <row r="39" spans="1:21" s="5" customFormat="1" ht="24.95" customHeight="1" thickBot="1" x14ac:dyDescent="0.3">
      <c r="A39" s="10"/>
      <c r="B39" s="41">
        <v>12</v>
      </c>
      <c r="C39" s="184" t="s">
        <v>76</v>
      </c>
      <c r="D39" s="189"/>
      <c r="E39" s="167">
        <v>277</v>
      </c>
      <c r="F39" s="64"/>
      <c r="G39" s="66">
        <f t="shared" si="0"/>
        <v>3324</v>
      </c>
      <c r="H39" s="29"/>
      <c r="I39" s="114" t="s">
        <v>26</v>
      </c>
      <c r="J39" s="29"/>
      <c r="K39" s="31">
        <v>4</v>
      </c>
      <c r="L39" s="12"/>
      <c r="M39" s="31">
        <v>4</v>
      </c>
      <c r="O39" s="31">
        <v>4</v>
      </c>
      <c r="Q39" s="31">
        <v>2</v>
      </c>
      <c r="S39" s="31">
        <v>2</v>
      </c>
      <c r="U39" s="180" t="s">
        <v>50</v>
      </c>
    </row>
    <row r="40" spans="1:21" s="5" customFormat="1" ht="24.95" customHeight="1" x14ac:dyDescent="0.25">
      <c r="A40" s="10"/>
      <c r="B40" s="41">
        <v>1</v>
      </c>
      <c r="C40" s="184" t="s">
        <v>77</v>
      </c>
      <c r="D40" s="30"/>
      <c r="E40" s="167">
        <v>270</v>
      </c>
      <c r="F40" s="64"/>
      <c r="G40" s="66">
        <f t="shared" si="0"/>
        <v>270</v>
      </c>
      <c r="H40" s="29"/>
      <c r="I40" s="114" t="s">
        <v>26</v>
      </c>
      <c r="J40" s="29"/>
      <c r="K40" s="31">
        <v>4</v>
      </c>
      <c r="L40" s="12"/>
      <c r="M40" s="31">
        <v>4</v>
      </c>
      <c r="O40" s="31">
        <v>4</v>
      </c>
      <c r="Q40" s="31">
        <v>2</v>
      </c>
      <c r="S40" s="31">
        <v>2</v>
      </c>
      <c r="U40" s="180" t="s">
        <v>54</v>
      </c>
    </row>
    <row r="41" spans="1:21" ht="24.75" customHeight="1" thickBot="1" x14ac:dyDescent="0.3">
      <c r="A41" s="10"/>
      <c r="B41" s="41">
        <v>6</v>
      </c>
      <c r="C41" s="185" t="s">
        <v>78</v>
      </c>
      <c r="D41" s="2"/>
      <c r="E41" s="168">
        <v>74.5</v>
      </c>
      <c r="F41" s="64"/>
      <c r="G41" s="66">
        <f t="shared" si="0"/>
        <v>447</v>
      </c>
      <c r="H41" s="29"/>
      <c r="I41" s="114" t="s">
        <v>26</v>
      </c>
      <c r="J41" s="29"/>
      <c r="K41" s="31">
        <v>4</v>
      </c>
      <c r="L41" s="12"/>
      <c r="M41" s="31">
        <v>4</v>
      </c>
      <c r="N41" s="5"/>
      <c r="O41" s="31">
        <v>4</v>
      </c>
      <c r="P41" s="5"/>
      <c r="Q41" s="31">
        <v>2</v>
      </c>
      <c r="R41" s="5"/>
      <c r="S41" s="31">
        <v>2</v>
      </c>
      <c r="T41" s="5"/>
      <c r="U41" s="180" t="s">
        <v>70</v>
      </c>
    </row>
    <row r="42" spans="1:21" s="5" customFormat="1" ht="24.95" customHeight="1" thickBot="1" x14ac:dyDescent="0.3">
      <c r="A42" s="10"/>
      <c r="B42" s="41">
        <v>6</v>
      </c>
      <c r="C42" s="185" t="s">
        <v>79</v>
      </c>
      <c r="D42" s="30"/>
      <c r="E42" s="168">
        <v>74.5</v>
      </c>
      <c r="F42" s="64"/>
      <c r="G42" s="66">
        <f t="shared" si="0"/>
        <v>447</v>
      </c>
      <c r="H42" s="29"/>
      <c r="I42" s="114" t="s">
        <v>26</v>
      </c>
      <c r="J42" s="29"/>
      <c r="K42" s="31">
        <v>4</v>
      </c>
      <c r="L42" s="12"/>
      <c r="M42" s="31">
        <v>4</v>
      </c>
      <c r="O42" s="31">
        <v>4</v>
      </c>
      <c r="Q42" s="31">
        <v>2</v>
      </c>
      <c r="S42" s="31">
        <v>2</v>
      </c>
      <c r="U42" s="180" t="s">
        <v>70</v>
      </c>
    </row>
    <row r="43" spans="1:21" s="5" customFormat="1" ht="24.95" customHeight="1" thickBot="1" x14ac:dyDescent="0.3">
      <c r="A43" s="10"/>
      <c r="B43" s="41">
        <v>6</v>
      </c>
      <c r="C43" s="185" t="s">
        <v>80</v>
      </c>
      <c r="D43" s="30"/>
      <c r="E43" s="168">
        <v>95</v>
      </c>
      <c r="F43" s="64"/>
      <c r="G43" s="66">
        <f t="shared" si="0"/>
        <v>570</v>
      </c>
      <c r="H43" s="29"/>
      <c r="I43" s="114" t="s">
        <v>26</v>
      </c>
      <c r="J43" s="29"/>
      <c r="K43" s="31">
        <v>4</v>
      </c>
      <c r="L43" s="12"/>
      <c r="M43" s="31">
        <v>4</v>
      </c>
      <c r="O43" s="31">
        <v>4</v>
      </c>
      <c r="Q43" s="31">
        <v>2</v>
      </c>
      <c r="S43" s="31">
        <v>2</v>
      </c>
      <c r="U43" s="180" t="s">
        <v>70</v>
      </c>
    </row>
    <row r="44" spans="1:21" ht="24.75" customHeight="1" thickBot="1" x14ac:dyDescent="0.3">
      <c r="A44" s="10"/>
      <c r="B44" s="41">
        <v>6</v>
      </c>
      <c r="C44" s="184" t="s">
        <v>81</v>
      </c>
      <c r="D44" s="30"/>
      <c r="E44" s="167">
        <v>168</v>
      </c>
      <c r="F44" s="64"/>
      <c r="G44" s="66">
        <f t="shared" si="0"/>
        <v>1008</v>
      </c>
      <c r="H44" s="29"/>
      <c r="I44" s="114" t="s">
        <v>26</v>
      </c>
      <c r="J44" s="29"/>
      <c r="K44" s="31">
        <v>4</v>
      </c>
      <c r="L44" s="12"/>
      <c r="M44" s="31">
        <v>4</v>
      </c>
      <c r="N44" s="5"/>
      <c r="O44" s="31">
        <v>4</v>
      </c>
      <c r="P44" s="5"/>
      <c r="Q44" s="31">
        <v>2</v>
      </c>
      <c r="R44" s="5"/>
      <c r="S44" s="31">
        <v>2</v>
      </c>
      <c r="T44" s="5"/>
      <c r="U44" s="180" t="s">
        <v>70</v>
      </c>
    </row>
    <row r="45" spans="1:21" s="5" customFormat="1" ht="24.95" customHeight="1" thickBot="1" x14ac:dyDescent="0.3">
      <c r="A45" s="10"/>
      <c r="B45" s="41">
        <v>6</v>
      </c>
      <c r="C45" s="184" t="s">
        <v>82</v>
      </c>
      <c r="D45" s="30"/>
      <c r="E45" s="167">
        <v>168</v>
      </c>
      <c r="F45" s="64"/>
      <c r="G45" s="66">
        <f t="shared" si="0"/>
        <v>1008</v>
      </c>
      <c r="H45" s="29"/>
      <c r="I45" s="114" t="s">
        <v>26</v>
      </c>
      <c r="J45" s="29"/>
      <c r="K45" s="31">
        <v>4</v>
      </c>
      <c r="L45" s="12"/>
      <c r="M45" s="31">
        <v>4</v>
      </c>
      <c r="O45" s="31">
        <v>4</v>
      </c>
      <c r="Q45" s="31">
        <v>2</v>
      </c>
      <c r="S45" s="31">
        <v>2</v>
      </c>
      <c r="U45" s="180" t="s">
        <v>70</v>
      </c>
    </row>
    <row r="46" spans="1:21" s="5" customFormat="1" ht="24.95" customHeight="1" thickBot="1" x14ac:dyDescent="0.3">
      <c r="A46" s="10"/>
      <c r="B46" s="41">
        <v>7</v>
      </c>
      <c r="C46" s="184" t="s">
        <v>83</v>
      </c>
      <c r="D46" s="30"/>
      <c r="E46" s="167">
        <v>419</v>
      </c>
      <c r="F46" s="64"/>
      <c r="G46" s="66">
        <f t="shared" si="0"/>
        <v>2933</v>
      </c>
      <c r="H46" s="29"/>
      <c r="I46" s="114" t="s">
        <v>26</v>
      </c>
      <c r="J46" s="29"/>
      <c r="K46" s="31">
        <v>4</v>
      </c>
      <c r="L46" s="12"/>
      <c r="M46" s="31">
        <v>4</v>
      </c>
      <c r="O46" s="31">
        <v>4</v>
      </c>
      <c r="Q46" s="31">
        <v>2</v>
      </c>
      <c r="S46" s="31">
        <v>2</v>
      </c>
      <c r="U46" s="180" t="s">
        <v>52</v>
      </c>
    </row>
    <row r="47" spans="1:21" ht="24.75" customHeight="1" thickBot="1" x14ac:dyDescent="0.3">
      <c r="A47" s="10"/>
      <c r="B47" s="41">
        <v>1</v>
      </c>
      <c r="C47" s="184" t="s">
        <v>84</v>
      </c>
      <c r="D47" s="30"/>
      <c r="E47" s="167">
        <v>160</v>
      </c>
      <c r="F47" s="64"/>
      <c r="G47" s="66">
        <f t="shared" si="0"/>
        <v>160</v>
      </c>
      <c r="H47" s="29"/>
      <c r="I47" s="114" t="s">
        <v>26</v>
      </c>
      <c r="J47" s="29"/>
      <c r="K47" s="31">
        <v>4</v>
      </c>
      <c r="L47" s="12"/>
      <c r="M47" s="31">
        <v>4</v>
      </c>
      <c r="N47" s="5"/>
      <c r="O47" s="31">
        <v>4</v>
      </c>
      <c r="P47" s="5"/>
      <c r="Q47" s="31">
        <v>2</v>
      </c>
      <c r="R47" s="5"/>
      <c r="S47" s="31">
        <v>2</v>
      </c>
      <c r="T47" s="5"/>
      <c r="U47" s="180" t="s">
        <v>70</v>
      </c>
    </row>
    <row r="48" spans="1:21" s="5" customFormat="1" ht="24.95" customHeight="1" x14ac:dyDescent="0.25">
      <c r="A48" s="10"/>
      <c r="B48" s="41">
        <v>2</v>
      </c>
      <c r="C48" s="185" t="s">
        <v>85</v>
      </c>
      <c r="D48" s="30"/>
      <c r="E48" s="167">
        <v>800</v>
      </c>
      <c r="F48" s="64"/>
      <c r="G48" s="66">
        <f t="shared" si="0"/>
        <v>1600</v>
      </c>
      <c r="H48" s="29"/>
      <c r="I48" s="114" t="s">
        <v>26</v>
      </c>
      <c r="J48" s="29"/>
      <c r="K48" s="31">
        <v>4</v>
      </c>
      <c r="L48" s="12"/>
      <c r="M48" s="31">
        <v>4</v>
      </c>
      <c r="O48" s="31">
        <v>4</v>
      </c>
      <c r="Q48" s="31">
        <v>2</v>
      </c>
      <c r="S48" s="31">
        <v>2</v>
      </c>
      <c r="U48" s="180" t="s">
        <v>52</v>
      </c>
    </row>
    <row r="49" spans="1:21" s="5" customFormat="1" ht="24.95" customHeight="1" x14ac:dyDescent="0.25">
      <c r="A49" s="10"/>
      <c r="B49" s="41">
        <v>1</v>
      </c>
      <c r="C49" s="185" t="s">
        <v>86</v>
      </c>
      <c r="D49" s="30"/>
      <c r="E49" s="167">
        <v>840</v>
      </c>
      <c r="F49" s="64"/>
      <c r="G49" s="66">
        <f t="shared" si="0"/>
        <v>840</v>
      </c>
      <c r="H49" s="29"/>
      <c r="I49" s="114" t="s">
        <v>26</v>
      </c>
      <c r="J49" s="29"/>
      <c r="K49" s="31">
        <v>4</v>
      </c>
      <c r="L49" s="12"/>
      <c r="M49" s="31">
        <v>4</v>
      </c>
      <c r="O49" s="31">
        <v>4</v>
      </c>
      <c r="Q49" s="31">
        <v>2</v>
      </c>
      <c r="S49" s="31">
        <v>2</v>
      </c>
      <c r="U49" s="180" t="s">
        <v>54</v>
      </c>
    </row>
    <row r="50" spans="1:21" s="5" customFormat="1" ht="24.95" customHeight="1" x14ac:dyDescent="0.25">
      <c r="A50" s="10"/>
      <c r="B50" s="41">
        <v>2</v>
      </c>
      <c r="C50" s="185" t="s">
        <v>87</v>
      </c>
      <c r="D50" s="30"/>
      <c r="E50" s="167">
        <v>2700</v>
      </c>
      <c r="F50" s="64"/>
      <c r="G50" s="66">
        <f t="shared" si="0"/>
        <v>5400</v>
      </c>
      <c r="H50" s="29"/>
      <c r="I50" s="114" t="s">
        <v>26</v>
      </c>
      <c r="J50" s="29"/>
      <c r="K50" s="31">
        <v>4</v>
      </c>
      <c r="L50" s="12"/>
      <c r="M50" s="31">
        <v>4</v>
      </c>
      <c r="O50" s="31">
        <v>4</v>
      </c>
      <c r="Q50" s="31">
        <v>2</v>
      </c>
      <c r="S50" s="31">
        <v>2</v>
      </c>
      <c r="U50" s="180" t="s">
        <v>70</v>
      </c>
    </row>
    <row r="51" spans="1:21" ht="24.75" customHeight="1" x14ac:dyDescent="0.25">
      <c r="A51" s="10"/>
      <c r="B51" s="41">
        <v>1</v>
      </c>
      <c r="C51" s="185" t="s">
        <v>88</v>
      </c>
      <c r="D51" s="30"/>
      <c r="E51" s="167">
        <v>349</v>
      </c>
      <c r="F51" s="64"/>
      <c r="G51" s="66">
        <f t="shared" si="0"/>
        <v>349</v>
      </c>
      <c r="H51" s="29"/>
      <c r="I51" s="114" t="s">
        <v>26</v>
      </c>
      <c r="J51" s="29"/>
      <c r="K51" s="31">
        <v>4</v>
      </c>
      <c r="L51" s="12"/>
      <c r="M51" s="31">
        <v>4</v>
      </c>
      <c r="N51" s="5"/>
      <c r="O51" s="31">
        <v>4</v>
      </c>
      <c r="P51" s="5"/>
      <c r="Q51" s="31">
        <v>2</v>
      </c>
      <c r="R51" s="5"/>
      <c r="S51" s="31">
        <v>2</v>
      </c>
      <c r="T51" s="5"/>
      <c r="U51" s="180" t="s">
        <v>70</v>
      </c>
    </row>
    <row r="52" spans="1:21" s="5" customFormat="1" ht="24.95" customHeight="1" x14ac:dyDescent="0.25">
      <c r="A52" s="10"/>
      <c r="B52" s="41">
        <v>3</v>
      </c>
      <c r="C52" s="184" t="s">
        <v>89</v>
      </c>
      <c r="D52" s="30"/>
      <c r="E52" s="167">
        <v>219</v>
      </c>
      <c r="F52" s="64"/>
      <c r="G52" s="66">
        <f t="shared" si="0"/>
        <v>657</v>
      </c>
      <c r="H52" s="29"/>
      <c r="I52" s="114" t="s">
        <v>26</v>
      </c>
      <c r="J52" s="29"/>
      <c r="K52" s="31">
        <v>4</v>
      </c>
      <c r="L52" s="12"/>
      <c r="M52" s="31">
        <v>4</v>
      </c>
      <c r="O52" s="31">
        <v>4</v>
      </c>
      <c r="Q52" s="31">
        <v>2</v>
      </c>
      <c r="S52" s="31">
        <v>2</v>
      </c>
      <c r="U52" s="180" t="s">
        <v>70</v>
      </c>
    </row>
    <row r="53" spans="1:21" s="5" customFormat="1" ht="24.95" customHeight="1" x14ac:dyDescent="0.25">
      <c r="A53" s="10"/>
      <c r="B53" s="41">
        <v>28</v>
      </c>
      <c r="C53" s="184" t="s">
        <v>90</v>
      </c>
      <c r="D53" s="30"/>
      <c r="E53" s="167">
        <v>44.8</v>
      </c>
      <c r="F53" s="64"/>
      <c r="G53" s="66">
        <f t="shared" si="0"/>
        <v>1254.3999999999999</v>
      </c>
      <c r="H53" s="29"/>
      <c r="I53" s="114" t="s">
        <v>26</v>
      </c>
      <c r="J53" s="29"/>
      <c r="K53" s="31">
        <v>4</v>
      </c>
      <c r="L53" s="12"/>
      <c r="M53" s="31">
        <v>4</v>
      </c>
      <c r="O53" s="31">
        <v>4</v>
      </c>
      <c r="Q53" s="31">
        <v>2</v>
      </c>
      <c r="S53" s="31">
        <v>2</v>
      </c>
      <c r="U53" s="180" t="s">
        <v>70</v>
      </c>
    </row>
    <row r="54" spans="1:21" ht="24.75" customHeight="1" thickBot="1" x14ac:dyDescent="0.3">
      <c r="A54" s="10"/>
      <c r="B54" s="41">
        <v>19</v>
      </c>
      <c r="C54" s="184" t="s">
        <v>91</v>
      </c>
      <c r="D54" s="30"/>
      <c r="E54" s="167">
        <v>119.9</v>
      </c>
      <c r="F54" s="64"/>
      <c r="G54" s="66">
        <f t="shared" si="0"/>
        <v>2278.1</v>
      </c>
      <c r="H54" s="29"/>
      <c r="I54" s="114" t="s">
        <v>26</v>
      </c>
      <c r="J54" s="29"/>
      <c r="K54" s="31">
        <v>4</v>
      </c>
      <c r="L54" s="12"/>
      <c r="M54" s="31">
        <v>4</v>
      </c>
      <c r="N54" s="5"/>
      <c r="O54" s="31">
        <v>4</v>
      </c>
      <c r="P54" s="5"/>
      <c r="Q54" s="31">
        <v>2</v>
      </c>
      <c r="R54" s="5"/>
      <c r="S54" s="31">
        <v>2</v>
      </c>
      <c r="T54" s="5"/>
      <c r="U54" s="180" t="s">
        <v>70</v>
      </c>
    </row>
    <row r="55" spans="1:21" s="5" customFormat="1" ht="24.95" customHeight="1" x14ac:dyDescent="0.25">
      <c r="A55" s="10"/>
      <c r="B55" s="41">
        <v>24</v>
      </c>
      <c r="C55" s="184" t="s">
        <v>92</v>
      </c>
      <c r="D55" s="30"/>
      <c r="E55" s="167">
        <v>169</v>
      </c>
      <c r="F55" s="64"/>
      <c r="G55" s="66">
        <f t="shared" si="0"/>
        <v>4056</v>
      </c>
      <c r="H55" s="29"/>
      <c r="I55" s="114" t="s">
        <v>26</v>
      </c>
      <c r="J55" s="29"/>
      <c r="K55" s="31">
        <v>4</v>
      </c>
      <c r="L55" s="12"/>
      <c r="M55" s="31">
        <v>4</v>
      </c>
      <c r="O55" s="31">
        <v>4</v>
      </c>
      <c r="Q55" s="31">
        <v>2</v>
      </c>
      <c r="S55" s="31">
        <v>2</v>
      </c>
      <c r="U55" s="180" t="s">
        <v>70</v>
      </c>
    </row>
    <row r="56" spans="1:21" s="5" customFormat="1" ht="24.95" customHeight="1" x14ac:dyDescent="0.25">
      <c r="A56" s="10"/>
      <c r="B56" s="41">
        <v>1</v>
      </c>
      <c r="C56" s="184" t="s">
        <v>93</v>
      </c>
      <c r="D56" s="30"/>
      <c r="E56" s="167">
        <v>299</v>
      </c>
      <c r="F56" s="64"/>
      <c r="G56" s="66">
        <f t="shared" si="0"/>
        <v>299</v>
      </c>
      <c r="H56" s="29"/>
      <c r="I56" s="114" t="s">
        <v>26</v>
      </c>
      <c r="J56" s="29"/>
      <c r="K56" s="31">
        <v>4</v>
      </c>
      <c r="L56" s="12"/>
      <c r="M56" s="31">
        <v>4</v>
      </c>
      <c r="O56" s="31">
        <v>4</v>
      </c>
      <c r="Q56" s="31">
        <v>2</v>
      </c>
      <c r="S56" s="31">
        <v>2</v>
      </c>
      <c r="U56" s="180" t="s">
        <v>70</v>
      </c>
    </row>
    <row r="57" spans="1:21" s="5" customFormat="1" ht="24.95" customHeight="1" x14ac:dyDescent="0.25">
      <c r="A57" s="10"/>
      <c r="B57" s="41">
        <v>7</v>
      </c>
      <c r="C57" s="184" t="s">
        <v>94</v>
      </c>
      <c r="D57" s="189"/>
      <c r="E57" s="167">
        <v>2520</v>
      </c>
      <c r="F57" s="64"/>
      <c r="G57" s="66">
        <f t="shared" si="0"/>
        <v>17640</v>
      </c>
      <c r="H57" s="29"/>
      <c r="I57" s="114" t="s">
        <v>26</v>
      </c>
      <c r="J57" s="29"/>
      <c r="K57" s="31">
        <v>4</v>
      </c>
      <c r="L57" s="12"/>
      <c r="M57" s="31">
        <v>4</v>
      </c>
      <c r="O57" s="31">
        <v>4</v>
      </c>
      <c r="Q57" s="31">
        <v>2</v>
      </c>
      <c r="S57" s="31">
        <v>2</v>
      </c>
      <c r="U57" s="180" t="s">
        <v>50</v>
      </c>
    </row>
    <row r="58" spans="1:21" s="5" customFormat="1" ht="24.95" customHeight="1" x14ac:dyDescent="0.25">
      <c r="A58" s="10"/>
      <c r="B58" s="41">
        <v>3</v>
      </c>
      <c r="C58" s="184" t="s">
        <v>95</v>
      </c>
      <c r="D58" s="189"/>
      <c r="E58" s="167">
        <v>930</v>
      </c>
      <c r="F58" s="64"/>
      <c r="G58" s="66">
        <f t="shared" si="0"/>
        <v>2790</v>
      </c>
      <c r="H58" s="29"/>
      <c r="I58" s="114" t="s">
        <v>26</v>
      </c>
      <c r="J58" s="29"/>
      <c r="K58" s="31">
        <v>4</v>
      </c>
      <c r="L58" s="12"/>
      <c r="M58" s="31">
        <v>4</v>
      </c>
      <c r="O58" s="31">
        <v>4</v>
      </c>
      <c r="Q58" s="31">
        <v>2</v>
      </c>
      <c r="S58" s="31">
        <v>2</v>
      </c>
      <c r="U58" s="180" t="s">
        <v>96</v>
      </c>
    </row>
    <row r="59" spans="1:21" s="5" customFormat="1" ht="24.95" customHeight="1" x14ac:dyDescent="0.25">
      <c r="A59" s="10"/>
      <c r="B59" s="41">
        <v>1</v>
      </c>
      <c r="C59" s="184" t="s">
        <v>97</v>
      </c>
      <c r="D59" s="189"/>
      <c r="E59" s="167">
        <v>1366.2</v>
      </c>
      <c r="F59" s="64"/>
      <c r="G59" s="66">
        <f t="shared" si="0"/>
        <v>1366.2</v>
      </c>
      <c r="H59" s="29"/>
      <c r="I59" s="114" t="s">
        <v>26</v>
      </c>
      <c r="J59" s="29"/>
      <c r="K59" s="31">
        <v>4</v>
      </c>
      <c r="L59" s="12"/>
      <c r="M59" s="31">
        <v>4</v>
      </c>
      <c r="O59" s="31">
        <v>4</v>
      </c>
      <c r="Q59" s="31">
        <v>2</v>
      </c>
      <c r="S59" s="31">
        <v>2</v>
      </c>
      <c r="U59" s="180" t="s">
        <v>50</v>
      </c>
    </row>
    <row r="60" spans="1:21" s="5" customFormat="1" ht="24.95" customHeight="1" x14ac:dyDescent="0.25">
      <c r="A60" s="10"/>
      <c r="B60" s="41">
        <v>9</v>
      </c>
      <c r="C60" s="184" t="s">
        <v>98</v>
      </c>
      <c r="D60" s="189"/>
      <c r="E60" s="167">
        <v>474.95</v>
      </c>
      <c r="F60" s="64"/>
      <c r="G60" s="66">
        <f t="shared" si="0"/>
        <v>4274.55</v>
      </c>
      <c r="H60" s="29"/>
      <c r="I60" s="114" t="s">
        <v>26</v>
      </c>
      <c r="J60" s="29"/>
      <c r="K60" s="31">
        <v>4</v>
      </c>
      <c r="L60" s="12"/>
      <c r="M60" s="31">
        <v>4</v>
      </c>
      <c r="O60" s="31">
        <v>4</v>
      </c>
      <c r="Q60" s="31">
        <v>2</v>
      </c>
      <c r="S60" s="31">
        <v>2</v>
      </c>
      <c r="U60" s="180" t="s">
        <v>50</v>
      </c>
    </row>
    <row r="61" spans="1:21" s="5" customFormat="1" ht="24.95" customHeight="1" x14ac:dyDescent="0.25">
      <c r="A61" s="10"/>
      <c r="B61" s="41">
        <v>4</v>
      </c>
      <c r="C61" s="184" t="s">
        <v>99</v>
      </c>
      <c r="D61" s="189"/>
      <c r="E61" s="167">
        <v>395</v>
      </c>
      <c r="F61" s="64"/>
      <c r="G61" s="66">
        <f t="shared" si="0"/>
        <v>1580</v>
      </c>
      <c r="H61" s="29"/>
      <c r="I61" s="114" t="s">
        <v>26</v>
      </c>
      <c r="J61" s="29"/>
      <c r="K61" s="31">
        <v>4</v>
      </c>
      <c r="L61" s="12"/>
      <c r="M61" s="31">
        <v>4</v>
      </c>
      <c r="O61" s="31">
        <v>4</v>
      </c>
      <c r="Q61" s="31">
        <v>2</v>
      </c>
      <c r="S61" s="31">
        <v>2</v>
      </c>
      <c r="U61" s="180" t="s">
        <v>50</v>
      </c>
    </row>
    <row r="62" spans="1:21" s="5" customFormat="1" ht="24.95" customHeight="1" x14ac:dyDescent="0.25">
      <c r="A62" s="10"/>
      <c r="B62" s="41">
        <v>1</v>
      </c>
      <c r="C62" s="184" t="s">
        <v>100</v>
      </c>
      <c r="D62" s="30"/>
      <c r="E62" s="167">
        <v>720</v>
      </c>
      <c r="F62" s="64"/>
      <c r="G62" s="66">
        <f t="shared" si="0"/>
        <v>720</v>
      </c>
      <c r="H62" s="29"/>
      <c r="I62" s="114" t="s">
        <v>26</v>
      </c>
      <c r="J62" s="29"/>
      <c r="K62" s="31">
        <v>4</v>
      </c>
      <c r="L62" s="12"/>
      <c r="M62" s="31">
        <v>4</v>
      </c>
      <c r="O62" s="31">
        <v>4</v>
      </c>
      <c r="Q62" s="31">
        <v>2</v>
      </c>
      <c r="S62" s="31">
        <v>2</v>
      </c>
      <c r="U62" s="180" t="s">
        <v>70</v>
      </c>
    </row>
    <row r="63" spans="1:21" s="5" customFormat="1" ht="24.95" customHeight="1" x14ac:dyDescent="0.25">
      <c r="A63" s="10"/>
      <c r="B63" s="41">
        <v>1</v>
      </c>
      <c r="C63" s="184" t="s">
        <v>101</v>
      </c>
      <c r="D63" s="30"/>
      <c r="E63" s="167">
        <v>649.6</v>
      </c>
      <c r="F63" s="64"/>
      <c r="G63" s="66">
        <f t="shared" si="0"/>
        <v>649.6</v>
      </c>
      <c r="H63" s="29"/>
      <c r="I63" s="114" t="s">
        <v>26</v>
      </c>
      <c r="J63" s="29"/>
      <c r="K63" s="31">
        <v>4</v>
      </c>
      <c r="L63" s="12"/>
      <c r="M63" s="31">
        <v>4</v>
      </c>
      <c r="O63" s="31">
        <v>4</v>
      </c>
      <c r="Q63" s="31">
        <v>2</v>
      </c>
      <c r="S63" s="31">
        <v>2</v>
      </c>
      <c r="U63" s="180" t="s">
        <v>70</v>
      </c>
    </row>
    <row r="64" spans="1:21" s="5" customFormat="1" ht="24.95" customHeight="1" x14ac:dyDescent="0.25">
      <c r="A64" s="10"/>
      <c r="B64" s="41">
        <v>9</v>
      </c>
      <c r="C64" s="184" t="s">
        <v>102</v>
      </c>
      <c r="D64" s="189"/>
      <c r="E64" s="167">
        <v>450</v>
      </c>
      <c r="F64" s="64"/>
      <c r="G64" s="66">
        <f t="shared" si="0"/>
        <v>4050</v>
      </c>
      <c r="H64" s="29"/>
      <c r="I64" s="114" t="s">
        <v>26</v>
      </c>
      <c r="J64" s="29"/>
      <c r="K64" s="31">
        <v>4</v>
      </c>
      <c r="L64" s="12"/>
      <c r="M64" s="31">
        <v>4</v>
      </c>
      <c r="O64" s="31">
        <v>4</v>
      </c>
      <c r="Q64" s="31">
        <v>2</v>
      </c>
      <c r="S64" s="31">
        <v>2</v>
      </c>
      <c r="U64" s="180" t="s">
        <v>50</v>
      </c>
    </row>
    <row r="65" spans="1:21" s="5" customFormat="1" ht="24.95" customHeight="1" x14ac:dyDescent="0.25">
      <c r="A65" s="10"/>
      <c r="B65" s="41">
        <v>1</v>
      </c>
      <c r="C65" s="184" t="s">
        <v>103</v>
      </c>
      <c r="D65" s="30"/>
      <c r="E65" s="167">
        <v>528.73</v>
      </c>
      <c r="F65" s="64"/>
      <c r="G65" s="66">
        <f t="shared" si="0"/>
        <v>528.73</v>
      </c>
      <c r="H65" s="29"/>
      <c r="I65" s="114" t="s">
        <v>26</v>
      </c>
      <c r="J65" s="29"/>
      <c r="K65" s="31">
        <v>4</v>
      </c>
      <c r="L65" s="12"/>
      <c r="M65" s="31">
        <v>4</v>
      </c>
      <c r="O65" s="31">
        <v>4</v>
      </c>
      <c r="Q65" s="31">
        <v>2</v>
      </c>
      <c r="S65" s="31">
        <v>2</v>
      </c>
      <c r="U65" s="180" t="s">
        <v>70</v>
      </c>
    </row>
    <row r="66" spans="1:21" s="5" customFormat="1" ht="24.95" customHeight="1" x14ac:dyDescent="0.25">
      <c r="A66" s="10"/>
      <c r="B66" s="41">
        <v>7</v>
      </c>
      <c r="C66" s="184" t="s">
        <v>104</v>
      </c>
      <c r="D66" s="30"/>
      <c r="E66" s="167">
        <v>343.5</v>
      </c>
      <c r="F66" s="64"/>
      <c r="G66" s="66">
        <f t="shared" si="0"/>
        <v>2404.5</v>
      </c>
      <c r="H66" s="29"/>
      <c r="I66" s="114" t="s">
        <v>26</v>
      </c>
      <c r="J66" s="29"/>
      <c r="K66" s="31">
        <v>4</v>
      </c>
      <c r="L66" s="12"/>
      <c r="M66" s="31">
        <v>4</v>
      </c>
      <c r="O66" s="31">
        <v>4</v>
      </c>
      <c r="Q66" s="31">
        <v>2</v>
      </c>
      <c r="S66" s="31">
        <v>2</v>
      </c>
      <c r="U66" s="180" t="s">
        <v>70</v>
      </c>
    </row>
    <row r="67" spans="1:21" s="5" customFormat="1" ht="24.95" customHeight="1" x14ac:dyDescent="0.25">
      <c r="A67" s="10"/>
      <c r="B67" s="41">
        <v>8</v>
      </c>
      <c r="C67" s="184" t="s">
        <v>105</v>
      </c>
      <c r="D67" s="30"/>
      <c r="E67" s="167">
        <v>84</v>
      </c>
      <c r="F67" s="64"/>
      <c r="G67" s="66">
        <f t="shared" si="0"/>
        <v>672</v>
      </c>
      <c r="H67" s="29"/>
      <c r="I67" s="114" t="s">
        <v>26</v>
      </c>
      <c r="J67" s="29"/>
      <c r="K67" s="31">
        <v>4</v>
      </c>
      <c r="L67" s="12"/>
      <c r="M67" s="31">
        <v>4</v>
      </c>
      <c r="O67" s="31">
        <v>4</v>
      </c>
      <c r="Q67" s="31">
        <v>2</v>
      </c>
      <c r="S67" s="31">
        <v>2</v>
      </c>
      <c r="U67" s="180" t="s">
        <v>70</v>
      </c>
    </row>
    <row r="68" spans="1:21" s="5" customFormat="1" ht="24.95" customHeight="1" x14ac:dyDescent="0.25">
      <c r="A68" s="10"/>
      <c r="B68" s="41">
        <v>1</v>
      </c>
      <c r="C68" s="184" t="s">
        <v>106</v>
      </c>
      <c r="D68" s="30"/>
      <c r="E68" s="167">
        <v>499</v>
      </c>
      <c r="F68" s="64"/>
      <c r="G68" s="66">
        <f t="shared" si="0"/>
        <v>499</v>
      </c>
      <c r="H68" s="29"/>
      <c r="I68" s="114" t="s">
        <v>26</v>
      </c>
      <c r="J68" s="29"/>
      <c r="K68" s="31">
        <v>4</v>
      </c>
      <c r="L68" s="12"/>
      <c r="M68" s="31">
        <v>4</v>
      </c>
      <c r="O68" s="31">
        <v>4</v>
      </c>
      <c r="Q68" s="31">
        <v>2</v>
      </c>
      <c r="S68" s="31">
        <v>2</v>
      </c>
      <c r="U68" s="180" t="s">
        <v>54</v>
      </c>
    </row>
    <row r="69" spans="1:21" s="5" customFormat="1" ht="24.95" customHeight="1" x14ac:dyDescent="0.25">
      <c r="A69" s="10"/>
      <c r="B69" s="41">
        <v>2</v>
      </c>
      <c r="C69" s="184" t="s">
        <v>107</v>
      </c>
      <c r="D69" s="30"/>
      <c r="E69" s="167">
        <v>2249.9</v>
      </c>
      <c r="F69" s="64"/>
      <c r="G69" s="66">
        <f t="shared" si="0"/>
        <v>4499.8</v>
      </c>
      <c r="H69" s="29"/>
      <c r="I69" s="114" t="s">
        <v>26</v>
      </c>
      <c r="J69" s="29"/>
      <c r="K69" s="31">
        <v>4</v>
      </c>
      <c r="L69" s="12"/>
      <c r="M69" s="31">
        <v>4</v>
      </c>
      <c r="O69" s="31">
        <v>4</v>
      </c>
      <c r="Q69" s="31">
        <v>2</v>
      </c>
      <c r="S69" s="31">
        <v>2</v>
      </c>
      <c r="U69" s="180" t="s">
        <v>70</v>
      </c>
    </row>
    <row r="70" spans="1:21" s="5" customFormat="1" ht="24.95" customHeight="1" x14ac:dyDescent="0.25">
      <c r="A70" s="10"/>
      <c r="B70" s="41">
        <v>7</v>
      </c>
      <c r="C70" s="184" t="s">
        <v>108</v>
      </c>
      <c r="D70" s="30"/>
      <c r="E70" s="167">
        <v>88.5</v>
      </c>
      <c r="F70" s="64"/>
      <c r="G70" s="66">
        <f t="shared" si="0"/>
        <v>619.5</v>
      </c>
      <c r="H70" s="29"/>
      <c r="I70" s="114" t="s">
        <v>26</v>
      </c>
      <c r="J70" s="29"/>
      <c r="K70" s="31">
        <v>4</v>
      </c>
      <c r="L70" s="12"/>
      <c r="M70" s="31">
        <v>4</v>
      </c>
      <c r="O70" s="31">
        <v>4</v>
      </c>
      <c r="Q70" s="31">
        <v>2</v>
      </c>
      <c r="S70" s="31">
        <v>2</v>
      </c>
      <c r="U70" s="180" t="s">
        <v>70</v>
      </c>
    </row>
    <row r="71" spans="1:21" s="5" customFormat="1" ht="24.95" customHeight="1" x14ac:dyDescent="0.25">
      <c r="A71" s="10"/>
      <c r="B71" s="41">
        <v>1</v>
      </c>
      <c r="C71" s="184" t="s">
        <v>109</v>
      </c>
      <c r="D71" s="30"/>
      <c r="E71" s="167">
        <v>476.4</v>
      </c>
      <c r="F71" s="64"/>
      <c r="G71" s="66">
        <f t="shared" si="0"/>
        <v>476.4</v>
      </c>
      <c r="H71" s="29"/>
      <c r="I71" s="114" t="s">
        <v>26</v>
      </c>
      <c r="J71" s="29"/>
      <c r="K71" s="31">
        <v>4</v>
      </c>
      <c r="L71" s="12"/>
      <c r="M71" s="31">
        <v>4</v>
      </c>
      <c r="O71" s="31">
        <v>4</v>
      </c>
      <c r="Q71" s="31">
        <v>2</v>
      </c>
      <c r="S71" s="31">
        <v>2</v>
      </c>
      <c r="U71" s="180" t="s">
        <v>70</v>
      </c>
    </row>
    <row r="72" spans="1:21" s="5" customFormat="1" ht="24.95" customHeight="1" x14ac:dyDescent="0.25">
      <c r="A72" s="10"/>
      <c r="B72" s="41">
        <v>3</v>
      </c>
      <c r="C72" s="184" t="s">
        <v>110</v>
      </c>
      <c r="D72" s="30"/>
      <c r="E72" s="167">
        <v>98</v>
      </c>
      <c r="F72" s="64"/>
      <c r="G72" s="66">
        <f t="shared" si="0"/>
        <v>294</v>
      </c>
      <c r="H72" s="29"/>
      <c r="I72" s="114" t="s">
        <v>26</v>
      </c>
      <c r="J72" s="29"/>
      <c r="K72" s="31">
        <v>4</v>
      </c>
      <c r="L72" s="12"/>
      <c r="M72" s="31">
        <v>4</v>
      </c>
      <c r="O72" s="31">
        <v>4</v>
      </c>
      <c r="Q72" s="31">
        <v>2</v>
      </c>
      <c r="S72" s="31">
        <v>2</v>
      </c>
      <c r="U72" s="180" t="s">
        <v>70</v>
      </c>
    </row>
    <row r="73" spans="1:21" s="5" customFormat="1" ht="24.95" customHeight="1" x14ac:dyDescent="0.25">
      <c r="A73" s="10"/>
      <c r="B73" s="41">
        <v>1</v>
      </c>
      <c r="C73" s="184" t="s">
        <v>111</v>
      </c>
      <c r="D73" s="189"/>
      <c r="E73" s="167">
        <v>215.5</v>
      </c>
      <c r="F73" s="64"/>
      <c r="G73" s="66">
        <f t="shared" si="0"/>
        <v>215.5</v>
      </c>
      <c r="H73" s="29"/>
      <c r="I73" s="114" t="s">
        <v>26</v>
      </c>
      <c r="J73" s="29"/>
      <c r="K73" s="31">
        <v>4</v>
      </c>
      <c r="L73" s="12"/>
      <c r="M73" s="31">
        <v>4</v>
      </c>
      <c r="O73" s="31">
        <v>4</v>
      </c>
      <c r="Q73" s="31">
        <v>2</v>
      </c>
      <c r="S73" s="31">
        <v>2</v>
      </c>
      <c r="U73" s="180" t="s">
        <v>50</v>
      </c>
    </row>
    <row r="74" spans="1:21" s="5" customFormat="1" ht="24.95" customHeight="1" x14ac:dyDescent="0.25">
      <c r="A74" s="10"/>
      <c r="B74" s="41">
        <v>8</v>
      </c>
      <c r="C74" s="184" t="s">
        <v>25</v>
      </c>
      <c r="D74" s="30"/>
      <c r="E74" s="167">
        <v>2602</v>
      </c>
      <c r="F74" s="64"/>
      <c r="G74" s="66">
        <f t="shared" si="0"/>
        <v>20816</v>
      </c>
      <c r="H74" s="29"/>
      <c r="I74" s="114" t="s">
        <v>26</v>
      </c>
      <c r="J74" s="29"/>
      <c r="K74" s="31">
        <v>4</v>
      </c>
      <c r="L74" s="12"/>
      <c r="M74" s="31">
        <v>4</v>
      </c>
      <c r="O74" s="31">
        <v>4</v>
      </c>
      <c r="Q74" s="31">
        <v>2</v>
      </c>
      <c r="S74" s="31">
        <v>2</v>
      </c>
      <c r="U74" s="186" t="s">
        <v>27</v>
      </c>
    </row>
    <row r="75" spans="1:21" s="5" customFormat="1" ht="24.95" customHeight="1" x14ac:dyDescent="0.25">
      <c r="A75" s="10"/>
      <c r="B75" s="41">
        <v>14</v>
      </c>
      <c r="C75" s="184" t="s">
        <v>28</v>
      </c>
      <c r="D75" s="30"/>
      <c r="E75" s="167">
        <v>3573</v>
      </c>
      <c r="F75" s="64"/>
      <c r="G75" s="66">
        <f t="shared" si="0"/>
        <v>50022</v>
      </c>
      <c r="H75" s="29"/>
      <c r="I75" s="114" t="s">
        <v>26</v>
      </c>
      <c r="J75" s="29"/>
      <c r="K75" s="31">
        <v>4</v>
      </c>
      <c r="L75" s="12"/>
      <c r="M75" s="31">
        <v>4</v>
      </c>
      <c r="O75" s="31">
        <v>4</v>
      </c>
      <c r="Q75" s="31">
        <v>2</v>
      </c>
      <c r="S75" s="31">
        <v>2</v>
      </c>
      <c r="U75" s="186" t="s">
        <v>27</v>
      </c>
    </row>
    <row r="76" spans="1:21" s="5" customFormat="1" ht="24.95" customHeight="1" x14ac:dyDescent="0.25">
      <c r="A76" s="10"/>
      <c r="B76" s="41">
        <v>4</v>
      </c>
      <c r="C76" s="184" t="s">
        <v>29</v>
      </c>
      <c r="D76" s="30"/>
      <c r="E76" s="167">
        <v>1920</v>
      </c>
      <c r="F76" s="64"/>
      <c r="G76" s="66">
        <f t="shared" si="0"/>
        <v>7680</v>
      </c>
      <c r="H76" s="29"/>
      <c r="I76" s="114" t="s">
        <v>26</v>
      </c>
      <c r="J76" s="29"/>
      <c r="K76" s="31">
        <v>4</v>
      </c>
      <c r="L76" s="12"/>
      <c r="M76" s="31">
        <v>4</v>
      </c>
      <c r="O76" s="31">
        <v>4</v>
      </c>
      <c r="Q76" s="31">
        <v>2</v>
      </c>
      <c r="S76" s="31">
        <v>2</v>
      </c>
      <c r="U76" s="186" t="s">
        <v>27</v>
      </c>
    </row>
    <row r="77" spans="1:21" s="5" customFormat="1" ht="24.75" customHeight="1" x14ac:dyDescent="0.25">
      <c r="A77" s="10"/>
      <c r="B77" s="41">
        <v>1</v>
      </c>
      <c r="C77" s="184" t="s">
        <v>112</v>
      </c>
      <c r="D77" s="30"/>
      <c r="E77" s="167">
        <v>210512</v>
      </c>
      <c r="F77" s="64"/>
      <c r="G77" s="66">
        <f t="shared" si="0"/>
        <v>210512</v>
      </c>
      <c r="H77" s="29"/>
      <c r="I77" s="114" t="s">
        <v>26</v>
      </c>
      <c r="J77" s="29"/>
      <c r="K77" s="31">
        <v>4</v>
      </c>
      <c r="L77" s="12"/>
      <c r="M77" s="31">
        <v>4</v>
      </c>
      <c r="O77" s="31">
        <v>4</v>
      </c>
      <c r="Q77" s="31">
        <v>2</v>
      </c>
      <c r="S77" s="31">
        <v>2</v>
      </c>
      <c r="U77" s="186" t="s">
        <v>113</v>
      </c>
    </row>
    <row r="78" spans="1:21" s="5" customFormat="1" ht="24.95" customHeight="1" x14ac:dyDescent="0.25">
      <c r="A78" s="10"/>
      <c r="B78" s="41">
        <v>1</v>
      </c>
      <c r="C78" s="184" t="s">
        <v>114</v>
      </c>
      <c r="D78" s="30"/>
      <c r="E78" s="167">
        <v>2600</v>
      </c>
      <c r="F78" s="64"/>
      <c r="G78" s="66">
        <f t="shared" ref="G78" si="1">B78*E78</f>
        <v>2600</v>
      </c>
      <c r="H78" s="29"/>
      <c r="I78" s="114" t="s">
        <v>26</v>
      </c>
      <c r="J78" s="29"/>
      <c r="K78" s="31">
        <v>4</v>
      </c>
      <c r="L78" s="12"/>
      <c r="M78" s="31">
        <v>4</v>
      </c>
      <c r="O78" s="31">
        <v>4</v>
      </c>
      <c r="Q78" s="31">
        <v>2</v>
      </c>
      <c r="S78" s="31">
        <v>2</v>
      </c>
      <c r="U78" s="180" t="s">
        <v>70</v>
      </c>
    </row>
    <row r="79" spans="1:21" s="5" customFormat="1" ht="24.95" customHeight="1" x14ac:dyDescent="0.25">
      <c r="A79" s="10"/>
      <c r="B79" s="41">
        <v>1</v>
      </c>
      <c r="C79" s="184" t="s">
        <v>115</v>
      </c>
      <c r="D79" s="30"/>
      <c r="E79" s="167">
        <v>37355.75</v>
      </c>
      <c r="F79" s="64"/>
      <c r="G79" s="66">
        <f t="shared" si="0"/>
        <v>37355.75</v>
      </c>
      <c r="H79" s="29"/>
      <c r="I79" s="114" t="s">
        <v>26</v>
      </c>
      <c r="J79" s="29"/>
      <c r="K79" s="31">
        <v>4</v>
      </c>
      <c r="L79" s="12"/>
      <c r="M79" s="31">
        <v>4</v>
      </c>
      <c r="O79" s="31">
        <v>4</v>
      </c>
      <c r="Q79" s="31">
        <v>2</v>
      </c>
      <c r="S79" s="31">
        <v>2</v>
      </c>
      <c r="U79" s="180" t="s">
        <v>116</v>
      </c>
    </row>
    <row r="80" spans="1:21" s="5" customFormat="1" ht="9" customHeight="1" x14ac:dyDescent="0.25">
      <c r="A80" s="10"/>
      <c r="B80" s="43"/>
      <c r="C80" s="30"/>
      <c r="D80" s="30"/>
      <c r="E80" s="44"/>
      <c r="F80" s="3"/>
      <c r="G80" s="45"/>
      <c r="H80" s="12"/>
      <c r="I80" s="17"/>
      <c r="J80" s="12"/>
      <c r="K80" s="17"/>
      <c r="L80" s="17"/>
      <c r="M80" s="17"/>
      <c r="N80" s="17"/>
      <c r="O80" s="17"/>
      <c r="P80" s="17"/>
      <c r="Q80" s="17"/>
      <c r="R80" s="17"/>
      <c r="S80" s="17"/>
      <c r="U80" s="10"/>
    </row>
    <row r="81" spans="1:52" s="5" customFormat="1" ht="35.25" customHeight="1" thickBot="1" x14ac:dyDescent="0.3">
      <c r="A81" s="10"/>
      <c r="B81" s="43"/>
      <c r="C81" s="240" t="s">
        <v>33</v>
      </c>
      <c r="D81" s="240"/>
      <c r="E81" s="240"/>
      <c r="F81" s="3"/>
      <c r="G81" s="59">
        <f>SUM(G16:G79)</f>
        <v>533443.5882</v>
      </c>
      <c r="H81" s="12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U81" s="10"/>
    </row>
    <row r="82" spans="1:52" s="5" customFormat="1" ht="12.75" customHeight="1" thickBot="1" x14ac:dyDescent="0.3">
      <c r="A82" s="10"/>
      <c r="B82" s="43"/>
      <c r="C82" s="202"/>
      <c r="D82" s="202"/>
      <c r="E82" s="202"/>
      <c r="F82" s="3"/>
      <c r="G82" s="46"/>
      <c r="H82" s="12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U82" s="10"/>
    </row>
    <row r="83" spans="1:52" s="5" customFormat="1" ht="30" customHeight="1" thickBot="1" x14ac:dyDescent="0.3">
      <c r="A83" s="10"/>
      <c r="B83" s="43"/>
      <c r="C83" s="202"/>
      <c r="D83" s="202"/>
      <c r="E83" s="202" t="s">
        <v>26</v>
      </c>
      <c r="F83" s="3"/>
      <c r="G83" s="58">
        <f>SUMIF(I16:I79,E83,G16:G79)</f>
        <v>533443.5882</v>
      </c>
      <c r="H83" s="12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U83" s="10"/>
    </row>
    <row r="84" spans="1:52" s="5" customFormat="1" ht="12.75" customHeight="1" thickBot="1" x14ac:dyDescent="0.3">
      <c r="A84" s="10"/>
      <c r="B84" s="43"/>
      <c r="C84" s="202"/>
      <c r="D84" s="202"/>
      <c r="E84" s="202"/>
      <c r="F84" s="3"/>
      <c r="G84" s="46"/>
      <c r="H84" s="12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U84" s="10"/>
    </row>
    <row r="85" spans="1:52" ht="30" customHeight="1" thickBot="1" x14ac:dyDescent="0.3">
      <c r="A85" s="30"/>
      <c r="E85" s="202" t="s">
        <v>31</v>
      </c>
      <c r="G85" s="58">
        <f>SUMIF(I16:I79,E85,G16:G79)</f>
        <v>0</v>
      </c>
      <c r="H85" s="30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30"/>
      <c r="U85" s="30"/>
    </row>
    <row r="86" spans="1:52" ht="20.100000000000001" hidden="1" customHeight="1" x14ac:dyDescent="0.25">
      <c r="C86" s="17" t="s">
        <v>34</v>
      </c>
      <c r="D86" s="17"/>
      <c r="E86" s="17"/>
      <c r="F86" s="17"/>
      <c r="G86" s="17"/>
      <c r="K86" s="6">
        <f>SUM(K87:K90)</f>
        <v>64</v>
      </c>
      <c r="L86" s="12"/>
      <c r="M86" s="6">
        <f>SUM(M87:M90)</f>
        <v>64</v>
      </c>
      <c r="O86" s="6">
        <f>SUM(O87:O90)</f>
        <v>64</v>
      </c>
      <c r="Q86" s="6">
        <f>SUM(Q87:Q90)</f>
        <v>64</v>
      </c>
      <c r="S86" s="6">
        <f>SUM(S87:S90)</f>
        <v>64</v>
      </c>
      <c r="U86" s="5"/>
      <c r="AZ86" s="4"/>
    </row>
    <row r="87" spans="1:52" ht="20.100000000000001" hidden="1" customHeight="1" x14ac:dyDescent="0.25">
      <c r="C87" s="17" t="s">
        <v>35</v>
      </c>
      <c r="D87" s="17"/>
      <c r="E87" s="17"/>
      <c r="F87" s="17"/>
      <c r="G87" s="17"/>
      <c r="K87" s="6">
        <f>COUNTIF(K16:K79,Q8)</f>
        <v>0</v>
      </c>
      <c r="M87" s="6">
        <f>COUNTIF(M16:M79,Q8)</f>
        <v>0</v>
      </c>
      <c r="O87" s="6">
        <f>COUNTIF(O16:O79,Q8)</f>
        <v>0</v>
      </c>
      <c r="Q87" s="6">
        <f>COUNTIF(Q16:Q79,Q8)</f>
        <v>0</v>
      </c>
      <c r="S87" s="6">
        <f>COUNTIF(S16:S79,Q8)</f>
        <v>0</v>
      </c>
      <c r="U87" s="5"/>
      <c r="AZ87" s="4"/>
    </row>
    <row r="88" spans="1:52" ht="20.100000000000001" hidden="1" customHeight="1" x14ac:dyDescent="0.25">
      <c r="C88" s="17" t="s">
        <v>36</v>
      </c>
      <c r="D88" s="17"/>
      <c r="E88" s="17"/>
      <c r="F88" s="17"/>
      <c r="G88" s="17"/>
      <c r="K88" s="6">
        <f>COUNTIF(K16:K79,Q9)</f>
        <v>0</v>
      </c>
      <c r="M88" s="6">
        <f>COUNTIF(M16:M79,Q9)</f>
        <v>0</v>
      </c>
      <c r="O88" s="6">
        <f>COUNTIF(O16:O79,Q9)</f>
        <v>0</v>
      </c>
      <c r="Q88" s="6">
        <f>COUNTIF(Q16:Q79,Q9)</f>
        <v>64</v>
      </c>
      <c r="S88" s="6">
        <f>COUNTIF(S16:S79,Q9)</f>
        <v>64</v>
      </c>
      <c r="U88" s="5"/>
      <c r="AZ88" s="4"/>
    </row>
    <row r="89" spans="1:52" ht="20.100000000000001" hidden="1" customHeight="1" x14ac:dyDescent="0.25">
      <c r="C89" s="17" t="s">
        <v>37</v>
      </c>
      <c r="D89" s="17"/>
      <c r="E89" s="17"/>
      <c r="F89" s="17"/>
      <c r="G89" s="17"/>
      <c r="K89" s="6">
        <f>COUNTIF(H16:K79,Q10)</f>
        <v>0</v>
      </c>
      <c r="M89" s="6">
        <f>COUNTIF(M16:M79,Q10)</f>
        <v>0</v>
      </c>
      <c r="O89" s="6">
        <f>COUNTIF(O16:O79,Q10)</f>
        <v>0</v>
      </c>
      <c r="Q89" s="6">
        <f>COUNTIF(Q16:Q79,Q10)</f>
        <v>0</v>
      </c>
      <c r="S89" s="6">
        <f>COUNTIF(S16:S79,Q10)</f>
        <v>0</v>
      </c>
      <c r="AZ89" s="4"/>
    </row>
    <row r="90" spans="1:52" ht="20.100000000000001" hidden="1" customHeight="1" x14ac:dyDescent="0.25">
      <c r="C90" s="17" t="s">
        <v>38</v>
      </c>
      <c r="D90" s="17"/>
      <c r="E90" s="17"/>
      <c r="F90" s="17"/>
      <c r="G90" s="17"/>
      <c r="K90" s="6">
        <f>COUNTIF(K16:K79,Q11)</f>
        <v>64</v>
      </c>
      <c r="M90" s="6">
        <f>COUNTIF(K16:K79,Q11)</f>
        <v>64</v>
      </c>
      <c r="O90" s="6">
        <f>COUNTIF(O16:O79,Q11)</f>
        <v>64</v>
      </c>
      <c r="Q90" s="6">
        <f>COUNTIF(Q16:Q79,Q11)</f>
        <v>0</v>
      </c>
      <c r="S90" s="6">
        <f>COUNTIF(S16:S79,Q11)</f>
        <v>0</v>
      </c>
      <c r="U90" s="5"/>
      <c r="AZ90" s="4"/>
    </row>
    <row r="91" spans="1:52" ht="10.5" customHeight="1" thickBot="1" x14ac:dyDescent="0.3">
      <c r="C91" s="17"/>
      <c r="D91" s="17"/>
      <c r="E91" s="17"/>
      <c r="F91" s="17"/>
      <c r="G91" s="17"/>
      <c r="K91" s="13"/>
      <c r="M91" s="13"/>
      <c r="O91" s="13"/>
      <c r="Q91" s="13"/>
      <c r="S91" s="13"/>
      <c r="U91" s="5"/>
      <c r="AZ91" s="4"/>
    </row>
    <row r="92" spans="1:52" ht="31.5" customHeight="1" thickBot="1" x14ac:dyDescent="0.3">
      <c r="C92" s="17"/>
      <c r="D92" s="17"/>
      <c r="E92" s="50" t="s">
        <v>39</v>
      </c>
      <c r="F92" s="17"/>
      <c r="G92" s="52">
        <f>SUMIF(I16:I79,E92,G16:G79)</f>
        <v>0</v>
      </c>
      <c r="K92" s="163" t="s">
        <v>19</v>
      </c>
      <c r="L92" s="164"/>
      <c r="M92" s="164" t="s">
        <v>20</v>
      </c>
      <c r="N92" s="164"/>
      <c r="O92" s="164" t="s">
        <v>21</v>
      </c>
      <c r="P92" s="164"/>
      <c r="Q92" s="165" t="s">
        <v>22</v>
      </c>
      <c r="R92" s="164"/>
      <c r="S92" s="164" t="s">
        <v>23</v>
      </c>
      <c r="U92" s="5"/>
      <c r="AZ92" s="4"/>
    </row>
    <row r="93" spans="1:52" ht="9.75" customHeight="1" x14ac:dyDescent="0.25">
      <c r="C93" s="17"/>
      <c r="D93" s="17"/>
      <c r="E93" s="50"/>
      <c r="F93" s="17"/>
      <c r="G93" s="17"/>
      <c r="K93" s="13"/>
      <c r="M93" s="13"/>
      <c r="O93" s="13"/>
      <c r="Q93" s="13"/>
      <c r="S93" s="13"/>
      <c r="U93" s="5"/>
      <c r="AZ93" s="4"/>
    </row>
    <row r="94" spans="1:52" ht="20.100000000000001" customHeight="1" thickBot="1" x14ac:dyDescent="0.3">
      <c r="C94" s="240" t="s">
        <v>40</v>
      </c>
      <c r="D94" s="240"/>
      <c r="E94" s="240"/>
      <c r="F94" s="240"/>
      <c r="G94" s="240"/>
      <c r="H94" s="14"/>
      <c r="I94" s="14"/>
      <c r="J94" s="14"/>
      <c r="K94" s="25">
        <f>K89/K86</f>
        <v>0</v>
      </c>
      <c r="L94" s="26"/>
      <c r="M94" s="25">
        <f>M89/M86</f>
        <v>0</v>
      </c>
      <c r="N94" s="27"/>
      <c r="O94" s="25">
        <f>O89/O86</f>
        <v>0</v>
      </c>
      <c r="P94" s="27"/>
      <c r="Q94" s="25">
        <f>Q89/Q86</f>
        <v>0</v>
      </c>
      <c r="R94" s="27"/>
      <c r="S94" s="25">
        <f>S89/S86</f>
        <v>0</v>
      </c>
      <c r="U94" s="5"/>
      <c r="AY94" s="4"/>
      <c r="AZ94" s="4"/>
    </row>
    <row r="95" spans="1:52" ht="7.5" customHeight="1" thickBot="1" x14ac:dyDescent="0.3">
      <c r="C95" s="19"/>
      <c r="D95" s="19"/>
      <c r="E95" s="19"/>
      <c r="F95" s="19"/>
      <c r="G95" s="19"/>
      <c r="H95" s="4"/>
      <c r="I95" s="4"/>
      <c r="J95" s="4"/>
      <c r="K95" s="28"/>
      <c r="L95" s="26"/>
      <c r="M95" s="28"/>
      <c r="N95" s="27"/>
      <c r="O95" s="28"/>
      <c r="P95" s="27"/>
      <c r="Q95" s="28"/>
      <c r="R95" s="27"/>
      <c r="S95" s="28"/>
      <c r="U95" s="5"/>
      <c r="AY95" s="4"/>
      <c r="AZ95" s="4"/>
    </row>
    <row r="96" spans="1:52" ht="20.100000000000001" customHeight="1" thickBot="1" x14ac:dyDescent="0.3">
      <c r="C96" s="240" t="s">
        <v>41</v>
      </c>
      <c r="D96" s="240"/>
      <c r="E96" s="240"/>
      <c r="F96" s="240"/>
      <c r="G96" s="240"/>
      <c r="K96" s="25">
        <f>K88/K86</f>
        <v>0</v>
      </c>
      <c r="L96" s="26"/>
      <c r="M96" s="25">
        <f>M88/M86</f>
        <v>0</v>
      </c>
      <c r="N96" s="27"/>
      <c r="O96" s="25">
        <f>O88/O86</f>
        <v>0</v>
      </c>
      <c r="P96" s="27"/>
      <c r="Q96" s="25">
        <f>Q88/Q86</f>
        <v>1</v>
      </c>
      <c r="R96" s="27"/>
      <c r="S96" s="25">
        <f>S88/S86</f>
        <v>1</v>
      </c>
    </row>
    <row r="97" spans="3:52" ht="7.5" customHeight="1" thickBot="1" x14ac:dyDescent="0.3">
      <c r="C97" s="19"/>
      <c r="D97" s="19"/>
      <c r="E97" s="19"/>
      <c r="F97" s="19"/>
      <c r="G97" s="19"/>
      <c r="H97" s="4"/>
      <c r="I97" s="4"/>
      <c r="J97" s="4"/>
      <c r="K97" s="27"/>
      <c r="L97" s="26"/>
      <c r="M97" s="27"/>
      <c r="N97" s="27"/>
      <c r="O97" s="27"/>
      <c r="P97" s="27"/>
      <c r="Q97" s="27"/>
      <c r="R97" s="27"/>
      <c r="S97" s="27"/>
    </row>
    <row r="98" spans="3:52" ht="18" customHeight="1" thickBot="1" x14ac:dyDescent="0.3">
      <c r="C98" s="240" t="s">
        <v>42</v>
      </c>
      <c r="D98" s="240"/>
      <c r="E98" s="240"/>
      <c r="F98" s="240"/>
      <c r="G98" s="240"/>
      <c r="K98" s="25">
        <f>K87/K86</f>
        <v>0</v>
      </c>
      <c r="L98" s="26"/>
      <c r="M98" s="25">
        <f>M87/M86</f>
        <v>0</v>
      </c>
      <c r="N98" s="27"/>
      <c r="O98" s="25">
        <f>O87/O86</f>
        <v>0</v>
      </c>
      <c r="P98" s="27"/>
      <c r="Q98" s="25">
        <f>Q87/Q86</f>
        <v>0</v>
      </c>
      <c r="R98" s="27"/>
      <c r="S98" s="25">
        <f>S87/S86</f>
        <v>0</v>
      </c>
    </row>
    <row r="99" spans="3:52" ht="18" customHeight="1" x14ac:dyDescent="0.25">
      <c r="U99" s="4"/>
    </row>
    <row r="101" spans="3:52" ht="18" customHeight="1" x14ac:dyDescent="0.25">
      <c r="G101" s="49">
        <f>G83+G85</f>
        <v>533443.5882</v>
      </c>
    </row>
    <row r="108" spans="3:52" ht="18" customHeight="1" x14ac:dyDescent="0.25"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3:52" ht="18" customHeight="1" x14ac:dyDescent="0.25"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3:52" ht="18" customHeight="1" x14ac:dyDescent="0.25"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</sheetData>
  <mergeCells count="14">
    <mergeCell ref="C81:E81"/>
    <mergeCell ref="C94:G94"/>
    <mergeCell ref="C96:G96"/>
    <mergeCell ref="C98:G98"/>
    <mergeCell ref="B6:E12"/>
    <mergeCell ref="Q11:R11"/>
    <mergeCell ref="B1:U1"/>
    <mergeCell ref="B3:I3"/>
    <mergeCell ref="Q6:S7"/>
    <mergeCell ref="Q8:R8"/>
    <mergeCell ref="Q9:R9"/>
    <mergeCell ref="Q10:R10"/>
    <mergeCell ref="B5:E5"/>
    <mergeCell ref="I11:M11"/>
  </mergeCells>
  <conditionalFormatting sqref="M94:M95 K94:K95 O94:O95 Q94:Q95 S94:S95 H94:J94">
    <cfRule type="dataBar" priority="7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{8B777CF1-426E-4034-9C50-2A3729024FE7}</x14:id>
        </ext>
      </extLst>
    </cfRule>
  </conditionalFormatting>
  <conditionalFormatting sqref="L86 L16:L20 L25:L26 S72:S79 I16:I79 K16:K79 M16:M79 O16:O79 Q16:Q79 S16:S70">
    <cfRule type="cellIs" dxfId="154" priority="16" operator="equal">
      <formula>4</formula>
    </cfRule>
    <cfRule type="cellIs" dxfId="153" priority="73" operator="equal">
      <formula>1</formula>
    </cfRule>
  </conditionalFormatting>
  <conditionalFormatting sqref="L86 L16:L20 H80:H84 J80 L55:L73 L31:L34 L25:L26 S72:S79 I16:I79 K16:K79 M16:M79 O16:O79 Q16:Q79 S16:S70">
    <cfRule type="cellIs" dxfId="152" priority="70" operator="equal">
      <formula>3</formula>
    </cfRule>
    <cfRule type="cellIs" dxfId="151" priority="71" operator="equal">
      <formula>2</formula>
    </cfRule>
  </conditionalFormatting>
  <conditionalFormatting sqref="L23:L24">
    <cfRule type="cellIs" dxfId="150" priority="64" operator="equal">
      <formula>3</formula>
    </cfRule>
    <cfRule type="cellIs" dxfId="149" priority="65" operator="equal">
      <formula>2</formula>
    </cfRule>
  </conditionalFormatting>
  <conditionalFormatting sqref="L35:L37">
    <cfRule type="cellIs" dxfId="148" priority="55" operator="equal">
      <formula>3</formula>
    </cfRule>
    <cfRule type="cellIs" dxfId="147" priority="56" operator="equal">
      <formula>2</formula>
    </cfRule>
  </conditionalFormatting>
  <conditionalFormatting sqref="L21:L22 H80:H84 J80 L55:L73 L31:L34 I16:I79">
    <cfRule type="cellIs" dxfId="146" priority="69" operator="equal">
      <formula>1</formula>
    </cfRule>
  </conditionalFormatting>
  <conditionalFormatting sqref="L21:L22">
    <cfRule type="cellIs" dxfId="145" priority="67" operator="equal">
      <formula>3</formula>
    </cfRule>
    <cfRule type="cellIs" dxfId="144" priority="68" operator="equal">
      <formula>2</formula>
    </cfRule>
  </conditionalFormatting>
  <conditionalFormatting sqref="L23:L24">
    <cfRule type="cellIs" dxfId="143" priority="66" operator="equal">
      <formula>1</formula>
    </cfRule>
  </conditionalFormatting>
  <conditionalFormatting sqref="L27:L30">
    <cfRule type="cellIs" dxfId="142" priority="63" operator="equal">
      <formula>1</formula>
    </cfRule>
  </conditionalFormatting>
  <conditionalFormatting sqref="L27:L30">
    <cfRule type="cellIs" dxfId="141" priority="61" operator="equal">
      <formula>3</formula>
    </cfRule>
    <cfRule type="cellIs" dxfId="140" priority="62" operator="equal">
      <formula>2</formula>
    </cfRule>
  </conditionalFormatting>
  <conditionalFormatting sqref="L35:L37">
    <cfRule type="cellIs" dxfId="139" priority="57" operator="equal">
      <formula>1</formula>
    </cfRule>
  </conditionalFormatting>
  <conditionalFormatting sqref="K96 M96 O96 Q96 S96">
    <cfRule type="dataBar" priority="5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{58BCBDC6-3AEE-4C00-BE39-8506740A9F4A}</x14:id>
        </ext>
      </extLst>
    </cfRule>
  </conditionalFormatting>
  <conditionalFormatting sqref="K98 Q98 S98 M98 O98">
    <cfRule type="dataBar" priority="53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{0D7F20DC-0260-41FF-85AB-C4849324CD76}</x14:id>
        </ext>
      </extLst>
    </cfRule>
  </conditionalFormatting>
  <conditionalFormatting sqref="L39:L41">
    <cfRule type="cellIs" dxfId="138" priority="47" operator="equal">
      <formula>3</formula>
    </cfRule>
    <cfRule type="cellIs" dxfId="137" priority="48" operator="equal">
      <formula>2</formula>
    </cfRule>
  </conditionalFormatting>
  <conditionalFormatting sqref="L38">
    <cfRule type="cellIs" dxfId="136" priority="52" operator="equal">
      <formula>1</formula>
    </cfRule>
  </conditionalFormatting>
  <conditionalFormatting sqref="L38">
    <cfRule type="cellIs" dxfId="135" priority="50" operator="equal">
      <formula>3</formula>
    </cfRule>
    <cfRule type="cellIs" dxfId="134" priority="51" operator="equal">
      <formula>2</formula>
    </cfRule>
  </conditionalFormatting>
  <conditionalFormatting sqref="L39:L41">
    <cfRule type="cellIs" dxfId="133" priority="49" operator="equal">
      <formula>1</formula>
    </cfRule>
  </conditionalFormatting>
  <conditionalFormatting sqref="L43:L44">
    <cfRule type="cellIs" dxfId="132" priority="41" operator="equal">
      <formula>3</formula>
    </cfRule>
    <cfRule type="cellIs" dxfId="131" priority="42" operator="equal">
      <formula>2</formula>
    </cfRule>
  </conditionalFormatting>
  <conditionalFormatting sqref="L42">
    <cfRule type="cellIs" dxfId="130" priority="46" operator="equal">
      <formula>1</formula>
    </cfRule>
  </conditionalFormatting>
  <conditionalFormatting sqref="L42">
    <cfRule type="cellIs" dxfId="129" priority="44" operator="equal">
      <formula>3</formula>
    </cfRule>
    <cfRule type="cellIs" dxfId="128" priority="45" operator="equal">
      <formula>2</formula>
    </cfRule>
  </conditionalFormatting>
  <conditionalFormatting sqref="L43:L44">
    <cfRule type="cellIs" dxfId="127" priority="43" operator="equal">
      <formula>1</formula>
    </cfRule>
  </conditionalFormatting>
  <conditionalFormatting sqref="L46:L47">
    <cfRule type="cellIs" dxfId="126" priority="35" operator="equal">
      <formula>3</formula>
    </cfRule>
    <cfRule type="cellIs" dxfId="125" priority="36" operator="equal">
      <formula>2</formula>
    </cfRule>
  </conditionalFormatting>
  <conditionalFormatting sqref="L45">
    <cfRule type="cellIs" dxfId="124" priority="40" operator="equal">
      <formula>1</formula>
    </cfRule>
  </conditionalFormatting>
  <conditionalFormatting sqref="L45">
    <cfRule type="cellIs" dxfId="123" priority="38" operator="equal">
      <formula>3</formula>
    </cfRule>
    <cfRule type="cellIs" dxfId="122" priority="39" operator="equal">
      <formula>2</formula>
    </cfRule>
  </conditionalFormatting>
  <conditionalFormatting sqref="L46:L47">
    <cfRule type="cellIs" dxfId="121" priority="37" operator="equal">
      <formula>1</formula>
    </cfRule>
  </conditionalFormatting>
  <conditionalFormatting sqref="L50:L51">
    <cfRule type="cellIs" dxfId="120" priority="29" operator="equal">
      <formula>3</formula>
    </cfRule>
    <cfRule type="cellIs" dxfId="119" priority="30" operator="equal">
      <formula>2</formula>
    </cfRule>
  </conditionalFormatting>
  <conditionalFormatting sqref="L48:L49">
    <cfRule type="cellIs" dxfId="118" priority="34" operator="equal">
      <formula>1</formula>
    </cfRule>
  </conditionalFormatting>
  <conditionalFormatting sqref="L48:L49">
    <cfRule type="cellIs" dxfId="117" priority="32" operator="equal">
      <formula>3</formula>
    </cfRule>
    <cfRule type="cellIs" dxfId="116" priority="33" operator="equal">
      <formula>2</formula>
    </cfRule>
  </conditionalFormatting>
  <conditionalFormatting sqref="L50:L51">
    <cfRule type="cellIs" dxfId="115" priority="31" operator="equal">
      <formula>1</formula>
    </cfRule>
  </conditionalFormatting>
  <conditionalFormatting sqref="L53:L54">
    <cfRule type="cellIs" dxfId="114" priority="23" operator="equal">
      <formula>3</formula>
    </cfRule>
    <cfRule type="cellIs" dxfId="113" priority="24" operator="equal">
      <formula>2</formula>
    </cfRule>
  </conditionalFormatting>
  <conditionalFormatting sqref="L52">
    <cfRule type="cellIs" dxfId="112" priority="28" operator="equal">
      <formula>1</formula>
    </cfRule>
  </conditionalFormatting>
  <conditionalFormatting sqref="L52">
    <cfRule type="cellIs" dxfId="111" priority="26" operator="equal">
      <formula>3</formula>
    </cfRule>
    <cfRule type="cellIs" dxfId="110" priority="27" operator="equal">
      <formula>2</formula>
    </cfRule>
  </conditionalFormatting>
  <conditionalFormatting sqref="L53:L54">
    <cfRule type="cellIs" dxfId="109" priority="25" operator="equal">
      <formula>1</formula>
    </cfRule>
  </conditionalFormatting>
  <conditionalFormatting sqref="L78:L79">
    <cfRule type="cellIs" dxfId="108" priority="13" operator="equal">
      <formula>3</formula>
    </cfRule>
    <cfRule type="cellIs" dxfId="107" priority="14" operator="equal">
      <formula>2</formula>
    </cfRule>
  </conditionalFormatting>
  <conditionalFormatting sqref="L78:L79">
    <cfRule type="cellIs" dxfId="106" priority="12" operator="equal">
      <formula>1</formula>
    </cfRule>
  </conditionalFormatting>
  <conditionalFormatting sqref="L75:L77">
    <cfRule type="cellIs" dxfId="105" priority="6" operator="equal">
      <formula>3</formula>
    </cfRule>
    <cfRule type="cellIs" dxfId="104" priority="7" operator="equal">
      <formula>2</formula>
    </cfRule>
  </conditionalFormatting>
  <conditionalFormatting sqref="L74">
    <cfRule type="cellIs" dxfId="103" priority="11" operator="equal">
      <formula>1</formula>
    </cfRule>
  </conditionalFormatting>
  <conditionalFormatting sqref="L74">
    <cfRule type="cellIs" dxfId="102" priority="9" operator="equal">
      <formula>3</formula>
    </cfRule>
    <cfRule type="cellIs" dxfId="101" priority="10" operator="equal">
      <formula>2</formula>
    </cfRule>
  </conditionalFormatting>
  <conditionalFormatting sqref="L75:L77">
    <cfRule type="cellIs" dxfId="100" priority="8" operator="equal">
      <formula>1</formula>
    </cfRule>
  </conditionalFormatting>
  <conditionalFormatting sqref="S71">
    <cfRule type="cellIs" dxfId="99" priority="1" operator="equal">
      <formula>4</formula>
    </cfRule>
    <cfRule type="cellIs" dxfId="98" priority="4" operator="equal">
      <formula>1</formula>
    </cfRule>
  </conditionalFormatting>
  <conditionalFormatting sqref="S71">
    <cfRule type="cellIs" dxfId="97" priority="2" operator="equal">
      <formula>3</formula>
    </cfRule>
    <cfRule type="cellIs" dxfId="96" priority="3" operator="equal">
      <formula>2</formula>
    </cfRule>
  </conditionalFormatting>
  <dataValidations count="3">
    <dataValidation type="list" allowBlank="1" showInputMessage="1" showErrorMessage="1" sqref="L86 J80 H80:H84 L16:L79">
      <formula1>"1,2,3"</formula1>
    </dataValidation>
    <dataValidation type="list" allowBlank="1" showInputMessage="1" showErrorMessage="1" sqref="S16:S79 Q16:Q79 K16:K79 O16:O79 M16:M79">
      <formula1>"1,2,3,4"</formula1>
    </dataValidation>
    <dataValidation type="list" allowBlank="1" showInputMessage="1" showErrorMessage="1" sqref="I16:I79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777CF1-426E-4034-9C50-2A3729024F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M94:M95 K94:K95 O94:O95 Q94:Q95 S94:S95 H94:J94</xm:sqref>
        </x14:conditionalFormatting>
        <x14:conditionalFormatting xmlns:xm="http://schemas.microsoft.com/office/excel/2006/main">
          <x14:cfRule type="dataBar" id="{58BCBDC6-3AEE-4C00-BE39-8506740A9F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K96 M96 O96 Q96 S96</xm:sqref>
        </x14:conditionalFormatting>
        <x14:conditionalFormatting xmlns:xm="http://schemas.microsoft.com/office/excel/2006/main">
          <x14:cfRule type="dataBar" id="{0D7F20DC-0260-41FF-85AB-C4849324CD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K98 Q98 S98 M98 O98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showGridLines="0" tabSelected="1" topLeftCell="D1" zoomScale="89" zoomScaleNormal="89" workbookViewId="0">
      <selection activeCell="O3" sqref="O3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28515625" style="4" bestFit="1" customWidth="1"/>
    <col min="4" max="4" width="1.28515625" style="4" customWidth="1"/>
    <col min="5" max="5" width="14.140625" style="4" customWidth="1"/>
    <col min="6" max="6" width="1.28515625" style="4" customWidth="1"/>
    <col min="7" max="7" width="22" style="4" bestFit="1" customWidth="1"/>
    <col min="8" max="8" width="1.28515625" style="13" customWidth="1"/>
    <col min="9" max="9" width="10.7109375" style="13" customWidth="1"/>
    <col min="10" max="10" width="1.28515625" style="13" customWidth="1"/>
    <col min="11" max="11" width="17.140625" style="19" customWidth="1"/>
    <col min="12" max="12" width="1.28515625" style="13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5.42578125" style="19" customWidth="1"/>
    <col min="18" max="18" width="1.28515625" style="19" customWidth="1"/>
    <col min="19" max="19" width="15.7109375" style="19" customWidth="1"/>
    <col min="20" max="20" width="1.28515625" style="19" customWidth="1"/>
    <col min="21" max="21" width="96.85546875" style="19" customWidth="1"/>
    <col min="22" max="22" width="5.7109375" style="5"/>
    <col min="23" max="23" width="42.140625" style="5" customWidth="1"/>
    <col min="24" max="52" width="5.7109375" style="5"/>
    <col min="53" max="16384" width="5.7109375" style="4"/>
  </cols>
  <sheetData>
    <row r="1" spans="2:24" s="2" customFormat="1" ht="41.25" customHeight="1" thickBot="1" x14ac:dyDescent="0.3">
      <c r="B1" s="206" t="s">
        <v>117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</row>
    <row r="2" spans="2:24" s="3" customFormat="1" ht="36.75" customHeight="1" thickBot="1" x14ac:dyDescent="0.45">
      <c r="H2" s="8"/>
      <c r="I2" s="8"/>
      <c r="J2" s="8"/>
      <c r="L2" s="8"/>
      <c r="O2" s="20"/>
    </row>
    <row r="3" spans="2:24" s="3" customFormat="1" ht="27" customHeight="1" thickBot="1" x14ac:dyDescent="0.45">
      <c r="B3" s="209" t="s">
        <v>1</v>
      </c>
      <c r="C3" s="237"/>
      <c r="D3" s="237"/>
      <c r="E3" s="237"/>
      <c r="F3" s="237"/>
      <c r="G3" s="237"/>
      <c r="H3" s="237"/>
      <c r="I3" s="237"/>
      <c r="J3" s="9"/>
      <c r="K3" s="24">
        <v>46367</v>
      </c>
      <c r="L3" s="9"/>
      <c r="M3" s="33" t="s">
        <v>2</v>
      </c>
      <c r="O3" s="22">
        <f ca="1">K3-TODAY()</f>
        <v>177</v>
      </c>
      <c r="Q3" s="23" t="s">
        <v>3</v>
      </c>
      <c r="S3" s="18"/>
    </row>
    <row r="4" spans="2:24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2:24" ht="15" customHeight="1" x14ac:dyDescent="0.25">
      <c r="B5" s="211" t="s">
        <v>4</v>
      </c>
      <c r="C5" s="212"/>
      <c r="D5" s="212"/>
      <c r="E5" s="213"/>
      <c r="F5" s="3"/>
      <c r="G5" s="3"/>
      <c r="H5" s="11"/>
      <c r="I5" s="11"/>
      <c r="J5" s="11"/>
      <c r="K5" s="5"/>
      <c r="L5" s="10"/>
      <c r="M5" s="5"/>
      <c r="N5" s="5"/>
      <c r="O5" s="21"/>
      <c r="P5" s="5"/>
      <c r="Q5" s="4"/>
      <c r="R5" s="4"/>
      <c r="S5" s="4"/>
      <c r="T5" s="15"/>
      <c r="U5" s="5"/>
    </row>
    <row r="6" spans="2:24" ht="15" customHeight="1" x14ac:dyDescent="0.25">
      <c r="B6" s="242" t="s">
        <v>5</v>
      </c>
      <c r="C6" s="243"/>
      <c r="D6" s="243"/>
      <c r="E6" s="244"/>
      <c r="F6" s="3"/>
      <c r="G6" s="3"/>
      <c r="H6" s="11"/>
      <c r="I6" s="11"/>
      <c r="J6" s="11"/>
      <c r="K6" s="5"/>
      <c r="L6" s="10"/>
      <c r="M6" s="5"/>
      <c r="N6" s="5"/>
      <c r="O6" s="21"/>
      <c r="P6" s="5"/>
      <c r="Q6" s="223" t="s">
        <v>6</v>
      </c>
      <c r="R6" s="224"/>
      <c r="S6" s="225"/>
      <c r="T6" s="15"/>
      <c r="U6" s="5"/>
    </row>
    <row r="7" spans="2:24" ht="15" customHeight="1" x14ac:dyDescent="0.25">
      <c r="B7" s="245"/>
      <c r="C7" s="241"/>
      <c r="D7" s="241"/>
      <c r="E7" s="246"/>
      <c r="F7" s="3"/>
      <c r="G7" s="3"/>
      <c r="H7" s="11"/>
      <c r="I7" s="11"/>
      <c r="J7" s="11"/>
      <c r="K7" s="5"/>
      <c r="L7" s="10"/>
      <c r="M7" s="5"/>
      <c r="N7" s="5"/>
      <c r="O7" s="21"/>
      <c r="P7" s="5"/>
      <c r="Q7" s="226"/>
      <c r="R7" s="227"/>
      <c r="S7" s="228"/>
      <c r="T7" s="15"/>
      <c r="U7" s="5"/>
    </row>
    <row r="8" spans="2:24" ht="15" customHeight="1" x14ac:dyDescent="0.25">
      <c r="B8" s="245"/>
      <c r="C8" s="241"/>
      <c r="D8" s="241"/>
      <c r="E8" s="246"/>
      <c r="F8" s="3"/>
      <c r="G8" s="3"/>
      <c r="H8" s="11"/>
      <c r="I8" s="11"/>
      <c r="J8" s="11"/>
      <c r="K8" s="5"/>
      <c r="L8" s="10"/>
      <c r="M8" s="5"/>
      <c r="N8" s="5"/>
      <c r="O8" s="5"/>
      <c r="P8" s="5"/>
      <c r="Q8" s="229">
        <v>1</v>
      </c>
      <c r="R8" s="230"/>
      <c r="S8" s="35" t="s">
        <v>7</v>
      </c>
      <c r="T8" s="15"/>
      <c r="U8" s="117" t="s">
        <v>8</v>
      </c>
    </row>
    <row r="9" spans="2:24" ht="15" customHeight="1" x14ac:dyDescent="0.25">
      <c r="B9" s="245"/>
      <c r="C9" s="241"/>
      <c r="D9" s="241"/>
      <c r="E9" s="246"/>
      <c r="F9" s="3"/>
      <c r="G9" s="3"/>
      <c r="H9" s="11"/>
      <c r="I9" s="11"/>
      <c r="J9" s="11"/>
      <c r="K9" s="5"/>
      <c r="L9" s="10"/>
      <c r="M9" s="5"/>
      <c r="N9" s="5"/>
      <c r="O9" s="5"/>
      <c r="P9" s="5"/>
      <c r="Q9" s="231">
        <v>2</v>
      </c>
      <c r="R9" s="232"/>
      <c r="S9" s="36" t="s">
        <v>9</v>
      </c>
      <c r="T9" s="15"/>
      <c r="U9" s="117" t="s">
        <v>10</v>
      </c>
    </row>
    <row r="10" spans="2:24" ht="15" customHeight="1" x14ac:dyDescent="0.25">
      <c r="B10" s="245"/>
      <c r="C10" s="241"/>
      <c r="D10" s="241"/>
      <c r="E10" s="246"/>
      <c r="F10" s="3"/>
      <c r="G10" s="3"/>
      <c r="H10" s="11"/>
      <c r="I10" s="11"/>
      <c r="J10" s="11"/>
      <c r="K10" s="5"/>
      <c r="L10" s="10"/>
      <c r="M10" s="5"/>
      <c r="N10" s="5"/>
      <c r="O10" s="5"/>
      <c r="P10" s="5"/>
      <c r="Q10" s="233">
        <v>3</v>
      </c>
      <c r="R10" s="234"/>
      <c r="S10" s="36" t="s">
        <v>11</v>
      </c>
      <c r="T10" s="15"/>
      <c r="U10" s="118" t="s">
        <v>12</v>
      </c>
    </row>
    <row r="11" spans="2:24" s="3" customFormat="1" ht="15" customHeight="1" x14ac:dyDescent="0.25">
      <c r="B11" s="245"/>
      <c r="C11" s="241"/>
      <c r="D11" s="241"/>
      <c r="E11" s="246"/>
      <c r="G11" s="55"/>
      <c r="H11" s="11"/>
      <c r="I11" s="11"/>
      <c r="J11" s="11"/>
      <c r="L11" s="8"/>
      <c r="N11" s="5"/>
      <c r="P11" s="5"/>
      <c r="Q11" s="235">
        <v>4</v>
      </c>
      <c r="R11" s="236"/>
      <c r="S11" s="37" t="s">
        <v>13</v>
      </c>
    </row>
    <row r="12" spans="2:24" s="3" customFormat="1" ht="15" customHeight="1" x14ac:dyDescent="0.25">
      <c r="B12" s="247"/>
      <c r="C12" s="248"/>
      <c r="D12" s="248"/>
      <c r="E12" s="249"/>
      <c r="G12" s="169" t="s">
        <v>47</v>
      </c>
      <c r="H12" s="170"/>
      <c r="I12" s="238" t="s">
        <v>48</v>
      </c>
      <c r="J12" s="238"/>
      <c r="K12" s="238"/>
      <c r="L12" s="238"/>
      <c r="M12" s="239"/>
      <c r="N12" s="5"/>
      <c r="P12" s="5"/>
    </row>
    <row r="13" spans="2:24" s="3" customFormat="1" ht="8.1" customHeight="1" x14ac:dyDescent="0.25">
      <c r="B13" s="68"/>
      <c r="C13" s="68"/>
      <c r="D13" s="68"/>
      <c r="E13" s="68"/>
      <c r="H13" s="11"/>
      <c r="I13" s="11"/>
      <c r="J13" s="11"/>
      <c r="L13" s="8"/>
      <c r="N13" s="5"/>
      <c r="P13" s="5"/>
    </row>
    <row r="14" spans="2:24" s="3" customFormat="1" ht="8.1" customHeight="1" x14ac:dyDescent="0.25">
      <c r="H14" s="11"/>
      <c r="I14" s="11"/>
      <c r="J14" s="11"/>
      <c r="L14" s="8"/>
      <c r="N14" s="5"/>
      <c r="P14" s="5"/>
    </row>
    <row r="15" spans="2:24" s="3" customFormat="1" ht="8.1" customHeight="1" x14ac:dyDescent="0.25">
      <c r="H15" s="11"/>
      <c r="I15" s="11"/>
      <c r="J15" s="11"/>
      <c r="L15" s="8"/>
      <c r="N15" s="5"/>
      <c r="P15" s="5"/>
    </row>
    <row r="16" spans="2:24" s="5" customFormat="1" ht="48.75" customHeight="1" x14ac:dyDescent="0.25">
      <c r="B16" s="38" t="s">
        <v>14</v>
      </c>
      <c r="C16" s="34" t="s">
        <v>15</v>
      </c>
      <c r="D16" s="3"/>
      <c r="E16" s="42" t="s">
        <v>16</v>
      </c>
      <c r="F16" s="64"/>
      <c r="G16" s="42" t="s">
        <v>17</v>
      </c>
      <c r="H16" s="11"/>
      <c r="I16" s="1" t="s">
        <v>18</v>
      </c>
      <c r="J16" s="11"/>
      <c r="K16" s="1" t="s">
        <v>19</v>
      </c>
      <c r="L16" s="11"/>
      <c r="M16" s="7" t="s">
        <v>20</v>
      </c>
      <c r="O16" s="1" t="s">
        <v>21</v>
      </c>
      <c r="Q16" s="16" t="s">
        <v>22</v>
      </c>
      <c r="S16" s="1" t="s">
        <v>23</v>
      </c>
      <c r="U16" s="1" t="s">
        <v>24</v>
      </c>
    </row>
    <row r="17" spans="1:22" s="5" customFormat="1" ht="7.5" customHeight="1" x14ac:dyDescent="0.25">
      <c r="C17" s="29"/>
      <c r="D17" s="3"/>
      <c r="E17" s="65"/>
      <c r="F17" s="64"/>
      <c r="G17" s="65"/>
      <c r="H17" s="29"/>
      <c r="I17" s="29"/>
      <c r="J17" s="11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4"/>
    </row>
    <row r="18" spans="1:22" s="5" customFormat="1" ht="24" x14ac:dyDescent="0.25">
      <c r="A18" s="10"/>
      <c r="B18" s="41">
        <v>2</v>
      </c>
      <c r="C18" s="185" t="s">
        <v>51</v>
      </c>
      <c r="D18" s="3"/>
      <c r="E18" s="168">
        <v>2574.0500000000002</v>
      </c>
      <c r="F18" s="64"/>
      <c r="G18" s="66">
        <f t="shared" ref="G18:G58" si="0">B18*E18</f>
        <v>5148.1000000000004</v>
      </c>
      <c r="H18" s="29"/>
      <c r="I18" s="114" t="s">
        <v>26</v>
      </c>
      <c r="J18" s="11"/>
      <c r="K18" s="31">
        <v>4</v>
      </c>
      <c r="L18" s="12"/>
      <c r="M18" s="31">
        <v>4</v>
      </c>
      <c r="O18" s="31">
        <v>4</v>
      </c>
      <c r="Q18" s="31">
        <v>2</v>
      </c>
      <c r="S18" s="31">
        <v>2</v>
      </c>
      <c r="U18" s="180" t="s">
        <v>118</v>
      </c>
    </row>
    <row r="19" spans="1:22" s="5" customFormat="1" ht="30.75" thickBot="1" x14ac:dyDescent="0.3">
      <c r="A19" s="10"/>
      <c r="B19" s="41">
        <v>1</v>
      </c>
      <c r="C19" s="184" t="s">
        <v>119</v>
      </c>
      <c r="D19" s="30"/>
      <c r="E19" s="167">
        <v>1955.98</v>
      </c>
      <c r="F19" s="64"/>
      <c r="G19" s="66">
        <f t="shared" si="0"/>
        <v>1955.98</v>
      </c>
      <c r="H19" s="29"/>
      <c r="I19" s="114" t="s">
        <v>26</v>
      </c>
      <c r="J19" s="11"/>
      <c r="K19" s="31">
        <v>4</v>
      </c>
      <c r="L19" s="12"/>
      <c r="M19" s="31">
        <v>4</v>
      </c>
      <c r="O19" s="31">
        <v>4</v>
      </c>
      <c r="Q19" s="31">
        <v>2</v>
      </c>
      <c r="S19" s="31">
        <v>2</v>
      </c>
      <c r="U19" s="180" t="s">
        <v>120</v>
      </c>
    </row>
    <row r="20" spans="1:22" s="5" customFormat="1" ht="24.75" thickBot="1" x14ac:dyDescent="0.3">
      <c r="A20" s="10"/>
      <c r="B20" s="41">
        <v>1</v>
      </c>
      <c r="C20" s="185" t="s">
        <v>121</v>
      </c>
      <c r="D20" s="190"/>
      <c r="E20" s="168">
        <v>3490</v>
      </c>
      <c r="F20" s="64"/>
      <c r="G20" s="66">
        <f t="shared" si="0"/>
        <v>3490</v>
      </c>
      <c r="H20" s="29"/>
      <c r="I20" s="114" t="s">
        <v>26</v>
      </c>
      <c r="J20" s="11"/>
      <c r="K20" s="31">
        <v>4</v>
      </c>
      <c r="L20" s="12"/>
      <c r="M20" s="31">
        <v>4</v>
      </c>
      <c r="O20" s="31">
        <v>4</v>
      </c>
      <c r="Q20" s="31">
        <v>2</v>
      </c>
      <c r="S20" s="31">
        <v>2</v>
      </c>
      <c r="U20" s="181" t="s">
        <v>122</v>
      </c>
    </row>
    <row r="21" spans="1:22" s="5" customFormat="1" ht="24.75" thickBot="1" x14ac:dyDescent="0.3">
      <c r="A21" s="10"/>
      <c r="B21" s="41">
        <v>1</v>
      </c>
      <c r="C21" s="184" t="s">
        <v>123</v>
      </c>
      <c r="D21" s="30"/>
      <c r="E21" s="167">
        <v>25263.279999999999</v>
      </c>
      <c r="F21" s="64"/>
      <c r="G21" s="66">
        <f t="shared" si="0"/>
        <v>25263.279999999999</v>
      </c>
      <c r="H21" s="29"/>
      <c r="I21" s="114" t="s">
        <v>26</v>
      </c>
      <c r="J21" s="11"/>
      <c r="K21" s="31">
        <v>4</v>
      </c>
      <c r="L21" s="12"/>
      <c r="M21" s="31">
        <v>4</v>
      </c>
      <c r="O21" s="31">
        <v>4</v>
      </c>
      <c r="Q21" s="31">
        <v>2</v>
      </c>
      <c r="S21" s="31">
        <v>2</v>
      </c>
      <c r="U21" s="180" t="s">
        <v>118</v>
      </c>
    </row>
    <row r="22" spans="1:22" s="5" customFormat="1" ht="24" x14ac:dyDescent="0.25">
      <c r="A22" s="10"/>
      <c r="B22" s="41">
        <v>1</v>
      </c>
      <c r="C22" s="184" t="s">
        <v>57</v>
      </c>
      <c r="D22" s="30"/>
      <c r="E22" s="167">
        <v>901.58</v>
      </c>
      <c r="F22" s="64"/>
      <c r="G22" s="66">
        <f t="shared" si="0"/>
        <v>901.58</v>
      </c>
      <c r="H22" s="29"/>
      <c r="I22" s="114" t="s">
        <v>26</v>
      </c>
      <c r="J22" s="11"/>
      <c r="K22" s="31">
        <v>4</v>
      </c>
      <c r="L22" s="12"/>
      <c r="M22" s="31">
        <v>4</v>
      </c>
      <c r="O22" s="31">
        <v>4</v>
      </c>
      <c r="Q22" s="31">
        <v>2</v>
      </c>
      <c r="S22" s="31">
        <v>2</v>
      </c>
      <c r="U22" s="180" t="s">
        <v>118</v>
      </c>
    </row>
    <row r="23" spans="1:22" s="5" customFormat="1" ht="24.75" thickBot="1" x14ac:dyDescent="0.3">
      <c r="A23" s="10"/>
      <c r="B23" s="41">
        <v>1</v>
      </c>
      <c r="C23" s="184" t="s">
        <v>124</v>
      </c>
      <c r="D23" s="189"/>
      <c r="E23" s="167">
        <v>501.05</v>
      </c>
      <c r="F23" s="64"/>
      <c r="G23" s="66">
        <f>B23*E23</f>
        <v>501.05</v>
      </c>
      <c r="H23" s="29"/>
      <c r="I23" s="114" t="s">
        <v>26</v>
      </c>
      <c r="J23" s="11"/>
      <c r="K23" s="31">
        <v>4</v>
      </c>
      <c r="L23" s="12"/>
      <c r="M23" s="31">
        <v>4</v>
      </c>
      <c r="O23" s="31">
        <v>4</v>
      </c>
      <c r="Q23" s="31">
        <v>2</v>
      </c>
      <c r="S23" s="31">
        <v>2</v>
      </c>
      <c r="U23" s="181" t="s">
        <v>122</v>
      </c>
    </row>
    <row r="24" spans="1:22" s="5" customFormat="1" ht="24.75" thickBot="1" x14ac:dyDescent="0.3">
      <c r="A24" s="10"/>
      <c r="B24" s="41">
        <v>10</v>
      </c>
      <c r="C24" s="184" t="s">
        <v>59</v>
      </c>
      <c r="D24" s="189"/>
      <c r="E24" s="167">
        <v>1714.65</v>
      </c>
      <c r="F24" s="64"/>
      <c r="G24" s="66">
        <f t="shared" si="0"/>
        <v>17146.5</v>
      </c>
      <c r="H24" s="29"/>
      <c r="I24" s="114" t="s">
        <v>26</v>
      </c>
      <c r="J24" s="11"/>
      <c r="K24" s="31">
        <v>4</v>
      </c>
      <c r="L24" s="12"/>
      <c r="M24" s="31">
        <v>4</v>
      </c>
      <c r="O24" s="31">
        <v>4</v>
      </c>
      <c r="Q24" s="31">
        <v>2</v>
      </c>
      <c r="S24" s="31">
        <v>2</v>
      </c>
      <c r="U24" s="181" t="s">
        <v>122</v>
      </c>
    </row>
    <row r="25" spans="1:22" s="5" customFormat="1" ht="24.75" thickBot="1" x14ac:dyDescent="0.3">
      <c r="A25" s="10"/>
      <c r="B25" s="41">
        <v>9</v>
      </c>
      <c r="C25" s="184" t="s">
        <v>60</v>
      </c>
      <c r="D25" s="30"/>
      <c r="E25" s="167">
        <v>990</v>
      </c>
      <c r="F25" s="64"/>
      <c r="G25" s="66">
        <f t="shared" si="0"/>
        <v>8910</v>
      </c>
      <c r="H25" s="29"/>
      <c r="I25" s="114" t="s">
        <v>26</v>
      </c>
      <c r="J25" s="11"/>
      <c r="K25" s="31">
        <v>4</v>
      </c>
      <c r="L25" s="12"/>
      <c r="M25" s="31">
        <v>4</v>
      </c>
      <c r="O25" s="31">
        <v>4</v>
      </c>
      <c r="Q25" s="31">
        <v>2</v>
      </c>
      <c r="S25" s="31">
        <v>2</v>
      </c>
      <c r="U25" s="180" t="s">
        <v>118</v>
      </c>
    </row>
    <row r="26" spans="1:22" s="5" customFormat="1" ht="24.75" thickBot="1" x14ac:dyDescent="0.3">
      <c r="A26" s="10"/>
      <c r="B26" s="41">
        <v>1</v>
      </c>
      <c r="C26" s="184" t="s">
        <v>125</v>
      </c>
      <c r="D26" s="30"/>
      <c r="E26" s="167">
        <v>330</v>
      </c>
      <c r="F26" s="64"/>
      <c r="G26" s="66">
        <f t="shared" si="0"/>
        <v>330</v>
      </c>
      <c r="H26" s="29"/>
      <c r="I26" s="114" t="s">
        <v>26</v>
      </c>
      <c r="J26" s="11"/>
      <c r="K26" s="31">
        <v>4</v>
      </c>
      <c r="L26" s="12"/>
      <c r="M26" s="31">
        <v>4</v>
      </c>
      <c r="O26" s="31">
        <v>4</v>
      </c>
      <c r="Q26" s="31">
        <v>2</v>
      </c>
      <c r="S26" s="31">
        <v>2</v>
      </c>
      <c r="U26" s="180" t="s">
        <v>120</v>
      </c>
    </row>
    <row r="27" spans="1:22" s="5" customFormat="1" ht="24.75" thickBot="1" x14ac:dyDescent="0.3">
      <c r="A27" s="10"/>
      <c r="B27" s="41">
        <v>27</v>
      </c>
      <c r="C27" s="184" t="s">
        <v>65</v>
      </c>
      <c r="D27" s="30"/>
      <c r="E27" s="167">
        <v>348</v>
      </c>
      <c r="F27" s="64"/>
      <c r="G27" s="66">
        <f t="shared" si="0"/>
        <v>9396</v>
      </c>
      <c r="H27" s="29"/>
      <c r="I27" s="114" t="s">
        <v>26</v>
      </c>
      <c r="J27" s="11"/>
      <c r="K27" s="31">
        <v>4</v>
      </c>
      <c r="L27" s="12"/>
      <c r="M27" s="31">
        <v>4</v>
      </c>
      <c r="O27" s="31">
        <v>4</v>
      </c>
      <c r="Q27" s="31">
        <v>2</v>
      </c>
      <c r="S27" s="31">
        <v>2</v>
      </c>
      <c r="U27" s="180" t="s">
        <v>120</v>
      </c>
    </row>
    <row r="28" spans="1:22" s="5" customFormat="1" ht="24.75" thickBot="1" x14ac:dyDescent="0.3">
      <c r="A28" s="10"/>
      <c r="B28" s="41">
        <v>2</v>
      </c>
      <c r="C28" s="184" t="s">
        <v>66</v>
      </c>
      <c r="D28" s="189"/>
      <c r="E28" s="167">
        <v>15090</v>
      </c>
      <c r="F28" s="64"/>
      <c r="G28" s="66">
        <f t="shared" si="0"/>
        <v>30180</v>
      </c>
      <c r="H28" s="29"/>
      <c r="I28" s="114" t="s">
        <v>26</v>
      </c>
      <c r="J28" s="11"/>
      <c r="K28" s="31">
        <v>4</v>
      </c>
      <c r="L28" s="12"/>
      <c r="M28" s="31">
        <v>4</v>
      </c>
      <c r="O28" s="31">
        <v>4</v>
      </c>
      <c r="Q28" s="31">
        <v>2</v>
      </c>
      <c r="S28" s="31">
        <v>2</v>
      </c>
      <c r="U28" s="181" t="s">
        <v>122</v>
      </c>
    </row>
    <row r="29" spans="1:22" s="5" customFormat="1" ht="24.75" thickBot="1" x14ac:dyDescent="0.3">
      <c r="A29" s="10"/>
      <c r="B29" s="41">
        <v>38</v>
      </c>
      <c r="C29" s="184" t="s">
        <v>67</v>
      </c>
      <c r="D29" s="30"/>
      <c r="E29" s="167">
        <v>283</v>
      </c>
      <c r="F29" s="64"/>
      <c r="G29" s="66">
        <f t="shared" si="0"/>
        <v>10754</v>
      </c>
      <c r="H29" s="29"/>
      <c r="I29" s="114" t="s">
        <v>26</v>
      </c>
      <c r="J29" s="11"/>
      <c r="K29" s="31">
        <v>4</v>
      </c>
      <c r="L29" s="12"/>
      <c r="M29" s="31">
        <v>4</v>
      </c>
      <c r="O29" s="31">
        <v>4</v>
      </c>
      <c r="Q29" s="31">
        <v>2</v>
      </c>
      <c r="S29" s="31">
        <v>2</v>
      </c>
      <c r="U29" s="180" t="s">
        <v>120</v>
      </c>
    </row>
    <row r="30" spans="1:22" s="5" customFormat="1" ht="24.75" thickBot="1" x14ac:dyDescent="0.3">
      <c r="A30" s="10"/>
      <c r="B30" s="41">
        <v>1</v>
      </c>
      <c r="C30" s="184" t="s">
        <v>72</v>
      </c>
      <c r="D30" s="189"/>
      <c r="E30" s="167">
        <v>915.2</v>
      </c>
      <c r="F30" s="64"/>
      <c r="G30" s="66">
        <f t="shared" si="0"/>
        <v>915.2</v>
      </c>
      <c r="H30" s="29"/>
      <c r="I30" s="114" t="s">
        <v>26</v>
      </c>
      <c r="J30" s="11"/>
      <c r="K30" s="31">
        <v>4</v>
      </c>
      <c r="L30" s="12"/>
      <c r="M30" s="31">
        <v>4</v>
      </c>
      <c r="O30" s="31">
        <v>4</v>
      </c>
      <c r="Q30" s="31">
        <v>2</v>
      </c>
      <c r="S30" s="31">
        <v>2</v>
      </c>
      <c r="U30" s="181" t="s">
        <v>122</v>
      </c>
    </row>
    <row r="31" spans="1:22" s="5" customFormat="1" ht="24.75" thickBot="1" x14ac:dyDescent="0.3">
      <c r="A31" s="10"/>
      <c r="B31" s="41">
        <v>4</v>
      </c>
      <c r="C31" s="184" t="s">
        <v>75</v>
      </c>
      <c r="D31" s="30"/>
      <c r="E31" s="167">
        <v>444.55470000000003</v>
      </c>
      <c r="F31" s="64"/>
      <c r="G31" s="66">
        <f t="shared" si="0"/>
        <v>1778.2188000000001</v>
      </c>
      <c r="H31" s="29"/>
      <c r="I31" s="114" t="s">
        <v>26</v>
      </c>
      <c r="J31" s="11"/>
      <c r="K31" s="31">
        <v>4</v>
      </c>
      <c r="L31" s="12"/>
      <c r="M31" s="31">
        <v>4</v>
      </c>
      <c r="O31" s="31">
        <v>4</v>
      </c>
      <c r="Q31" s="31">
        <v>2</v>
      </c>
      <c r="S31" s="31">
        <v>2</v>
      </c>
      <c r="U31" s="181" t="s">
        <v>126</v>
      </c>
    </row>
    <row r="32" spans="1:22" s="5" customFormat="1" ht="24.75" thickBot="1" x14ac:dyDescent="0.3">
      <c r="A32" s="10"/>
      <c r="B32" s="41">
        <v>12</v>
      </c>
      <c r="C32" s="184" t="s">
        <v>127</v>
      </c>
      <c r="D32" s="189"/>
      <c r="E32" s="167">
        <v>277</v>
      </c>
      <c r="F32" s="64"/>
      <c r="G32" s="66">
        <f t="shared" si="0"/>
        <v>3324</v>
      </c>
      <c r="H32" s="29"/>
      <c r="I32" s="114" t="s">
        <v>26</v>
      </c>
      <c r="J32" s="11"/>
      <c r="K32" s="31">
        <v>4</v>
      </c>
      <c r="L32" s="12"/>
      <c r="M32" s="31">
        <v>4</v>
      </c>
      <c r="O32" s="31">
        <v>4</v>
      </c>
      <c r="Q32" s="31">
        <v>2</v>
      </c>
      <c r="S32" s="31">
        <v>2</v>
      </c>
      <c r="U32" s="181" t="s">
        <v>122</v>
      </c>
    </row>
    <row r="33" spans="1:21" s="5" customFormat="1" ht="24.75" thickBot="1" x14ac:dyDescent="0.3">
      <c r="A33" s="10"/>
      <c r="B33" s="41">
        <v>4</v>
      </c>
      <c r="C33" s="185" t="s">
        <v>78</v>
      </c>
      <c r="D33" s="2"/>
      <c r="E33" s="168">
        <v>74.5</v>
      </c>
      <c r="F33" s="64"/>
      <c r="G33" s="66">
        <f t="shared" si="0"/>
        <v>298</v>
      </c>
      <c r="H33" s="29"/>
      <c r="I33" s="114" t="s">
        <v>26</v>
      </c>
      <c r="J33" s="11"/>
      <c r="K33" s="31">
        <v>4</v>
      </c>
      <c r="L33" s="12"/>
      <c r="M33" s="31">
        <v>4</v>
      </c>
      <c r="O33" s="31">
        <v>4</v>
      </c>
      <c r="Q33" s="31">
        <v>2</v>
      </c>
      <c r="S33" s="31">
        <v>2</v>
      </c>
      <c r="U33" s="181" t="s">
        <v>126</v>
      </c>
    </row>
    <row r="34" spans="1:21" s="5" customFormat="1" ht="24.75" thickBot="1" x14ac:dyDescent="0.3">
      <c r="A34" s="10"/>
      <c r="B34" s="41">
        <v>4</v>
      </c>
      <c r="C34" s="185" t="s">
        <v>79</v>
      </c>
      <c r="D34" s="2"/>
      <c r="E34" s="168">
        <v>74.5</v>
      </c>
      <c r="F34" s="64"/>
      <c r="G34" s="66">
        <f t="shared" si="0"/>
        <v>298</v>
      </c>
      <c r="H34" s="29"/>
      <c r="I34" s="114" t="s">
        <v>26</v>
      </c>
      <c r="J34" s="11"/>
      <c r="K34" s="31">
        <v>4</v>
      </c>
      <c r="L34" s="12"/>
      <c r="M34" s="31">
        <v>4</v>
      </c>
      <c r="O34" s="31">
        <v>4</v>
      </c>
      <c r="Q34" s="31">
        <v>2</v>
      </c>
      <c r="S34" s="31">
        <v>2</v>
      </c>
      <c r="U34" s="181" t="s">
        <v>126</v>
      </c>
    </row>
    <row r="35" spans="1:21" s="5" customFormat="1" ht="24.75" thickBot="1" x14ac:dyDescent="0.3">
      <c r="A35" s="10"/>
      <c r="B35" s="41">
        <v>4</v>
      </c>
      <c r="C35" s="185" t="s">
        <v>80</v>
      </c>
      <c r="D35" s="2"/>
      <c r="E35" s="168">
        <v>95</v>
      </c>
      <c r="F35" s="64"/>
      <c r="G35" s="66">
        <f t="shared" si="0"/>
        <v>380</v>
      </c>
      <c r="H35" s="29"/>
      <c r="I35" s="114" t="s">
        <v>26</v>
      </c>
      <c r="J35" s="11"/>
      <c r="K35" s="31">
        <v>4</v>
      </c>
      <c r="L35" s="12"/>
      <c r="M35" s="31">
        <v>4</v>
      </c>
      <c r="O35" s="31">
        <v>4</v>
      </c>
      <c r="Q35" s="31">
        <v>2</v>
      </c>
      <c r="S35" s="31">
        <v>2</v>
      </c>
      <c r="U35" s="181" t="s">
        <v>126</v>
      </c>
    </row>
    <row r="36" spans="1:21" ht="24.75" thickBot="1" x14ac:dyDescent="0.3">
      <c r="A36" s="10"/>
      <c r="B36" s="41">
        <v>4</v>
      </c>
      <c r="C36" s="184" t="s">
        <v>81</v>
      </c>
      <c r="D36" s="30"/>
      <c r="E36" s="167">
        <v>168</v>
      </c>
      <c r="F36" s="64"/>
      <c r="G36" s="66">
        <f t="shared" si="0"/>
        <v>672</v>
      </c>
      <c r="H36" s="29"/>
      <c r="I36" s="114" t="s">
        <v>26</v>
      </c>
      <c r="J36" s="11"/>
      <c r="K36" s="31">
        <v>4</v>
      </c>
      <c r="L36" s="12"/>
      <c r="M36" s="31">
        <v>4</v>
      </c>
      <c r="N36" s="5"/>
      <c r="O36" s="31">
        <v>4</v>
      </c>
      <c r="P36" s="5"/>
      <c r="Q36" s="31">
        <v>2</v>
      </c>
      <c r="R36" s="5"/>
      <c r="S36" s="31">
        <v>2</v>
      </c>
      <c r="T36" s="5"/>
      <c r="U36" s="181" t="s">
        <v>126</v>
      </c>
    </row>
    <row r="37" spans="1:21" s="5" customFormat="1" ht="24.75" thickBot="1" x14ac:dyDescent="0.3">
      <c r="A37" s="10"/>
      <c r="B37" s="41">
        <v>4</v>
      </c>
      <c r="C37" s="184" t="s">
        <v>82</v>
      </c>
      <c r="D37" s="30"/>
      <c r="E37" s="167">
        <v>168</v>
      </c>
      <c r="F37" s="64"/>
      <c r="G37" s="66">
        <f t="shared" si="0"/>
        <v>672</v>
      </c>
      <c r="H37" s="29"/>
      <c r="I37" s="114" t="s">
        <v>26</v>
      </c>
      <c r="J37" s="11"/>
      <c r="K37" s="31">
        <v>4</v>
      </c>
      <c r="L37" s="12"/>
      <c r="M37" s="31">
        <v>4</v>
      </c>
      <c r="O37" s="31">
        <v>4</v>
      </c>
      <c r="Q37" s="31">
        <v>2</v>
      </c>
      <c r="S37" s="31">
        <v>2</v>
      </c>
      <c r="U37" s="181" t="s">
        <v>126</v>
      </c>
    </row>
    <row r="38" spans="1:21" s="5" customFormat="1" ht="24.75" thickBot="1" x14ac:dyDescent="0.3">
      <c r="A38" s="10"/>
      <c r="B38" s="41">
        <v>8</v>
      </c>
      <c r="C38" s="184" t="s">
        <v>83</v>
      </c>
      <c r="D38" s="30"/>
      <c r="E38" s="167">
        <v>419</v>
      </c>
      <c r="F38" s="64"/>
      <c r="G38" s="66">
        <f t="shared" si="0"/>
        <v>3352</v>
      </c>
      <c r="H38" s="29"/>
      <c r="I38" s="114" t="s">
        <v>26</v>
      </c>
      <c r="J38" s="11"/>
      <c r="K38" s="31">
        <v>4</v>
      </c>
      <c r="L38" s="12"/>
      <c r="M38" s="31">
        <v>4</v>
      </c>
      <c r="O38" s="31">
        <v>4</v>
      </c>
      <c r="Q38" s="31">
        <v>2</v>
      </c>
      <c r="S38" s="31">
        <v>2</v>
      </c>
      <c r="U38" s="180" t="s">
        <v>118</v>
      </c>
    </row>
    <row r="39" spans="1:21" ht="24.75" thickBot="1" x14ac:dyDescent="0.3">
      <c r="A39" s="10"/>
      <c r="B39" s="41">
        <v>2</v>
      </c>
      <c r="C39" s="185" t="s">
        <v>85</v>
      </c>
      <c r="D39" s="2"/>
      <c r="E39" s="168">
        <v>800</v>
      </c>
      <c r="F39" s="64"/>
      <c r="G39" s="66">
        <f t="shared" si="0"/>
        <v>1600</v>
      </c>
      <c r="H39" s="29"/>
      <c r="I39" s="114" t="s">
        <v>26</v>
      </c>
      <c r="J39" s="11"/>
      <c r="K39" s="31">
        <v>4</v>
      </c>
      <c r="L39" s="12"/>
      <c r="M39" s="31">
        <v>4</v>
      </c>
      <c r="N39" s="5"/>
      <c r="O39" s="31">
        <v>4</v>
      </c>
      <c r="P39" s="5"/>
      <c r="Q39" s="31">
        <v>2</v>
      </c>
      <c r="R39" s="5"/>
      <c r="S39" s="31">
        <v>2</v>
      </c>
      <c r="T39" s="5"/>
      <c r="U39" s="180" t="s">
        <v>118</v>
      </c>
    </row>
    <row r="40" spans="1:21" s="5" customFormat="1" ht="24.75" thickBot="1" x14ac:dyDescent="0.3">
      <c r="A40" s="10"/>
      <c r="B40" s="41">
        <v>24</v>
      </c>
      <c r="C40" s="184" t="s">
        <v>90</v>
      </c>
      <c r="D40" s="30"/>
      <c r="E40" s="167">
        <v>44.8</v>
      </c>
      <c r="F40" s="64"/>
      <c r="G40" s="66">
        <f t="shared" si="0"/>
        <v>1075.1999999999998</v>
      </c>
      <c r="H40" s="29"/>
      <c r="I40" s="114" t="s">
        <v>26</v>
      </c>
      <c r="J40" s="11"/>
      <c r="K40" s="31">
        <v>4</v>
      </c>
      <c r="L40" s="12"/>
      <c r="M40" s="31">
        <v>4</v>
      </c>
      <c r="O40" s="31">
        <v>4</v>
      </c>
      <c r="Q40" s="31">
        <v>2</v>
      </c>
      <c r="S40" s="31">
        <v>2</v>
      </c>
      <c r="U40" s="181" t="s">
        <v>126</v>
      </c>
    </row>
    <row r="41" spans="1:21" ht="24.75" thickBot="1" x14ac:dyDescent="0.3">
      <c r="A41" s="10"/>
      <c r="B41" s="41">
        <v>26</v>
      </c>
      <c r="C41" s="184" t="s">
        <v>91</v>
      </c>
      <c r="D41" s="30"/>
      <c r="E41" s="167">
        <v>119.9</v>
      </c>
      <c r="F41" s="64"/>
      <c r="G41" s="66">
        <f t="shared" si="0"/>
        <v>3117.4</v>
      </c>
      <c r="H41" s="29"/>
      <c r="I41" s="114" t="s">
        <v>26</v>
      </c>
      <c r="J41" s="11"/>
      <c r="K41" s="31">
        <v>4</v>
      </c>
      <c r="L41" s="12"/>
      <c r="M41" s="31">
        <v>4</v>
      </c>
      <c r="N41" s="5"/>
      <c r="O41" s="31">
        <v>4</v>
      </c>
      <c r="P41" s="5"/>
      <c r="Q41" s="31">
        <v>2</v>
      </c>
      <c r="R41" s="5"/>
      <c r="S41" s="31">
        <v>2</v>
      </c>
      <c r="T41" s="5"/>
      <c r="U41" s="181" t="s">
        <v>126</v>
      </c>
    </row>
    <row r="42" spans="1:21" s="5" customFormat="1" ht="24.75" thickBot="1" x14ac:dyDescent="0.3">
      <c r="A42" s="10"/>
      <c r="B42" s="41">
        <v>17</v>
      </c>
      <c r="C42" s="184" t="s">
        <v>92</v>
      </c>
      <c r="D42" s="30"/>
      <c r="E42" s="167">
        <v>169</v>
      </c>
      <c r="F42" s="64"/>
      <c r="G42" s="66">
        <f t="shared" si="0"/>
        <v>2873</v>
      </c>
      <c r="H42" s="29"/>
      <c r="I42" s="114" t="s">
        <v>26</v>
      </c>
      <c r="J42" s="11"/>
      <c r="K42" s="31">
        <v>4</v>
      </c>
      <c r="L42" s="12"/>
      <c r="M42" s="31">
        <v>4</v>
      </c>
      <c r="O42" s="31">
        <v>4</v>
      </c>
      <c r="Q42" s="31">
        <v>2</v>
      </c>
      <c r="S42" s="31">
        <v>2</v>
      </c>
      <c r="U42" s="181" t="s">
        <v>126</v>
      </c>
    </row>
    <row r="43" spans="1:21" s="5" customFormat="1" ht="24.75" thickBot="1" x14ac:dyDescent="0.3">
      <c r="A43" s="10"/>
      <c r="B43" s="41">
        <v>1</v>
      </c>
      <c r="C43" s="184" t="s">
        <v>93</v>
      </c>
      <c r="D43" s="30"/>
      <c r="E43" s="167">
        <v>299</v>
      </c>
      <c r="F43" s="64"/>
      <c r="G43" s="66">
        <f t="shared" si="0"/>
        <v>299</v>
      </c>
      <c r="H43" s="29"/>
      <c r="I43" s="114" t="s">
        <v>26</v>
      </c>
      <c r="J43" s="11"/>
      <c r="K43" s="31">
        <v>4</v>
      </c>
      <c r="L43" s="12"/>
      <c r="M43" s="31">
        <v>4</v>
      </c>
      <c r="O43" s="31">
        <v>4</v>
      </c>
      <c r="Q43" s="31">
        <v>2</v>
      </c>
      <c r="S43" s="31">
        <v>2</v>
      </c>
      <c r="U43" s="181" t="s">
        <v>126</v>
      </c>
    </row>
    <row r="44" spans="1:21" ht="24.75" thickBot="1" x14ac:dyDescent="0.3">
      <c r="A44" s="10"/>
      <c r="B44" s="41">
        <v>9</v>
      </c>
      <c r="C44" s="184" t="s">
        <v>94</v>
      </c>
      <c r="D44" s="189"/>
      <c r="E44" s="167">
        <v>2520</v>
      </c>
      <c r="F44" s="64"/>
      <c r="G44" s="66">
        <f t="shared" si="0"/>
        <v>22680</v>
      </c>
      <c r="H44" s="29"/>
      <c r="I44" s="114" t="s">
        <v>26</v>
      </c>
      <c r="J44" s="11"/>
      <c r="K44" s="31">
        <v>4</v>
      </c>
      <c r="L44" s="12"/>
      <c r="M44" s="31">
        <v>4</v>
      </c>
      <c r="N44" s="5"/>
      <c r="O44" s="31">
        <v>4</v>
      </c>
      <c r="P44" s="5"/>
      <c r="Q44" s="31">
        <v>2</v>
      </c>
      <c r="R44" s="5"/>
      <c r="S44" s="31">
        <v>2</v>
      </c>
      <c r="T44" s="5"/>
      <c r="U44" s="181" t="s">
        <v>122</v>
      </c>
    </row>
    <row r="45" spans="1:21" ht="24" x14ac:dyDescent="0.25">
      <c r="A45" s="10"/>
      <c r="B45" s="41">
        <v>1</v>
      </c>
      <c r="C45" s="184" t="s">
        <v>128</v>
      </c>
      <c r="D45" s="189"/>
      <c r="E45" s="167">
        <v>1366.2</v>
      </c>
      <c r="F45" s="64"/>
      <c r="G45" s="66">
        <f t="shared" si="0"/>
        <v>1366.2</v>
      </c>
      <c r="H45" s="29"/>
      <c r="I45" s="114" t="s">
        <v>26</v>
      </c>
      <c r="J45" s="11"/>
      <c r="K45" s="31">
        <v>4</v>
      </c>
      <c r="L45" s="12"/>
      <c r="M45" s="31">
        <v>4</v>
      </c>
      <c r="N45" s="5"/>
      <c r="O45" s="31">
        <v>4</v>
      </c>
      <c r="P45" s="5"/>
      <c r="Q45" s="31">
        <v>2</v>
      </c>
      <c r="R45" s="5">
        <v>4</v>
      </c>
      <c r="S45" s="31">
        <v>2</v>
      </c>
      <c r="T45" s="5"/>
      <c r="U45" s="181" t="s">
        <v>122</v>
      </c>
    </row>
    <row r="46" spans="1:21" s="5" customFormat="1" ht="24.75" thickBot="1" x14ac:dyDescent="0.3">
      <c r="A46" s="10"/>
      <c r="B46" s="41">
        <v>2</v>
      </c>
      <c r="C46" s="184" t="s">
        <v>129</v>
      </c>
      <c r="D46" s="189"/>
      <c r="E46" s="167">
        <v>474.95</v>
      </c>
      <c r="F46" s="64"/>
      <c r="G46" s="66">
        <f t="shared" si="0"/>
        <v>949.9</v>
      </c>
      <c r="H46" s="29"/>
      <c r="I46" s="114" t="s">
        <v>26</v>
      </c>
      <c r="J46" s="11"/>
      <c r="K46" s="31">
        <v>4</v>
      </c>
      <c r="L46" s="12"/>
      <c r="M46" s="31">
        <v>4</v>
      </c>
      <c r="O46" s="31">
        <v>4</v>
      </c>
      <c r="Q46" s="31">
        <v>2</v>
      </c>
      <c r="S46" s="31">
        <v>2</v>
      </c>
      <c r="U46" s="181" t="s">
        <v>122</v>
      </c>
    </row>
    <row r="47" spans="1:21" s="5" customFormat="1" ht="24.75" thickBot="1" x14ac:dyDescent="0.3">
      <c r="A47" s="10"/>
      <c r="B47" s="41">
        <v>1</v>
      </c>
      <c r="C47" s="184" t="s">
        <v>101</v>
      </c>
      <c r="D47" s="30"/>
      <c r="E47" s="167">
        <v>649.6</v>
      </c>
      <c r="F47" s="64"/>
      <c r="G47" s="66">
        <f t="shared" si="0"/>
        <v>649.6</v>
      </c>
      <c r="H47" s="29"/>
      <c r="I47" s="114" t="s">
        <v>26</v>
      </c>
      <c r="J47" s="11"/>
      <c r="K47" s="31">
        <v>4</v>
      </c>
      <c r="L47" s="12"/>
      <c r="M47" s="31">
        <v>4</v>
      </c>
      <c r="O47" s="31">
        <v>4</v>
      </c>
      <c r="Q47" s="31">
        <v>2</v>
      </c>
      <c r="S47" s="31">
        <v>2</v>
      </c>
      <c r="U47" s="181" t="s">
        <v>126</v>
      </c>
    </row>
    <row r="48" spans="1:21" ht="24.75" thickBot="1" x14ac:dyDescent="0.3">
      <c r="A48" s="10"/>
      <c r="B48" s="41">
        <v>12</v>
      </c>
      <c r="C48" s="184" t="s">
        <v>102</v>
      </c>
      <c r="D48" s="189"/>
      <c r="E48" s="167">
        <v>450</v>
      </c>
      <c r="F48" s="64"/>
      <c r="G48" s="66">
        <f t="shared" si="0"/>
        <v>5400</v>
      </c>
      <c r="H48" s="29"/>
      <c r="I48" s="114" t="s">
        <v>26</v>
      </c>
      <c r="J48" s="11"/>
      <c r="K48" s="31">
        <v>4</v>
      </c>
      <c r="L48" s="12"/>
      <c r="M48" s="31">
        <v>4</v>
      </c>
      <c r="N48" s="5"/>
      <c r="O48" s="31">
        <v>4</v>
      </c>
      <c r="P48" s="5"/>
      <c r="Q48" s="31">
        <v>2</v>
      </c>
      <c r="R48" s="5"/>
      <c r="S48" s="31">
        <v>2</v>
      </c>
      <c r="T48" s="5"/>
      <c r="U48" s="181" t="s">
        <v>122</v>
      </c>
    </row>
    <row r="49" spans="1:21" s="5" customFormat="1" ht="24.75" thickBot="1" x14ac:dyDescent="0.3">
      <c r="A49" s="10"/>
      <c r="B49" s="41">
        <v>4</v>
      </c>
      <c r="C49" s="184" t="s">
        <v>104</v>
      </c>
      <c r="D49" s="30"/>
      <c r="E49" s="167">
        <v>343.5</v>
      </c>
      <c r="F49" s="64"/>
      <c r="G49" s="66">
        <f t="shared" si="0"/>
        <v>1374</v>
      </c>
      <c r="H49" s="29"/>
      <c r="I49" s="114" t="s">
        <v>26</v>
      </c>
      <c r="J49" s="11"/>
      <c r="K49" s="31">
        <v>4</v>
      </c>
      <c r="L49" s="12"/>
      <c r="M49" s="31">
        <v>4</v>
      </c>
      <c r="O49" s="31">
        <v>4</v>
      </c>
      <c r="Q49" s="31">
        <v>2</v>
      </c>
      <c r="S49" s="31">
        <v>2</v>
      </c>
      <c r="U49" s="181" t="s">
        <v>126</v>
      </c>
    </row>
    <row r="50" spans="1:21" s="5" customFormat="1" ht="24.75" thickBot="1" x14ac:dyDescent="0.3">
      <c r="A50" s="10"/>
      <c r="B50" s="41">
        <v>4</v>
      </c>
      <c r="C50" s="184" t="s">
        <v>105</v>
      </c>
      <c r="D50" s="30"/>
      <c r="E50" s="167">
        <v>84</v>
      </c>
      <c r="F50" s="64"/>
      <c r="G50" s="66">
        <f t="shared" si="0"/>
        <v>336</v>
      </c>
      <c r="H50" s="29"/>
      <c r="I50" s="114" t="s">
        <v>26</v>
      </c>
      <c r="J50" s="11"/>
      <c r="K50" s="31">
        <v>4</v>
      </c>
      <c r="L50" s="12"/>
      <c r="M50" s="31">
        <v>4</v>
      </c>
      <c r="O50" s="31">
        <v>4</v>
      </c>
      <c r="Q50" s="31">
        <v>2</v>
      </c>
      <c r="S50" s="31">
        <v>2</v>
      </c>
      <c r="U50" s="181" t="s">
        <v>126</v>
      </c>
    </row>
    <row r="51" spans="1:21" ht="24.75" thickBot="1" x14ac:dyDescent="0.3">
      <c r="A51" s="10"/>
      <c r="B51" s="41">
        <v>2</v>
      </c>
      <c r="C51" s="184" t="s">
        <v>130</v>
      </c>
      <c r="D51" s="30"/>
      <c r="E51" s="167">
        <v>2249.9</v>
      </c>
      <c r="F51" s="64"/>
      <c r="G51" s="66">
        <f t="shared" si="0"/>
        <v>4499.8</v>
      </c>
      <c r="H51" s="29"/>
      <c r="I51" s="114" t="s">
        <v>26</v>
      </c>
      <c r="J51" s="11"/>
      <c r="K51" s="31">
        <v>4</v>
      </c>
      <c r="L51" s="12"/>
      <c r="M51" s="31">
        <v>4</v>
      </c>
      <c r="N51" s="5"/>
      <c r="O51" s="31">
        <v>4</v>
      </c>
      <c r="P51" s="5"/>
      <c r="Q51" s="31">
        <v>2</v>
      </c>
      <c r="R51" s="5"/>
      <c r="S51" s="31">
        <v>2</v>
      </c>
      <c r="T51" s="5"/>
      <c r="U51" s="181" t="s">
        <v>126</v>
      </c>
    </row>
    <row r="52" spans="1:21" s="5" customFormat="1" ht="24" x14ac:dyDescent="0.25">
      <c r="A52" s="10"/>
      <c r="B52" s="41">
        <v>9</v>
      </c>
      <c r="C52" s="184" t="s">
        <v>108</v>
      </c>
      <c r="D52" s="30"/>
      <c r="E52" s="167">
        <v>88.5</v>
      </c>
      <c r="F52" s="64"/>
      <c r="G52" s="66">
        <f t="shared" si="0"/>
        <v>796.5</v>
      </c>
      <c r="H52" s="29"/>
      <c r="I52" s="114" t="s">
        <v>26</v>
      </c>
      <c r="J52" s="11"/>
      <c r="K52" s="31">
        <v>4</v>
      </c>
      <c r="L52" s="12"/>
      <c r="M52" s="31">
        <v>4</v>
      </c>
      <c r="O52" s="31">
        <v>4</v>
      </c>
      <c r="Q52" s="31">
        <v>2</v>
      </c>
      <c r="S52" s="31">
        <v>2</v>
      </c>
      <c r="U52" s="181" t="s">
        <v>126</v>
      </c>
    </row>
    <row r="53" spans="1:21" s="5" customFormat="1" ht="24.75" customHeight="1" x14ac:dyDescent="0.25">
      <c r="A53" s="10"/>
      <c r="B53" s="41">
        <v>12</v>
      </c>
      <c r="C53" s="184" t="s">
        <v>25</v>
      </c>
      <c r="D53" s="30"/>
      <c r="E53" s="167">
        <v>2602</v>
      </c>
      <c r="F53" s="64"/>
      <c r="G53" s="66">
        <f t="shared" si="0"/>
        <v>31224</v>
      </c>
      <c r="H53" s="29"/>
      <c r="I53" s="114" t="s">
        <v>26</v>
      </c>
      <c r="J53" s="11"/>
      <c r="K53" s="31">
        <v>4</v>
      </c>
      <c r="L53" s="12"/>
      <c r="M53" s="31">
        <v>4</v>
      </c>
      <c r="O53" s="31">
        <v>4</v>
      </c>
      <c r="Q53" s="31">
        <v>2</v>
      </c>
      <c r="S53" s="31">
        <v>2</v>
      </c>
      <c r="U53" s="186" t="s">
        <v>27</v>
      </c>
    </row>
    <row r="54" spans="1:21" s="5" customFormat="1" ht="24.75" customHeight="1" x14ac:dyDescent="0.25">
      <c r="A54" s="10"/>
      <c r="B54" s="41">
        <v>16</v>
      </c>
      <c r="C54" s="184" t="s">
        <v>28</v>
      </c>
      <c r="D54" s="30"/>
      <c r="E54" s="167">
        <v>3573</v>
      </c>
      <c r="F54" s="64"/>
      <c r="G54" s="66">
        <f t="shared" si="0"/>
        <v>57168</v>
      </c>
      <c r="H54" s="29"/>
      <c r="I54" s="114" t="s">
        <v>26</v>
      </c>
      <c r="J54" s="11"/>
      <c r="K54" s="31">
        <v>4</v>
      </c>
      <c r="L54" s="12"/>
      <c r="M54" s="31">
        <v>4</v>
      </c>
      <c r="O54" s="31">
        <v>4</v>
      </c>
      <c r="Q54" s="31">
        <v>2</v>
      </c>
      <c r="S54" s="31">
        <v>2</v>
      </c>
      <c r="U54" s="186" t="s">
        <v>27</v>
      </c>
    </row>
    <row r="55" spans="1:21" s="5" customFormat="1" ht="24.75" customHeight="1" x14ac:dyDescent="0.25">
      <c r="A55" s="10"/>
      <c r="B55" s="41">
        <v>8</v>
      </c>
      <c r="C55" s="184" t="s">
        <v>29</v>
      </c>
      <c r="D55" s="30"/>
      <c r="E55" s="167">
        <v>1920</v>
      </c>
      <c r="F55" s="64"/>
      <c r="G55" s="66">
        <f t="shared" si="0"/>
        <v>15360</v>
      </c>
      <c r="H55" s="29"/>
      <c r="I55" s="114" t="s">
        <v>26</v>
      </c>
      <c r="J55" s="11"/>
      <c r="K55" s="31">
        <v>4</v>
      </c>
      <c r="L55" s="12"/>
      <c r="M55" s="31">
        <v>4</v>
      </c>
      <c r="O55" s="31">
        <v>4</v>
      </c>
      <c r="Q55" s="31">
        <v>2</v>
      </c>
      <c r="S55" s="31">
        <v>2</v>
      </c>
      <c r="U55" s="186" t="s">
        <v>27</v>
      </c>
    </row>
    <row r="56" spans="1:21" s="5" customFormat="1" ht="24.75" customHeight="1" x14ac:dyDescent="0.25">
      <c r="A56" s="10"/>
      <c r="B56" s="41">
        <v>1</v>
      </c>
      <c r="C56" s="184" t="s">
        <v>112</v>
      </c>
      <c r="D56" s="30"/>
      <c r="E56" s="167">
        <v>218638</v>
      </c>
      <c r="F56" s="64"/>
      <c r="G56" s="66">
        <f t="shared" si="0"/>
        <v>218638</v>
      </c>
      <c r="H56" s="29"/>
      <c r="I56" s="114" t="s">
        <v>26</v>
      </c>
      <c r="J56" s="11"/>
      <c r="K56" s="31">
        <v>4</v>
      </c>
      <c r="L56" s="12"/>
      <c r="M56" s="31">
        <v>4</v>
      </c>
      <c r="O56" s="31">
        <v>4</v>
      </c>
      <c r="Q56" s="31">
        <v>3</v>
      </c>
      <c r="S56" s="31">
        <v>3</v>
      </c>
      <c r="U56" s="183" t="s">
        <v>131</v>
      </c>
    </row>
    <row r="57" spans="1:21" s="5" customFormat="1" ht="24" x14ac:dyDescent="0.25">
      <c r="A57" s="10"/>
      <c r="B57" s="41">
        <v>1</v>
      </c>
      <c r="C57" s="184" t="s">
        <v>110</v>
      </c>
      <c r="D57" s="30"/>
      <c r="E57" s="167">
        <v>98</v>
      </c>
      <c r="F57" s="64"/>
      <c r="G57" s="66">
        <f t="shared" si="0"/>
        <v>98</v>
      </c>
      <c r="H57" s="29"/>
      <c r="I57" s="114" t="s">
        <v>26</v>
      </c>
      <c r="J57" s="11"/>
      <c r="K57" s="31">
        <v>4</v>
      </c>
      <c r="L57" s="12"/>
      <c r="M57" s="31">
        <v>4</v>
      </c>
      <c r="O57" s="31">
        <v>4</v>
      </c>
      <c r="Q57" s="31">
        <v>2</v>
      </c>
      <c r="S57" s="31">
        <v>2</v>
      </c>
      <c r="U57" s="181" t="s">
        <v>126</v>
      </c>
    </row>
    <row r="58" spans="1:21" s="5" customFormat="1" ht="24" x14ac:dyDescent="0.25">
      <c r="A58" s="10"/>
      <c r="B58" s="41">
        <v>2</v>
      </c>
      <c r="C58" s="184" t="s">
        <v>132</v>
      </c>
      <c r="D58" s="30"/>
      <c r="E58" s="167">
        <v>2600</v>
      </c>
      <c r="F58" s="64"/>
      <c r="G58" s="66">
        <f t="shared" si="0"/>
        <v>5200</v>
      </c>
      <c r="H58" s="29"/>
      <c r="I58" s="114" t="s">
        <v>26</v>
      </c>
      <c r="J58" s="11"/>
      <c r="K58" s="31">
        <v>4</v>
      </c>
      <c r="L58" s="12"/>
      <c r="M58" s="31">
        <v>4</v>
      </c>
      <c r="O58" s="31">
        <v>4</v>
      </c>
      <c r="Q58" s="31">
        <v>2</v>
      </c>
      <c r="S58" s="31">
        <v>2</v>
      </c>
      <c r="U58" s="181" t="s">
        <v>126</v>
      </c>
    </row>
    <row r="59" spans="1:21" s="5" customFormat="1" ht="9" customHeight="1" thickBot="1" x14ac:dyDescent="0.3">
      <c r="A59" s="10"/>
      <c r="B59" s="43"/>
      <c r="C59" s="30"/>
      <c r="D59" s="30"/>
      <c r="E59" s="44"/>
      <c r="F59" s="3"/>
      <c r="G59" s="45"/>
      <c r="H59" s="12"/>
      <c r="I59" s="17"/>
      <c r="J59" s="12"/>
      <c r="K59" s="17"/>
      <c r="L59" s="17"/>
      <c r="M59" s="17"/>
      <c r="N59" s="17"/>
      <c r="O59" s="17"/>
      <c r="P59" s="17"/>
      <c r="Q59" s="17"/>
      <c r="R59" s="17"/>
      <c r="S59" s="17"/>
      <c r="U59" s="10"/>
    </row>
    <row r="60" spans="1:21" s="5" customFormat="1" ht="32.25" customHeight="1" thickBot="1" x14ac:dyDescent="0.3">
      <c r="A60" s="10"/>
      <c r="B60" s="43"/>
      <c r="C60" s="240" t="s">
        <v>33</v>
      </c>
      <c r="D60" s="240"/>
      <c r="E60" s="240"/>
      <c r="F60" s="3"/>
      <c r="G60" s="47">
        <f>SUM(G18:G58)</f>
        <v>500370.50880000001</v>
      </c>
      <c r="H60" s="12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U60" s="10"/>
    </row>
    <row r="61" spans="1:21" s="5" customFormat="1" ht="12.75" customHeight="1" thickBot="1" x14ac:dyDescent="0.3">
      <c r="A61" s="10"/>
      <c r="B61" s="43"/>
      <c r="C61" s="202"/>
      <c r="D61" s="202"/>
      <c r="E61" s="202"/>
      <c r="F61" s="3"/>
      <c r="G61" s="46"/>
      <c r="H61" s="12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U61" s="10"/>
    </row>
    <row r="62" spans="1:21" s="5" customFormat="1" ht="30" customHeight="1" thickBot="1" x14ac:dyDescent="0.3">
      <c r="A62" s="10"/>
      <c r="B62" s="43"/>
      <c r="C62" s="202"/>
      <c r="D62" s="202"/>
      <c r="E62" s="202" t="s">
        <v>26</v>
      </c>
      <c r="F62" s="3"/>
      <c r="G62" s="58">
        <f>SUMIF(I18:I58,E62,G18:G58)</f>
        <v>500370.50880000001</v>
      </c>
      <c r="H62" s="12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U62" s="10"/>
    </row>
    <row r="63" spans="1:21" s="5" customFormat="1" ht="12.75" customHeight="1" x14ac:dyDescent="0.25">
      <c r="A63" s="10"/>
      <c r="B63" s="43"/>
      <c r="C63" s="202"/>
      <c r="D63" s="202"/>
      <c r="E63" s="202"/>
      <c r="F63" s="3"/>
      <c r="G63" s="60"/>
      <c r="H63" s="12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U63" s="10"/>
    </row>
    <row r="64" spans="1:21" ht="30" customHeight="1" thickBot="1" x14ac:dyDescent="0.3">
      <c r="A64" s="30"/>
      <c r="E64" s="204" t="s">
        <v>31</v>
      </c>
      <c r="G64" s="58">
        <f>SUMIF(I18:I58,E64,G18:G58)</f>
        <v>0</v>
      </c>
      <c r="H64" s="30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30"/>
      <c r="U64" s="30"/>
    </row>
    <row r="65" spans="3:52" ht="20.100000000000001" hidden="1" customHeight="1" x14ac:dyDescent="0.25">
      <c r="C65" s="17" t="s">
        <v>34</v>
      </c>
      <c r="D65" s="17"/>
      <c r="E65" s="17"/>
      <c r="F65" s="17"/>
      <c r="G65" s="17"/>
      <c r="K65" s="6">
        <f>SUM(K66:K69)</f>
        <v>41</v>
      </c>
      <c r="L65" s="12"/>
      <c r="M65" s="6">
        <f>SUM(M66:M69)</f>
        <v>41</v>
      </c>
      <c r="O65" s="6">
        <f>SUM(O66:O69)</f>
        <v>41</v>
      </c>
      <c r="Q65" s="6">
        <f>SUM(Q66:Q69)</f>
        <v>41</v>
      </c>
      <c r="S65" s="6">
        <f>SUM(S66:S69)</f>
        <v>41</v>
      </c>
      <c r="U65" s="5"/>
      <c r="AZ65" s="4"/>
    </row>
    <row r="66" spans="3:52" ht="20.100000000000001" hidden="1" customHeight="1" x14ac:dyDescent="0.25">
      <c r="C66" s="17" t="s">
        <v>35</v>
      </c>
      <c r="D66" s="17"/>
      <c r="E66" s="17"/>
      <c r="F66" s="17"/>
      <c r="G66" s="17"/>
      <c r="K66" s="6">
        <f>COUNTIF(K18:K58,Q8)</f>
        <v>0</v>
      </c>
      <c r="M66" s="6">
        <f>COUNTIF(M18:M58,Q8)</f>
        <v>0</v>
      </c>
      <c r="O66" s="6">
        <f>COUNTIF(O18:O58,Q8)</f>
        <v>0</v>
      </c>
      <c r="Q66" s="6">
        <f>COUNTIF(Q18:Q58,Q8)</f>
        <v>0</v>
      </c>
      <c r="S66" s="6">
        <f>COUNTIF(S18:S58,Q8)</f>
        <v>0</v>
      </c>
      <c r="U66" s="5"/>
      <c r="AZ66" s="4"/>
    </row>
    <row r="67" spans="3:52" ht="20.100000000000001" hidden="1" customHeight="1" x14ac:dyDescent="0.25">
      <c r="C67" s="17" t="s">
        <v>36</v>
      </c>
      <c r="D67" s="17"/>
      <c r="E67" s="17"/>
      <c r="F67" s="17"/>
      <c r="G67" s="17"/>
      <c r="K67" s="6">
        <f>COUNTIF(K18:K58,Q9)</f>
        <v>0</v>
      </c>
      <c r="M67" s="6">
        <f>COUNTIF(M18:M58,Q9)</f>
        <v>0</v>
      </c>
      <c r="O67" s="6">
        <f>COUNTIF(O18:O58,Q9)</f>
        <v>0</v>
      </c>
      <c r="Q67" s="6">
        <f>COUNTIF(Q18:Q58,Q9)</f>
        <v>40</v>
      </c>
      <c r="S67" s="6">
        <f>COUNTIF(S18:S58,Q9)</f>
        <v>40</v>
      </c>
      <c r="U67" s="5"/>
      <c r="AZ67" s="4"/>
    </row>
    <row r="68" spans="3:52" ht="20.100000000000001" hidden="1" customHeight="1" x14ac:dyDescent="0.25">
      <c r="C68" s="17" t="s">
        <v>37</v>
      </c>
      <c r="D68" s="17"/>
      <c r="E68" s="17"/>
      <c r="F68" s="17"/>
      <c r="G68" s="17"/>
      <c r="K68" s="6">
        <f>COUNTIF(H18:K58,Q10)</f>
        <v>0</v>
      </c>
      <c r="M68" s="6">
        <f>COUNTIF(M18:M58,Q10)</f>
        <v>0</v>
      </c>
      <c r="O68" s="6">
        <f>COUNTIF(O18:O58,Q10)</f>
        <v>0</v>
      </c>
      <c r="Q68" s="6">
        <f>COUNTIF(Q18:Q58,Q10)</f>
        <v>1</v>
      </c>
      <c r="S68" s="6">
        <f>COUNTIF(S18:S58,Q10)</f>
        <v>1</v>
      </c>
      <c r="U68" s="5"/>
      <c r="AZ68" s="4"/>
    </row>
    <row r="69" spans="3:52" ht="20.100000000000001" hidden="1" customHeight="1" x14ac:dyDescent="0.25">
      <c r="C69" s="17" t="s">
        <v>38</v>
      </c>
      <c r="D69" s="17"/>
      <c r="E69" s="17"/>
      <c r="F69" s="17"/>
      <c r="G69" s="17"/>
      <c r="K69" s="6">
        <f>COUNTIF(K18:K58,Q11)</f>
        <v>41</v>
      </c>
      <c r="M69" s="6">
        <f>COUNTIF(M18:M58,Q11)</f>
        <v>41</v>
      </c>
      <c r="O69" s="6">
        <f>COUNTIF(O18:O58,Q11)</f>
        <v>41</v>
      </c>
      <c r="Q69" s="6">
        <f>COUNTIF(Q18:Q58,Q11)</f>
        <v>0</v>
      </c>
      <c r="S69" s="6">
        <f>COUNTIF(S18:S58,Q11)</f>
        <v>0</v>
      </c>
      <c r="U69" s="5"/>
      <c r="AZ69" s="4"/>
    </row>
    <row r="70" spans="3:52" ht="10.5" customHeight="1" thickBot="1" x14ac:dyDescent="0.3">
      <c r="C70" s="17"/>
      <c r="D70" s="17"/>
      <c r="E70" s="17"/>
      <c r="F70" s="17"/>
      <c r="G70" s="17"/>
      <c r="K70" s="13"/>
      <c r="M70" s="13"/>
      <c r="O70" s="13"/>
      <c r="Q70" s="13"/>
      <c r="S70" s="13"/>
      <c r="U70" s="5"/>
      <c r="AZ70" s="4"/>
    </row>
    <row r="71" spans="3:52" ht="30.75" customHeight="1" thickBot="1" x14ac:dyDescent="0.3">
      <c r="C71" s="17"/>
      <c r="D71" s="17"/>
      <c r="E71" s="50" t="s">
        <v>39</v>
      </c>
      <c r="F71" s="17"/>
      <c r="G71" s="52">
        <f>SUMIF(I18:I58,E71,G18:G58)</f>
        <v>0</v>
      </c>
      <c r="K71" s="163" t="s">
        <v>19</v>
      </c>
      <c r="L71" s="164"/>
      <c r="M71" s="164" t="s">
        <v>20</v>
      </c>
      <c r="N71" s="164"/>
      <c r="O71" s="164" t="s">
        <v>21</v>
      </c>
      <c r="P71" s="164"/>
      <c r="Q71" s="165" t="s">
        <v>22</v>
      </c>
      <c r="R71" s="164"/>
      <c r="S71" s="164" t="s">
        <v>23</v>
      </c>
      <c r="U71" s="5"/>
      <c r="AZ71" s="4"/>
    </row>
    <row r="72" spans="3:52" ht="20.25" customHeight="1" x14ac:dyDescent="0.25">
      <c r="C72" s="17"/>
      <c r="D72" s="17"/>
      <c r="E72" s="50"/>
      <c r="F72" s="17"/>
      <c r="G72" s="51"/>
      <c r="K72" s="2"/>
      <c r="L72" s="2"/>
      <c r="M72" s="2"/>
      <c r="N72" s="4"/>
      <c r="O72" s="2"/>
      <c r="P72" s="4"/>
      <c r="Q72" s="2"/>
      <c r="R72" s="4"/>
      <c r="S72" s="2"/>
      <c r="U72" s="5"/>
      <c r="AZ72" s="4"/>
    </row>
    <row r="73" spans="3:52" ht="20.100000000000001" customHeight="1" x14ac:dyDescent="0.25">
      <c r="C73" s="240" t="s">
        <v>40</v>
      </c>
      <c r="D73" s="240"/>
      <c r="E73" s="240"/>
      <c r="F73" s="240"/>
      <c r="G73" s="240"/>
      <c r="H73" s="14"/>
      <c r="I73" s="14"/>
      <c r="J73" s="14"/>
      <c r="K73" s="25">
        <f>K68/K65</f>
        <v>0</v>
      </c>
      <c r="L73" s="26"/>
      <c r="M73" s="25">
        <f t="shared" ref="M73:S73" si="1">M68/M65</f>
        <v>0</v>
      </c>
      <c r="N73" s="27"/>
      <c r="O73" s="25">
        <f t="shared" si="1"/>
        <v>0</v>
      </c>
      <c r="P73" s="27"/>
      <c r="Q73" s="25">
        <f t="shared" si="1"/>
        <v>2.4390243902439025E-2</v>
      </c>
      <c r="R73" s="27"/>
      <c r="S73" s="25">
        <f t="shared" si="1"/>
        <v>2.4390243902439025E-2</v>
      </c>
      <c r="U73" s="5"/>
      <c r="AY73" s="4"/>
      <c r="AZ73" s="4"/>
    </row>
    <row r="74" spans="3:52" ht="7.5" customHeight="1" thickBot="1" x14ac:dyDescent="0.3">
      <c r="C74" s="19"/>
      <c r="D74" s="19"/>
      <c r="E74" s="19"/>
      <c r="F74" s="19"/>
      <c r="G74" s="19"/>
      <c r="H74" s="4"/>
      <c r="I74" s="4"/>
      <c r="J74" s="4"/>
      <c r="K74" s="28"/>
      <c r="L74" s="26"/>
      <c r="M74" s="28"/>
      <c r="N74" s="27"/>
      <c r="O74" s="28"/>
      <c r="P74" s="27"/>
      <c r="Q74" s="28"/>
      <c r="R74" s="27"/>
      <c r="S74" s="28"/>
      <c r="U74" s="5"/>
      <c r="AY74" s="4"/>
      <c r="AZ74" s="4"/>
    </row>
    <row r="75" spans="3:52" ht="20.100000000000001" customHeight="1" thickBot="1" x14ac:dyDescent="0.3">
      <c r="C75" s="240" t="s">
        <v>41</v>
      </c>
      <c r="D75" s="240"/>
      <c r="E75" s="240"/>
      <c r="F75" s="240"/>
      <c r="G75" s="240"/>
      <c r="K75" s="25">
        <f>K67/K65</f>
        <v>0</v>
      </c>
      <c r="L75" s="26"/>
      <c r="M75" s="25">
        <f t="shared" ref="M75:S75" si="2">M67/M65</f>
        <v>0</v>
      </c>
      <c r="N75" s="27"/>
      <c r="O75" s="25">
        <f t="shared" si="2"/>
        <v>0</v>
      </c>
      <c r="P75" s="27"/>
      <c r="Q75" s="25">
        <f t="shared" si="2"/>
        <v>0.97560975609756095</v>
      </c>
      <c r="R75" s="27"/>
      <c r="S75" s="25">
        <f t="shared" si="2"/>
        <v>0.97560975609756095</v>
      </c>
    </row>
    <row r="76" spans="3:52" ht="7.5" customHeight="1" thickBot="1" x14ac:dyDescent="0.3">
      <c r="C76" s="19"/>
      <c r="D76" s="19"/>
      <c r="E76" s="19"/>
      <c r="F76" s="19"/>
      <c r="G76" s="19"/>
      <c r="H76" s="4"/>
      <c r="I76" s="4"/>
      <c r="J76" s="4"/>
      <c r="K76" s="27"/>
      <c r="L76" s="26"/>
      <c r="M76" s="27"/>
      <c r="N76" s="27"/>
      <c r="O76" s="27"/>
      <c r="P76" s="27"/>
      <c r="Q76" s="27"/>
      <c r="R76" s="27"/>
      <c r="S76" s="27"/>
    </row>
    <row r="77" spans="3:52" ht="18" customHeight="1" thickBot="1" x14ac:dyDescent="0.3">
      <c r="C77" s="240" t="s">
        <v>42</v>
      </c>
      <c r="D77" s="240"/>
      <c r="E77" s="240"/>
      <c r="F77" s="240"/>
      <c r="G77" s="240"/>
      <c r="K77" s="25">
        <f>K66/K65</f>
        <v>0</v>
      </c>
      <c r="L77" s="26"/>
      <c r="M77" s="25">
        <f t="shared" ref="M77:S77" si="3">M66/M65</f>
        <v>0</v>
      </c>
      <c r="N77" s="27"/>
      <c r="O77" s="25">
        <f t="shared" si="3"/>
        <v>0</v>
      </c>
      <c r="P77" s="27"/>
      <c r="Q77" s="25">
        <f t="shared" si="3"/>
        <v>0</v>
      </c>
      <c r="R77" s="27"/>
      <c r="S77" s="25">
        <f t="shared" si="3"/>
        <v>0</v>
      </c>
    </row>
    <row r="78" spans="3:52" ht="18" customHeight="1" x14ac:dyDescent="0.25">
      <c r="U78" s="4"/>
    </row>
    <row r="80" spans="3:52" ht="18" customHeight="1" x14ac:dyDescent="0.25">
      <c r="G80" s="49">
        <f>G62+G64</f>
        <v>500370.50880000001</v>
      </c>
    </row>
    <row r="87" spans="17:18" s="4" customFormat="1" ht="18" customHeight="1" x14ac:dyDescent="0.25">
      <c r="Q87" s="3"/>
      <c r="R87" s="3"/>
    </row>
    <row r="88" spans="17:18" s="4" customFormat="1" ht="18" customHeight="1" x14ac:dyDescent="0.25">
      <c r="Q88" s="3"/>
      <c r="R88" s="3"/>
    </row>
    <row r="89" spans="17:18" s="4" customFormat="1" ht="18" customHeight="1" x14ac:dyDescent="0.25">
      <c r="Q89" s="3"/>
      <c r="R89" s="3"/>
    </row>
    <row r="116" spans="21:52" ht="18" customHeight="1" x14ac:dyDescent="0.25">
      <c r="U116" s="5"/>
      <c r="AZ116" s="4"/>
    </row>
  </sheetData>
  <sortState ref="B17:C18">
    <sortCondition ref="C17:C18"/>
  </sortState>
  <mergeCells count="14">
    <mergeCell ref="B1:U1"/>
    <mergeCell ref="Q11:R11"/>
    <mergeCell ref="Q8:R8"/>
    <mergeCell ref="Q9:R9"/>
    <mergeCell ref="Q10:R10"/>
    <mergeCell ref="Q6:S7"/>
    <mergeCell ref="B5:E5"/>
    <mergeCell ref="B6:E12"/>
    <mergeCell ref="I12:M12"/>
    <mergeCell ref="C60:E60"/>
    <mergeCell ref="C73:G73"/>
    <mergeCell ref="C75:G75"/>
    <mergeCell ref="C77:G77"/>
    <mergeCell ref="B3:I3"/>
  </mergeCells>
  <conditionalFormatting sqref="M73:M74 K73:K74 O73:O74 Q73:Q74 S73:S74 H73:J73">
    <cfRule type="dataBar" priority="7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{2B19AB13-E976-4F9E-BBAE-4B8D5BE9D6F7}</x14:id>
        </ext>
      </extLst>
    </cfRule>
  </conditionalFormatting>
  <conditionalFormatting sqref="L65 L26:L28 K18:M19 L20:L22 K19:K58 M19:M58 O18:O58 I18:I58 S18:S58 Q18:Q58">
    <cfRule type="cellIs" dxfId="95" priority="19" operator="equal">
      <formula>4</formula>
    </cfRule>
    <cfRule type="cellIs" dxfId="94" priority="77" operator="equal">
      <formula>1</formula>
    </cfRule>
  </conditionalFormatting>
  <conditionalFormatting sqref="L65 L26:L28 H59:H63 J59 K18:M19 L20:L22 L52 K58:M58 K19:K57 M19:M57 O18:O58 I18:I58 S18:S58 Q18:Q58">
    <cfRule type="cellIs" dxfId="93" priority="74" operator="equal">
      <formula>3</formula>
    </cfRule>
    <cfRule type="cellIs" dxfId="92" priority="75" operator="equal">
      <formula>2</formula>
    </cfRule>
  </conditionalFormatting>
  <conditionalFormatting sqref="L25">
    <cfRule type="cellIs" dxfId="91" priority="67" operator="equal">
      <formula>3</formula>
    </cfRule>
    <cfRule type="cellIs" dxfId="90" priority="68" operator="equal">
      <formula>2</formula>
    </cfRule>
  </conditionalFormatting>
  <conditionalFormatting sqref="L35:L36">
    <cfRule type="cellIs" dxfId="89" priority="58" operator="equal">
      <formula>3</formula>
    </cfRule>
    <cfRule type="cellIs" dxfId="88" priority="59" operator="equal">
      <formula>2</formula>
    </cfRule>
  </conditionalFormatting>
  <conditionalFormatting sqref="L23:L24 H59:H63 J59 L52 L58 I18:I58">
    <cfRule type="cellIs" dxfId="87" priority="72" operator="equal">
      <formula>1</formula>
    </cfRule>
  </conditionalFormatting>
  <conditionalFormatting sqref="L23:L24">
    <cfRule type="cellIs" dxfId="86" priority="70" operator="equal">
      <formula>3</formula>
    </cfRule>
    <cfRule type="cellIs" dxfId="85" priority="71" operator="equal">
      <formula>2</formula>
    </cfRule>
  </conditionalFormatting>
  <conditionalFormatting sqref="L25">
    <cfRule type="cellIs" dxfId="84" priority="69" operator="equal">
      <formula>1</formula>
    </cfRule>
  </conditionalFormatting>
  <conditionalFormatting sqref="L29:L31">
    <cfRule type="cellIs" dxfId="83" priority="66" operator="equal">
      <formula>1</formula>
    </cfRule>
  </conditionalFormatting>
  <conditionalFormatting sqref="L29:L31">
    <cfRule type="cellIs" dxfId="82" priority="64" operator="equal">
      <formula>3</formula>
    </cfRule>
    <cfRule type="cellIs" dxfId="81" priority="65" operator="equal">
      <formula>2</formula>
    </cfRule>
  </conditionalFormatting>
  <conditionalFormatting sqref="L32:L34">
    <cfRule type="cellIs" dxfId="80" priority="63" operator="equal">
      <formula>1</formula>
    </cfRule>
  </conditionalFormatting>
  <conditionalFormatting sqref="L32:L34">
    <cfRule type="cellIs" dxfId="79" priority="61" operator="equal">
      <formula>3</formula>
    </cfRule>
    <cfRule type="cellIs" dxfId="78" priority="62" operator="equal">
      <formula>2</formula>
    </cfRule>
  </conditionalFormatting>
  <conditionalFormatting sqref="L35:L36">
    <cfRule type="cellIs" dxfId="77" priority="60" operator="equal">
      <formula>1</formula>
    </cfRule>
  </conditionalFormatting>
  <conditionalFormatting sqref="K75 M75 O75 Q75 S75">
    <cfRule type="dataBar" priority="57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{E5AB467A-BCB1-444A-812E-A3A3114DB8F0}</x14:id>
        </ext>
      </extLst>
    </cfRule>
  </conditionalFormatting>
  <conditionalFormatting sqref="K77 Q77 S77 M77 O77">
    <cfRule type="dataBar" priority="56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{AE0C64D2-1242-4DBE-8331-D1B27CADA5C5}</x14:id>
        </ext>
      </extLst>
    </cfRule>
  </conditionalFormatting>
  <conditionalFormatting sqref="L38:L39">
    <cfRule type="cellIs" dxfId="76" priority="50" operator="equal">
      <formula>3</formula>
    </cfRule>
    <cfRule type="cellIs" dxfId="75" priority="51" operator="equal">
      <formula>2</formula>
    </cfRule>
  </conditionalFormatting>
  <conditionalFormatting sqref="L37">
    <cfRule type="cellIs" dxfId="74" priority="55" operator="equal">
      <formula>1</formula>
    </cfRule>
  </conditionalFormatting>
  <conditionalFormatting sqref="L37">
    <cfRule type="cellIs" dxfId="73" priority="53" operator="equal">
      <formula>3</formula>
    </cfRule>
    <cfRule type="cellIs" dxfId="72" priority="54" operator="equal">
      <formula>2</formula>
    </cfRule>
  </conditionalFormatting>
  <conditionalFormatting sqref="L38:L39">
    <cfRule type="cellIs" dxfId="71" priority="52" operator="equal">
      <formula>1</formula>
    </cfRule>
  </conditionalFormatting>
  <conditionalFormatting sqref="L40:L41">
    <cfRule type="cellIs" dxfId="70" priority="44" operator="equal">
      <formula>3</formula>
    </cfRule>
    <cfRule type="cellIs" dxfId="69" priority="45" operator="equal">
      <formula>2</formula>
    </cfRule>
  </conditionalFormatting>
  <conditionalFormatting sqref="L40:L41">
    <cfRule type="cellIs" dxfId="68" priority="46" operator="equal">
      <formula>1</formula>
    </cfRule>
  </conditionalFormatting>
  <conditionalFormatting sqref="L43:L45">
    <cfRule type="cellIs" dxfId="67" priority="38" operator="equal">
      <formula>3</formula>
    </cfRule>
    <cfRule type="cellIs" dxfId="66" priority="39" operator="equal">
      <formula>2</formula>
    </cfRule>
  </conditionalFormatting>
  <conditionalFormatting sqref="L42">
    <cfRule type="cellIs" dxfId="65" priority="43" operator="equal">
      <formula>1</formula>
    </cfRule>
  </conditionalFormatting>
  <conditionalFormatting sqref="L42">
    <cfRule type="cellIs" dxfId="64" priority="41" operator="equal">
      <formula>3</formula>
    </cfRule>
    <cfRule type="cellIs" dxfId="63" priority="42" operator="equal">
      <formula>2</formula>
    </cfRule>
  </conditionalFormatting>
  <conditionalFormatting sqref="L43:L45">
    <cfRule type="cellIs" dxfId="62" priority="40" operator="equal">
      <formula>1</formula>
    </cfRule>
  </conditionalFormatting>
  <conditionalFormatting sqref="L47:L48">
    <cfRule type="cellIs" dxfId="61" priority="32" operator="equal">
      <formula>3</formula>
    </cfRule>
    <cfRule type="cellIs" dxfId="60" priority="33" operator="equal">
      <formula>2</formula>
    </cfRule>
  </conditionalFormatting>
  <conditionalFormatting sqref="L46">
    <cfRule type="cellIs" dxfId="59" priority="37" operator="equal">
      <formula>1</formula>
    </cfRule>
  </conditionalFormatting>
  <conditionalFormatting sqref="L46">
    <cfRule type="cellIs" dxfId="58" priority="35" operator="equal">
      <formula>3</formula>
    </cfRule>
    <cfRule type="cellIs" dxfId="57" priority="36" operator="equal">
      <formula>2</formula>
    </cfRule>
  </conditionalFormatting>
  <conditionalFormatting sqref="L47:L48">
    <cfRule type="cellIs" dxfId="56" priority="34" operator="equal">
      <formula>1</formula>
    </cfRule>
  </conditionalFormatting>
  <conditionalFormatting sqref="L50:L51">
    <cfRule type="cellIs" dxfId="55" priority="26" operator="equal">
      <formula>3</formula>
    </cfRule>
    <cfRule type="cellIs" dxfId="54" priority="27" operator="equal">
      <formula>2</formula>
    </cfRule>
  </conditionalFormatting>
  <conditionalFormatting sqref="L49">
    <cfRule type="cellIs" dxfId="53" priority="31" operator="equal">
      <formula>1</formula>
    </cfRule>
  </conditionalFormatting>
  <conditionalFormatting sqref="L49">
    <cfRule type="cellIs" dxfId="52" priority="29" operator="equal">
      <formula>3</formula>
    </cfRule>
    <cfRule type="cellIs" dxfId="51" priority="30" operator="equal">
      <formula>2</formula>
    </cfRule>
  </conditionalFormatting>
  <conditionalFormatting sqref="L50:L51">
    <cfRule type="cellIs" dxfId="50" priority="28" operator="equal">
      <formula>1</formula>
    </cfRule>
  </conditionalFormatting>
  <conditionalFormatting sqref="L54:L57">
    <cfRule type="cellIs" dxfId="49" priority="1" operator="equal">
      <formula>3</formula>
    </cfRule>
    <cfRule type="cellIs" dxfId="48" priority="2" operator="equal">
      <formula>2</formula>
    </cfRule>
  </conditionalFormatting>
  <conditionalFormatting sqref="L53">
    <cfRule type="cellIs" dxfId="47" priority="6" operator="equal">
      <formula>1</formula>
    </cfRule>
  </conditionalFormatting>
  <conditionalFormatting sqref="L53">
    <cfRule type="cellIs" dxfId="46" priority="4" operator="equal">
      <formula>3</formula>
    </cfRule>
    <cfRule type="cellIs" dxfId="45" priority="5" operator="equal">
      <formula>2</formula>
    </cfRule>
  </conditionalFormatting>
  <conditionalFormatting sqref="L54:L57">
    <cfRule type="cellIs" dxfId="44" priority="3" operator="equal">
      <formula>1</formula>
    </cfRule>
  </conditionalFormatting>
  <dataValidations disablePrompts="1" count="3">
    <dataValidation type="list" allowBlank="1" showInputMessage="1" showErrorMessage="1" sqref="L65 J59 H59:H63 L18:L58">
      <formula1>"1,2,3"</formula1>
    </dataValidation>
    <dataValidation type="list" allowBlank="1" showInputMessage="1" showErrorMessage="1" sqref="O18:O58 M18:M58 K18:K58 S18:S58 Q18:Q58">
      <formula1>"1,2,3,4"</formula1>
    </dataValidation>
    <dataValidation type="list" allowBlank="1" showInputMessage="1" showErrorMessage="1" sqref="I18:I58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 r:id="rId1"/>
  <ignoredErrors>
    <ignoredError sqref="M69 O69 Q69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19AB13-E976-4F9E-BBAE-4B8D5BE9D6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M73:M74 K73:K74 O73:O74 Q73:Q74 S73:S74 H73:J73</xm:sqref>
        </x14:conditionalFormatting>
        <x14:conditionalFormatting xmlns:xm="http://schemas.microsoft.com/office/excel/2006/main">
          <x14:cfRule type="dataBar" id="{E5AB467A-BCB1-444A-812E-A3A3114DB8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K75 M75 O75 Q75 S75</xm:sqref>
        </x14:conditionalFormatting>
        <x14:conditionalFormatting xmlns:xm="http://schemas.microsoft.com/office/excel/2006/main">
          <x14:cfRule type="dataBar" id="{AE0C64D2-1242-4DBE-8331-D1B27CADA5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K77 Q77 S77 M77 O77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91"/>
  <sheetViews>
    <sheetView showGridLines="0" topLeftCell="I1" zoomScaleNormal="100" workbookViewId="0">
      <selection activeCell="O3" sqref="O3"/>
    </sheetView>
  </sheetViews>
  <sheetFormatPr defaultColWidth="5.7109375" defaultRowHeight="18" customHeight="1" x14ac:dyDescent="0.25"/>
  <cols>
    <col min="1" max="1" width="1.28515625" style="4" customWidth="1"/>
    <col min="2" max="2" width="7" style="4" customWidth="1"/>
    <col min="3" max="3" width="67.85546875" style="4" customWidth="1"/>
    <col min="4" max="4" width="1.28515625" style="4" customWidth="1"/>
    <col min="5" max="5" width="14.140625" style="4" customWidth="1"/>
    <col min="6" max="6" width="1.28515625" style="4" customWidth="1"/>
    <col min="7" max="7" width="23" style="4" customWidth="1"/>
    <col min="8" max="8" width="1.28515625" style="13" customWidth="1"/>
    <col min="9" max="9" width="10.7109375" style="13" customWidth="1"/>
    <col min="10" max="10" width="1.28515625" style="13" customWidth="1"/>
    <col min="11" max="11" width="17.85546875" style="19" bestFit="1" customWidth="1"/>
    <col min="12" max="12" width="1.28515625" style="13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4.42578125" style="19" customWidth="1"/>
    <col min="18" max="18" width="1.28515625" style="19" customWidth="1"/>
    <col min="19" max="19" width="15.42578125" style="19" customWidth="1"/>
    <col min="20" max="20" width="1.28515625" style="19" customWidth="1"/>
    <col min="21" max="21" width="65.140625" style="19" customWidth="1"/>
    <col min="22" max="22" width="2.7109375" style="5" customWidth="1"/>
    <col min="23" max="23" width="17.42578125" style="5" customWidth="1"/>
    <col min="24" max="52" width="5.7109375" style="5"/>
    <col min="53" max="16384" width="5.7109375" style="4"/>
  </cols>
  <sheetData>
    <row r="1" spans="1:52" s="2" customFormat="1" ht="41.25" customHeight="1" x14ac:dyDescent="0.25">
      <c r="B1" s="194" t="s">
        <v>133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8"/>
      <c r="V1" s="4"/>
      <c r="W1" s="4"/>
    </row>
    <row r="2" spans="1:52" s="3" customFormat="1" ht="36.75" customHeight="1" x14ac:dyDescent="0.4">
      <c r="H2" s="8"/>
      <c r="I2" s="8"/>
      <c r="J2" s="8"/>
      <c r="L2" s="8"/>
      <c r="O2" s="20"/>
    </row>
    <row r="3" spans="1:52" s="3" customFormat="1" ht="27" customHeight="1" x14ac:dyDescent="0.4">
      <c r="B3" s="209" t="s">
        <v>1</v>
      </c>
      <c r="C3" s="237"/>
      <c r="D3" s="237"/>
      <c r="E3" s="237"/>
      <c r="F3" s="237"/>
      <c r="G3" s="237"/>
      <c r="H3" s="237"/>
      <c r="I3" s="237"/>
      <c r="J3" s="9"/>
      <c r="K3" s="24">
        <v>46217</v>
      </c>
      <c r="L3" s="9"/>
      <c r="M3" s="33" t="s">
        <v>2</v>
      </c>
      <c r="O3" s="22">
        <f ca="1">K3-TODAY()</f>
        <v>27</v>
      </c>
      <c r="Q3" s="23" t="s">
        <v>3</v>
      </c>
      <c r="S3" s="18"/>
    </row>
    <row r="4" spans="1:52" ht="27" customHeight="1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52" ht="21" customHeight="1" x14ac:dyDescent="0.25">
      <c r="B5" s="211" t="s">
        <v>4</v>
      </c>
      <c r="C5" s="212"/>
      <c r="D5" s="212"/>
      <c r="E5" s="213"/>
      <c r="F5" s="3"/>
      <c r="G5" s="3"/>
      <c r="H5" s="11"/>
      <c r="I5" s="11"/>
      <c r="J5" s="11"/>
      <c r="K5" s="5"/>
      <c r="L5" s="10"/>
      <c r="M5" s="5"/>
      <c r="N5" s="5"/>
      <c r="O5" s="21"/>
      <c r="P5" s="5"/>
      <c r="Q5" s="4"/>
      <c r="R5" s="4"/>
      <c r="S5" s="4"/>
      <c r="T5" s="15"/>
      <c r="U5" s="5"/>
    </row>
    <row r="6" spans="1:52" ht="15" customHeight="1" x14ac:dyDescent="0.25">
      <c r="B6" s="214" t="s">
        <v>5</v>
      </c>
      <c r="C6" s="215"/>
      <c r="D6" s="215"/>
      <c r="E6" s="216"/>
      <c r="F6" s="3"/>
      <c r="G6" s="3"/>
      <c r="H6" s="11"/>
      <c r="I6" s="11"/>
      <c r="J6" s="11"/>
      <c r="K6" s="5"/>
      <c r="L6" s="10"/>
      <c r="M6" s="5"/>
      <c r="N6" s="5"/>
      <c r="O6" s="21"/>
      <c r="P6" s="5"/>
      <c r="Q6" s="223" t="s">
        <v>6</v>
      </c>
      <c r="R6" s="224"/>
      <c r="S6" s="225"/>
      <c r="T6" s="15"/>
      <c r="U6" s="5"/>
    </row>
    <row r="7" spans="1:52" ht="15" customHeight="1" x14ac:dyDescent="0.25">
      <c r="B7" s="217"/>
      <c r="C7" s="241"/>
      <c r="D7" s="241"/>
      <c r="E7" s="219"/>
      <c r="F7" s="3"/>
      <c r="G7" s="3"/>
      <c r="H7" s="11"/>
      <c r="I7" s="11"/>
      <c r="J7" s="11"/>
      <c r="K7" s="5"/>
      <c r="L7" s="10"/>
      <c r="M7" s="5"/>
      <c r="N7" s="5"/>
      <c r="O7" s="21"/>
      <c r="P7" s="5"/>
      <c r="Q7" s="226"/>
      <c r="R7" s="227"/>
      <c r="S7" s="228"/>
      <c r="T7" s="15"/>
      <c r="U7" s="5"/>
    </row>
    <row r="8" spans="1:52" ht="17.25" customHeight="1" x14ac:dyDescent="0.25">
      <c r="B8" s="217"/>
      <c r="C8" s="241"/>
      <c r="D8" s="241"/>
      <c r="E8" s="219"/>
      <c r="F8" s="3"/>
      <c r="G8" s="3"/>
      <c r="H8" s="11"/>
      <c r="I8" s="11"/>
      <c r="J8" s="11"/>
      <c r="K8" s="5"/>
      <c r="L8" s="10"/>
      <c r="M8" s="5"/>
      <c r="N8" s="5"/>
      <c r="O8" s="5"/>
      <c r="P8" s="5"/>
      <c r="Q8" s="229">
        <v>1</v>
      </c>
      <c r="R8" s="230"/>
      <c r="S8" s="35" t="s">
        <v>7</v>
      </c>
      <c r="T8" s="15"/>
      <c r="U8" s="5"/>
    </row>
    <row r="9" spans="1:52" ht="17.25" customHeight="1" x14ac:dyDescent="0.25">
      <c r="B9" s="217"/>
      <c r="C9" s="241"/>
      <c r="D9" s="241"/>
      <c r="E9" s="219"/>
      <c r="F9" s="3"/>
      <c r="G9" s="3"/>
      <c r="H9" s="11"/>
      <c r="I9" s="11"/>
      <c r="J9" s="11"/>
      <c r="K9" s="5"/>
      <c r="L9" s="10"/>
      <c r="M9" s="5"/>
      <c r="N9" s="5"/>
      <c r="O9" s="5"/>
      <c r="P9" s="5"/>
      <c r="Q9" s="231">
        <v>2</v>
      </c>
      <c r="R9" s="232"/>
      <c r="S9" s="36" t="s">
        <v>9</v>
      </c>
      <c r="T9" s="15"/>
      <c r="U9" s="5"/>
    </row>
    <row r="10" spans="1:52" ht="17.25" customHeight="1" x14ac:dyDescent="0.25">
      <c r="B10" s="217"/>
      <c r="C10" s="241"/>
      <c r="D10" s="241"/>
      <c r="E10" s="219"/>
      <c r="F10" s="3"/>
      <c r="G10" s="3"/>
      <c r="H10" s="11"/>
      <c r="I10" s="11"/>
      <c r="J10" s="11"/>
      <c r="K10" s="5"/>
      <c r="L10" s="10"/>
      <c r="M10" s="5"/>
      <c r="N10" s="5"/>
      <c r="O10" s="5"/>
      <c r="P10" s="5"/>
      <c r="Q10" s="233">
        <v>3</v>
      </c>
      <c r="R10" s="234"/>
      <c r="S10" s="36" t="s">
        <v>11</v>
      </c>
      <c r="T10" s="15"/>
      <c r="U10" s="5"/>
    </row>
    <row r="11" spans="1:52" ht="17.25" customHeight="1" x14ac:dyDescent="0.25">
      <c r="A11" s="3"/>
      <c r="B11" s="217"/>
      <c r="C11" s="241"/>
      <c r="D11" s="241"/>
      <c r="E11" s="219"/>
      <c r="F11" s="3"/>
      <c r="G11" s="55"/>
      <c r="H11" s="11"/>
      <c r="I11" s="11"/>
      <c r="J11" s="11"/>
      <c r="K11" s="3"/>
      <c r="L11" s="8"/>
      <c r="M11" s="3"/>
      <c r="N11" s="5"/>
      <c r="O11" s="3"/>
      <c r="P11" s="5"/>
      <c r="Q11" s="235">
        <v>4</v>
      </c>
      <c r="R11" s="236"/>
      <c r="S11" s="37" t="s">
        <v>13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s="3" customFormat="1" ht="15" customHeight="1" x14ac:dyDescent="0.25">
      <c r="B12" s="220"/>
      <c r="C12" s="221"/>
      <c r="D12" s="221"/>
      <c r="E12" s="222"/>
      <c r="H12" s="11"/>
      <c r="I12" s="11"/>
      <c r="J12" s="11"/>
      <c r="L12" s="8"/>
      <c r="N12" s="5"/>
      <c r="P12" s="5"/>
    </row>
    <row r="13" spans="1:52" s="3" customFormat="1" ht="15" customHeight="1" x14ac:dyDescent="0.25">
      <c r="B13" s="203"/>
      <c r="C13" s="203"/>
      <c r="D13" s="203"/>
      <c r="E13" s="203"/>
      <c r="H13" s="11"/>
      <c r="I13" s="11"/>
      <c r="J13" s="11"/>
      <c r="L13" s="8"/>
      <c r="N13" s="5"/>
      <c r="P13" s="5"/>
    </row>
    <row r="14" spans="1:52" s="5" customFormat="1" ht="48.75" customHeight="1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1"/>
      <c r="I14" s="1" t="s">
        <v>18</v>
      </c>
      <c r="J14" s="11"/>
      <c r="K14" s="1" t="s">
        <v>19</v>
      </c>
      <c r="L14" s="11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  <c r="W14" s="1" t="s">
        <v>134</v>
      </c>
    </row>
    <row r="15" spans="1:52" s="5" customFormat="1" ht="7.5" customHeight="1" x14ac:dyDescent="0.25">
      <c r="C15" s="29"/>
      <c r="D15" s="3"/>
      <c r="E15" s="29"/>
      <c r="F15" s="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"/>
    </row>
    <row r="16" spans="1:52" s="5" customFormat="1" ht="30.75" customHeight="1" x14ac:dyDescent="0.25">
      <c r="A16" s="10"/>
      <c r="B16" s="67">
        <v>18</v>
      </c>
      <c r="C16" s="193" t="s">
        <v>135</v>
      </c>
      <c r="D16" s="3"/>
      <c r="E16" s="63">
        <v>993</v>
      </c>
      <c r="F16" s="64"/>
      <c r="G16" s="66">
        <f>PRODUCT(B16,E16)</f>
        <v>17874</v>
      </c>
      <c r="H16" s="29"/>
      <c r="I16" s="48" t="s">
        <v>31</v>
      </c>
      <c r="J16" s="29"/>
      <c r="K16" s="31">
        <v>3</v>
      </c>
      <c r="L16" s="12"/>
      <c r="M16" s="31">
        <v>3</v>
      </c>
      <c r="O16" s="31">
        <v>2</v>
      </c>
      <c r="Q16" s="31">
        <v>4</v>
      </c>
      <c r="S16" s="31">
        <v>1</v>
      </c>
      <c r="U16" s="54" t="s">
        <v>136</v>
      </c>
      <c r="W16" s="200" t="s">
        <v>137</v>
      </c>
    </row>
    <row r="17" spans="1:23" s="5" customFormat="1" ht="24.95" customHeight="1" x14ac:dyDescent="0.25">
      <c r="A17" s="10"/>
      <c r="B17" s="67">
        <v>28</v>
      </c>
      <c r="C17" s="193" t="s">
        <v>138</v>
      </c>
      <c r="D17" s="2"/>
      <c r="E17" s="63">
        <v>635</v>
      </c>
      <c r="F17" s="64"/>
      <c r="G17" s="66">
        <f t="shared" ref="G17:G67" si="0">PRODUCT(B17,E17)</f>
        <v>17780</v>
      </c>
      <c r="H17" s="29"/>
      <c r="I17" s="48" t="s">
        <v>31</v>
      </c>
      <c r="J17" s="29"/>
      <c r="K17" s="31">
        <v>3</v>
      </c>
      <c r="L17" s="12"/>
      <c r="M17" s="31">
        <v>3</v>
      </c>
      <c r="O17" s="31">
        <v>2</v>
      </c>
      <c r="Q17" s="31">
        <v>4</v>
      </c>
      <c r="S17" s="31">
        <v>1</v>
      </c>
      <c r="U17" s="54" t="s">
        <v>136</v>
      </c>
      <c r="W17" s="201" t="s">
        <v>139</v>
      </c>
    </row>
    <row r="18" spans="1:23" s="5" customFormat="1" ht="24.95" customHeight="1" x14ac:dyDescent="0.25">
      <c r="A18" s="10"/>
      <c r="B18" s="67">
        <v>6</v>
      </c>
      <c r="C18" s="192" t="s">
        <v>140</v>
      </c>
      <c r="D18" s="30"/>
      <c r="E18" s="62">
        <v>87</v>
      </c>
      <c r="F18" s="64"/>
      <c r="G18" s="66">
        <f t="shared" si="0"/>
        <v>522</v>
      </c>
      <c r="H18" s="29"/>
      <c r="I18" s="48" t="s">
        <v>31</v>
      </c>
      <c r="J18" s="29"/>
      <c r="K18" s="31">
        <v>3</v>
      </c>
      <c r="L18" s="12"/>
      <c r="M18" s="31">
        <v>3</v>
      </c>
      <c r="O18" s="31">
        <v>2</v>
      </c>
      <c r="Q18" s="31">
        <v>4</v>
      </c>
      <c r="S18" s="31">
        <v>1</v>
      </c>
      <c r="U18" s="54" t="s">
        <v>141</v>
      </c>
      <c r="W18" s="201" t="s">
        <v>139</v>
      </c>
    </row>
    <row r="19" spans="1:23" s="5" customFormat="1" ht="24.95" customHeight="1" x14ac:dyDescent="0.25">
      <c r="A19" s="10"/>
      <c r="B19" s="67">
        <v>7</v>
      </c>
      <c r="C19" s="192" t="s">
        <v>142</v>
      </c>
      <c r="D19" s="30"/>
      <c r="E19" s="62">
        <v>1460</v>
      </c>
      <c r="F19" s="64"/>
      <c r="G19" s="66">
        <f t="shared" si="0"/>
        <v>10220</v>
      </c>
      <c r="H19" s="29"/>
      <c r="I19" s="48" t="s">
        <v>31</v>
      </c>
      <c r="J19" s="29"/>
      <c r="K19" s="31">
        <v>3</v>
      </c>
      <c r="L19" s="12"/>
      <c r="M19" s="31">
        <v>3</v>
      </c>
      <c r="O19" s="31">
        <v>2</v>
      </c>
      <c r="Q19" s="31">
        <v>4</v>
      </c>
      <c r="S19" s="31">
        <v>1</v>
      </c>
      <c r="U19" s="54" t="s">
        <v>141</v>
      </c>
      <c r="W19" s="201" t="s">
        <v>139</v>
      </c>
    </row>
    <row r="20" spans="1:23" s="5" customFormat="1" ht="24.95" customHeight="1" x14ac:dyDescent="0.25">
      <c r="A20" s="10"/>
      <c r="B20" s="67">
        <v>11</v>
      </c>
      <c r="C20" s="192" t="s">
        <v>143</v>
      </c>
      <c r="D20" s="30"/>
      <c r="E20" s="62">
        <v>363</v>
      </c>
      <c r="F20" s="64"/>
      <c r="G20" s="66">
        <f t="shared" si="0"/>
        <v>3993</v>
      </c>
      <c r="H20" s="29"/>
      <c r="I20" s="48" t="s">
        <v>31</v>
      </c>
      <c r="J20" s="29"/>
      <c r="K20" s="31">
        <v>3</v>
      </c>
      <c r="L20" s="12"/>
      <c r="M20" s="31">
        <v>3</v>
      </c>
      <c r="O20" s="31">
        <v>2</v>
      </c>
      <c r="Q20" s="31">
        <v>4</v>
      </c>
      <c r="S20" s="31">
        <v>1</v>
      </c>
      <c r="U20" s="54" t="s">
        <v>141</v>
      </c>
      <c r="W20" s="201" t="s">
        <v>139</v>
      </c>
    </row>
    <row r="21" spans="1:23" s="5" customFormat="1" ht="24.95" customHeight="1" x14ac:dyDescent="0.25">
      <c r="A21" s="10"/>
      <c r="B21" s="67">
        <v>35</v>
      </c>
      <c r="C21" s="192" t="s">
        <v>144</v>
      </c>
      <c r="D21" s="30"/>
      <c r="E21" s="62">
        <v>209.9</v>
      </c>
      <c r="F21" s="64"/>
      <c r="G21" s="66">
        <f t="shared" si="0"/>
        <v>7346.5</v>
      </c>
      <c r="H21" s="29"/>
      <c r="I21" s="48" t="s">
        <v>31</v>
      </c>
      <c r="J21" s="29"/>
      <c r="K21" s="31">
        <v>3</v>
      </c>
      <c r="L21" s="12"/>
      <c r="M21" s="31">
        <v>2</v>
      </c>
      <c r="O21" s="31">
        <v>1</v>
      </c>
      <c r="Q21" s="31">
        <v>4</v>
      </c>
      <c r="S21" s="31">
        <v>1</v>
      </c>
      <c r="U21" s="32" t="s">
        <v>145</v>
      </c>
      <c r="W21" s="156"/>
    </row>
    <row r="22" spans="1:23" s="5" customFormat="1" ht="24.95" customHeight="1" x14ac:dyDescent="0.25">
      <c r="A22" s="10"/>
      <c r="B22" s="67">
        <v>3</v>
      </c>
      <c r="C22" s="40" t="s">
        <v>146</v>
      </c>
      <c r="D22" s="30"/>
      <c r="E22" s="62">
        <v>677.5</v>
      </c>
      <c r="F22" s="64"/>
      <c r="G22" s="66">
        <f t="shared" si="0"/>
        <v>2032.5</v>
      </c>
      <c r="H22" s="29"/>
      <c r="I22" s="48" t="s">
        <v>31</v>
      </c>
      <c r="J22" s="29"/>
      <c r="K22" s="31">
        <v>3</v>
      </c>
      <c r="L22" s="12"/>
      <c r="M22" s="31">
        <v>3</v>
      </c>
      <c r="O22" s="172">
        <v>3</v>
      </c>
      <c r="Q22" s="173">
        <v>4</v>
      </c>
      <c r="S22" s="31">
        <v>3</v>
      </c>
      <c r="U22" s="54" t="s">
        <v>147</v>
      </c>
      <c r="W22" s="156" t="s">
        <v>148</v>
      </c>
    </row>
    <row r="23" spans="1:23" s="5" customFormat="1" ht="24.95" customHeight="1" x14ac:dyDescent="0.25">
      <c r="A23" s="10"/>
      <c r="B23" s="67">
        <v>4</v>
      </c>
      <c r="C23" s="192" t="s">
        <v>149</v>
      </c>
      <c r="D23" s="30"/>
      <c r="E23" s="62">
        <v>170</v>
      </c>
      <c r="F23" s="64"/>
      <c r="G23" s="66">
        <f t="shared" si="0"/>
        <v>680</v>
      </c>
      <c r="H23" s="29"/>
      <c r="I23" s="48" t="s">
        <v>31</v>
      </c>
      <c r="J23" s="29"/>
      <c r="K23" s="31">
        <v>3</v>
      </c>
      <c r="L23" s="12"/>
      <c r="M23" s="31">
        <v>3</v>
      </c>
      <c r="O23" s="31">
        <v>3</v>
      </c>
      <c r="Q23" s="31">
        <v>4</v>
      </c>
      <c r="S23" s="31">
        <v>3</v>
      </c>
      <c r="U23" s="54" t="s">
        <v>150</v>
      </c>
      <c r="W23" s="201" t="s">
        <v>139</v>
      </c>
    </row>
    <row r="24" spans="1:23" s="5" customFormat="1" ht="24.95" customHeight="1" x14ac:dyDescent="0.25">
      <c r="A24" s="10"/>
      <c r="B24" s="67">
        <v>2</v>
      </c>
      <c r="C24" s="40" t="s">
        <v>151</v>
      </c>
      <c r="D24" s="30"/>
      <c r="E24" s="62">
        <v>2890</v>
      </c>
      <c r="F24" s="64"/>
      <c r="G24" s="66">
        <f t="shared" si="0"/>
        <v>5780</v>
      </c>
      <c r="H24" s="29"/>
      <c r="I24" s="48" t="s">
        <v>31</v>
      </c>
      <c r="J24" s="29"/>
      <c r="K24" s="31">
        <v>3</v>
      </c>
      <c r="L24" s="12"/>
      <c r="M24" s="31">
        <v>3</v>
      </c>
      <c r="O24" s="172">
        <v>3</v>
      </c>
      <c r="Q24" s="31">
        <v>4</v>
      </c>
      <c r="S24" s="31">
        <v>2</v>
      </c>
      <c r="U24" s="32" t="s">
        <v>152</v>
      </c>
      <c r="W24" s="156" t="s">
        <v>148</v>
      </c>
    </row>
    <row r="25" spans="1:23" s="5" customFormat="1" ht="24.95" customHeight="1" x14ac:dyDescent="0.25">
      <c r="A25" s="10"/>
      <c r="B25" s="67">
        <v>6</v>
      </c>
      <c r="C25" s="192" t="s">
        <v>153</v>
      </c>
      <c r="D25" s="30"/>
      <c r="E25" s="62">
        <v>479</v>
      </c>
      <c r="F25" s="64"/>
      <c r="G25" s="66">
        <f t="shared" si="0"/>
        <v>2874</v>
      </c>
      <c r="H25" s="29"/>
      <c r="I25" s="48" t="s">
        <v>31</v>
      </c>
      <c r="J25" s="29"/>
      <c r="K25" s="31">
        <v>3</v>
      </c>
      <c r="L25" s="12"/>
      <c r="M25" s="31">
        <v>3</v>
      </c>
      <c r="O25" s="31">
        <v>2</v>
      </c>
      <c r="Q25" s="31">
        <v>4</v>
      </c>
      <c r="S25" s="31">
        <v>1</v>
      </c>
      <c r="U25" s="54" t="s">
        <v>141</v>
      </c>
      <c r="W25" s="201" t="s">
        <v>139</v>
      </c>
    </row>
    <row r="26" spans="1:23" s="5" customFormat="1" ht="24.95" customHeight="1" x14ac:dyDescent="0.25">
      <c r="A26" s="10"/>
      <c r="B26" s="67">
        <v>67</v>
      </c>
      <c r="C26" s="40" t="s">
        <v>154</v>
      </c>
      <c r="D26" s="30"/>
      <c r="E26" s="62">
        <v>86.4</v>
      </c>
      <c r="F26" s="64"/>
      <c r="G26" s="66">
        <f t="shared" si="0"/>
        <v>5788.8</v>
      </c>
      <c r="H26" s="29"/>
      <c r="I26" s="48" t="s">
        <v>31</v>
      </c>
      <c r="J26" s="29"/>
      <c r="K26" s="31">
        <v>3</v>
      </c>
      <c r="L26" s="12"/>
      <c r="M26" s="31">
        <v>3</v>
      </c>
      <c r="O26" s="31">
        <v>3</v>
      </c>
      <c r="Q26" s="31">
        <v>4</v>
      </c>
      <c r="S26" s="31">
        <v>2</v>
      </c>
      <c r="U26" s="32" t="s">
        <v>155</v>
      </c>
      <c r="W26" s="156" t="s">
        <v>148</v>
      </c>
    </row>
    <row r="27" spans="1:23" s="5" customFormat="1" ht="24.95" customHeight="1" x14ac:dyDescent="0.25">
      <c r="A27" s="10"/>
      <c r="B27" s="67">
        <v>28</v>
      </c>
      <c r="C27" s="40" t="s">
        <v>156</v>
      </c>
      <c r="D27" s="30"/>
      <c r="E27" s="62">
        <v>493</v>
      </c>
      <c r="F27" s="64"/>
      <c r="G27" s="66">
        <f t="shared" si="0"/>
        <v>13804</v>
      </c>
      <c r="H27" s="29"/>
      <c r="I27" s="48" t="s">
        <v>31</v>
      </c>
      <c r="J27" s="29"/>
      <c r="K27" s="31">
        <v>3</v>
      </c>
      <c r="L27" s="12"/>
      <c r="M27" s="31">
        <v>3</v>
      </c>
      <c r="O27" s="31">
        <v>3</v>
      </c>
      <c r="Q27" s="31">
        <v>4</v>
      </c>
      <c r="S27" s="31">
        <v>3</v>
      </c>
      <c r="U27" s="54" t="s">
        <v>157</v>
      </c>
      <c r="W27" s="156" t="s">
        <v>148</v>
      </c>
    </row>
    <row r="28" spans="1:23" s="5" customFormat="1" ht="24.95" customHeight="1" x14ac:dyDescent="0.25">
      <c r="A28" s="10"/>
      <c r="B28" s="67">
        <v>4</v>
      </c>
      <c r="C28" s="40" t="s">
        <v>158</v>
      </c>
      <c r="D28" s="30"/>
      <c r="E28" s="62">
        <v>2250</v>
      </c>
      <c r="F28" s="64"/>
      <c r="G28" s="66">
        <f t="shared" si="0"/>
        <v>9000</v>
      </c>
      <c r="H28" s="29"/>
      <c r="I28" s="48" t="s">
        <v>31</v>
      </c>
      <c r="J28" s="29"/>
      <c r="K28" s="31">
        <v>3</v>
      </c>
      <c r="L28" s="12"/>
      <c r="M28" s="31">
        <v>3</v>
      </c>
      <c r="O28" s="31">
        <v>3</v>
      </c>
      <c r="Q28" s="31">
        <v>4</v>
      </c>
      <c r="S28" s="31">
        <v>3</v>
      </c>
      <c r="U28" s="54" t="s">
        <v>159</v>
      </c>
      <c r="W28" s="156" t="s">
        <v>148</v>
      </c>
    </row>
    <row r="29" spans="1:23" s="5" customFormat="1" ht="24.95" customHeight="1" x14ac:dyDescent="0.25">
      <c r="A29" s="10"/>
      <c r="B29" s="67">
        <v>1</v>
      </c>
      <c r="C29" s="40" t="s">
        <v>160</v>
      </c>
      <c r="D29" s="30"/>
      <c r="E29" s="62">
        <v>3700</v>
      </c>
      <c r="F29" s="64"/>
      <c r="G29" s="66">
        <f t="shared" si="0"/>
        <v>3700</v>
      </c>
      <c r="H29" s="29"/>
      <c r="I29" s="48" t="s">
        <v>31</v>
      </c>
      <c r="J29" s="29"/>
      <c r="K29" s="31">
        <v>3</v>
      </c>
      <c r="L29" s="12"/>
      <c r="M29" s="31">
        <v>3</v>
      </c>
      <c r="O29" s="31">
        <v>3</v>
      </c>
      <c r="Q29" s="31">
        <v>4</v>
      </c>
      <c r="S29" s="31">
        <v>3</v>
      </c>
      <c r="U29" s="54" t="s">
        <v>161</v>
      </c>
      <c r="W29" s="156" t="s">
        <v>148</v>
      </c>
    </row>
    <row r="30" spans="1:23" s="5" customFormat="1" ht="24.95" customHeight="1" x14ac:dyDescent="0.25">
      <c r="A30" s="10"/>
      <c r="B30" s="67">
        <v>3</v>
      </c>
      <c r="C30" s="192" t="s">
        <v>162</v>
      </c>
      <c r="D30" s="30"/>
      <c r="E30" s="62">
        <v>1180</v>
      </c>
      <c r="F30" s="64"/>
      <c r="G30" s="66">
        <f t="shared" si="0"/>
        <v>3540</v>
      </c>
      <c r="H30" s="29"/>
      <c r="I30" s="48" t="s">
        <v>31</v>
      </c>
      <c r="J30" s="29"/>
      <c r="K30" s="31">
        <v>3</v>
      </c>
      <c r="L30" s="12"/>
      <c r="M30" s="31">
        <v>3</v>
      </c>
      <c r="O30" s="31">
        <v>2</v>
      </c>
      <c r="Q30" s="31">
        <v>4</v>
      </c>
      <c r="S30" s="31">
        <v>1</v>
      </c>
      <c r="U30" s="54" t="s">
        <v>163</v>
      </c>
      <c r="W30" s="201" t="s">
        <v>139</v>
      </c>
    </row>
    <row r="31" spans="1:23" s="5" customFormat="1" ht="24.95" customHeight="1" x14ac:dyDescent="0.25">
      <c r="A31" s="10"/>
      <c r="B31" s="67">
        <v>5</v>
      </c>
      <c r="C31" s="192" t="s">
        <v>164</v>
      </c>
      <c r="D31" s="30"/>
      <c r="E31" s="62">
        <v>1339.5</v>
      </c>
      <c r="F31" s="64"/>
      <c r="G31" s="66">
        <f t="shared" si="0"/>
        <v>6697.5</v>
      </c>
      <c r="H31" s="29"/>
      <c r="I31" s="48" t="s">
        <v>31</v>
      </c>
      <c r="J31" s="29"/>
      <c r="K31" s="31">
        <v>3</v>
      </c>
      <c r="L31" s="12"/>
      <c r="M31" s="31">
        <v>3</v>
      </c>
      <c r="O31" s="31">
        <v>2</v>
      </c>
      <c r="Q31" s="31">
        <v>4</v>
      </c>
      <c r="S31" s="31">
        <v>1</v>
      </c>
      <c r="U31" s="54" t="s">
        <v>163</v>
      </c>
      <c r="W31" s="201" t="s">
        <v>139</v>
      </c>
    </row>
    <row r="32" spans="1:23" s="5" customFormat="1" ht="24.95" customHeight="1" x14ac:dyDescent="0.25">
      <c r="A32" s="10"/>
      <c r="B32" s="67">
        <v>1</v>
      </c>
      <c r="C32" s="192" t="s">
        <v>165</v>
      </c>
      <c r="D32" s="30"/>
      <c r="E32" s="62">
        <v>1849</v>
      </c>
      <c r="F32" s="64"/>
      <c r="G32" s="66">
        <f t="shared" si="0"/>
        <v>1849</v>
      </c>
      <c r="H32" s="29"/>
      <c r="I32" s="48" t="s">
        <v>31</v>
      </c>
      <c r="J32" s="29"/>
      <c r="K32" s="31">
        <v>3</v>
      </c>
      <c r="L32" s="12"/>
      <c r="M32" s="31">
        <v>3</v>
      </c>
      <c r="O32" s="31">
        <v>2</v>
      </c>
      <c r="Q32" s="31">
        <v>4</v>
      </c>
      <c r="S32" s="31">
        <v>1</v>
      </c>
      <c r="U32" s="54" t="s">
        <v>163</v>
      </c>
      <c r="W32" s="201" t="s">
        <v>139</v>
      </c>
    </row>
    <row r="33" spans="1:23" s="5" customFormat="1" ht="24.95" customHeight="1" x14ac:dyDescent="0.25">
      <c r="A33" s="10"/>
      <c r="B33" s="67">
        <v>29</v>
      </c>
      <c r="C33" s="192" t="s">
        <v>166</v>
      </c>
      <c r="D33" s="30"/>
      <c r="E33" s="62">
        <v>1079</v>
      </c>
      <c r="F33" s="64"/>
      <c r="G33" s="66">
        <f t="shared" si="0"/>
        <v>31291</v>
      </c>
      <c r="H33" s="29"/>
      <c r="I33" s="48" t="s">
        <v>31</v>
      </c>
      <c r="J33" s="29"/>
      <c r="K33" s="31">
        <v>3</v>
      </c>
      <c r="L33" s="12"/>
      <c r="M33" s="31">
        <v>3</v>
      </c>
      <c r="O33" s="31">
        <v>2</v>
      </c>
      <c r="Q33" s="31">
        <v>4</v>
      </c>
      <c r="S33" s="31">
        <v>1</v>
      </c>
      <c r="U33" s="54" t="s">
        <v>163</v>
      </c>
      <c r="W33" s="201" t="s">
        <v>139</v>
      </c>
    </row>
    <row r="34" spans="1:23" s="5" customFormat="1" ht="24.95" customHeight="1" x14ac:dyDescent="0.25">
      <c r="A34" s="10"/>
      <c r="B34" s="67">
        <v>1</v>
      </c>
      <c r="C34" s="192" t="s">
        <v>167</v>
      </c>
      <c r="D34" s="30"/>
      <c r="E34" s="62">
        <v>916</v>
      </c>
      <c r="F34" s="64"/>
      <c r="G34" s="66">
        <f t="shared" si="0"/>
        <v>916</v>
      </c>
      <c r="H34" s="29"/>
      <c r="I34" s="48" t="s">
        <v>31</v>
      </c>
      <c r="J34" s="29"/>
      <c r="K34" s="31">
        <v>3</v>
      </c>
      <c r="L34" s="12"/>
      <c r="M34" s="31">
        <v>3</v>
      </c>
      <c r="O34" s="31">
        <v>2</v>
      </c>
      <c r="Q34" s="31">
        <v>4</v>
      </c>
      <c r="S34" s="31">
        <v>1</v>
      </c>
      <c r="U34" s="54" t="s">
        <v>168</v>
      </c>
      <c r="W34" s="201" t="s">
        <v>139</v>
      </c>
    </row>
    <row r="35" spans="1:23" s="5" customFormat="1" ht="24.95" customHeight="1" x14ac:dyDescent="0.25">
      <c r="A35" s="10"/>
      <c r="B35" s="67">
        <v>3</v>
      </c>
      <c r="C35" s="192" t="s">
        <v>169</v>
      </c>
      <c r="D35" s="30"/>
      <c r="E35" s="62">
        <v>1111.1099999999999</v>
      </c>
      <c r="F35" s="64"/>
      <c r="G35" s="66">
        <f t="shared" si="0"/>
        <v>3333.33</v>
      </c>
      <c r="H35" s="29"/>
      <c r="I35" s="48" t="s">
        <v>31</v>
      </c>
      <c r="J35" s="29"/>
      <c r="K35" s="31">
        <v>3</v>
      </c>
      <c r="L35" s="12"/>
      <c r="M35" s="31">
        <v>3</v>
      </c>
      <c r="O35" s="31">
        <v>2</v>
      </c>
      <c r="Q35" s="31">
        <v>4</v>
      </c>
      <c r="S35" s="31">
        <v>1</v>
      </c>
      <c r="U35" s="54" t="s">
        <v>163</v>
      </c>
      <c r="W35" s="201" t="s">
        <v>139</v>
      </c>
    </row>
    <row r="36" spans="1:23" s="5" customFormat="1" ht="24.95" customHeight="1" x14ac:dyDescent="0.25">
      <c r="A36" s="10"/>
      <c r="B36" s="67">
        <v>1</v>
      </c>
      <c r="C36" s="40" t="s">
        <v>170</v>
      </c>
      <c r="D36" s="30"/>
      <c r="E36" s="62">
        <v>7464.15</v>
      </c>
      <c r="F36" s="64"/>
      <c r="G36" s="66">
        <f t="shared" si="0"/>
        <v>7464.15</v>
      </c>
      <c r="H36" s="29"/>
      <c r="I36" s="48" t="s">
        <v>31</v>
      </c>
      <c r="J36" s="29"/>
      <c r="K36" s="31">
        <v>3</v>
      </c>
      <c r="L36" s="12"/>
      <c r="M36" s="31">
        <v>3</v>
      </c>
      <c r="O36" s="31">
        <v>3</v>
      </c>
      <c r="Q36" s="31">
        <v>4</v>
      </c>
      <c r="S36" s="31">
        <v>1</v>
      </c>
      <c r="U36" s="32" t="s">
        <v>171</v>
      </c>
      <c r="W36" s="156" t="s">
        <v>148</v>
      </c>
    </row>
    <row r="37" spans="1:23" s="5" customFormat="1" ht="24.95" customHeight="1" x14ac:dyDescent="0.25">
      <c r="A37" s="10"/>
      <c r="B37" s="67">
        <v>3</v>
      </c>
      <c r="C37" s="40" t="s">
        <v>172</v>
      </c>
      <c r="D37" s="30"/>
      <c r="E37" s="62">
        <v>1290</v>
      </c>
      <c r="F37" s="64"/>
      <c r="G37" s="66">
        <f t="shared" si="0"/>
        <v>3870</v>
      </c>
      <c r="H37" s="29"/>
      <c r="I37" s="48" t="s">
        <v>31</v>
      </c>
      <c r="J37" s="29"/>
      <c r="K37" s="31">
        <v>3</v>
      </c>
      <c r="L37" s="12"/>
      <c r="M37" s="31">
        <v>3</v>
      </c>
      <c r="O37" s="31">
        <v>3</v>
      </c>
      <c r="Q37" s="31">
        <v>4</v>
      </c>
      <c r="S37" s="31">
        <v>2</v>
      </c>
      <c r="U37" s="32" t="s">
        <v>173</v>
      </c>
      <c r="W37" s="156" t="s">
        <v>148</v>
      </c>
    </row>
    <row r="38" spans="1:23" s="5" customFormat="1" ht="24.95" customHeight="1" x14ac:dyDescent="0.25">
      <c r="A38" s="10"/>
      <c r="B38" s="67">
        <v>12</v>
      </c>
      <c r="C38" s="192" t="s">
        <v>174</v>
      </c>
      <c r="D38" s="30"/>
      <c r="E38" s="62">
        <v>260.5</v>
      </c>
      <c r="F38" s="64"/>
      <c r="G38" s="66">
        <f t="shared" si="0"/>
        <v>3126</v>
      </c>
      <c r="H38" s="29"/>
      <c r="I38" s="48" t="s">
        <v>31</v>
      </c>
      <c r="J38" s="48"/>
      <c r="K38" s="31">
        <v>3</v>
      </c>
      <c r="L38" s="12"/>
      <c r="M38" s="31">
        <v>3</v>
      </c>
      <c r="O38" s="31">
        <v>2</v>
      </c>
      <c r="Q38" s="31">
        <v>4</v>
      </c>
      <c r="S38" s="31">
        <v>1</v>
      </c>
      <c r="U38" s="54" t="s">
        <v>141</v>
      </c>
      <c r="W38" s="201" t="s">
        <v>139</v>
      </c>
    </row>
    <row r="39" spans="1:23" s="5" customFormat="1" ht="24.95" customHeight="1" x14ac:dyDescent="0.25">
      <c r="A39" s="10"/>
      <c r="B39" s="67">
        <v>9</v>
      </c>
      <c r="C39" s="192" t="s">
        <v>175</v>
      </c>
      <c r="D39" s="30"/>
      <c r="E39" s="62">
        <v>931</v>
      </c>
      <c r="F39" s="64"/>
      <c r="G39" s="66">
        <f>PRODUCT(B39,E39)</f>
        <v>8379</v>
      </c>
      <c r="H39" s="29"/>
      <c r="I39" s="48" t="s">
        <v>31</v>
      </c>
      <c r="J39" s="29"/>
      <c r="K39" s="31">
        <v>3</v>
      </c>
      <c r="L39" s="12"/>
      <c r="M39" s="31">
        <v>3</v>
      </c>
      <c r="O39" s="31">
        <v>2</v>
      </c>
      <c r="Q39" s="31">
        <v>4</v>
      </c>
      <c r="S39" s="31">
        <v>1</v>
      </c>
      <c r="U39" s="32" t="s">
        <v>176</v>
      </c>
      <c r="W39" s="156"/>
    </row>
    <row r="40" spans="1:23" s="5" customFormat="1" ht="24.95" customHeight="1" x14ac:dyDescent="0.25">
      <c r="A40" s="10"/>
      <c r="B40" s="67">
        <v>1</v>
      </c>
      <c r="C40" s="40" t="s">
        <v>177</v>
      </c>
      <c r="D40" s="30"/>
      <c r="E40" s="62">
        <v>53.46</v>
      </c>
      <c r="F40" s="64"/>
      <c r="G40" s="66">
        <f t="shared" si="0"/>
        <v>53.46</v>
      </c>
      <c r="H40" s="29"/>
      <c r="I40" s="48" t="s">
        <v>31</v>
      </c>
      <c r="J40" s="29"/>
      <c r="K40" s="31">
        <v>3</v>
      </c>
      <c r="L40" s="12"/>
      <c r="M40" s="31">
        <v>3</v>
      </c>
      <c r="O40" s="31">
        <v>3</v>
      </c>
      <c r="Q40" s="31">
        <v>4</v>
      </c>
      <c r="S40" s="31">
        <v>3</v>
      </c>
      <c r="U40" s="54" t="s">
        <v>178</v>
      </c>
      <c r="W40" s="156" t="s">
        <v>148</v>
      </c>
    </row>
    <row r="41" spans="1:23" s="5" customFormat="1" ht="24.95" customHeight="1" x14ac:dyDescent="0.25">
      <c r="A41" s="10"/>
      <c r="B41" s="67">
        <v>1</v>
      </c>
      <c r="C41" s="40" t="s">
        <v>179</v>
      </c>
      <c r="D41" s="30"/>
      <c r="E41" s="62">
        <v>205</v>
      </c>
      <c r="F41" s="64"/>
      <c r="G41" s="66">
        <f t="shared" si="0"/>
        <v>205</v>
      </c>
      <c r="H41" s="29"/>
      <c r="I41" s="48" t="s">
        <v>31</v>
      </c>
      <c r="J41" s="29"/>
      <c r="K41" s="31">
        <v>3</v>
      </c>
      <c r="L41" s="12"/>
      <c r="M41" s="31">
        <v>3</v>
      </c>
      <c r="O41" s="31">
        <v>3</v>
      </c>
      <c r="Q41" s="31">
        <v>4</v>
      </c>
      <c r="S41" s="31">
        <v>3</v>
      </c>
      <c r="U41" s="54" t="s">
        <v>180</v>
      </c>
      <c r="W41" s="156" t="s">
        <v>148</v>
      </c>
    </row>
    <row r="42" spans="1:23" s="5" customFormat="1" ht="24.95" customHeight="1" x14ac:dyDescent="0.25">
      <c r="A42" s="10"/>
      <c r="B42" s="67">
        <v>4</v>
      </c>
      <c r="C42" s="40" t="s">
        <v>181</v>
      </c>
      <c r="D42" s="30"/>
      <c r="E42" s="62">
        <v>22.5</v>
      </c>
      <c r="F42" s="64"/>
      <c r="G42" s="66">
        <f t="shared" si="0"/>
        <v>90</v>
      </c>
      <c r="H42" s="29"/>
      <c r="I42" s="48" t="s">
        <v>31</v>
      </c>
      <c r="J42" s="29"/>
      <c r="K42" s="31">
        <v>3</v>
      </c>
      <c r="L42" s="12"/>
      <c r="M42" s="31">
        <v>3</v>
      </c>
      <c r="O42" s="31">
        <v>3</v>
      </c>
      <c r="Q42" s="31">
        <v>4</v>
      </c>
      <c r="S42" s="31">
        <v>3</v>
      </c>
      <c r="U42" s="32" t="s">
        <v>182</v>
      </c>
      <c r="W42" s="156" t="s">
        <v>148</v>
      </c>
    </row>
    <row r="43" spans="1:23" s="5" customFormat="1" ht="24.95" customHeight="1" x14ac:dyDescent="0.25">
      <c r="A43" s="10"/>
      <c r="B43" s="67">
        <v>1</v>
      </c>
      <c r="C43" s="40" t="s">
        <v>183</v>
      </c>
      <c r="D43" s="30"/>
      <c r="E43" s="62">
        <v>2619.6</v>
      </c>
      <c r="F43" s="64"/>
      <c r="G43" s="66">
        <f t="shared" si="0"/>
        <v>2619.6</v>
      </c>
      <c r="H43" s="29"/>
      <c r="I43" s="48" t="s">
        <v>31</v>
      </c>
      <c r="J43" s="29"/>
      <c r="K43" s="31">
        <v>3</v>
      </c>
      <c r="L43" s="12"/>
      <c r="M43" s="31">
        <v>3</v>
      </c>
      <c r="O43" s="31">
        <v>3</v>
      </c>
      <c r="Q43" s="31">
        <v>4</v>
      </c>
      <c r="S43" s="31">
        <v>3</v>
      </c>
      <c r="U43" s="54" t="s">
        <v>184</v>
      </c>
      <c r="W43" s="156" t="s">
        <v>148</v>
      </c>
    </row>
    <row r="44" spans="1:23" s="5" customFormat="1" ht="24.95" customHeight="1" x14ac:dyDescent="0.25">
      <c r="A44" s="10"/>
      <c r="B44" s="67">
        <v>2</v>
      </c>
      <c r="C44" s="40" t="s">
        <v>185</v>
      </c>
      <c r="D44" s="30"/>
      <c r="E44" s="62">
        <v>2850</v>
      </c>
      <c r="F44" s="64"/>
      <c r="G44" s="66">
        <f t="shared" si="0"/>
        <v>5700</v>
      </c>
      <c r="H44" s="29"/>
      <c r="I44" s="48" t="s">
        <v>31</v>
      </c>
      <c r="J44" s="29"/>
      <c r="K44" s="31">
        <v>3</v>
      </c>
      <c r="L44" s="12"/>
      <c r="M44" s="31">
        <v>3</v>
      </c>
      <c r="O44" s="31">
        <v>3</v>
      </c>
      <c r="Q44" s="31">
        <v>4</v>
      </c>
      <c r="S44" s="31">
        <v>3</v>
      </c>
      <c r="U44" s="54" t="s">
        <v>186</v>
      </c>
      <c r="W44" s="156" t="s">
        <v>148</v>
      </c>
    </row>
    <row r="45" spans="1:23" s="5" customFormat="1" ht="24.95" customHeight="1" x14ac:dyDescent="0.25">
      <c r="A45" s="10"/>
      <c r="B45" s="67">
        <v>1</v>
      </c>
      <c r="C45" s="40" t="s">
        <v>187</v>
      </c>
      <c r="D45" s="30"/>
      <c r="E45" s="62">
        <v>123</v>
      </c>
      <c r="F45" s="64"/>
      <c r="G45" s="66">
        <f t="shared" si="0"/>
        <v>123</v>
      </c>
      <c r="H45" s="29"/>
      <c r="I45" s="48" t="s">
        <v>31</v>
      </c>
      <c r="J45" s="29"/>
      <c r="K45" s="31">
        <v>3</v>
      </c>
      <c r="L45" s="12"/>
      <c r="M45" s="31">
        <v>3</v>
      </c>
      <c r="O45" s="31">
        <v>3</v>
      </c>
      <c r="Q45" s="31">
        <v>4</v>
      </c>
      <c r="S45" s="31">
        <v>3</v>
      </c>
      <c r="U45" s="54" t="s">
        <v>180</v>
      </c>
      <c r="W45" s="156" t="s">
        <v>148</v>
      </c>
    </row>
    <row r="46" spans="1:23" s="5" customFormat="1" ht="24.95" customHeight="1" x14ac:dyDescent="0.25">
      <c r="A46" s="10"/>
      <c r="B46" s="67">
        <v>10</v>
      </c>
      <c r="C46" s="40" t="s">
        <v>188</v>
      </c>
      <c r="D46" s="30"/>
      <c r="E46" s="62">
        <v>910</v>
      </c>
      <c r="F46" s="64"/>
      <c r="G46" s="66">
        <f t="shared" si="0"/>
        <v>9100</v>
      </c>
      <c r="H46" s="29"/>
      <c r="I46" s="48" t="s">
        <v>31</v>
      </c>
      <c r="J46" s="29"/>
      <c r="K46" s="31">
        <v>3</v>
      </c>
      <c r="L46" s="12"/>
      <c r="M46" s="31">
        <v>3</v>
      </c>
      <c r="O46" s="31">
        <v>3</v>
      </c>
      <c r="Q46" s="31">
        <v>4</v>
      </c>
      <c r="S46" s="31">
        <v>3</v>
      </c>
      <c r="U46" s="54" t="s">
        <v>180</v>
      </c>
      <c r="W46" s="156" t="s">
        <v>148</v>
      </c>
    </row>
    <row r="47" spans="1:23" s="5" customFormat="1" ht="24.95" customHeight="1" x14ac:dyDescent="0.25">
      <c r="A47" s="10"/>
      <c r="B47" s="67">
        <v>1</v>
      </c>
      <c r="C47" s="40" t="s">
        <v>189</v>
      </c>
      <c r="D47" s="30"/>
      <c r="E47" s="62">
        <v>149.49</v>
      </c>
      <c r="F47" s="64"/>
      <c r="G47" s="66">
        <f t="shared" si="0"/>
        <v>149.49</v>
      </c>
      <c r="H47" s="29"/>
      <c r="I47" s="48" t="s">
        <v>31</v>
      </c>
      <c r="J47" s="29"/>
      <c r="K47" s="31">
        <v>3</v>
      </c>
      <c r="L47" s="12"/>
      <c r="M47" s="31">
        <v>3</v>
      </c>
      <c r="O47" s="31">
        <v>3</v>
      </c>
      <c r="Q47" s="31">
        <v>4</v>
      </c>
      <c r="S47" s="31">
        <v>3</v>
      </c>
      <c r="U47" s="32" t="s">
        <v>190</v>
      </c>
      <c r="W47" s="156" t="s">
        <v>148</v>
      </c>
    </row>
    <row r="48" spans="1:23" s="5" customFormat="1" ht="24.95" customHeight="1" x14ac:dyDescent="0.25">
      <c r="A48" s="10"/>
      <c r="B48" s="67">
        <v>1</v>
      </c>
      <c r="C48" s="40" t="s">
        <v>191</v>
      </c>
      <c r="D48" s="30"/>
      <c r="E48" s="62">
        <v>850</v>
      </c>
      <c r="F48" s="64"/>
      <c r="G48" s="66">
        <f t="shared" si="0"/>
        <v>850</v>
      </c>
      <c r="H48" s="29"/>
      <c r="I48" s="48" t="s">
        <v>31</v>
      </c>
      <c r="J48" s="29"/>
      <c r="K48" s="31">
        <v>3</v>
      </c>
      <c r="L48" s="12"/>
      <c r="M48" s="31">
        <v>3</v>
      </c>
      <c r="O48" s="31">
        <v>3</v>
      </c>
      <c r="Q48" s="31">
        <v>4</v>
      </c>
      <c r="S48" s="31">
        <v>3</v>
      </c>
      <c r="U48" s="32" t="s">
        <v>192</v>
      </c>
      <c r="W48" s="156" t="s">
        <v>148</v>
      </c>
    </row>
    <row r="49" spans="1:23" s="5" customFormat="1" ht="24.95" customHeight="1" x14ac:dyDescent="0.25">
      <c r="A49" s="10"/>
      <c r="B49" s="67">
        <v>1</v>
      </c>
      <c r="C49" s="40" t="s">
        <v>193</v>
      </c>
      <c r="D49" s="30"/>
      <c r="E49" s="62">
        <v>960</v>
      </c>
      <c r="F49" s="64"/>
      <c r="G49" s="66">
        <f t="shared" si="0"/>
        <v>960</v>
      </c>
      <c r="H49" s="29"/>
      <c r="I49" s="48" t="s">
        <v>31</v>
      </c>
      <c r="J49" s="29"/>
      <c r="K49" s="31">
        <v>3</v>
      </c>
      <c r="L49" s="12"/>
      <c r="M49" s="31">
        <v>3</v>
      </c>
      <c r="O49" s="31">
        <v>3</v>
      </c>
      <c r="Q49" s="31">
        <v>4</v>
      </c>
      <c r="S49" s="31">
        <v>3</v>
      </c>
      <c r="U49" s="32" t="s">
        <v>192</v>
      </c>
      <c r="W49" s="156" t="s">
        <v>148</v>
      </c>
    </row>
    <row r="50" spans="1:23" s="5" customFormat="1" ht="24.95" customHeight="1" x14ac:dyDescent="0.25">
      <c r="A50" s="10"/>
      <c r="B50" s="67">
        <v>2</v>
      </c>
      <c r="C50" s="40" t="s">
        <v>194</v>
      </c>
      <c r="D50" s="30"/>
      <c r="E50" s="62">
        <v>7936</v>
      </c>
      <c r="F50" s="64"/>
      <c r="G50" s="66">
        <f t="shared" si="0"/>
        <v>15872</v>
      </c>
      <c r="H50" s="29"/>
      <c r="I50" s="48" t="s">
        <v>31</v>
      </c>
      <c r="J50" s="29"/>
      <c r="K50" s="31">
        <v>3</v>
      </c>
      <c r="L50" s="12"/>
      <c r="M50" s="31">
        <v>3</v>
      </c>
      <c r="O50" s="31">
        <v>3</v>
      </c>
      <c r="Q50" s="31">
        <v>4</v>
      </c>
      <c r="S50" s="31">
        <v>3</v>
      </c>
      <c r="U50" s="32" t="s">
        <v>190</v>
      </c>
      <c r="W50" s="156" t="s">
        <v>148</v>
      </c>
    </row>
    <row r="51" spans="1:23" s="5" customFormat="1" ht="24.95" customHeight="1" x14ac:dyDescent="0.25">
      <c r="A51" s="10"/>
      <c r="B51" s="67">
        <v>1</v>
      </c>
      <c r="C51" s="40" t="s">
        <v>195</v>
      </c>
      <c r="D51" s="30"/>
      <c r="E51" s="62">
        <v>790</v>
      </c>
      <c r="F51" s="64"/>
      <c r="G51" s="66">
        <f t="shared" si="0"/>
        <v>790</v>
      </c>
      <c r="H51" s="29"/>
      <c r="I51" s="48" t="s">
        <v>31</v>
      </c>
      <c r="J51" s="29"/>
      <c r="K51" s="31">
        <v>3</v>
      </c>
      <c r="L51" s="12"/>
      <c r="M51" s="31">
        <v>3</v>
      </c>
      <c r="O51" s="31">
        <v>2</v>
      </c>
      <c r="Q51" s="31">
        <v>4</v>
      </c>
      <c r="S51" s="31">
        <v>1</v>
      </c>
      <c r="U51" s="54" t="s">
        <v>141</v>
      </c>
      <c r="W51" s="201" t="s">
        <v>139</v>
      </c>
    </row>
    <row r="52" spans="1:23" s="5" customFormat="1" ht="24.95" customHeight="1" x14ac:dyDescent="0.25">
      <c r="A52" s="10"/>
      <c r="B52" s="67">
        <v>1</v>
      </c>
      <c r="C52" s="40" t="s">
        <v>196</v>
      </c>
      <c r="D52" s="30"/>
      <c r="E52" s="62">
        <v>798</v>
      </c>
      <c r="F52" s="64"/>
      <c r="G52" s="66">
        <f t="shared" si="0"/>
        <v>798</v>
      </c>
      <c r="H52" s="29"/>
      <c r="I52" s="48" t="s">
        <v>31</v>
      </c>
      <c r="J52" s="29"/>
      <c r="K52" s="31">
        <v>3</v>
      </c>
      <c r="L52" s="12"/>
      <c r="M52" s="31">
        <v>3</v>
      </c>
      <c r="O52" s="31">
        <v>3</v>
      </c>
      <c r="Q52" s="31">
        <v>4</v>
      </c>
      <c r="S52" s="31">
        <v>3</v>
      </c>
      <c r="U52" s="32" t="s">
        <v>190</v>
      </c>
      <c r="W52" s="156" t="s">
        <v>148</v>
      </c>
    </row>
    <row r="53" spans="1:23" s="5" customFormat="1" ht="24.95" customHeight="1" x14ac:dyDescent="0.25">
      <c r="A53" s="10"/>
      <c r="B53" s="67">
        <v>1</v>
      </c>
      <c r="C53" s="40" t="s">
        <v>197</v>
      </c>
      <c r="D53" s="30"/>
      <c r="E53" s="62">
        <v>679.8</v>
      </c>
      <c r="F53" s="64"/>
      <c r="G53" s="66">
        <f t="shared" si="0"/>
        <v>679.8</v>
      </c>
      <c r="H53" s="29"/>
      <c r="I53" s="48" t="s">
        <v>31</v>
      </c>
      <c r="J53" s="29"/>
      <c r="K53" s="31">
        <v>3</v>
      </c>
      <c r="L53" s="12"/>
      <c r="M53" s="31">
        <v>3</v>
      </c>
      <c r="O53" s="31">
        <v>3</v>
      </c>
      <c r="Q53" s="31">
        <v>4</v>
      </c>
      <c r="S53" s="31">
        <v>3</v>
      </c>
      <c r="U53" s="32" t="s">
        <v>190</v>
      </c>
      <c r="W53" s="156" t="s">
        <v>148</v>
      </c>
    </row>
    <row r="54" spans="1:23" s="5" customFormat="1" ht="24.95" customHeight="1" x14ac:dyDescent="0.25">
      <c r="A54" s="10"/>
      <c r="B54" s="67">
        <v>4</v>
      </c>
      <c r="C54" s="40" t="s">
        <v>198</v>
      </c>
      <c r="D54" s="30"/>
      <c r="E54" s="62">
        <v>20</v>
      </c>
      <c r="F54" s="64"/>
      <c r="G54" s="66">
        <f t="shared" si="0"/>
        <v>80</v>
      </c>
      <c r="H54" s="29"/>
      <c r="I54" s="48" t="s">
        <v>31</v>
      </c>
      <c r="J54" s="29"/>
      <c r="K54" s="31">
        <v>3</v>
      </c>
      <c r="L54" s="12"/>
      <c r="M54" s="31">
        <v>3</v>
      </c>
      <c r="O54" s="31">
        <v>3</v>
      </c>
      <c r="Q54" s="31">
        <v>4</v>
      </c>
      <c r="S54" s="31">
        <v>3</v>
      </c>
      <c r="U54" s="54" t="s">
        <v>180</v>
      </c>
      <c r="W54" s="156" t="s">
        <v>148</v>
      </c>
    </row>
    <row r="55" spans="1:23" s="5" customFormat="1" ht="24.95" customHeight="1" x14ac:dyDescent="0.25">
      <c r="A55" s="10"/>
      <c r="B55" s="67">
        <v>4</v>
      </c>
      <c r="C55" s="40" t="s">
        <v>199</v>
      </c>
      <c r="D55" s="30"/>
      <c r="E55" s="62">
        <v>71</v>
      </c>
      <c r="F55" s="64"/>
      <c r="G55" s="66">
        <f t="shared" si="0"/>
        <v>284</v>
      </c>
      <c r="H55" s="29"/>
      <c r="I55" s="48" t="s">
        <v>31</v>
      </c>
      <c r="J55" s="29"/>
      <c r="K55" s="31">
        <v>3</v>
      </c>
      <c r="L55" s="12"/>
      <c r="M55" s="31">
        <v>3</v>
      </c>
      <c r="O55" s="31">
        <v>3</v>
      </c>
      <c r="Q55" s="31">
        <v>4</v>
      </c>
      <c r="S55" s="31">
        <v>3</v>
      </c>
      <c r="U55" s="54" t="s">
        <v>200</v>
      </c>
      <c r="W55" s="156" t="s">
        <v>148</v>
      </c>
    </row>
    <row r="56" spans="1:23" s="5" customFormat="1" ht="24.95" customHeight="1" x14ac:dyDescent="0.25">
      <c r="A56" s="10"/>
      <c r="B56" s="67">
        <v>3</v>
      </c>
      <c r="C56" s="40" t="s">
        <v>201</v>
      </c>
      <c r="D56" s="30"/>
      <c r="E56" s="62">
        <v>130.75</v>
      </c>
      <c r="F56" s="64"/>
      <c r="G56" s="66">
        <f t="shared" si="0"/>
        <v>392.25</v>
      </c>
      <c r="H56" s="29"/>
      <c r="I56" s="48" t="s">
        <v>31</v>
      </c>
      <c r="J56" s="29"/>
      <c r="K56" s="31">
        <v>3</v>
      </c>
      <c r="L56" s="12"/>
      <c r="M56" s="31">
        <v>3</v>
      </c>
      <c r="O56" s="31">
        <v>3</v>
      </c>
      <c r="Q56" s="31">
        <v>4</v>
      </c>
      <c r="S56" s="31">
        <v>3</v>
      </c>
      <c r="U56" s="54" t="s">
        <v>178</v>
      </c>
      <c r="W56" s="156" t="s">
        <v>148</v>
      </c>
    </row>
    <row r="57" spans="1:23" s="5" customFormat="1" ht="24.95" customHeight="1" x14ac:dyDescent="0.25">
      <c r="A57" s="10"/>
      <c r="B57" s="67">
        <v>50</v>
      </c>
      <c r="C57" s="40" t="s">
        <v>202</v>
      </c>
      <c r="D57" s="30"/>
      <c r="E57" s="62">
        <v>15.9</v>
      </c>
      <c r="F57" s="64"/>
      <c r="G57" s="66">
        <f t="shared" si="0"/>
        <v>795</v>
      </c>
      <c r="H57" s="29"/>
      <c r="I57" s="48" t="s">
        <v>31</v>
      </c>
      <c r="J57" s="29"/>
      <c r="K57" s="31">
        <v>3</v>
      </c>
      <c r="L57" s="12"/>
      <c r="M57" s="31">
        <v>3</v>
      </c>
      <c r="O57" s="31">
        <v>3</v>
      </c>
      <c r="Q57" s="31">
        <v>4</v>
      </c>
      <c r="S57" s="31">
        <v>3</v>
      </c>
      <c r="U57" s="54" t="s">
        <v>203</v>
      </c>
      <c r="W57" s="156" t="s">
        <v>148</v>
      </c>
    </row>
    <row r="58" spans="1:23" s="5" customFormat="1" ht="24.95" customHeight="1" x14ac:dyDescent="0.25">
      <c r="A58" s="10"/>
      <c r="B58" s="67">
        <v>1</v>
      </c>
      <c r="C58" s="40" t="s">
        <v>204</v>
      </c>
      <c r="D58" s="30"/>
      <c r="E58" s="62">
        <v>41300</v>
      </c>
      <c r="F58" s="64"/>
      <c r="G58" s="66">
        <f t="shared" si="0"/>
        <v>41300</v>
      </c>
      <c r="H58" s="29"/>
      <c r="I58" s="48" t="s">
        <v>31</v>
      </c>
      <c r="J58" s="29"/>
      <c r="K58" s="31">
        <v>3</v>
      </c>
      <c r="L58" s="12"/>
      <c r="M58" s="31">
        <v>3</v>
      </c>
      <c r="O58" s="31">
        <v>2</v>
      </c>
      <c r="Q58" s="31">
        <v>4</v>
      </c>
      <c r="S58" s="31">
        <v>1</v>
      </c>
      <c r="U58" s="32" t="s">
        <v>205</v>
      </c>
      <c r="W58" s="156" t="s">
        <v>148</v>
      </c>
    </row>
    <row r="59" spans="1:23" s="5" customFormat="1" ht="24.95" customHeight="1" x14ac:dyDescent="0.25">
      <c r="A59" s="10"/>
      <c r="B59" s="67">
        <v>1</v>
      </c>
      <c r="C59" s="40" t="s">
        <v>206</v>
      </c>
      <c r="D59" s="30"/>
      <c r="E59" s="62">
        <v>3180</v>
      </c>
      <c r="F59" s="64"/>
      <c r="G59" s="66">
        <f t="shared" si="0"/>
        <v>3180</v>
      </c>
      <c r="H59" s="66">
        <f>PRODUCT(C59,F59)</f>
        <v>0</v>
      </c>
      <c r="I59" s="48" t="s">
        <v>31</v>
      </c>
      <c r="J59" s="29"/>
      <c r="K59" s="31">
        <v>3</v>
      </c>
      <c r="L59" s="12"/>
      <c r="M59" s="31">
        <v>3</v>
      </c>
      <c r="O59" s="31">
        <v>2</v>
      </c>
      <c r="Q59" s="31">
        <v>4</v>
      </c>
      <c r="S59" s="31">
        <v>1</v>
      </c>
      <c r="U59" s="32" t="s">
        <v>205</v>
      </c>
      <c r="W59" s="156" t="s">
        <v>148</v>
      </c>
    </row>
    <row r="60" spans="1:23" s="5" customFormat="1" ht="24.95" customHeight="1" x14ac:dyDescent="0.25">
      <c r="A60" s="10"/>
      <c r="B60" s="67">
        <v>1</v>
      </c>
      <c r="C60" s="40" t="s">
        <v>207</v>
      </c>
      <c r="D60" s="30"/>
      <c r="E60" s="62">
        <v>14980</v>
      </c>
      <c r="F60" s="64"/>
      <c r="G60" s="66">
        <f>PRODUCT(B60,E60)</f>
        <v>14980</v>
      </c>
      <c r="H60" s="29"/>
      <c r="I60" s="48" t="s">
        <v>31</v>
      </c>
      <c r="J60" s="29"/>
      <c r="K60" s="31">
        <v>3</v>
      </c>
      <c r="L60" s="12"/>
      <c r="M60" s="31">
        <v>3</v>
      </c>
      <c r="O60" s="31">
        <v>2</v>
      </c>
      <c r="Q60" s="31"/>
      <c r="S60" s="31">
        <v>1</v>
      </c>
      <c r="U60" s="32" t="s">
        <v>205</v>
      </c>
      <c r="W60" s="156" t="s">
        <v>148</v>
      </c>
    </row>
    <row r="61" spans="1:23" s="5" customFormat="1" ht="24.95" customHeight="1" x14ac:dyDescent="0.25">
      <c r="A61" s="10"/>
      <c r="B61" s="67">
        <v>2</v>
      </c>
      <c r="C61" s="40" t="s">
        <v>208</v>
      </c>
      <c r="D61" s="30"/>
      <c r="E61" s="62">
        <v>370</v>
      </c>
      <c r="F61" s="64"/>
      <c r="G61" s="66">
        <f t="shared" si="0"/>
        <v>740</v>
      </c>
      <c r="H61" s="29"/>
      <c r="I61" s="48" t="s">
        <v>31</v>
      </c>
      <c r="J61" s="29"/>
      <c r="K61" s="31">
        <v>3</v>
      </c>
      <c r="L61" s="12"/>
      <c r="M61" s="31">
        <v>3</v>
      </c>
      <c r="O61" s="31">
        <v>3</v>
      </c>
      <c r="Q61" s="31">
        <v>4</v>
      </c>
      <c r="S61" s="31">
        <v>2</v>
      </c>
      <c r="U61" s="32" t="s">
        <v>209</v>
      </c>
      <c r="W61" s="156" t="s">
        <v>148</v>
      </c>
    </row>
    <row r="62" spans="1:23" s="5" customFormat="1" ht="24.95" customHeight="1" x14ac:dyDescent="0.25">
      <c r="A62" s="10"/>
      <c r="B62" s="67">
        <v>1</v>
      </c>
      <c r="C62" s="40" t="s">
        <v>210</v>
      </c>
      <c r="D62" s="30"/>
      <c r="E62" s="62">
        <v>5133</v>
      </c>
      <c r="F62" s="64"/>
      <c r="G62" s="66">
        <f t="shared" si="0"/>
        <v>5133</v>
      </c>
      <c r="H62" s="29"/>
      <c r="I62" s="48" t="s">
        <v>31</v>
      </c>
      <c r="J62" s="29"/>
      <c r="K62" s="31">
        <v>3</v>
      </c>
      <c r="L62" s="12"/>
      <c r="M62" s="31">
        <v>3</v>
      </c>
      <c r="O62" s="31">
        <v>3</v>
      </c>
      <c r="Q62" s="31">
        <v>4</v>
      </c>
      <c r="S62" s="31">
        <v>3</v>
      </c>
      <c r="U62" s="54" t="s">
        <v>180</v>
      </c>
      <c r="W62" s="156" t="s">
        <v>148</v>
      </c>
    </row>
    <row r="63" spans="1:23" s="5" customFormat="1" ht="24.95" customHeight="1" x14ac:dyDescent="0.25">
      <c r="A63" s="10"/>
      <c r="B63" s="67">
        <v>5</v>
      </c>
      <c r="C63" s="40" t="s">
        <v>211</v>
      </c>
      <c r="D63" s="30"/>
      <c r="E63" s="62">
        <v>39.6</v>
      </c>
      <c r="F63" s="64"/>
      <c r="G63" s="66">
        <f t="shared" si="0"/>
        <v>198</v>
      </c>
      <c r="H63" s="29"/>
      <c r="I63" s="48" t="s">
        <v>31</v>
      </c>
      <c r="J63" s="29"/>
      <c r="K63" s="31">
        <v>3</v>
      </c>
      <c r="L63" s="12"/>
      <c r="M63" s="31">
        <v>3</v>
      </c>
      <c r="O63" s="31">
        <v>3</v>
      </c>
      <c r="Q63" s="31">
        <v>4</v>
      </c>
      <c r="S63" s="31">
        <v>3</v>
      </c>
      <c r="U63" s="54" t="s">
        <v>212</v>
      </c>
      <c r="W63" s="156" t="s">
        <v>148</v>
      </c>
    </row>
    <row r="64" spans="1:23" s="5" customFormat="1" ht="24.95" customHeight="1" x14ac:dyDescent="0.25">
      <c r="A64" s="10"/>
      <c r="B64" s="67">
        <v>5</v>
      </c>
      <c r="C64" s="40" t="s">
        <v>213</v>
      </c>
      <c r="D64" s="30"/>
      <c r="E64" s="62">
        <v>39.6</v>
      </c>
      <c r="F64" s="64"/>
      <c r="G64" s="66">
        <f t="shared" si="0"/>
        <v>198</v>
      </c>
      <c r="H64" s="29"/>
      <c r="I64" s="48" t="s">
        <v>31</v>
      </c>
      <c r="J64" s="29"/>
      <c r="K64" s="31">
        <v>3</v>
      </c>
      <c r="L64" s="12"/>
      <c r="M64" s="31">
        <v>3</v>
      </c>
      <c r="O64" s="31">
        <v>3</v>
      </c>
      <c r="Q64" s="31">
        <v>4</v>
      </c>
      <c r="S64" s="31">
        <v>3</v>
      </c>
      <c r="U64" s="54" t="s">
        <v>212</v>
      </c>
      <c r="W64" s="156" t="s">
        <v>148</v>
      </c>
    </row>
    <row r="65" spans="1:23" s="5" customFormat="1" ht="24.95" customHeight="1" x14ac:dyDescent="0.25">
      <c r="A65" s="10"/>
      <c r="B65" s="67">
        <v>15</v>
      </c>
      <c r="C65" s="40" t="s">
        <v>214</v>
      </c>
      <c r="D65" s="30"/>
      <c r="E65" s="62">
        <v>14.4</v>
      </c>
      <c r="F65" s="64"/>
      <c r="G65" s="66">
        <f t="shared" si="0"/>
        <v>216</v>
      </c>
      <c r="H65" s="29"/>
      <c r="I65" s="48" t="s">
        <v>31</v>
      </c>
      <c r="J65" s="29"/>
      <c r="K65" s="31">
        <v>3</v>
      </c>
      <c r="L65" s="12"/>
      <c r="M65" s="31">
        <v>3</v>
      </c>
      <c r="O65" s="31">
        <v>3</v>
      </c>
      <c r="Q65" s="31">
        <v>4</v>
      </c>
      <c r="S65" s="31">
        <v>3</v>
      </c>
      <c r="U65" s="54" t="s">
        <v>215</v>
      </c>
      <c r="W65" s="156" t="s">
        <v>148</v>
      </c>
    </row>
    <row r="66" spans="1:23" s="5" customFormat="1" ht="24.95" customHeight="1" x14ac:dyDescent="0.25">
      <c r="A66" s="10"/>
      <c r="B66" s="67">
        <v>2</v>
      </c>
      <c r="C66" s="40" t="s">
        <v>216</v>
      </c>
      <c r="D66" s="30"/>
      <c r="E66" s="62">
        <v>49</v>
      </c>
      <c r="F66" s="64"/>
      <c r="G66" s="66">
        <f t="shared" si="0"/>
        <v>98</v>
      </c>
      <c r="H66" s="29"/>
      <c r="I66" s="48" t="s">
        <v>31</v>
      </c>
      <c r="J66" s="29"/>
      <c r="K66" s="31">
        <v>3</v>
      </c>
      <c r="L66" s="12"/>
      <c r="M66" s="31">
        <v>3</v>
      </c>
      <c r="O66" s="31">
        <v>3</v>
      </c>
      <c r="Q66" s="31">
        <v>4</v>
      </c>
      <c r="S66" s="31">
        <v>3</v>
      </c>
      <c r="U66" s="54" t="s">
        <v>180</v>
      </c>
      <c r="W66" s="156" t="s">
        <v>148</v>
      </c>
    </row>
    <row r="67" spans="1:23" s="5" customFormat="1" ht="24.95" customHeight="1" x14ac:dyDescent="0.25">
      <c r="A67" s="10"/>
      <c r="B67" s="67">
        <v>2</v>
      </c>
      <c r="C67" s="40" t="s">
        <v>217</v>
      </c>
      <c r="D67" s="30"/>
      <c r="E67" s="62">
        <v>36</v>
      </c>
      <c r="F67" s="64"/>
      <c r="G67" s="66">
        <f t="shared" si="0"/>
        <v>72</v>
      </c>
      <c r="H67" s="29"/>
      <c r="I67" s="48" t="s">
        <v>31</v>
      </c>
      <c r="J67" s="29"/>
      <c r="K67" s="31">
        <v>3</v>
      </c>
      <c r="L67" s="12"/>
      <c r="M67" s="31">
        <v>3</v>
      </c>
      <c r="O67" s="31">
        <v>3</v>
      </c>
      <c r="Q67" s="31">
        <v>4</v>
      </c>
      <c r="S67" s="31">
        <v>3</v>
      </c>
      <c r="U67" s="54" t="s">
        <v>180</v>
      </c>
      <c r="W67" s="156" t="s">
        <v>148</v>
      </c>
    </row>
    <row r="68" spans="1:23" s="5" customFormat="1" ht="24.95" customHeight="1" x14ac:dyDescent="0.25">
      <c r="A68" s="10"/>
      <c r="B68" s="67">
        <v>2</v>
      </c>
      <c r="C68" s="40" t="s">
        <v>218</v>
      </c>
      <c r="D68" s="30"/>
      <c r="E68" s="62">
        <v>49</v>
      </c>
      <c r="F68" s="64"/>
      <c r="G68" s="66">
        <f t="shared" ref="G68:G132" si="1">PRODUCT(B68,E68)</f>
        <v>98</v>
      </c>
      <c r="H68" s="29"/>
      <c r="I68" s="48" t="s">
        <v>31</v>
      </c>
      <c r="J68" s="29"/>
      <c r="K68" s="31">
        <v>3</v>
      </c>
      <c r="L68" s="12"/>
      <c r="M68" s="31">
        <v>3</v>
      </c>
      <c r="O68" s="31">
        <v>3</v>
      </c>
      <c r="Q68" s="31">
        <v>4</v>
      </c>
      <c r="S68" s="31">
        <v>2</v>
      </c>
      <c r="U68" s="32" t="s">
        <v>209</v>
      </c>
      <c r="W68" s="156" t="s">
        <v>148</v>
      </c>
    </row>
    <row r="69" spans="1:23" s="5" customFormat="1" ht="24.95" customHeight="1" x14ac:dyDescent="0.25">
      <c r="A69" s="10"/>
      <c r="B69" s="67">
        <v>2</v>
      </c>
      <c r="C69" s="40" t="s">
        <v>219</v>
      </c>
      <c r="D69" s="30"/>
      <c r="E69" s="62">
        <v>32</v>
      </c>
      <c r="F69" s="64"/>
      <c r="G69" s="66">
        <f t="shared" si="1"/>
        <v>64</v>
      </c>
      <c r="H69" s="29"/>
      <c r="I69" s="48" t="s">
        <v>31</v>
      </c>
      <c r="J69" s="29"/>
      <c r="K69" s="31">
        <v>3</v>
      </c>
      <c r="L69" s="12"/>
      <c r="M69" s="31">
        <v>3</v>
      </c>
      <c r="O69" s="31">
        <v>3</v>
      </c>
      <c r="Q69" s="31">
        <v>4</v>
      </c>
      <c r="S69" s="31">
        <v>2</v>
      </c>
      <c r="U69" s="32" t="s">
        <v>209</v>
      </c>
      <c r="W69" s="156" t="s">
        <v>148</v>
      </c>
    </row>
    <row r="70" spans="1:23" s="5" customFormat="1" ht="24.95" customHeight="1" x14ac:dyDescent="0.25">
      <c r="A70" s="10"/>
      <c r="B70" s="67">
        <v>2</v>
      </c>
      <c r="C70" s="40" t="s">
        <v>220</v>
      </c>
      <c r="D70" s="30"/>
      <c r="E70" s="62">
        <v>24.6</v>
      </c>
      <c r="F70" s="64"/>
      <c r="G70" s="66">
        <f t="shared" si="1"/>
        <v>49.2</v>
      </c>
      <c r="H70" s="29"/>
      <c r="I70" s="48" t="s">
        <v>31</v>
      </c>
      <c r="J70" s="29"/>
      <c r="K70" s="31">
        <v>3</v>
      </c>
      <c r="L70" s="12"/>
      <c r="M70" s="31">
        <v>3</v>
      </c>
      <c r="O70" s="31">
        <v>3</v>
      </c>
      <c r="Q70" s="31">
        <v>4</v>
      </c>
      <c r="S70" s="31">
        <v>3</v>
      </c>
      <c r="U70" s="54" t="s">
        <v>212</v>
      </c>
      <c r="W70" s="156" t="s">
        <v>148</v>
      </c>
    </row>
    <row r="71" spans="1:23" s="5" customFormat="1" ht="24.95" customHeight="1" x14ac:dyDescent="0.25">
      <c r="A71" s="10"/>
      <c r="B71" s="67">
        <v>2</v>
      </c>
      <c r="C71" s="40" t="s">
        <v>221</v>
      </c>
      <c r="D71" s="30"/>
      <c r="E71" s="62">
        <v>12</v>
      </c>
      <c r="F71" s="64"/>
      <c r="G71" s="66">
        <f t="shared" si="1"/>
        <v>24</v>
      </c>
      <c r="H71" s="29"/>
      <c r="I71" s="48" t="s">
        <v>31</v>
      </c>
      <c r="J71" s="29"/>
      <c r="K71" s="31">
        <v>3</v>
      </c>
      <c r="L71" s="12"/>
      <c r="M71" s="31">
        <v>3</v>
      </c>
      <c r="O71" s="31">
        <v>3</v>
      </c>
      <c r="Q71" s="31">
        <v>4</v>
      </c>
      <c r="S71" s="31">
        <v>3</v>
      </c>
      <c r="U71" s="54" t="s">
        <v>212</v>
      </c>
      <c r="W71" s="156" t="s">
        <v>148</v>
      </c>
    </row>
    <row r="72" spans="1:23" s="5" customFormat="1" ht="24.95" customHeight="1" x14ac:dyDescent="0.25">
      <c r="A72" s="10"/>
      <c r="B72" s="67">
        <v>2</v>
      </c>
      <c r="C72" s="40" t="s">
        <v>222</v>
      </c>
      <c r="D72" s="30"/>
      <c r="E72" s="62">
        <v>7.3</v>
      </c>
      <c r="F72" s="64"/>
      <c r="G72" s="66">
        <f t="shared" si="1"/>
        <v>14.6</v>
      </c>
      <c r="H72" s="29"/>
      <c r="I72" s="48" t="s">
        <v>31</v>
      </c>
      <c r="J72" s="29"/>
      <c r="K72" s="31">
        <v>3</v>
      </c>
      <c r="L72" s="12"/>
      <c r="M72" s="31">
        <v>3</v>
      </c>
      <c r="O72" s="31">
        <v>3</v>
      </c>
      <c r="Q72" s="31">
        <v>4</v>
      </c>
      <c r="S72" s="31">
        <v>3</v>
      </c>
      <c r="U72" s="54" t="s">
        <v>180</v>
      </c>
      <c r="W72" s="156" t="s">
        <v>148</v>
      </c>
    </row>
    <row r="73" spans="1:23" s="5" customFormat="1" ht="24.95" customHeight="1" x14ac:dyDescent="0.25">
      <c r="A73" s="10"/>
      <c r="B73" s="67">
        <v>2</v>
      </c>
      <c r="C73" s="40" t="s">
        <v>223</v>
      </c>
      <c r="D73" s="30"/>
      <c r="E73" s="62">
        <v>14.73</v>
      </c>
      <c r="F73" s="64"/>
      <c r="G73" s="66">
        <f t="shared" si="1"/>
        <v>29.46</v>
      </c>
      <c r="H73" s="29"/>
      <c r="I73" s="48" t="s">
        <v>31</v>
      </c>
      <c r="J73" s="29"/>
      <c r="K73" s="31">
        <v>3</v>
      </c>
      <c r="L73" s="12"/>
      <c r="M73" s="31">
        <v>3</v>
      </c>
      <c r="O73" s="31">
        <v>3</v>
      </c>
      <c r="Q73" s="31">
        <v>4</v>
      </c>
      <c r="S73" s="31">
        <v>3</v>
      </c>
      <c r="U73" s="54" t="s">
        <v>212</v>
      </c>
      <c r="W73" s="156" t="s">
        <v>148</v>
      </c>
    </row>
    <row r="74" spans="1:23" s="5" customFormat="1" ht="24.95" customHeight="1" x14ac:dyDescent="0.25">
      <c r="A74" s="10"/>
      <c r="B74" s="67">
        <v>2</v>
      </c>
      <c r="C74" s="40" t="s">
        <v>224</v>
      </c>
      <c r="D74" s="30"/>
      <c r="E74" s="62">
        <v>6.24</v>
      </c>
      <c r="F74" s="64"/>
      <c r="G74" s="66">
        <f t="shared" si="1"/>
        <v>12.48</v>
      </c>
      <c r="H74" s="29"/>
      <c r="I74" s="48" t="s">
        <v>31</v>
      </c>
      <c r="J74" s="29"/>
      <c r="K74" s="31">
        <v>3</v>
      </c>
      <c r="L74" s="12"/>
      <c r="M74" s="31">
        <v>3</v>
      </c>
      <c r="O74" s="31">
        <v>3</v>
      </c>
      <c r="Q74" s="31">
        <v>4</v>
      </c>
      <c r="S74" s="31">
        <v>2</v>
      </c>
      <c r="U74" s="32" t="s">
        <v>225</v>
      </c>
      <c r="W74" s="156" t="s">
        <v>148</v>
      </c>
    </row>
    <row r="75" spans="1:23" s="5" customFormat="1" ht="24.95" customHeight="1" x14ac:dyDescent="0.25">
      <c r="A75" s="10"/>
      <c r="B75" s="67">
        <v>2</v>
      </c>
      <c r="C75" s="40" t="s">
        <v>226</v>
      </c>
      <c r="D75" s="30"/>
      <c r="E75" s="62">
        <v>16</v>
      </c>
      <c r="F75" s="64"/>
      <c r="G75" s="66">
        <f t="shared" si="1"/>
        <v>32</v>
      </c>
      <c r="H75" s="29"/>
      <c r="I75" s="48" t="s">
        <v>31</v>
      </c>
      <c r="J75" s="29"/>
      <c r="K75" s="31">
        <v>3</v>
      </c>
      <c r="L75" s="12"/>
      <c r="M75" s="31">
        <v>3</v>
      </c>
      <c r="O75" s="31">
        <v>3</v>
      </c>
      <c r="Q75" s="31">
        <v>4</v>
      </c>
      <c r="S75" s="31">
        <v>3</v>
      </c>
      <c r="U75" s="54" t="s">
        <v>215</v>
      </c>
      <c r="W75" s="156" t="s">
        <v>148</v>
      </c>
    </row>
    <row r="76" spans="1:23" s="5" customFormat="1" ht="24.95" customHeight="1" x14ac:dyDescent="0.25">
      <c r="A76" s="10"/>
      <c r="B76" s="67">
        <v>2</v>
      </c>
      <c r="C76" s="40" t="s">
        <v>227</v>
      </c>
      <c r="D76" s="30"/>
      <c r="E76" s="62">
        <v>18.5</v>
      </c>
      <c r="F76" s="64"/>
      <c r="G76" s="66">
        <f t="shared" si="1"/>
        <v>37</v>
      </c>
      <c r="H76" s="29"/>
      <c r="I76" s="48" t="s">
        <v>31</v>
      </c>
      <c r="J76" s="29"/>
      <c r="K76" s="31">
        <v>3</v>
      </c>
      <c r="L76" s="12"/>
      <c r="M76" s="31">
        <v>3</v>
      </c>
      <c r="O76" s="31">
        <v>2</v>
      </c>
      <c r="Q76" s="31">
        <v>4</v>
      </c>
      <c r="S76" s="31">
        <v>1</v>
      </c>
      <c r="U76" s="32" t="s">
        <v>225</v>
      </c>
      <c r="W76" s="156" t="s">
        <v>148</v>
      </c>
    </row>
    <row r="77" spans="1:23" s="5" customFormat="1" ht="24.95" customHeight="1" x14ac:dyDescent="0.25">
      <c r="A77" s="10"/>
      <c r="B77" s="67">
        <v>1</v>
      </c>
      <c r="C77" s="40" t="s">
        <v>228</v>
      </c>
      <c r="D77" s="30"/>
      <c r="E77" s="62">
        <v>790</v>
      </c>
      <c r="F77" s="64"/>
      <c r="G77" s="66">
        <f t="shared" si="1"/>
        <v>790</v>
      </c>
      <c r="H77" s="29"/>
      <c r="I77" s="48" t="s">
        <v>31</v>
      </c>
      <c r="J77" s="29"/>
      <c r="K77" s="31">
        <v>3</v>
      </c>
      <c r="L77" s="12"/>
      <c r="M77" s="31">
        <v>3</v>
      </c>
      <c r="O77" s="31">
        <v>3</v>
      </c>
      <c r="Q77" s="31">
        <v>4</v>
      </c>
      <c r="S77" s="31">
        <v>3</v>
      </c>
      <c r="U77" s="54" t="s">
        <v>203</v>
      </c>
      <c r="W77" s="156" t="s">
        <v>148</v>
      </c>
    </row>
    <row r="78" spans="1:23" s="5" customFormat="1" ht="24.95" customHeight="1" x14ac:dyDescent="0.25">
      <c r="A78" s="10"/>
      <c r="B78" s="67">
        <v>10</v>
      </c>
      <c r="C78" s="40" t="s">
        <v>229</v>
      </c>
      <c r="D78" s="30"/>
      <c r="E78" s="62">
        <v>1188</v>
      </c>
      <c r="F78" s="64"/>
      <c r="G78" s="66">
        <f t="shared" si="1"/>
        <v>11880</v>
      </c>
      <c r="H78" s="29"/>
      <c r="I78" s="48" t="s">
        <v>31</v>
      </c>
      <c r="J78" s="29"/>
      <c r="K78" s="31">
        <v>3</v>
      </c>
      <c r="L78" s="12"/>
      <c r="M78" s="31">
        <v>3</v>
      </c>
      <c r="O78" s="31">
        <v>3</v>
      </c>
      <c r="Q78" s="31">
        <v>4</v>
      </c>
      <c r="S78" s="31">
        <v>3</v>
      </c>
      <c r="U78" s="54" t="s">
        <v>147</v>
      </c>
      <c r="W78" s="156" t="s">
        <v>148</v>
      </c>
    </row>
    <row r="79" spans="1:23" s="5" customFormat="1" ht="24.95" customHeight="1" x14ac:dyDescent="0.25">
      <c r="A79" s="10"/>
      <c r="B79" s="67">
        <v>2</v>
      </c>
      <c r="C79" s="40" t="s">
        <v>230</v>
      </c>
      <c r="D79" s="30"/>
      <c r="E79" s="62">
        <v>4779.45</v>
      </c>
      <c r="F79" s="64"/>
      <c r="G79" s="66">
        <f t="shared" si="1"/>
        <v>9558.9</v>
      </c>
      <c r="H79" s="29"/>
      <c r="I79" s="48" t="s">
        <v>31</v>
      </c>
      <c r="J79" s="29"/>
      <c r="K79" s="31">
        <v>3</v>
      </c>
      <c r="L79" s="12"/>
      <c r="M79" s="31">
        <v>3</v>
      </c>
      <c r="O79" s="31">
        <v>3</v>
      </c>
      <c r="Q79" s="31">
        <v>4</v>
      </c>
      <c r="S79" s="31">
        <v>3</v>
      </c>
      <c r="U79" s="54" t="s">
        <v>231</v>
      </c>
      <c r="W79" s="156" t="s">
        <v>148</v>
      </c>
    </row>
    <row r="80" spans="1:23" s="5" customFormat="1" ht="24.95" customHeight="1" x14ac:dyDescent="0.25">
      <c r="A80" s="10"/>
      <c r="B80" s="67">
        <v>3</v>
      </c>
      <c r="C80" s="40" t="s">
        <v>232</v>
      </c>
      <c r="D80" s="30"/>
      <c r="E80" s="62">
        <v>37.299999999999997</v>
      </c>
      <c r="F80" s="64"/>
      <c r="G80" s="66">
        <f t="shared" si="1"/>
        <v>111.89999999999999</v>
      </c>
      <c r="H80" s="29"/>
      <c r="I80" s="48" t="s">
        <v>31</v>
      </c>
      <c r="J80" s="29"/>
      <c r="K80" s="31">
        <v>3</v>
      </c>
      <c r="L80" s="12"/>
      <c r="M80" s="31">
        <v>3</v>
      </c>
      <c r="O80" s="31">
        <v>3</v>
      </c>
      <c r="Q80" s="31">
        <v>4</v>
      </c>
      <c r="S80" s="31">
        <v>3</v>
      </c>
      <c r="U80" s="54" t="s">
        <v>200</v>
      </c>
      <c r="W80" s="156" t="s">
        <v>148</v>
      </c>
    </row>
    <row r="81" spans="1:23" s="5" customFormat="1" ht="24.95" customHeight="1" x14ac:dyDescent="0.25">
      <c r="A81" s="10"/>
      <c r="B81" s="67">
        <v>2</v>
      </c>
      <c r="C81" s="40" t="s">
        <v>233</v>
      </c>
      <c r="D81" s="30"/>
      <c r="E81" s="62">
        <v>2461</v>
      </c>
      <c r="F81" s="64"/>
      <c r="G81" s="66">
        <f t="shared" si="1"/>
        <v>4922</v>
      </c>
      <c r="H81" s="29"/>
      <c r="I81" s="48" t="s">
        <v>31</v>
      </c>
      <c r="J81" s="29"/>
      <c r="K81" s="31">
        <v>3</v>
      </c>
      <c r="L81" s="12"/>
      <c r="M81" s="31">
        <v>3</v>
      </c>
      <c r="O81" s="31">
        <v>3</v>
      </c>
      <c r="Q81" s="31">
        <v>4</v>
      </c>
      <c r="S81" s="31">
        <v>3</v>
      </c>
      <c r="U81" s="54" t="s">
        <v>234</v>
      </c>
      <c r="W81" s="156" t="s">
        <v>148</v>
      </c>
    </row>
    <row r="82" spans="1:23" s="5" customFormat="1" ht="24.95" customHeight="1" x14ac:dyDescent="0.25">
      <c r="A82" s="10"/>
      <c r="B82" s="67">
        <v>4</v>
      </c>
      <c r="C82" s="40" t="s">
        <v>235</v>
      </c>
      <c r="D82" s="30"/>
      <c r="E82" s="62">
        <v>579</v>
      </c>
      <c r="F82" s="64"/>
      <c r="G82" s="66">
        <f t="shared" si="1"/>
        <v>2316</v>
      </c>
      <c r="H82" s="29"/>
      <c r="I82" s="48" t="s">
        <v>31</v>
      </c>
      <c r="J82" s="29"/>
      <c r="K82" s="31">
        <v>3</v>
      </c>
      <c r="L82" s="12"/>
      <c r="M82" s="31">
        <v>3</v>
      </c>
      <c r="O82" s="31">
        <v>3</v>
      </c>
      <c r="Q82" s="31">
        <v>4</v>
      </c>
      <c r="S82" s="31">
        <v>3</v>
      </c>
      <c r="U82" s="54" t="s">
        <v>236</v>
      </c>
      <c r="W82" s="156" t="s">
        <v>148</v>
      </c>
    </row>
    <row r="83" spans="1:23" s="5" customFormat="1" ht="24.95" customHeight="1" x14ac:dyDescent="0.25">
      <c r="A83" s="10"/>
      <c r="B83" s="67">
        <v>4</v>
      </c>
      <c r="C83" s="40" t="s">
        <v>237</v>
      </c>
      <c r="D83" s="30"/>
      <c r="E83" s="62">
        <v>1050</v>
      </c>
      <c r="F83" s="64"/>
      <c r="G83" s="66">
        <f t="shared" si="1"/>
        <v>4200</v>
      </c>
      <c r="H83" s="29"/>
      <c r="I83" s="48" t="s">
        <v>31</v>
      </c>
      <c r="J83" s="29"/>
      <c r="K83" s="31">
        <v>3</v>
      </c>
      <c r="L83" s="12"/>
      <c r="M83" s="31">
        <v>3</v>
      </c>
      <c r="O83" s="31">
        <v>3</v>
      </c>
      <c r="Q83" s="31">
        <v>4</v>
      </c>
      <c r="S83" s="31">
        <v>3</v>
      </c>
      <c r="U83" s="54" t="s">
        <v>238</v>
      </c>
      <c r="W83" s="156" t="s">
        <v>148</v>
      </c>
    </row>
    <row r="84" spans="1:23" s="5" customFormat="1" ht="24.95" customHeight="1" x14ac:dyDescent="0.25">
      <c r="A84" s="10"/>
      <c r="B84" s="67">
        <v>4</v>
      </c>
      <c r="C84" s="40" t="s">
        <v>239</v>
      </c>
      <c r="D84" s="30"/>
      <c r="E84" s="62">
        <v>126</v>
      </c>
      <c r="F84" s="64"/>
      <c r="G84" s="66">
        <f t="shared" si="1"/>
        <v>504</v>
      </c>
      <c r="H84" s="29"/>
      <c r="I84" s="48" t="s">
        <v>31</v>
      </c>
      <c r="J84" s="29"/>
      <c r="K84" s="31">
        <v>3</v>
      </c>
      <c r="L84" s="12"/>
      <c r="M84" s="31">
        <v>3</v>
      </c>
      <c r="O84" s="31">
        <v>3</v>
      </c>
      <c r="Q84" s="31">
        <v>4</v>
      </c>
      <c r="S84" s="31">
        <v>3</v>
      </c>
      <c r="U84" s="54" t="s">
        <v>240</v>
      </c>
      <c r="W84" s="156" t="s">
        <v>148</v>
      </c>
    </row>
    <row r="85" spans="1:23" s="5" customFormat="1" ht="24.95" customHeight="1" x14ac:dyDescent="0.25">
      <c r="A85" s="10"/>
      <c r="B85" s="67">
        <v>2</v>
      </c>
      <c r="C85" s="40" t="s">
        <v>241</v>
      </c>
      <c r="D85" s="30"/>
      <c r="E85" s="62">
        <v>5890</v>
      </c>
      <c r="F85" s="64"/>
      <c r="G85" s="66">
        <f t="shared" si="1"/>
        <v>11780</v>
      </c>
      <c r="H85" s="29"/>
      <c r="I85" s="48" t="s">
        <v>31</v>
      </c>
      <c r="J85" s="29"/>
      <c r="K85" s="31">
        <v>3</v>
      </c>
      <c r="L85" s="12"/>
      <c r="M85" s="31">
        <v>3</v>
      </c>
      <c r="O85" s="31">
        <v>2</v>
      </c>
      <c r="Q85" s="31">
        <v>4</v>
      </c>
      <c r="S85" s="31">
        <v>1</v>
      </c>
      <c r="U85" s="32" t="s">
        <v>242</v>
      </c>
      <c r="W85" s="156" t="s">
        <v>148</v>
      </c>
    </row>
    <row r="86" spans="1:23" s="5" customFormat="1" ht="24.95" customHeight="1" x14ac:dyDescent="0.25">
      <c r="A86" s="10"/>
      <c r="B86" s="67">
        <v>1</v>
      </c>
      <c r="C86" s="40" t="s">
        <v>243</v>
      </c>
      <c r="D86" s="30"/>
      <c r="E86" s="62">
        <v>2750</v>
      </c>
      <c r="F86" s="64"/>
      <c r="G86" s="66">
        <f t="shared" si="1"/>
        <v>2750</v>
      </c>
      <c r="H86" s="29"/>
      <c r="I86" s="48" t="s">
        <v>31</v>
      </c>
      <c r="J86" s="29"/>
      <c r="K86" s="31">
        <v>3</v>
      </c>
      <c r="L86" s="12"/>
      <c r="M86" s="31">
        <v>3</v>
      </c>
      <c r="O86" s="31">
        <v>2</v>
      </c>
      <c r="Q86" s="31"/>
      <c r="S86" s="31">
        <v>1</v>
      </c>
      <c r="U86" s="32" t="s">
        <v>244</v>
      </c>
      <c r="W86" s="156"/>
    </row>
    <row r="87" spans="1:23" s="5" customFormat="1" ht="24.95" customHeight="1" x14ac:dyDescent="0.25">
      <c r="A87" s="10"/>
      <c r="B87" s="67">
        <v>2</v>
      </c>
      <c r="C87" s="40" t="s">
        <v>245</v>
      </c>
      <c r="D87" s="30"/>
      <c r="E87" s="62">
        <v>316.8</v>
      </c>
      <c r="F87" s="64"/>
      <c r="G87" s="66">
        <f t="shared" si="1"/>
        <v>633.6</v>
      </c>
      <c r="H87" s="29"/>
      <c r="I87" s="48" t="s">
        <v>31</v>
      </c>
      <c r="J87" s="29"/>
      <c r="K87" s="31">
        <v>3</v>
      </c>
      <c r="L87" s="12"/>
      <c r="M87" s="31">
        <v>3</v>
      </c>
      <c r="O87" s="31">
        <v>3</v>
      </c>
      <c r="Q87" s="31">
        <v>4</v>
      </c>
      <c r="S87" s="31">
        <v>3</v>
      </c>
      <c r="U87" s="54" t="s">
        <v>231</v>
      </c>
      <c r="W87" s="156" t="s">
        <v>148</v>
      </c>
    </row>
    <row r="88" spans="1:23" s="5" customFormat="1" ht="24.95" customHeight="1" x14ac:dyDescent="0.25">
      <c r="A88" s="10"/>
      <c r="B88" s="67">
        <v>2</v>
      </c>
      <c r="C88" s="40" t="s">
        <v>246</v>
      </c>
      <c r="D88" s="30"/>
      <c r="E88" s="62">
        <v>2155</v>
      </c>
      <c r="F88" s="64"/>
      <c r="G88" s="66">
        <f t="shared" si="1"/>
        <v>4310</v>
      </c>
      <c r="H88" s="29"/>
      <c r="I88" s="48" t="s">
        <v>31</v>
      </c>
      <c r="J88" s="29"/>
      <c r="K88" s="31">
        <v>3</v>
      </c>
      <c r="L88" s="12"/>
      <c r="M88" s="31">
        <v>3</v>
      </c>
      <c r="O88" s="31">
        <v>3</v>
      </c>
      <c r="Q88" s="31">
        <v>4</v>
      </c>
      <c r="S88" s="31">
        <v>2</v>
      </c>
      <c r="U88" s="32" t="s">
        <v>247</v>
      </c>
      <c r="W88" s="156" t="s">
        <v>148</v>
      </c>
    </row>
    <row r="89" spans="1:23" s="5" customFormat="1" ht="24.95" customHeight="1" x14ac:dyDescent="0.25">
      <c r="A89" s="10"/>
      <c r="B89" s="67">
        <v>4</v>
      </c>
      <c r="C89" s="40" t="s">
        <v>248</v>
      </c>
      <c r="D89" s="30"/>
      <c r="E89" s="62">
        <v>211.9</v>
      </c>
      <c r="F89" s="64"/>
      <c r="G89" s="66">
        <f t="shared" si="1"/>
        <v>847.6</v>
      </c>
      <c r="H89" s="29"/>
      <c r="I89" s="48" t="s">
        <v>31</v>
      </c>
      <c r="J89" s="29"/>
      <c r="K89" s="31">
        <v>3</v>
      </c>
      <c r="L89" s="12"/>
      <c r="M89" s="31">
        <v>3</v>
      </c>
      <c r="O89" s="31">
        <v>3</v>
      </c>
      <c r="Q89" s="31">
        <v>4</v>
      </c>
      <c r="S89" s="31">
        <v>3</v>
      </c>
      <c r="U89" s="54" t="s">
        <v>236</v>
      </c>
      <c r="W89" s="156" t="s">
        <v>148</v>
      </c>
    </row>
    <row r="90" spans="1:23" s="5" customFormat="1" ht="24.95" customHeight="1" x14ac:dyDescent="0.25">
      <c r="A90" s="10"/>
      <c r="B90" s="67">
        <v>2</v>
      </c>
      <c r="C90" s="40" t="s">
        <v>249</v>
      </c>
      <c r="D90" s="30"/>
      <c r="E90" s="62">
        <v>1100</v>
      </c>
      <c r="F90" s="64"/>
      <c r="G90" s="66">
        <f t="shared" si="1"/>
        <v>2200</v>
      </c>
      <c r="H90" s="29"/>
      <c r="I90" s="48" t="s">
        <v>31</v>
      </c>
      <c r="J90" s="29"/>
      <c r="K90" s="31">
        <v>3</v>
      </c>
      <c r="L90" s="12"/>
      <c r="M90" s="31">
        <v>3</v>
      </c>
      <c r="O90" s="31">
        <v>3</v>
      </c>
      <c r="Q90" s="31">
        <v>4</v>
      </c>
      <c r="S90" s="31">
        <v>3</v>
      </c>
      <c r="U90" s="54" t="s">
        <v>250</v>
      </c>
      <c r="W90" s="156" t="s">
        <v>148</v>
      </c>
    </row>
    <row r="91" spans="1:23" s="5" customFormat="1" ht="24.95" customHeight="1" x14ac:dyDescent="0.25">
      <c r="A91" s="10"/>
      <c r="B91" s="67">
        <v>1</v>
      </c>
      <c r="C91" s="40" t="s">
        <v>251</v>
      </c>
      <c r="D91" s="30"/>
      <c r="E91" s="62">
        <v>12639</v>
      </c>
      <c r="F91" s="64"/>
      <c r="G91" s="66">
        <f t="shared" si="1"/>
        <v>12639</v>
      </c>
      <c r="H91" s="29"/>
      <c r="I91" s="48" t="s">
        <v>31</v>
      </c>
      <c r="J91" s="29"/>
      <c r="K91" s="31">
        <v>3</v>
      </c>
      <c r="L91" s="12"/>
      <c r="M91" s="31">
        <v>3</v>
      </c>
      <c r="O91" s="31">
        <v>2</v>
      </c>
      <c r="Q91" s="31">
        <v>4</v>
      </c>
      <c r="S91" s="31">
        <v>1</v>
      </c>
      <c r="U91" s="32" t="s">
        <v>252</v>
      </c>
      <c r="W91" s="156" t="s">
        <v>148</v>
      </c>
    </row>
    <row r="92" spans="1:23" s="5" customFormat="1" ht="24.95" customHeight="1" x14ac:dyDescent="0.25">
      <c r="A92" s="10"/>
      <c r="B92" s="67">
        <v>6</v>
      </c>
      <c r="C92" s="40" t="s">
        <v>253</v>
      </c>
      <c r="D92" s="30"/>
      <c r="E92" s="62">
        <v>390</v>
      </c>
      <c r="F92" s="64"/>
      <c r="G92" s="66">
        <f t="shared" si="1"/>
        <v>2340</v>
      </c>
      <c r="H92" s="29"/>
      <c r="I92" s="48" t="s">
        <v>31</v>
      </c>
      <c r="J92" s="29"/>
      <c r="K92" s="31">
        <v>3</v>
      </c>
      <c r="L92" s="12"/>
      <c r="M92" s="31">
        <v>3</v>
      </c>
      <c r="O92" s="31">
        <v>3</v>
      </c>
      <c r="Q92" s="31">
        <v>4</v>
      </c>
      <c r="S92" s="31">
        <v>3</v>
      </c>
      <c r="U92" s="32" t="s">
        <v>254</v>
      </c>
      <c r="W92" s="156" t="s">
        <v>148</v>
      </c>
    </row>
    <row r="93" spans="1:23" s="5" customFormat="1" ht="24.95" customHeight="1" x14ac:dyDescent="0.25">
      <c r="A93" s="10"/>
      <c r="B93" s="67">
        <v>8</v>
      </c>
      <c r="C93" s="40" t="s">
        <v>255</v>
      </c>
      <c r="D93" s="30"/>
      <c r="E93" s="62">
        <v>63</v>
      </c>
      <c r="F93" s="64"/>
      <c r="G93" s="66">
        <f t="shared" si="1"/>
        <v>504</v>
      </c>
      <c r="H93" s="29"/>
      <c r="I93" s="48" t="s">
        <v>31</v>
      </c>
      <c r="J93" s="29"/>
      <c r="K93" s="31">
        <v>3</v>
      </c>
      <c r="L93" s="12"/>
      <c r="M93" s="31">
        <v>3</v>
      </c>
      <c r="O93" s="31">
        <v>3</v>
      </c>
      <c r="Q93" s="31">
        <v>4</v>
      </c>
      <c r="S93" s="31">
        <v>3</v>
      </c>
      <c r="U93" s="54" t="s">
        <v>200</v>
      </c>
      <c r="W93" s="156" t="s">
        <v>148</v>
      </c>
    </row>
    <row r="94" spans="1:23" s="5" customFormat="1" ht="24.95" customHeight="1" x14ac:dyDescent="0.25">
      <c r="A94" s="10"/>
      <c r="B94" s="67">
        <v>6</v>
      </c>
      <c r="C94" s="40" t="s">
        <v>256</v>
      </c>
      <c r="D94" s="30"/>
      <c r="E94" s="62">
        <v>46.33</v>
      </c>
      <c r="F94" s="64"/>
      <c r="G94" s="66">
        <f t="shared" si="1"/>
        <v>277.98</v>
      </c>
      <c r="H94" s="29"/>
      <c r="I94" s="48" t="s">
        <v>31</v>
      </c>
      <c r="J94" s="29"/>
      <c r="K94" s="31">
        <v>3</v>
      </c>
      <c r="L94" s="12"/>
      <c r="M94" s="31">
        <v>3</v>
      </c>
      <c r="O94" s="31">
        <v>3</v>
      </c>
      <c r="Q94" s="31">
        <v>4</v>
      </c>
      <c r="S94" s="31">
        <v>3</v>
      </c>
      <c r="U94" s="32" t="s">
        <v>257</v>
      </c>
      <c r="W94" s="156" t="s">
        <v>148</v>
      </c>
    </row>
    <row r="95" spans="1:23" s="5" customFormat="1" ht="24.95" customHeight="1" x14ac:dyDescent="0.25">
      <c r="A95" s="10"/>
      <c r="B95" s="67">
        <v>4</v>
      </c>
      <c r="C95" s="40" t="s">
        <v>258</v>
      </c>
      <c r="D95" s="30"/>
      <c r="E95" s="62">
        <v>132</v>
      </c>
      <c r="F95" s="64"/>
      <c r="G95" s="66">
        <f t="shared" si="1"/>
        <v>528</v>
      </c>
      <c r="H95" s="29"/>
      <c r="I95" s="48" t="s">
        <v>31</v>
      </c>
      <c r="J95" s="29"/>
      <c r="K95" s="31">
        <v>3</v>
      </c>
      <c r="L95" s="12"/>
      <c r="M95" s="31">
        <v>3</v>
      </c>
      <c r="O95" s="31">
        <v>3</v>
      </c>
      <c r="Q95" s="31">
        <v>4</v>
      </c>
      <c r="S95" s="31">
        <v>3</v>
      </c>
      <c r="U95" s="54" t="s">
        <v>200</v>
      </c>
      <c r="W95" s="156" t="s">
        <v>148</v>
      </c>
    </row>
    <row r="96" spans="1:23" s="5" customFormat="1" ht="24.95" customHeight="1" x14ac:dyDescent="0.25">
      <c r="A96" s="10"/>
      <c r="B96" s="67">
        <v>5</v>
      </c>
      <c r="C96" s="40" t="s">
        <v>259</v>
      </c>
      <c r="D96" s="30"/>
      <c r="E96" s="62">
        <v>21.56</v>
      </c>
      <c r="F96" s="64"/>
      <c r="G96" s="66">
        <f t="shared" si="1"/>
        <v>107.8</v>
      </c>
      <c r="H96" s="29"/>
      <c r="I96" s="48" t="s">
        <v>31</v>
      </c>
      <c r="J96" s="29"/>
      <c r="K96" s="31">
        <v>3</v>
      </c>
      <c r="L96" s="12"/>
      <c r="M96" s="31">
        <v>3</v>
      </c>
      <c r="O96" s="31">
        <v>3</v>
      </c>
      <c r="Q96" s="31">
        <v>4</v>
      </c>
      <c r="S96" s="31">
        <v>3</v>
      </c>
      <c r="U96" s="54" t="s">
        <v>260</v>
      </c>
      <c r="W96" s="156" t="s">
        <v>148</v>
      </c>
    </row>
    <row r="97" spans="1:23" s="5" customFormat="1" ht="24.95" customHeight="1" x14ac:dyDescent="0.25">
      <c r="A97" s="10"/>
      <c r="B97" s="67">
        <v>5</v>
      </c>
      <c r="C97" s="40" t="s">
        <v>261</v>
      </c>
      <c r="D97" s="30"/>
      <c r="E97" s="62">
        <v>25.2</v>
      </c>
      <c r="F97" s="64"/>
      <c r="G97" s="66">
        <f t="shared" si="1"/>
        <v>126</v>
      </c>
      <c r="H97" s="29"/>
      <c r="I97" s="48" t="s">
        <v>31</v>
      </c>
      <c r="J97" s="29"/>
      <c r="K97" s="31">
        <v>3</v>
      </c>
      <c r="L97" s="12"/>
      <c r="M97" s="31">
        <v>3</v>
      </c>
      <c r="O97" s="31">
        <v>3</v>
      </c>
      <c r="Q97" s="31">
        <v>4</v>
      </c>
      <c r="S97" s="31">
        <v>3</v>
      </c>
      <c r="U97" s="54" t="s">
        <v>262</v>
      </c>
      <c r="W97" s="156" t="s">
        <v>148</v>
      </c>
    </row>
    <row r="98" spans="1:23" s="5" customFormat="1" ht="24.95" customHeight="1" x14ac:dyDescent="0.25">
      <c r="A98" s="10"/>
      <c r="B98" s="67">
        <v>5</v>
      </c>
      <c r="C98" s="40" t="s">
        <v>263</v>
      </c>
      <c r="D98" s="30"/>
      <c r="E98" s="62">
        <v>40</v>
      </c>
      <c r="F98" s="64"/>
      <c r="G98" s="66">
        <f t="shared" si="1"/>
        <v>200</v>
      </c>
      <c r="H98" s="29"/>
      <c r="I98" s="48" t="s">
        <v>31</v>
      </c>
      <c r="J98" s="29"/>
      <c r="K98" s="31">
        <v>3</v>
      </c>
      <c r="L98" s="12"/>
      <c r="M98" s="31">
        <v>3</v>
      </c>
      <c r="O98" s="31">
        <v>3</v>
      </c>
      <c r="Q98" s="31">
        <v>4</v>
      </c>
      <c r="S98" s="31">
        <v>3</v>
      </c>
      <c r="U98" s="54" t="s">
        <v>262</v>
      </c>
      <c r="W98" s="156" t="s">
        <v>148</v>
      </c>
    </row>
    <row r="99" spans="1:23" s="5" customFormat="1" ht="24.95" customHeight="1" x14ac:dyDescent="0.25">
      <c r="A99" s="10"/>
      <c r="B99" s="67">
        <v>10</v>
      </c>
      <c r="C99" s="40" t="s">
        <v>264</v>
      </c>
      <c r="D99" s="30"/>
      <c r="E99" s="62">
        <v>32</v>
      </c>
      <c r="F99" s="64"/>
      <c r="G99" s="66">
        <f t="shared" si="1"/>
        <v>320</v>
      </c>
      <c r="H99" s="29"/>
      <c r="I99" s="48" t="s">
        <v>31</v>
      </c>
      <c r="J99" s="29"/>
      <c r="K99" s="31">
        <v>3</v>
      </c>
      <c r="L99" s="12"/>
      <c r="M99" s="31">
        <v>3</v>
      </c>
      <c r="O99" s="31">
        <v>3</v>
      </c>
      <c r="Q99" s="31">
        <v>4</v>
      </c>
      <c r="S99" s="31">
        <v>3</v>
      </c>
      <c r="U99" s="54" t="s">
        <v>200</v>
      </c>
      <c r="W99" s="156" t="s">
        <v>148</v>
      </c>
    </row>
    <row r="100" spans="1:23" s="5" customFormat="1" ht="24.95" customHeight="1" x14ac:dyDescent="0.25">
      <c r="A100" s="10"/>
      <c r="B100" s="67">
        <v>6</v>
      </c>
      <c r="C100" s="40" t="s">
        <v>265</v>
      </c>
      <c r="D100" s="30"/>
      <c r="E100" s="62">
        <v>70</v>
      </c>
      <c r="F100" s="64"/>
      <c r="G100" s="66">
        <f t="shared" si="1"/>
        <v>420</v>
      </c>
      <c r="H100" s="29"/>
      <c r="I100" s="48" t="s">
        <v>31</v>
      </c>
      <c r="J100" s="29"/>
      <c r="K100" s="31">
        <v>3</v>
      </c>
      <c r="L100" s="12"/>
      <c r="M100" s="31">
        <v>3</v>
      </c>
      <c r="O100" s="31">
        <v>3</v>
      </c>
      <c r="Q100" s="31">
        <v>4</v>
      </c>
      <c r="S100" s="31">
        <v>3</v>
      </c>
      <c r="U100" s="54" t="s">
        <v>238</v>
      </c>
      <c r="W100" s="156" t="s">
        <v>148</v>
      </c>
    </row>
    <row r="101" spans="1:23" s="5" customFormat="1" ht="24.95" customHeight="1" x14ac:dyDescent="0.25">
      <c r="A101" s="10"/>
      <c r="B101" s="67">
        <v>10</v>
      </c>
      <c r="C101" s="40" t="s">
        <v>266</v>
      </c>
      <c r="D101" s="30"/>
      <c r="E101" s="62">
        <v>20.65</v>
      </c>
      <c r="F101" s="64"/>
      <c r="G101" s="66">
        <f t="shared" si="1"/>
        <v>206.5</v>
      </c>
      <c r="H101" s="29"/>
      <c r="I101" s="48" t="s">
        <v>31</v>
      </c>
      <c r="J101" s="29"/>
      <c r="K101" s="31">
        <v>3</v>
      </c>
      <c r="L101" s="12"/>
      <c r="M101" s="31">
        <v>3</v>
      </c>
      <c r="O101" s="31">
        <v>3</v>
      </c>
      <c r="Q101" s="31">
        <v>4</v>
      </c>
      <c r="S101" s="31">
        <v>3</v>
      </c>
      <c r="U101" s="54" t="s">
        <v>200</v>
      </c>
      <c r="W101" s="156" t="s">
        <v>148</v>
      </c>
    </row>
    <row r="102" spans="1:23" s="5" customFormat="1" ht="24.95" customHeight="1" x14ac:dyDescent="0.25">
      <c r="A102" s="10"/>
      <c r="B102" s="67">
        <v>10</v>
      </c>
      <c r="C102" s="40" t="s">
        <v>267</v>
      </c>
      <c r="D102" s="30"/>
      <c r="E102" s="62">
        <v>21.8</v>
      </c>
      <c r="F102" s="64"/>
      <c r="G102" s="66">
        <f t="shared" si="1"/>
        <v>218</v>
      </c>
      <c r="H102" s="29"/>
      <c r="I102" s="48" t="s">
        <v>31</v>
      </c>
      <c r="J102" s="29"/>
      <c r="K102" s="31">
        <v>3</v>
      </c>
      <c r="L102" s="12"/>
      <c r="M102" s="31">
        <v>3</v>
      </c>
      <c r="O102" s="31">
        <v>3</v>
      </c>
      <c r="Q102" s="31">
        <v>4</v>
      </c>
      <c r="S102" s="31">
        <v>3</v>
      </c>
      <c r="U102" s="54" t="s">
        <v>200</v>
      </c>
      <c r="W102" s="156" t="s">
        <v>148</v>
      </c>
    </row>
    <row r="103" spans="1:23" s="5" customFormat="1" ht="24.95" customHeight="1" x14ac:dyDescent="0.25">
      <c r="A103" s="10"/>
      <c r="B103" s="67">
        <v>10</v>
      </c>
      <c r="C103" s="40" t="s">
        <v>268</v>
      </c>
      <c r="D103" s="30"/>
      <c r="E103" s="62">
        <v>26</v>
      </c>
      <c r="F103" s="64"/>
      <c r="G103" s="66">
        <f t="shared" si="1"/>
        <v>260</v>
      </c>
      <c r="H103" s="29"/>
      <c r="I103" s="48" t="s">
        <v>31</v>
      </c>
      <c r="J103" s="29"/>
      <c r="K103" s="31">
        <v>3</v>
      </c>
      <c r="L103" s="12"/>
      <c r="M103" s="31">
        <v>3</v>
      </c>
      <c r="O103" s="31">
        <v>3</v>
      </c>
      <c r="Q103" s="31">
        <v>4</v>
      </c>
      <c r="S103" s="31">
        <v>3</v>
      </c>
      <c r="U103" s="54" t="s">
        <v>200</v>
      </c>
      <c r="W103" s="156" t="s">
        <v>148</v>
      </c>
    </row>
    <row r="104" spans="1:23" s="5" customFormat="1" ht="24.95" customHeight="1" x14ac:dyDescent="0.25">
      <c r="A104" s="10"/>
      <c r="B104" s="67">
        <v>10</v>
      </c>
      <c r="C104" s="40" t="s">
        <v>269</v>
      </c>
      <c r="D104" s="30"/>
      <c r="E104" s="62">
        <v>32.200000000000003</v>
      </c>
      <c r="F104" s="64"/>
      <c r="G104" s="66">
        <f t="shared" si="1"/>
        <v>322</v>
      </c>
      <c r="H104" s="29"/>
      <c r="I104" s="48" t="s">
        <v>31</v>
      </c>
      <c r="J104" s="29"/>
      <c r="K104" s="31">
        <v>3</v>
      </c>
      <c r="L104" s="12"/>
      <c r="M104" s="31">
        <v>3</v>
      </c>
      <c r="O104" s="31">
        <v>3</v>
      </c>
      <c r="Q104" s="31">
        <v>4</v>
      </c>
      <c r="S104" s="31">
        <v>3</v>
      </c>
      <c r="U104" s="54" t="s">
        <v>200</v>
      </c>
      <c r="W104" s="156" t="s">
        <v>148</v>
      </c>
    </row>
    <row r="105" spans="1:23" s="5" customFormat="1" ht="24.95" customHeight="1" x14ac:dyDescent="0.25">
      <c r="A105" s="10"/>
      <c r="B105" s="67">
        <v>10</v>
      </c>
      <c r="C105" s="40" t="s">
        <v>270</v>
      </c>
      <c r="D105" s="30"/>
      <c r="E105" s="62">
        <v>38</v>
      </c>
      <c r="F105" s="64"/>
      <c r="G105" s="66">
        <f t="shared" si="1"/>
        <v>380</v>
      </c>
      <c r="H105" s="29"/>
      <c r="I105" s="48" t="s">
        <v>31</v>
      </c>
      <c r="J105" s="29"/>
      <c r="K105" s="31">
        <v>3</v>
      </c>
      <c r="L105" s="12"/>
      <c r="M105" s="31">
        <v>3</v>
      </c>
      <c r="O105" s="31">
        <v>3</v>
      </c>
      <c r="Q105" s="31">
        <v>4</v>
      </c>
      <c r="S105" s="31">
        <v>3</v>
      </c>
      <c r="U105" s="54" t="s">
        <v>200</v>
      </c>
      <c r="W105" s="156" t="s">
        <v>148</v>
      </c>
    </row>
    <row r="106" spans="1:23" s="5" customFormat="1" ht="24.95" customHeight="1" x14ac:dyDescent="0.25">
      <c r="A106" s="10"/>
      <c r="B106" s="67">
        <v>10</v>
      </c>
      <c r="C106" s="40" t="s">
        <v>271</v>
      </c>
      <c r="D106" s="30"/>
      <c r="E106" s="62">
        <v>63.9</v>
      </c>
      <c r="F106" s="64"/>
      <c r="G106" s="66">
        <f t="shared" si="1"/>
        <v>639</v>
      </c>
      <c r="H106" s="29"/>
      <c r="I106" s="48" t="s">
        <v>31</v>
      </c>
      <c r="J106" s="29"/>
      <c r="K106" s="31">
        <v>3</v>
      </c>
      <c r="L106" s="12"/>
      <c r="M106" s="31">
        <v>3</v>
      </c>
      <c r="O106" s="31">
        <v>3</v>
      </c>
      <c r="Q106" s="31">
        <v>4</v>
      </c>
      <c r="S106" s="31">
        <v>3</v>
      </c>
      <c r="U106" s="54" t="s">
        <v>200</v>
      </c>
      <c r="W106" s="156" t="s">
        <v>148</v>
      </c>
    </row>
    <row r="107" spans="1:23" s="5" customFormat="1" ht="24.95" customHeight="1" x14ac:dyDescent="0.25">
      <c r="A107" s="10"/>
      <c r="B107" s="67">
        <v>1</v>
      </c>
      <c r="C107" s="40" t="s">
        <v>272</v>
      </c>
      <c r="D107" s="30"/>
      <c r="E107" s="62">
        <v>477</v>
      </c>
      <c r="F107" s="64"/>
      <c r="G107" s="66">
        <f t="shared" si="1"/>
        <v>477</v>
      </c>
      <c r="H107" s="29"/>
      <c r="I107" s="48" t="s">
        <v>31</v>
      </c>
      <c r="J107" s="29"/>
      <c r="K107" s="31">
        <v>3</v>
      </c>
      <c r="L107" s="12"/>
      <c r="M107" s="31">
        <v>3</v>
      </c>
      <c r="O107" s="31">
        <v>3</v>
      </c>
      <c r="Q107" s="31">
        <v>4</v>
      </c>
      <c r="S107" s="31">
        <v>2</v>
      </c>
      <c r="U107" s="32" t="s">
        <v>171</v>
      </c>
      <c r="W107" s="156" t="s">
        <v>148</v>
      </c>
    </row>
    <row r="108" spans="1:23" s="5" customFormat="1" ht="24.95" customHeight="1" x14ac:dyDescent="0.25">
      <c r="A108" s="10"/>
      <c r="B108" s="67">
        <v>20</v>
      </c>
      <c r="C108" s="40" t="s">
        <v>273</v>
      </c>
      <c r="D108" s="30"/>
      <c r="E108" s="62">
        <v>65</v>
      </c>
      <c r="F108" s="64"/>
      <c r="G108" s="66">
        <f t="shared" si="1"/>
        <v>1300</v>
      </c>
      <c r="H108" s="29"/>
      <c r="I108" s="48" t="s">
        <v>31</v>
      </c>
      <c r="J108" s="29"/>
      <c r="K108" s="31">
        <v>3</v>
      </c>
      <c r="L108" s="12"/>
      <c r="M108" s="31">
        <v>3</v>
      </c>
      <c r="O108" s="31">
        <v>3</v>
      </c>
      <c r="Q108" s="31">
        <v>4</v>
      </c>
      <c r="S108" s="31">
        <v>3</v>
      </c>
      <c r="U108" s="54" t="s">
        <v>262</v>
      </c>
      <c r="W108" s="156" t="s">
        <v>148</v>
      </c>
    </row>
    <row r="109" spans="1:23" s="5" customFormat="1" ht="24.95" customHeight="1" x14ac:dyDescent="0.25">
      <c r="A109" s="10"/>
      <c r="B109" s="67">
        <v>3</v>
      </c>
      <c r="C109" s="40" t="s">
        <v>274</v>
      </c>
      <c r="D109" s="30"/>
      <c r="E109" s="62">
        <v>63.72</v>
      </c>
      <c r="F109" s="64"/>
      <c r="G109" s="66">
        <f t="shared" si="1"/>
        <v>191.16</v>
      </c>
      <c r="H109" s="29"/>
      <c r="I109" s="48" t="s">
        <v>31</v>
      </c>
      <c r="J109" s="29"/>
      <c r="K109" s="31">
        <v>3</v>
      </c>
      <c r="L109" s="12"/>
      <c r="M109" s="31">
        <v>3</v>
      </c>
      <c r="O109" s="31">
        <v>3</v>
      </c>
      <c r="Q109" s="31">
        <v>4</v>
      </c>
      <c r="S109" s="31">
        <v>3</v>
      </c>
      <c r="U109" s="54" t="s">
        <v>275</v>
      </c>
      <c r="W109" s="156" t="s">
        <v>148</v>
      </c>
    </row>
    <row r="110" spans="1:23" s="5" customFormat="1" ht="24.95" customHeight="1" x14ac:dyDescent="0.25">
      <c r="A110" s="10"/>
      <c r="B110" s="67">
        <v>3</v>
      </c>
      <c r="C110" s="40" t="s">
        <v>276</v>
      </c>
      <c r="D110" s="30"/>
      <c r="E110" s="62">
        <v>133</v>
      </c>
      <c r="F110" s="64"/>
      <c r="G110" s="66">
        <f t="shared" si="1"/>
        <v>399</v>
      </c>
      <c r="H110" s="29"/>
      <c r="I110" s="48" t="s">
        <v>31</v>
      </c>
      <c r="J110" s="29"/>
      <c r="K110" s="31">
        <v>3</v>
      </c>
      <c r="L110" s="12"/>
      <c r="M110" s="31">
        <v>3</v>
      </c>
      <c r="O110" s="31">
        <v>3</v>
      </c>
      <c r="Q110" s="31">
        <v>4</v>
      </c>
      <c r="S110" s="31">
        <v>3</v>
      </c>
      <c r="U110" s="32" t="s">
        <v>152</v>
      </c>
      <c r="W110" s="156" t="s">
        <v>148</v>
      </c>
    </row>
    <row r="111" spans="1:23" s="5" customFormat="1" ht="24.95" customHeight="1" x14ac:dyDescent="0.25">
      <c r="A111" s="10"/>
      <c r="B111" s="67">
        <v>18</v>
      </c>
      <c r="C111" s="40" t="s">
        <v>277</v>
      </c>
      <c r="D111" s="30"/>
      <c r="E111" s="62">
        <v>47</v>
      </c>
      <c r="F111" s="64"/>
      <c r="G111" s="66">
        <f t="shared" si="1"/>
        <v>846</v>
      </c>
      <c r="H111" s="29"/>
      <c r="I111" s="48" t="s">
        <v>31</v>
      </c>
      <c r="J111" s="29"/>
      <c r="K111" s="31">
        <v>3</v>
      </c>
      <c r="L111" s="12"/>
      <c r="M111" s="31">
        <v>3</v>
      </c>
      <c r="O111" s="31">
        <v>3</v>
      </c>
      <c r="Q111" s="31">
        <v>4</v>
      </c>
      <c r="S111" s="31">
        <v>3</v>
      </c>
      <c r="U111" s="54" t="s">
        <v>250</v>
      </c>
      <c r="W111" s="156" t="s">
        <v>148</v>
      </c>
    </row>
    <row r="112" spans="1:23" s="5" customFormat="1" ht="24.95" customHeight="1" x14ac:dyDescent="0.25">
      <c r="A112" s="10"/>
      <c r="B112" s="67">
        <v>1</v>
      </c>
      <c r="C112" s="40" t="s">
        <v>278</v>
      </c>
      <c r="D112" s="30"/>
      <c r="E112" s="62">
        <v>5000</v>
      </c>
      <c r="F112" s="64"/>
      <c r="G112" s="66">
        <f t="shared" si="1"/>
        <v>5000</v>
      </c>
      <c r="H112" s="29"/>
      <c r="I112" s="48" t="s">
        <v>31</v>
      </c>
      <c r="J112" s="29"/>
      <c r="K112" s="31">
        <v>3</v>
      </c>
      <c r="L112" s="12"/>
      <c r="M112" s="31">
        <v>3</v>
      </c>
      <c r="O112" s="31">
        <v>3</v>
      </c>
      <c r="Q112" s="31">
        <v>4</v>
      </c>
      <c r="S112" s="31">
        <v>3</v>
      </c>
      <c r="U112" s="54" t="s">
        <v>279</v>
      </c>
      <c r="W112" s="156" t="s">
        <v>148</v>
      </c>
    </row>
    <row r="113" spans="1:23" s="5" customFormat="1" ht="24.95" customHeight="1" x14ac:dyDescent="0.25">
      <c r="A113" s="10"/>
      <c r="B113" s="67">
        <v>2</v>
      </c>
      <c r="C113" s="40" t="s">
        <v>280</v>
      </c>
      <c r="D113" s="30"/>
      <c r="E113" s="62">
        <v>55</v>
      </c>
      <c r="F113" s="64"/>
      <c r="G113" s="66">
        <f t="shared" si="1"/>
        <v>110</v>
      </c>
      <c r="H113" s="29"/>
      <c r="I113" s="48" t="s">
        <v>31</v>
      </c>
      <c r="J113" s="29"/>
      <c r="K113" s="31">
        <v>3</v>
      </c>
      <c r="L113" s="12"/>
      <c r="M113" s="31">
        <v>3</v>
      </c>
      <c r="O113" s="31">
        <v>3</v>
      </c>
      <c r="Q113" s="31">
        <v>4</v>
      </c>
      <c r="S113" s="31">
        <v>3</v>
      </c>
      <c r="U113" s="54" t="s">
        <v>279</v>
      </c>
      <c r="W113" s="156" t="s">
        <v>148</v>
      </c>
    </row>
    <row r="114" spans="1:23" s="5" customFormat="1" ht="24.95" customHeight="1" x14ac:dyDescent="0.25">
      <c r="A114" s="10"/>
      <c r="B114" s="67">
        <v>2</v>
      </c>
      <c r="C114" s="40" t="s">
        <v>281</v>
      </c>
      <c r="D114" s="30"/>
      <c r="E114" s="62">
        <v>1600</v>
      </c>
      <c r="F114" s="64"/>
      <c r="G114" s="66">
        <f t="shared" si="1"/>
        <v>3200</v>
      </c>
      <c r="H114" s="29"/>
      <c r="I114" s="48" t="s">
        <v>31</v>
      </c>
      <c r="J114" s="29"/>
      <c r="K114" s="31">
        <v>3</v>
      </c>
      <c r="L114" s="12"/>
      <c r="M114" s="31">
        <v>3</v>
      </c>
      <c r="O114" s="31">
        <v>3</v>
      </c>
      <c r="Q114" s="31">
        <v>4</v>
      </c>
      <c r="S114" s="31">
        <v>2</v>
      </c>
      <c r="U114" s="32" t="s">
        <v>173</v>
      </c>
      <c r="W114" s="156" t="s">
        <v>148</v>
      </c>
    </row>
    <row r="115" spans="1:23" s="5" customFormat="1" ht="24.95" customHeight="1" x14ac:dyDescent="0.25">
      <c r="A115" s="10"/>
      <c r="B115" s="67">
        <v>7</v>
      </c>
      <c r="C115" s="40" t="s">
        <v>282</v>
      </c>
      <c r="D115" s="30"/>
      <c r="E115" s="62">
        <v>400</v>
      </c>
      <c r="F115" s="64"/>
      <c r="G115" s="66">
        <f t="shared" si="1"/>
        <v>2800</v>
      </c>
      <c r="H115" s="29"/>
      <c r="I115" s="48" t="s">
        <v>31</v>
      </c>
      <c r="J115" s="29"/>
      <c r="K115" s="31">
        <v>3</v>
      </c>
      <c r="L115" s="12"/>
      <c r="M115" s="31">
        <v>3</v>
      </c>
      <c r="O115" s="31">
        <v>3</v>
      </c>
      <c r="Q115" s="31">
        <v>4</v>
      </c>
      <c r="S115" s="31">
        <v>3</v>
      </c>
      <c r="U115" s="54" t="s">
        <v>203</v>
      </c>
      <c r="W115" s="156" t="s">
        <v>148</v>
      </c>
    </row>
    <row r="116" spans="1:23" s="5" customFormat="1" ht="24.95" customHeight="1" x14ac:dyDescent="0.25">
      <c r="A116" s="10"/>
      <c r="B116" s="67">
        <v>24</v>
      </c>
      <c r="C116" s="40" t="s">
        <v>283</v>
      </c>
      <c r="D116" s="30"/>
      <c r="E116" s="62">
        <v>74.900000000000006</v>
      </c>
      <c r="F116" s="64"/>
      <c r="G116" s="66">
        <v>1797.6</v>
      </c>
      <c r="H116" s="29"/>
      <c r="I116" s="48" t="s">
        <v>31</v>
      </c>
      <c r="J116" s="29"/>
      <c r="K116" s="31">
        <v>3</v>
      </c>
      <c r="L116" s="12"/>
      <c r="M116" s="31">
        <v>3</v>
      </c>
      <c r="O116" s="31">
        <v>2</v>
      </c>
      <c r="Q116" s="31">
        <v>4</v>
      </c>
      <c r="S116" s="31">
        <v>1</v>
      </c>
      <c r="U116" s="32" t="s">
        <v>284</v>
      </c>
      <c r="W116" s="156" t="s">
        <v>148</v>
      </c>
    </row>
    <row r="117" spans="1:23" s="5" customFormat="1" ht="24.95" customHeight="1" x14ac:dyDescent="0.25">
      <c r="A117" s="10"/>
      <c r="B117" s="67">
        <v>12</v>
      </c>
      <c r="C117" s="40" t="s">
        <v>285</v>
      </c>
      <c r="D117" s="30"/>
      <c r="E117" s="62">
        <v>129.9</v>
      </c>
      <c r="F117" s="64"/>
      <c r="G117" s="66">
        <v>1558.8</v>
      </c>
      <c r="H117" s="29"/>
      <c r="I117" s="48" t="s">
        <v>31</v>
      </c>
      <c r="J117" s="29"/>
      <c r="K117" s="31">
        <v>3</v>
      </c>
      <c r="L117" s="12"/>
      <c r="M117" s="31">
        <v>3</v>
      </c>
      <c r="O117" s="31">
        <v>2</v>
      </c>
      <c r="Q117" s="31">
        <v>4</v>
      </c>
      <c r="S117" s="31">
        <v>1</v>
      </c>
      <c r="U117" s="32" t="s">
        <v>284</v>
      </c>
      <c r="W117" s="156" t="s">
        <v>148</v>
      </c>
    </row>
    <row r="118" spans="1:23" s="5" customFormat="1" ht="24.95" customHeight="1" x14ac:dyDescent="0.25">
      <c r="A118" s="10"/>
      <c r="B118" s="67">
        <v>100</v>
      </c>
      <c r="C118" s="40" t="s">
        <v>286</v>
      </c>
      <c r="D118" s="30"/>
      <c r="E118" s="62">
        <v>150</v>
      </c>
      <c r="F118" s="64"/>
      <c r="G118" s="66">
        <f t="shared" si="1"/>
        <v>15000</v>
      </c>
      <c r="H118" s="29"/>
      <c r="I118" s="48" t="s">
        <v>31</v>
      </c>
      <c r="J118" s="29"/>
      <c r="K118" s="31">
        <v>3</v>
      </c>
      <c r="L118" s="12"/>
      <c r="M118" s="31">
        <v>3</v>
      </c>
      <c r="O118" s="31">
        <v>2</v>
      </c>
      <c r="Q118" s="31">
        <v>4</v>
      </c>
      <c r="S118" s="31">
        <v>1</v>
      </c>
      <c r="U118" s="32" t="s">
        <v>287</v>
      </c>
      <c r="W118" s="156" t="s">
        <v>148</v>
      </c>
    </row>
    <row r="119" spans="1:23" s="5" customFormat="1" ht="24.95" customHeight="1" x14ac:dyDescent="0.25">
      <c r="A119" s="10"/>
      <c r="B119" s="67">
        <v>2</v>
      </c>
      <c r="C119" s="40" t="s">
        <v>288</v>
      </c>
      <c r="D119" s="30"/>
      <c r="E119" s="62">
        <v>690</v>
      </c>
      <c r="F119" s="64"/>
      <c r="G119" s="66">
        <f t="shared" si="1"/>
        <v>1380</v>
      </c>
      <c r="H119" s="29"/>
      <c r="I119" s="48" t="s">
        <v>31</v>
      </c>
      <c r="J119" s="29"/>
      <c r="K119" s="31">
        <v>3</v>
      </c>
      <c r="L119" s="12"/>
      <c r="M119" s="31">
        <v>3</v>
      </c>
      <c r="O119" s="31">
        <v>3</v>
      </c>
      <c r="Q119" s="31">
        <v>4</v>
      </c>
      <c r="S119" s="31">
        <v>3</v>
      </c>
      <c r="U119" s="32" t="s">
        <v>289</v>
      </c>
      <c r="W119" s="156" t="s">
        <v>148</v>
      </c>
    </row>
    <row r="120" spans="1:23" s="5" customFormat="1" ht="24.95" customHeight="1" x14ac:dyDescent="0.25">
      <c r="A120" s="10"/>
      <c r="B120" s="67">
        <v>2</v>
      </c>
      <c r="C120" s="40" t="s">
        <v>290</v>
      </c>
      <c r="D120" s="30"/>
      <c r="E120" s="62">
        <v>1500</v>
      </c>
      <c r="F120" s="64"/>
      <c r="G120" s="66">
        <f t="shared" si="1"/>
        <v>3000</v>
      </c>
      <c r="H120" s="29"/>
      <c r="I120" s="48" t="s">
        <v>31</v>
      </c>
      <c r="J120" s="29"/>
      <c r="K120" s="31">
        <v>3</v>
      </c>
      <c r="L120" s="12"/>
      <c r="M120" s="31">
        <v>3</v>
      </c>
      <c r="O120" s="31">
        <v>3</v>
      </c>
      <c r="Q120" s="31">
        <v>4</v>
      </c>
      <c r="S120" s="31">
        <v>3</v>
      </c>
      <c r="U120" s="54" t="s">
        <v>291</v>
      </c>
      <c r="W120" s="156" t="s">
        <v>148</v>
      </c>
    </row>
    <row r="121" spans="1:23" s="5" customFormat="1" ht="24.95" customHeight="1" x14ac:dyDescent="0.25">
      <c r="A121" s="10"/>
      <c r="B121" s="67">
        <v>2</v>
      </c>
      <c r="C121" s="40" t="s">
        <v>292</v>
      </c>
      <c r="D121" s="30"/>
      <c r="E121" s="62">
        <v>500</v>
      </c>
      <c r="F121" s="64"/>
      <c r="G121" s="66">
        <f t="shared" si="1"/>
        <v>1000</v>
      </c>
      <c r="H121" s="29"/>
      <c r="I121" s="48" t="s">
        <v>31</v>
      </c>
      <c r="J121" s="29"/>
      <c r="K121" s="31">
        <v>3</v>
      </c>
      <c r="L121" s="12"/>
      <c r="M121" s="31">
        <v>3</v>
      </c>
      <c r="O121" s="31">
        <v>3</v>
      </c>
      <c r="Q121" s="31">
        <v>4</v>
      </c>
      <c r="S121" s="31">
        <v>2</v>
      </c>
      <c r="U121" s="32" t="s">
        <v>152</v>
      </c>
      <c r="W121" s="156" t="s">
        <v>148</v>
      </c>
    </row>
    <row r="122" spans="1:23" s="5" customFormat="1" ht="24.95" customHeight="1" x14ac:dyDescent="0.25">
      <c r="A122" s="10"/>
      <c r="B122" s="67">
        <v>2</v>
      </c>
      <c r="C122" s="40" t="s">
        <v>293</v>
      </c>
      <c r="D122" s="30"/>
      <c r="E122" s="62">
        <v>23.32</v>
      </c>
      <c r="F122" s="64"/>
      <c r="G122" s="66">
        <f t="shared" si="1"/>
        <v>46.64</v>
      </c>
      <c r="H122" s="29"/>
      <c r="I122" s="48" t="s">
        <v>31</v>
      </c>
      <c r="J122" s="29"/>
      <c r="K122" s="31">
        <v>3</v>
      </c>
      <c r="L122" s="12"/>
      <c r="M122" s="31">
        <v>3</v>
      </c>
      <c r="O122" s="31">
        <v>3</v>
      </c>
      <c r="Q122" s="31">
        <v>4</v>
      </c>
      <c r="S122" s="31">
        <v>3</v>
      </c>
      <c r="U122" s="54" t="s">
        <v>250</v>
      </c>
      <c r="W122" s="156" t="s">
        <v>148</v>
      </c>
    </row>
    <row r="123" spans="1:23" s="5" customFormat="1" ht="24.95" customHeight="1" x14ac:dyDescent="0.25">
      <c r="A123" s="10"/>
      <c r="B123" s="67">
        <v>1</v>
      </c>
      <c r="C123" s="40" t="s">
        <v>294</v>
      </c>
      <c r="D123" s="30"/>
      <c r="E123" s="62">
        <v>53</v>
      </c>
      <c r="F123" s="64"/>
      <c r="G123" s="66">
        <f t="shared" si="1"/>
        <v>53</v>
      </c>
      <c r="H123" s="29"/>
      <c r="I123" s="48" t="s">
        <v>31</v>
      </c>
      <c r="J123" s="29"/>
      <c r="K123" s="31">
        <v>3</v>
      </c>
      <c r="L123" s="12"/>
      <c r="M123" s="31">
        <v>3</v>
      </c>
      <c r="O123" s="31">
        <v>3</v>
      </c>
      <c r="Q123" s="31">
        <v>4</v>
      </c>
      <c r="S123" s="31">
        <v>3</v>
      </c>
      <c r="U123" s="54" t="s">
        <v>295</v>
      </c>
      <c r="W123" s="156" t="s">
        <v>148</v>
      </c>
    </row>
    <row r="124" spans="1:23" s="5" customFormat="1" ht="24.95" customHeight="1" x14ac:dyDescent="0.25">
      <c r="A124" s="10"/>
      <c r="B124" s="67">
        <v>2</v>
      </c>
      <c r="C124" s="40" t="s">
        <v>296</v>
      </c>
      <c r="D124" s="30"/>
      <c r="E124" s="62">
        <v>77.459999999999994</v>
      </c>
      <c r="F124" s="64"/>
      <c r="G124" s="66">
        <f t="shared" si="1"/>
        <v>154.91999999999999</v>
      </c>
      <c r="H124" s="29"/>
      <c r="I124" s="48" t="s">
        <v>31</v>
      </c>
      <c r="J124" s="29"/>
      <c r="K124" s="31">
        <v>3</v>
      </c>
      <c r="L124" s="12"/>
      <c r="M124" s="31">
        <v>3</v>
      </c>
      <c r="O124" s="31">
        <v>3</v>
      </c>
      <c r="Q124" s="31">
        <v>4</v>
      </c>
      <c r="S124" s="31">
        <v>3</v>
      </c>
      <c r="U124" s="54" t="s">
        <v>203</v>
      </c>
      <c r="W124" s="156" t="s">
        <v>148</v>
      </c>
    </row>
    <row r="125" spans="1:23" s="5" customFormat="1" ht="24.95" customHeight="1" x14ac:dyDescent="0.25">
      <c r="A125" s="10"/>
      <c r="B125" s="67">
        <v>4</v>
      </c>
      <c r="C125" s="40" t="s">
        <v>297</v>
      </c>
      <c r="D125" s="30"/>
      <c r="E125" s="62">
        <v>63</v>
      </c>
      <c r="F125" s="64"/>
      <c r="G125" s="66">
        <f t="shared" si="1"/>
        <v>252</v>
      </c>
      <c r="H125" s="29"/>
      <c r="I125" s="48" t="s">
        <v>31</v>
      </c>
      <c r="J125" s="29"/>
      <c r="K125" s="31">
        <v>3</v>
      </c>
      <c r="L125" s="12"/>
      <c r="M125" s="31">
        <v>3</v>
      </c>
      <c r="O125" s="31">
        <v>3</v>
      </c>
      <c r="Q125" s="31">
        <v>4</v>
      </c>
      <c r="S125" s="31">
        <v>3</v>
      </c>
      <c r="U125" s="54" t="s">
        <v>200</v>
      </c>
      <c r="W125" s="156" t="s">
        <v>148</v>
      </c>
    </row>
    <row r="126" spans="1:23" s="5" customFormat="1" ht="24.95" customHeight="1" x14ac:dyDescent="0.25">
      <c r="A126" s="10"/>
      <c r="B126" s="67">
        <v>2</v>
      </c>
      <c r="C126" s="40" t="s">
        <v>298</v>
      </c>
      <c r="D126" s="30"/>
      <c r="E126" s="62">
        <v>127.3</v>
      </c>
      <c r="F126" s="64"/>
      <c r="G126" s="66">
        <f t="shared" si="1"/>
        <v>254.6</v>
      </c>
      <c r="H126" s="29"/>
      <c r="I126" s="48" t="s">
        <v>31</v>
      </c>
      <c r="J126" s="29"/>
      <c r="K126" s="31">
        <v>3</v>
      </c>
      <c r="L126" s="12"/>
      <c r="M126" s="31">
        <v>3</v>
      </c>
      <c r="O126" s="31">
        <v>3</v>
      </c>
      <c r="Q126" s="31">
        <v>4</v>
      </c>
      <c r="S126" s="31">
        <v>3</v>
      </c>
      <c r="U126" s="54" t="s">
        <v>200</v>
      </c>
      <c r="W126" s="156" t="s">
        <v>148</v>
      </c>
    </row>
    <row r="127" spans="1:23" s="5" customFormat="1" ht="24.95" customHeight="1" x14ac:dyDescent="0.25">
      <c r="A127" s="10"/>
      <c r="B127" s="67">
        <v>2</v>
      </c>
      <c r="C127" s="40" t="s">
        <v>299</v>
      </c>
      <c r="D127" s="30"/>
      <c r="E127" s="62">
        <v>8</v>
      </c>
      <c r="F127" s="64"/>
      <c r="G127" s="66">
        <f t="shared" si="1"/>
        <v>16</v>
      </c>
      <c r="H127" s="29"/>
      <c r="I127" s="48" t="s">
        <v>31</v>
      </c>
      <c r="J127" s="29"/>
      <c r="K127" s="31">
        <v>3</v>
      </c>
      <c r="L127" s="12"/>
      <c r="M127" s="31">
        <v>3</v>
      </c>
      <c r="O127" s="31">
        <v>3</v>
      </c>
      <c r="Q127" s="31">
        <v>4</v>
      </c>
      <c r="S127" s="31">
        <v>3</v>
      </c>
      <c r="U127" s="54" t="s">
        <v>300</v>
      </c>
      <c r="W127" s="156" t="s">
        <v>148</v>
      </c>
    </row>
    <row r="128" spans="1:23" s="5" customFormat="1" ht="24.95" customHeight="1" x14ac:dyDescent="0.25">
      <c r="A128" s="10"/>
      <c r="B128" s="67">
        <v>5</v>
      </c>
      <c r="C128" s="40" t="s">
        <v>301</v>
      </c>
      <c r="D128" s="30"/>
      <c r="E128" s="62">
        <v>245</v>
      </c>
      <c r="F128" s="64"/>
      <c r="G128" s="66">
        <f t="shared" si="1"/>
        <v>1225</v>
      </c>
      <c r="H128" s="29"/>
      <c r="I128" s="48" t="s">
        <v>31</v>
      </c>
      <c r="J128" s="29"/>
      <c r="K128" s="31">
        <v>3</v>
      </c>
      <c r="L128" s="12"/>
      <c r="M128" s="31">
        <v>3</v>
      </c>
      <c r="O128" s="31">
        <v>3</v>
      </c>
      <c r="Q128" s="31">
        <v>4</v>
      </c>
      <c r="S128" s="31">
        <v>3</v>
      </c>
      <c r="U128" s="32" t="s">
        <v>302</v>
      </c>
      <c r="W128" s="156" t="s">
        <v>148</v>
      </c>
    </row>
    <row r="129" spans="1:23" s="5" customFormat="1" ht="24.95" customHeight="1" x14ac:dyDescent="0.25">
      <c r="A129" s="10"/>
      <c r="B129" s="67">
        <v>6</v>
      </c>
      <c r="C129" s="40" t="s">
        <v>303</v>
      </c>
      <c r="D129" s="30"/>
      <c r="E129" s="62">
        <v>252.38</v>
      </c>
      <c r="F129" s="64"/>
      <c r="G129" s="66">
        <f t="shared" si="1"/>
        <v>1514.28</v>
      </c>
      <c r="H129" s="29"/>
      <c r="I129" s="48" t="s">
        <v>31</v>
      </c>
      <c r="J129" s="29"/>
      <c r="K129" s="31">
        <v>3</v>
      </c>
      <c r="L129" s="12"/>
      <c r="M129" s="31">
        <v>3</v>
      </c>
      <c r="O129" s="31">
        <v>2</v>
      </c>
      <c r="Q129" s="31">
        <v>4</v>
      </c>
      <c r="S129" s="31">
        <v>1</v>
      </c>
      <c r="U129" s="54" t="s">
        <v>304</v>
      </c>
      <c r="W129" s="156" t="s">
        <v>148</v>
      </c>
    </row>
    <row r="130" spans="1:23" s="5" customFormat="1" ht="24.95" customHeight="1" x14ac:dyDescent="0.25">
      <c r="A130" s="10"/>
      <c r="B130" s="67">
        <v>44</v>
      </c>
      <c r="C130" s="40" t="s">
        <v>305</v>
      </c>
      <c r="D130" s="30"/>
      <c r="E130" s="62">
        <v>169</v>
      </c>
      <c r="F130" s="64"/>
      <c r="G130" s="66">
        <f t="shared" si="1"/>
        <v>7436</v>
      </c>
      <c r="H130" s="29"/>
      <c r="I130" s="48" t="s">
        <v>31</v>
      </c>
      <c r="J130" s="29"/>
      <c r="K130" s="31">
        <v>3</v>
      </c>
      <c r="L130" s="12"/>
      <c r="M130" s="31">
        <v>3</v>
      </c>
      <c r="O130" s="31">
        <v>3</v>
      </c>
      <c r="Q130" s="31">
        <v>4</v>
      </c>
      <c r="S130" s="31">
        <v>2</v>
      </c>
      <c r="U130" s="54" t="s">
        <v>306</v>
      </c>
      <c r="W130" s="156" t="s">
        <v>148</v>
      </c>
    </row>
    <row r="131" spans="1:23" s="5" customFormat="1" ht="24.95" customHeight="1" x14ac:dyDescent="0.25">
      <c r="A131" s="10"/>
      <c r="B131" s="67">
        <v>20</v>
      </c>
      <c r="C131" s="40" t="s">
        <v>307</v>
      </c>
      <c r="D131" s="30"/>
      <c r="E131" s="62">
        <v>16.23</v>
      </c>
      <c r="F131" s="64"/>
      <c r="G131" s="66">
        <f t="shared" si="1"/>
        <v>324.60000000000002</v>
      </c>
      <c r="H131" s="29"/>
      <c r="I131" s="48" t="s">
        <v>31</v>
      </c>
      <c r="J131" s="29"/>
      <c r="K131" s="31">
        <v>3</v>
      </c>
      <c r="L131" s="12"/>
      <c r="M131" s="31">
        <v>3</v>
      </c>
      <c r="O131" s="31">
        <v>3</v>
      </c>
      <c r="Q131" s="31">
        <v>4</v>
      </c>
      <c r="S131" s="31">
        <v>2</v>
      </c>
      <c r="U131" s="54" t="s">
        <v>308</v>
      </c>
      <c r="W131" s="156" t="s">
        <v>148</v>
      </c>
    </row>
    <row r="132" spans="1:23" s="5" customFormat="1" ht="24.95" customHeight="1" x14ac:dyDescent="0.25">
      <c r="A132" s="10"/>
      <c r="B132" s="67">
        <v>2</v>
      </c>
      <c r="C132" s="40" t="s">
        <v>309</v>
      </c>
      <c r="D132" s="30"/>
      <c r="E132" s="62">
        <v>242</v>
      </c>
      <c r="F132" s="64"/>
      <c r="G132" s="66">
        <f t="shared" si="1"/>
        <v>484</v>
      </c>
      <c r="H132" s="29"/>
      <c r="I132" s="48" t="s">
        <v>31</v>
      </c>
      <c r="J132" s="29"/>
      <c r="K132" s="31">
        <v>3</v>
      </c>
      <c r="L132" s="12"/>
      <c r="M132" s="31">
        <v>3</v>
      </c>
      <c r="O132" s="31">
        <v>2</v>
      </c>
      <c r="Q132" s="31">
        <v>4</v>
      </c>
      <c r="S132" s="31">
        <v>1</v>
      </c>
      <c r="U132" s="54" t="s">
        <v>310</v>
      </c>
      <c r="W132" s="156" t="s">
        <v>148</v>
      </c>
    </row>
    <row r="133" spans="1:23" s="5" customFormat="1" ht="24.95" customHeight="1" x14ac:dyDescent="0.25">
      <c r="A133" s="10"/>
      <c r="B133" s="67">
        <v>1</v>
      </c>
      <c r="C133" s="192" t="s">
        <v>311</v>
      </c>
      <c r="D133" s="30"/>
      <c r="E133" s="62">
        <v>469</v>
      </c>
      <c r="F133" s="64"/>
      <c r="G133" s="66">
        <f t="shared" ref="G133:G186" si="2">PRODUCT(B133,E133)</f>
        <v>469</v>
      </c>
      <c r="H133" s="29"/>
      <c r="I133" s="48" t="s">
        <v>31</v>
      </c>
      <c r="J133" s="29"/>
      <c r="K133" s="31">
        <v>3</v>
      </c>
      <c r="L133" s="12"/>
      <c r="M133" s="31">
        <v>3</v>
      </c>
      <c r="O133" s="31">
        <v>2</v>
      </c>
      <c r="Q133" s="31">
        <v>4</v>
      </c>
      <c r="S133" s="31">
        <v>1</v>
      </c>
      <c r="U133" s="54" t="s">
        <v>141</v>
      </c>
      <c r="W133" s="201" t="s">
        <v>139</v>
      </c>
    </row>
    <row r="134" spans="1:23" s="5" customFormat="1" ht="24.95" customHeight="1" x14ac:dyDescent="0.25">
      <c r="A134" s="10"/>
      <c r="B134" s="67">
        <v>2</v>
      </c>
      <c r="C134" s="40" t="s">
        <v>312</v>
      </c>
      <c r="D134" s="30"/>
      <c r="E134" s="62">
        <v>672</v>
      </c>
      <c r="F134" s="64"/>
      <c r="G134" s="66">
        <f t="shared" si="2"/>
        <v>1344</v>
      </c>
      <c r="H134" s="29"/>
      <c r="I134" s="48" t="s">
        <v>31</v>
      </c>
      <c r="J134" s="29"/>
      <c r="K134" s="31">
        <v>3</v>
      </c>
      <c r="L134" s="12"/>
      <c r="M134" s="31">
        <v>3</v>
      </c>
      <c r="O134" s="31">
        <v>3</v>
      </c>
      <c r="Q134" s="31">
        <v>4</v>
      </c>
      <c r="S134" s="31">
        <v>3</v>
      </c>
      <c r="U134" s="54" t="s">
        <v>313</v>
      </c>
      <c r="W134" s="156" t="s">
        <v>148</v>
      </c>
    </row>
    <row r="135" spans="1:23" s="5" customFormat="1" ht="24.95" customHeight="1" x14ac:dyDescent="0.25">
      <c r="A135" s="10"/>
      <c r="B135" s="67">
        <v>2</v>
      </c>
      <c r="C135" s="40" t="s">
        <v>314</v>
      </c>
      <c r="D135" s="30"/>
      <c r="E135" s="62">
        <v>1394</v>
      </c>
      <c r="F135" s="64"/>
      <c r="G135" s="66">
        <f t="shared" si="2"/>
        <v>2788</v>
      </c>
      <c r="H135" s="29"/>
      <c r="I135" s="48" t="s">
        <v>31</v>
      </c>
      <c r="J135" s="29"/>
      <c r="K135" s="31">
        <v>3</v>
      </c>
      <c r="L135" s="12"/>
      <c r="M135" s="31">
        <v>3</v>
      </c>
      <c r="O135" s="31">
        <v>3</v>
      </c>
      <c r="Q135" s="31">
        <v>4</v>
      </c>
      <c r="S135" s="31">
        <v>1</v>
      </c>
      <c r="U135" s="32" t="s">
        <v>315</v>
      </c>
      <c r="W135" s="156" t="s">
        <v>148</v>
      </c>
    </row>
    <row r="136" spans="1:23" s="5" customFormat="1" ht="24.95" customHeight="1" x14ac:dyDescent="0.25">
      <c r="A136" s="10"/>
      <c r="B136" s="67">
        <v>6</v>
      </c>
      <c r="C136" s="40" t="s">
        <v>316</v>
      </c>
      <c r="D136" s="30"/>
      <c r="E136" s="62">
        <v>3.89</v>
      </c>
      <c r="F136" s="64"/>
      <c r="G136" s="66">
        <f t="shared" si="2"/>
        <v>23.34</v>
      </c>
      <c r="H136" s="29"/>
      <c r="I136" s="48" t="s">
        <v>31</v>
      </c>
      <c r="J136" s="29"/>
      <c r="K136" s="31">
        <v>3</v>
      </c>
      <c r="L136" s="12"/>
      <c r="M136" s="31">
        <v>3</v>
      </c>
      <c r="O136" s="31">
        <v>3</v>
      </c>
      <c r="Q136" s="31">
        <v>4</v>
      </c>
      <c r="S136" s="31">
        <v>3</v>
      </c>
      <c r="U136" s="54" t="s">
        <v>317</v>
      </c>
      <c r="W136" s="156" t="s">
        <v>148</v>
      </c>
    </row>
    <row r="137" spans="1:23" s="5" customFormat="1" ht="24.95" customHeight="1" x14ac:dyDescent="0.25">
      <c r="A137" s="10"/>
      <c r="B137" s="67">
        <v>2</v>
      </c>
      <c r="C137" s="40" t="s">
        <v>318</v>
      </c>
      <c r="D137" s="30"/>
      <c r="E137" s="62">
        <v>23.6</v>
      </c>
      <c r="F137" s="64"/>
      <c r="G137" s="66">
        <f t="shared" si="2"/>
        <v>47.2</v>
      </c>
      <c r="H137" s="29"/>
      <c r="I137" s="48" t="s">
        <v>31</v>
      </c>
      <c r="J137" s="29"/>
      <c r="K137" s="31">
        <v>3</v>
      </c>
      <c r="L137" s="12"/>
      <c r="M137" s="31">
        <v>3</v>
      </c>
      <c r="O137" s="31">
        <v>2</v>
      </c>
      <c r="Q137" s="31">
        <v>4</v>
      </c>
      <c r="S137" s="31">
        <v>1</v>
      </c>
      <c r="U137" s="32" t="s">
        <v>319</v>
      </c>
      <c r="W137" s="156" t="s">
        <v>148</v>
      </c>
    </row>
    <row r="138" spans="1:23" s="5" customFormat="1" ht="24.95" customHeight="1" x14ac:dyDescent="0.25">
      <c r="A138" s="10"/>
      <c r="B138" s="67">
        <v>2</v>
      </c>
      <c r="C138" s="40" t="s">
        <v>320</v>
      </c>
      <c r="D138" s="30"/>
      <c r="E138" s="62">
        <v>240</v>
      </c>
      <c r="F138" s="64"/>
      <c r="G138" s="66">
        <f t="shared" si="2"/>
        <v>480</v>
      </c>
      <c r="H138" s="29"/>
      <c r="I138" s="48" t="s">
        <v>31</v>
      </c>
      <c r="J138" s="29"/>
      <c r="K138" s="31">
        <v>3</v>
      </c>
      <c r="L138" s="12"/>
      <c r="M138" s="31">
        <v>3</v>
      </c>
      <c r="O138" s="31">
        <v>2</v>
      </c>
      <c r="Q138" s="31">
        <v>4</v>
      </c>
      <c r="S138" s="31">
        <v>1</v>
      </c>
      <c r="U138" s="32" t="s">
        <v>319</v>
      </c>
      <c r="W138" s="156" t="s">
        <v>148</v>
      </c>
    </row>
    <row r="139" spans="1:23" s="5" customFormat="1" ht="24.95" customHeight="1" x14ac:dyDescent="0.25">
      <c r="A139" s="10"/>
      <c r="B139" s="67">
        <v>1</v>
      </c>
      <c r="C139" s="40" t="s">
        <v>321</v>
      </c>
      <c r="D139" s="30"/>
      <c r="E139" s="62">
        <v>398.6</v>
      </c>
      <c r="F139" s="64"/>
      <c r="G139" s="66">
        <f t="shared" si="2"/>
        <v>398.6</v>
      </c>
      <c r="H139" s="29"/>
      <c r="I139" s="48" t="s">
        <v>31</v>
      </c>
      <c r="J139" s="29"/>
      <c r="K139" s="31">
        <v>3</v>
      </c>
      <c r="L139" s="12"/>
      <c r="M139" s="31">
        <v>3</v>
      </c>
      <c r="O139" s="31">
        <v>2</v>
      </c>
      <c r="Q139" s="31">
        <v>4</v>
      </c>
      <c r="S139" s="31">
        <v>1</v>
      </c>
      <c r="U139" s="32" t="s">
        <v>319</v>
      </c>
      <c r="W139" s="156" t="s">
        <v>148</v>
      </c>
    </row>
    <row r="140" spans="1:23" s="5" customFormat="1" ht="24.95" customHeight="1" x14ac:dyDescent="0.25">
      <c r="A140" s="10"/>
      <c r="B140" s="67">
        <v>6</v>
      </c>
      <c r="C140" s="40" t="s">
        <v>322</v>
      </c>
      <c r="D140" s="30"/>
      <c r="E140" s="62">
        <v>10</v>
      </c>
      <c r="F140" s="64"/>
      <c r="G140" s="66">
        <f t="shared" si="2"/>
        <v>60</v>
      </c>
      <c r="H140" s="29"/>
      <c r="I140" s="48" t="s">
        <v>31</v>
      </c>
      <c r="J140" s="29"/>
      <c r="K140" s="31">
        <v>3</v>
      </c>
      <c r="L140" s="12"/>
      <c r="M140" s="31">
        <v>3</v>
      </c>
      <c r="O140" s="31">
        <v>3</v>
      </c>
      <c r="Q140" s="31">
        <v>4</v>
      </c>
      <c r="S140" s="31">
        <v>3</v>
      </c>
      <c r="U140" s="54" t="s">
        <v>317</v>
      </c>
      <c r="W140" s="156" t="s">
        <v>148</v>
      </c>
    </row>
    <row r="141" spans="1:23" s="5" customFormat="1" ht="24.95" customHeight="1" x14ac:dyDescent="0.25">
      <c r="A141" s="10"/>
      <c r="B141" s="67">
        <v>1</v>
      </c>
      <c r="C141" s="40" t="s">
        <v>323</v>
      </c>
      <c r="D141" s="30"/>
      <c r="E141" s="62">
        <v>350</v>
      </c>
      <c r="F141" s="64"/>
      <c r="G141" s="66">
        <f>PRODUCT(B141,E141)</f>
        <v>350</v>
      </c>
      <c r="H141" s="29"/>
      <c r="I141" s="48" t="s">
        <v>31</v>
      </c>
      <c r="J141" s="29"/>
      <c r="K141" s="31">
        <v>3</v>
      </c>
      <c r="L141" s="12"/>
      <c r="M141" s="31">
        <v>3</v>
      </c>
      <c r="O141" s="31">
        <v>3</v>
      </c>
      <c r="Q141" s="31">
        <v>4</v>
      </c>
      <c r="S141" s="31">
        <v>3</v>
      </c>
      <c r="U141" s="32" t="s">
        <v>324</v>
      </c>
      <c r="W141" s="156" t="s">
        <v>148</v>
      </c>
    </row>
    <row r="142" spans="1:23" s="5" customFormat="1" ht="24.95" customHeight="1" x14ac:dyDescent="0.25">
      <c r="A142" s="10"/>
      <c r="B142" s="67">
        <v>2</v>
      </c>
      <c r="C142" s="40" t="s">
        <v>325</v>
      </c>
      <c r="D142" s="30"/>
      <c r="E142" s="62">
        <v>40.78</v>
      </c>
      <c r="F142" s="64"/>
      <c r="G142" s="66">
        <f>PRODUCT(B142,E142)</f>
        <v>81.56</v>
      </c>
      <c r="H142" s="29"/>
      <c r="I142" s="48" t="s">
        <v>31</v>
      </c>
      <c r="J142" s="29"/>
      <c r="K142" s="31">
        <v>3</v>
      </c>
      <c r="L142" s="12"/>
      <c r="M142" s="31">
        <v>3</v>
      </c>
      <c r="O142" s="31">
        <v>3</v>
      </c>
      <c r="Q142" s="31">
        <v>4</v>
      </c>
      <c r="S142" s="31">
        <v>3</v>
      </c>
      <c r="U142" s="32" t="s">
        <v>324</v>
      </c>
      <c r="W142" s="156" t="s">
        <v>148</v>
      </c>
    </row>
    <row r="143" spans="1:23" s="5" customFormat="1" ht="24.95" customHeight="1" x14ac:dyDescent="0.25">
      <c r="A143" s="10"/>
      <c r="B143" s="67">
        <v>2</v>
      </c>
      <c r="C143" s="40" t="s">
        <v>326</v>
      </c>
      <c r="D143" s="30"/>
      <c r="E143" s="62">
        <v>53</v>
      </c>
      <c r="F143" s="64"/>
      <c r="G143" s="66">
        <f t="shared" si="2"/>
        <v>106</v>
      </c>
      <c r="H143" s="29"/>
      <c r="I143" s="48" t="s">
        <v>31</v>
      </c>
      <c r="J143" s="29"/>
      <c r="K143" s="31">
        <v>3</v>
      </c>
      <c r="L143" s="12"/>
      <c r="M143" s="31">
        <v>3</v>
      </c>
      <c r="O143" s="31">
        <v>3</v>
      </c>
      <c r="Q143" s="31">
        <v>4</v>
      </c>
      <c r="S143" s="31">
        <v>3</v>
      </c>
      <c r="U143" s="32" t="s">
        <v>324</v>
      </c>
      <c r="W143" s="156" t="s">
        <v>148</v>
      </c>
    </row>
    <row r="144" spans="1:23" s="5" customFormat="1" ht="24.95" customHeight="1" x14ac:dyDescent="0.25">
      <c r="A144" s="10"/>
      <c r="B144" s="67">
        <v>3</v>
      </c>
      <c r="C144" s="40" t="s">
        <v>327</v>
      </c>
      <c r="D144" s="30"/>
      <c r="E144" s="62">
        <v>35</v>
      </c>
      <c r="F144" s="64"/>
      <c r="G144" s="66">
        <f t="shared" si="2"/>
        <v>105</v>
      </c>
      <c r="H144" s="29"/>
      <c r="I144" s="48" t="s">
        <v>31</v>
      </c>
      <c r="J144" s="29"/>
      <c r="K144" s="31">
        <v>3</v>
      </c>
      <c r="L144" s="12"/>
      <c r="M144" s="31">
        <v>3</v>
      </c>
      <c r="O144" s="31">
        <v>2</v>
      </c>
      <c r="Q144" s="31">
        <v>4</v>
      </c>
      <c r="S144" s="31">
        <v>1</v>
      </c>
      <c r="U144" s="32" t="s">
        <v>319</v>
      </c>
      <c r="W144" s="156" t="s">
        <v>148</v>
      </c>
    </row>
    <row r="145" spans="1:23" s="5" customFormat="1" ht="24.95" customHeight="1" x14ac:dyDescent="0.25">
      <c r="A145" s="10"/>
      <c r="B145" s="67">
        <v>3</v>
      </c>
      <c r="C145" s="40" t="s">
        <v>327</v>
      </c>
      <c r="D145" s="30"/>
      <c r="E145" s="62">
        <v>60</v>
      </c>
      <c r="F145" s="64"/>
      <c r="G145" s="66">
        <f t="shared" si="2"/>
        <v>180</v>
      </c>
      <c r="H145" s="29"/>
      <c r="I145" s="48" t="s">
        <v>31</v>
      </c>
      <c r="J145" s="29"/>
      <c r="K145" s="31">
        <v>3</v>
      </c>
      <c r="L145" s="12"/>
      <c r="M145" s="31">
        <v>3</v>
      </c>
      <c r="O145" s="31">
        <v>2</v>
      </c>
      <c r="Q145" s="31">
        <v>4</v>
      </c>
      <c r="S145" s="31">
        <v>1</v>
      </c>
      <c r="U145" s="32" t="s">
        <v>319</v>
      </c>
      <c r="W145" s="156" t="s">
        <v>148</v>
      </c>
    </row>
    <row r="146" spans="1:23" s="5" customFormat="1" ht="24.95" customHeight="1" x14ac:dyDescent="0.25">
      <c r="A146" s="10"/>
      <c r="B146" s="67">
        <v>1</v>
      </c>
      <c r="C146" s="40" t="s">
        <v>328</v>
      </c>
      <c r="D146" s="30"/>
      <c r="E146" s="62">
        <v>170</v>
      </c>
      <c r="F146" s="64"/>
      <c r="G146" s="66">
        <f t="shared" si="2"/>
        <v>170</v>
      </c>
      <c r="H146" s="29"/>
      <c r="I146" s="48" t="s">
        <v>31</v>
      </c>
      <c r="J146" s="29"/>
      <c r="K146" s="31">
        <v>3</v>
      </c>
      <c r="L146" s="12"/>
      <c r="M146" s="31">
        <v>3</v>
      </c>
      <c r="O146" s="31">
        <v>2</v>
      </c>
      <c r="Q146" s="31">
        <v>4</v>
      </c>
      <c r="S146" s="31">
        <v>1</v>
      </c>
      <c r="U146" s="32" t="s">
        <v>319</v>
      </c>
      <c r="W146" s="156" t="s">
        <v>148</v>
      </c>
    </row>
    <row r="147" spans="1:23" s="5" customFormat="1" ht="24.95" customHeight="1" x14ac:dyDescent="0.25">
      <c r="A147" s="10"/>
      <c r="B147" s="67">
        <v>2</v>
      </c>
      <c r="C147" s="40" t="s">
        <v>329</v>
      </c>
      <c r="D147" s="30"/>
      <c r="E147" s="62">
        <v>64.64</v>
      </c>
      <c r="F147" s="64"/>
      <c r="G147" s="66">
        <f t="shared" si="2"/>
        <v>129.28</v>
      </c>
      <c r="H147" s="29"/>
      <c r="I147" s="48" t="s">
        <v>31</v>
      </c>
      <c r="J147" s="29"/>
      <c r="K147" s="31">
        <v>3</v>
      </c>
      <c r="L147" s="12"/>
      <c r="M147" s="31">
        <v>3</v>
      </c>
      <c r="O147" s="31">
        <v>2</v>
      </c>
      <c r="Q147" s="31">
        <v>4</v>
      </c>
      <c r="S147" s="31">
        <v>1</v>
      </c>
      <c r="U147" s="32" t="s">
        <v>319</v>
      </c>
      <c r="W147" s="156" t="s">
        <v>148</v>
      </c>
    </row>
    <row r="148" spans="1:23" s="5" customFormat="1" ht="24.95" customHeight="1" x14ac:dyDescent="0.25">
      <c r="A148" s="10"/>
      <c r="B148" s="67">
        <v>2</v>
      </c>
      <c r="C148" s="40" t="s">
        <v>330</v>
      </c>
      <c r="D148" s="30"/>
      <c r="E148" s="62">
        <v>1740</v>
      </c>
      <c r="F148" s="64"/>
      <c r="G148" s="66">
        <f t="shared" si="2"/>
        <v>3480</v>
      </c>
      <c r="H148" s="29"/>
      <c r="I148" s="48" t="s">
        <v>31</v>
      </c>
      <c r="J148" s="29"/>
      <c r="K148" s="31">
        <v>3</v>
      </c>
      <c r="L148" s="12"/>
      <c r="M148" s="31">
        <v>3</v>
      </c>
      <c r="O148" s="31">
        <v>3</v>
      </c>
      <c r="Q148" s="31">
        <v>4</v>
      </c>
      <c r="S148" s="31">
        <v>1</v>
      </c>
      <c r="U148" s="54" t="s">
        <v>331</v>
      </c>
      <c r="W148" s="156" t="s">
        <v>148</v>
      </c>
    </row>
    <row r="149" spans="1:23" s="5" customFormat="1" ht="24.95" customHeight="1" x14ac:dyDescent="0.25">
      <c r="A149" s="10"/>
      <c r="B149" s="67">
        <v>3</v>
      </c>
      <c r="C149" s="40" t="s">
        <v>332</v>
      </c>
      <c r="D149" s="30"/>
      <c r="E149" s="62">
        <v>794.93</v>
      </c>
      <c r="F149" s="64"/>
      <c r="G149" s="66">
        <f t="shared" si="2"/>
        <v>2384.79</v>
      </c>
      <c r="H149" s="29"/>
      <c r="I149" s="48" t="s">
        <v>31</v>
      </c>
      <c r="J149" s="29"/>
      <c r="K149" s="31">
        <v>3</v>
      </c>
      <c r="L149" s="12"/>
      <c r="M149" s="31">
        <v>3</v>
      </c>
      <c r="O149" s="31">
        <v>3</v>
      </c>
      <c r="Q149" s="31">
        <v>4</v>
      </c>
      <c r="S149" s="31">
        <v>1</v>
      </c>
      <c r="U149" s="32" t="s">
        <v>333</v>
      </c>
      <c r="W149" s="156" t="s">
        <v>148</v>
      </c>
    </row>
    <row r="150" spans="1:23" s="5" customFormat="1" ht="24.95" customHeight="1" x14ac:dyDescent="0.25">
      <c r="A150" s="10"/>
      <c r="B150" s="67">
        <v>5</v>
      </c>
      <c r="C150" s="40" t="s">
        <v>334</v>
      </c>
      <c r="D150" s="30"/>
      <c r="E150" s="62">
        <v>34.64</v>
      </c>
      <c r="F150" s="64"/>
      <c r="G150" s="66">
        <f t="shared" si="2"/>
        <v>173.2</v>
      </c>
      <c r="H150" s="29"/>
      <c r="I150" s="48" t="s">
        <v>31</v>
      </c>
      <c r="J150" s="29"/>
      <c r="K150" s="31">
        <v>3</v>
      </c>
      <c r="L150" s="12"/>
      <c r="M150" s="31">
        <v>3</v>
      </c>
      <c r="O150" s="31">
        <v>3</v>
      </c>
      <c r="Q150" s="31">
        <v>4</v>
      </c>
      <c r="S150" s="31">
        <v>2</v>
      </c>
      <c r="U150" s="54" t="s">
        <v>335</v>
      </c>
      <c r="W150" s="156" t="s">
        <v>148</v>
      </c>
    </row>
    <row r="151" spans="1:23" s="5" customFormat="1" ht="24.95" customHeight="1" x14ac:dyDescent="0.25">
      <c r="A151" s="10"/>
      <c r="B151" s="67">
        <v>3</v>
      </c>
      <c r="C151" s="40" t="s">
        <v>336</v>
      </c>
      <c r="D151" s="30"/>
      <c r="E151" s="62">
        <v>630</v>
      </c>
      <c r="F151" s="64"/>
      <c r="G151" s="66">
        <f t="shared" si="2"/>
        <v>1890</v>
      </c>
      <c r="H151" s="29"/>
      <c r="I151" s="48" t="s">
        <v>31</v>
      </c>
      <c r="J151" s="29"/>
      <c r="K151" s="31">
        <v>3</v>
      </c>
      <c r="L151" s="12"/>
      <c r="M151" s="31">
        <v>3</v>
      </c>
      <c r="O151" s="31">
        <v>3</v>
      </c>
      <c r="Q151" s="31">
        <v>4</v>
      </c>
      <c r="S151" s="31">
        <v>3</v>
      </c>
      <c r="U151" s="54" t="s">
        <v>279</v>
      </c>
      <c r="W151" s="156" t="s">
        <v>148</v>
      </c>
    </row>
    <row r="152" spans="1:23" s="5" customFormat="1" ht="24.95" customHeight="1" x14ac:dyDescent="0.25">
      <c r="A152" s="10"/>
      <c r="B152" s="67">
        <v>2</v>
      </c>
      <c r="C152" s="40" t="s">
        <v>337</v>
      </c>
      <c r="D152" s="30"/>
      <c r="E152" s="62">
        <v>120.12</v>
      </c>
      <c r="F152" s="64"/>
      <c r="G152" s="66">
        <f t="shared" si="2"/>
        <v>240.24</v>
      </c>
      <c r="H152" s="29"/>
      <c r="I152" s="48" t="s">
        <v>31</v>
      </c>
      <c r="J152" s="29"/>
      <c r="K152" s="31">
        <v>3</v>
      </c>
      <c r="L152" s="12"/>
      <c r="M152" s="31">
        <v>3</v>
      </c>
      <c r="O152" s="31">
        <v>3</v>
      </c>
      <c r="Q152" s="31">
        <v>4</v>
      </c>
      <c r="S152" s="31">
        <v>3</v>
      </c>
      <c r="U152" s="54" t="s">
        <v>300</v>
      </c>
      <c r="W152" s="156" t="s">
        <v>148</v>
      </c>
    </row>
    <row r="153" spans="1:23" s="5" customFormat="1" ht="24.95" customHeight="1" x14ac:dyDescent="0.25">
      <c r="A153" s="10"/>
      <c r="B153" s="67">
        <v>6</v>
      </c>
      <c r="C153" s="40" t="s">
        <v>338</v>
      </c>
      <c r="D153" s="30"/>
      <c r="E153" s="62">
        <v>45</v>
      </c>
      <c r="F153" s="64"/>
      <c r="G153" s="66">
        <f t="shared" si="2"/>
        <v>270</v>
      </c>
      <c r="H153" s="29"/>
      <c r="I153" s="48" t="s">
        <v>31</v>
      </c>
      <c r="J153" s="29"/>
      <c r="K153" s="31">
        <v>3</v>
      </c>
      <c r="L153" s="12"/>
      <c r="M153" s="31">
        <v>3</v>
      </c>
      <c r="O153" s="31">
        <v>3</v>
      </c>
      <c r="Q153" s="31">
        <v>4</v>
      </c>
      <c r="S153" s="31">
        <v>3</v>
      </c>
      <c r="U153" s="54" t="s">
        <v>300</v>
      </c>
      <c r="W153" s="156" t="s">
        <v>148</v>
      </c>
    </row>
    <row r="154" spans="1:23" s="5" customFormat="1" ht="24.95" customHeight="1" x14ac:dyDescent="0.25">
      <c r="A154" s="10"/>
      <c r="B154" s="67">
        <v>2</v>
      </c>
      <c r="C154" s="40" t="s">
        <v>339</v>
      </c>
      <c r="D154" s="30"/>
      <c r="E154" s="62">
        <v>29</v>
      </c>
      <c r="F154" s="64"/>
      <c r="G154" s="66">
        <f t="shared" si="2"/>
        <v>58</v>
      </c>
      <c r="H154" s="29"/>
      <c r="I154" s="48" t="s">
        <v>31</v>
      </c>
      <c r="J154" s="29"/>
      <c r="K154" s="31">
        <v>3</v>
      </c>
      <c r="L154" s="12"/>
      <c r="M154" s="31">
        <v>3</v>
      </c>
      <c r="O154" s="31">
        <v>3</v>
      </c>
      <c r="Q154" s="31">
        <v>4</v>
      </c>
      <c r="S154" s="31">
        <v>3</v>
      </c>
      <c r="U154" s="54" t="s">
        <v>300</v>
      </c>
      <c r="W154" s="156" t="s">
        <v>148</v>
      </c>
    </row>
    <row r="155" spans="1:23" s="5" customFormat="1" ht="24.95" customHeight="1" x14ac:dyDescent="0.25">
      <c r="A155" s="10"/>
      <c r="B155" s="67">
        <v>12</v>
      </c>
      <c r="C155" s="40" t="s">
        <v>340</v>
      </c>
      <c r="D155" s="30"/>
      <c r="E155" s="62">
        <v>649.9</v>
      </c>
      <c r="F155" s="64"/>
      <c r="G155" s="66">
        <f t="shared" si="2"/>
        <v>7798.7999999999993</v>
      </c>
      <c r="H155" s="29"/>
      <c r="I155" s="48" t="s">
        <v>31</v>
      </c>
      <c r="J155" s="29"/>
      <c r="K155" s="31">
        <v>3</v>
      </c>
      <c r="L155" s="12"/>
      <c r="M155" s="31">
        <v>3</v>
      </c>
      <c r="O155" s="31">
        <v>2</v>
      </c>
      <c r="Q155" s="31">
        <v>4</v>
      </c>
      <c r="S155" s="31">
        <v>1</v>
      </c>
      <c r="U155" s="54" t="s">
        <v>341</v>
      </c>
      <c r="W155" s="201" t="s">
        <v>139</v>
      </c>
    </row>
    <row r="156" spans="1:23" s="5" customFormat="1" ht="24.95" customHeight="1" x14ac:dyDescent="0.25">
      <c r="A156" s="10"/>
      <c r="B156" s="67">
        <v>12</v>
      </c>
      <c r="C156" s="40" t="s">
        <v>342</v>
      </c>
      <c r="D156" s="30"/>
      <c r="E156" s="62">
        <v>11150</v>
      </c>
      <c r="F156" s="64"/>
      <c r="G156" s="66">
        <f t="shared" si="2"/>
        <v>133800</v>
      </c>
      <c r="H156" s="29"/>
      <c r="I156" s="48" t="s">
        <v>31</v>
      </c>
      <c r="J156" s="29"/>
      <c r="K156" s="31">
        <v>3</v>
      </c>
      <c r="L156" s="12"/>
      <c r="M156" s="31">
        <v>3</v>
      </c>
      <c r="O156" s="31">
        <v>2</v>
      </c>
      <c r="Q156" s="31">
        <v>4</v>
      </c>
      <c r="S156" s="31">
        <v>1</v>
      </c>
      <c r="U156" s="54" t="s">
        <v>343</v>
      </c>
      <c r="W156" s="201" t="s">
        <v>139</v>
      </c>
    </row>
    <row r="157" spans="1:23" s="5" customFormat="1" ht="24.95" customHeight="1" x14ac:dyDescent="0.25">
      <c r="A157" s="10"/>
      <c r="B157" s="67">
        <v>6</v>
      </c>
      <c r="C157" s="40" t="s">
        <v>344</v>
      </c>
      <c r="D157" s="30"/>
      <c r="E157" s="62">
        <v>26</v>
      </c>
      <c r="F157" s="64"/>
      <c r="G157" s="66">
        <f t="shared" si="2"/>
        <v>156</v>
      </c>
      <c r="H157" s="29"/>
      <c r="I157" s="48" t="s">
        <v>31</v>
      </c>
      <c r="J157" s="29"/>
      <c r="K157" s="31">
        <v>3</v>
      </c>
      <c r="L157" s="12"/>
      <c r="M157" s="31">
        <v>3</v>
      </c>
      <c r="O157" s="31">
        <v>3</v>
      </c>
      <c r="Q157" s="31">
        <v>4</v>
      </c>
      <c r="S157" s="31">
        <v>3</v>
      </c>
      <c r="U157" s="54" t="s">
        <v>345</v>
      </c>
      <c r="W157" s="156" t="s">
        <v>148</v>
      </c>
    </row>
    <row r="158" spans="1:23" s="5" customFormat="1" ht="24.95" customHeight="1" x14ac:dyDescent="0.25">
      <c r="A158" s="10"/>
      <c r="B158" s="67">
        <v>6</v>
      </c>
      <c r="C158" s="40" t="s">
        <v>346</v>
      </c>
      <c r="D158" s="30"/>
      <c r="E158" s="62">
        <v>510</v>
      </c>
      <c r="F158" s="64"/>
      <c r="G158" s="66">
        <f t="shared" si="2"/>
        <v>3060</v>
      </c>
      <c r="H158" s="29"/>
      <c r="I158" s="48" t="s">
        <v>31</v>
      </c>
      <c r="J158" s="29"/>
      <c r="K158" s="31">
        <v>3</v>
      </c>
      <c r="L158" s="12"/>
      <c r="M158" s="31">
        <v>3</v>
      </c>
      <c r="O158" s="31">
        <v>2</v>
      </c>
      <c r="Q158" s="31">
        <v>4</v>
      </c>
      <c r="S158" s="31">
        <v>1</v>
      </c>
      <c r="U158" s="54" t="s">
        <v>347</v>
      </c>
      <c r="W158" s="201" t="s">
        <v>139</v>
      </c>
    </row>
    <row r="159" spans="1:23" s="5" customFormat="1" ht="24.95" customHeight="1" x14ac:dyDescent="0.25">
      <c r="A159" s="10"/>
      <c r="B159" s="67">
        <v>6</v>
      </c>
      <c r="C159" s="40" t="s">
        <v>348</v>
      </c>
      <c r="D159" s="30"/>
      <c r="E159" s="62">
        <v>160</v>
      </c>
      <c r="F159" s="64"/>
      <c r="G159" s="66">
        <f t="shared" si="2"/>
        <v>960</v>
      </c>
      <c r="H159" s="29"/>
      <c r="I159" s="48" t="s">
        <v>31</v>
      </c>
      <c r="J159" s="29"/>
      <c r="K159" s="31">
        <v>3</v>
      </c>
      <c r="L159" s="12"/>
      <c r="M159" s="31">
        <v>3</v>
      </c>
      <c r="O159" s="31">
        <v>2</v>
      </c>
      <c r="Q159" s="31">
        <v>4</v>
      </c>
      <c r="S159" s="31">
        <v>1</v>
      </c>
      <c r="U159" s="54" t="s">
        <v>347</v>
      </c>
      <c r="W159" s="201" t="s">
        <v>139</v>
      </c>
    </row>
    <row r="160" spans="1:23" s="5" customFormat="1" ht="24.95" customHeight="1" x14ac:dyDescent="0.25">
      <c r="A160" s="10"/>
      <c r="B160" s="67">
        <v>1</v>
      </c>
      <c r="C160" s="40" t="s">
        <v>349</v>
      </c>
      <c r="D160" s="30"/>
      <c r="E160" s="62">
        <v>640</v>
      </c>
      <c r="F160" s="64"/>
      <c r="G160" s="66">
        <f t="shared" si="2"/>
        <v>640</v>
      </c>
      <c r="H160" s="29"/>
      <c r="I160" s="48" t="s">
        <v>31</v>
      </c>
      <c r="J160" s="29"/>
      <c r="K160" s="31">
        <v>3</v>
      </c>
      <c r="L160" s="12"/>
      <c r="M160" s="31">
        <v>3</v>
      </c>
      <c r="O160" s="31">
        <v>3</v>
      </c>
      <c r="Q160" s="31">
        <v>4</v>
      </c>
      <c r="S160" s="31">
        <v>1</v>
      </c>
      <c r="U160" s="32" t="s">
        <v>350</v>
      </c>
      <c r="W160" s="156" t="s">
        <v>148</v>
      </c>
    </row>
    <row r="161" spans="1:23" s="5" customFormat="1" ht="24.95" customHeight="1" x14ac:dyDescent="0.25">
      <c r="A161" s="10"/>
      <c r="B161" s="67">
        <v>1</v>
      </c>
      <c r="C161" s="40" t="s">
        <v>351</v>
      </c>
      <c r="D161" s="30"/>
      <c r="E161" s="62">
        <v>61.99</v>
      </c>
      <c r="F161" s="64"/>
      <c r="G161" s="66">
        <f t="shared" si="2"/>
        <v>61.99</v>
      </c>
      <c r="H161" s="29"/>
      <c r="I161" s="48" t="s">
        <v>31</v>
      </c>
      <c r="J161" s="29"/>
      <c r="K161" s="31">
        <v>3</v>
      </c>
      <c r="L161" s="12"/>
      <c r="M161" s="31">
        <v>3</v>
      </c>
      <c r="O161" s="31">
        <v>3</v>
      </c>
      <c r="Q161" s="31">
        <v>4</v>
      </c>
      <c r="S161" s="31">
        <v>1</v>
      </c>
      <c r="U161" s="32" t="s">
        <v>350</v>
      </c>
      <c r="W161" s="156" t="s">
        <v>148</v>
      </c>
    </row>
    <row r="162" spans="1:23" s="5" customFormat="1" ht="24.95" customHeight="1" x14ac:dyDescent="0.25">
      <c r="A162" s="10"/>
      <c r="B162" s="67">
        <v>1</v>
      </c>
      <c r="C162" s="40" t="s">
        <v>352</v>
      </c>
      <c r="D162" s="30"/>
      <c r="E162" s="62">
        <v>188.5</v>
      </c>
      <c r="F162" s="64"/>
      <c r="G162" s="66">
        <f t="shared" si="2"/>
        <v>188.5</v>
      </c>
      <c r="H162" s="29"/>
      <c r="I162" s="48" t="s">
        <v>31</v>
      </c>
      <c r="J162" s="29"/>
      <c r="K162" s="31">
        <v>3</v>
      </c>
      <c r="L162" s="12"/>
      <c r="M162" s="31">
        <v>3</v>
      </c>
      <c r="O162" s="31">
        <v>2</v>
      </c>
      <c r="Q162" s="31">
        <v>4</v>
      </c>
      <c r="S162" s="31">
        <v>1</v>
      </c>
      <c r="U162" s="32" t="s">
        <v>353</v>
      </c>
      <c r="W162" s="156" t="s">
        <v>148</v>
      </c>
    </row>
    <row r="163" spans="1:23" s="5" customFormat="1" ht="24.95" customHeight="1" x14ac:dyDescent="0.25">
      <c r="A163" s="10"/>
      <c r="B163" s="67">
        <v>1</v>
      </c>
      <c r="C163" s="40" t="s">
        <v>354</v>
      </c>
      <c r="D163" s="30"/>
      <c r="E163" s="62">
        <v>359</v>
      </c>
      <c r="F163" s="64"/>
      <c r="G163" s="66">
        <f t="shared" si="2"/>
        <v>359</v>
      </c>
      <c r="H163" s="29"/>
      <c r="I163" s="48" t="s">
        <v>31</v>
      </c>
      <c r="J163" s="29"/>
      <c r="K163" s="31">
        <v>3</v>
      </c>
      <c r="L163" s="12"/>
      <c r="M163" s="31">
        <v>3</v>
      </c>
      <c r="O163" s="31">
        <v>3</v>
      </c>
      <c r="Q163" s="31">
        <v>4</v>
      </c>
      <c r="S163" s="31">
        <v>3</v>
      </c>
      <c r="U163" s="54" t="s">
        <v>345</v>
      </c>
      <c r="W163" s="156" t="s">
        <v>148</v>
      </c>
    </row>
    <row r="164" spans="1:23" s="5" customFormat="1" ht="24.95" customHeight="1" x14ac:dyDescent="0.25">
      <c r="A164" s="10"/>
      <c r="B164" s="67">
        <v>4</v>
      </c>
      <c r="C164" s="40" t="s">
        <v>355</v>
      </c>
      <c r="D164" s="30"/>
      <c r="E164" s="62">
        <v>9988</v>
      </c>
      <c r="F164" s="64"/>
      <c r="G164" s="66">
        <f t="shared" si="2"/>
        <v>39952</v>
      </c>
      <c r="H164" s="29"/>
      <c r="I164" s="48" t="s">
        <v>31</v>
      </c>
      <c r="J164" s="29"/>
      <c r="K164" s="31">
        <v>3</v>
      </c>
      <c r="L164" s="12"/>
      <c r="M164" s="31">
        <v>3</v>
      </c>
      <c r="O164" s="31">
        <v>2</v>
      </c>
      <c r="Q164" s="31">
        <v>4</v>
      </c>
      <c r="S164" s="31">
        <v>1</v>
      </c>
      <c r="U164" s="54" t="s">
        <v>347</v>
      </c>
      <c r="W164" s="201" t="s">
        <v>139</v>
      </c>
    </row>
    <row r="165" spans="1:23" s="5" customFormat="1" ht="24.95" customHeight="1" x14ac:dyDescent="0.25">
      <c r="A165" s="10"/>
      <c r="B165" s="67">
        <v>1</v>
      </c>
      <c r="C165" s="40" t="s">
        <v>356</v>
      </c>
      <c r="D165" s="30"/>
      <c r="E165" s="62">
        <v>5780</v>
      </c>
      <c r="F165" s="64"/>
      <c r="G165" s="66">
        <f t="shared" si="2"/>
        <v>5780</v>
      </c>
      <c r="H165" s="29"/>
      <c r="I165" s="48" t="s">
        <v>31</v>
      </c>
      <c r="J165" s="29"/>
      <c r="K165" s="31">
        <v>3</v>
      </c>
      <c r="L165" s="12"/>
      <c r="M165" s="31">
        <v>3</v>
      </c>
      <c r="O165" s="31">
        <v>3</v>
      </c>
      <c r="Q165" s="31">
        <v>4</v>
      </c>
      <c r="S165" s="31">
        <v>3</v>
      </c>
      <c r="U165" s="54" t="s">
        <v>345</v>
      </c>
      <c r="W165" s="156" t="s">
        <v>148</v>
      </c>
    </row>
    <row r="166" spans="1:23" s="5" customFormat="1" ht="24.95" customHeight="1" x14ac:dyDescent="0.25">
      <c r="A166" s="10"/>
      <c r="B166" s="67">
        <v>25</v>
      </c>
      <c r="C166" s="40" t="s">
        <v>357</v>
      </c>
      <c r="D166" s="30"/>
      <c r="E166" s="62">
        <v>0</v>
      </c>
      <c r="F166" s="64"/>
      <c r="G166" s="66">
        <f t="shared" si="2"/>
        <v>0</v>
      </c>
      <c r="H166" s="29"/>
      <c r="I166" s="48"/>
      <c r="J166" s="29"/>
      <c r="K166" s="31">
        <v>3</v>
      </c>
      <c r="L166" s="12"/>
      <c r="M166" s="31">
        <v>3</v>
      </c>
      <c r="O166" s="31">
        <v>3</v>
      </c>
      <c r="Q166" s="31">
        <v>4</v>
      </c>
      <c r="S166" s="31">
        <v>3</v>
      </c>
      <c r="U166" s="32" t="s">
        <v>358</v>
      </c>
      <c r="W166" s="156"/>
    </row>
    <row r="167" spans="1:23" s="5" customFormat="1" ht="24.95" customHeight="1" x14ac:dyDescent="0.25">
      <c r="A167" s="10"/>
      <c r="B167" s="67">
        <v>60</v>
      </c>
      <c r="C167" s="40" t="s">
        <v>359</v>
      </c>
      <c r="D167" s="30"/>
      <c r="E167" s="62">
        <v>10</v>
      </c>
      <c r="F167" s="64"/>
      <c r="G167" s="66">
        <f t="shared" si="2"/>
        <v>600</v>
      </c>
      <c r="H167" s="29"/>
      <c r="I167" s="48" t="s">
        <v>31</v>
      </c>
      <c r="J167" s="29"/>
      <c r="K167" s="31">
        <v>3</v>
      </c>
      <c r="L167" s="12"/>
      <c r="M167" s="31">
        <v>3</v>
      </c>
      <c r="O167" s="31">
        <v>2</v>
      </c>
      <c r="Q167" s="31">
        <v>4</v>
      </c>
      <c r="S167" s="31">
        <v>1</v>
      </c>
      <c r="U167" s="32" t="s">
        <v>360</v>
      </c>
      <c r="W167" s="156" t="s">
        <v>148</v>
      </c>
    </row>
    <row r="168" spans="1:23" s="5" customFormat="1" ht="24.95" customHeight="1" x14ac:dyDescent="0.25">
      <c r="A168" s="10"/>
      <c r="B168" s="67">
        <v>1</v>
      </c>
      <c r="C168" s="40" t="s">
        <v>361</v>
      </c>
      <c r="D168" s="30"/>
      <c r="E168" s="62">
        <v>340000</v>
      </c>
      <c r="F168" s="64"/>
      <c r="G168" s="66">
        <f t="shared" si="2"/>
        <v>340000</v>
      </c>
      <c r="H168" s="29"/>
      <c r="I168" s="48" t="s">
        <v>31</v>
      </c>
      <c r="J168" s="29"/>
      <c r="K168" s="31">
        <v>3</v>
      </c>
      <c r="L168" s="12"/>
      <c r="M168" s="31">
        <v>3</v>
      </c>
      <c r="O168" s="31">
        <v>2</v>
      </c>
      <c r="Q168" s="31">
        <v>4</v>
      </c>
      <c r="S168" s="31">
        <v>1</v>
      </c>
      <c r="U168" s="32" t="s">
        <v>362</v>
      </c>
      <c r="W168" s="156"/>
    </row>
    <row r="169" spans="1:23" s="5" customFormat="1" ht="24.95" customHeight="1" x14ac:dyDescent="0.25">
      <c r="A169" s="10"/>
      <c r="B169" s="67">
        <v>1</v>
      </c>
      <c r="C169" s="40" t="s">
        <v>363</v>
      </c>
      <c r="D169" s="30"/>
      <c r="E169" s="62">
        <v>6098</v>
      </c>
      <c r="F169" s="64"/>
      <c r="G169" s="66">
        <f t="shared" si="2"/>
        <v>6098</v>
      </c>
      <c r="H169" s="29"/>
      <c r="I169" s="48" t="s">
        <v>31</v>
      </c>
      <c r="J169" s="29"/>
      <c r="K169" s="31">
        <v>3</v>
      </c>
      <c r="L169" s="12"/>
      <c r="M169" s="31">
        <v>3</v>
      </c>
      <c r="O169" s="31">
        <v>3</v>
      </c>
      <c r="Q169" s="31">
        <v>4</v>
      </c>
      <c r="S169" s="31">
        <v>3</v>
      </c>
      <c r="U169" s="32" t="s">
        <v>192</v>
      </c>
      <c r="W169" s="156" t="s">
        <v>148</v>
      </c>
    </row>
    <row r="170" spans="1:23" ht="24.75" customHeight="1" x14ac:dyDescent="0.25">
      <c r="A170" s="10"/>
      <c r="B170" s="67">
        <v>10</v>
      </c>
      <c r="C170" s="39" t="s">
        <v>364</v>
      </c>
      <c r="D170" s="2"/>
      <c r="E170" s="63">
        <v>20</v>
      </c>
      <c r="F170" s="64"/>
      <c r="G170" s="66">
        <f t="shared" si="2"/>
        <v>200</v>
      </c>
      <c r="H170" s="29"/>
      <c r="I170" s="48" t="s">
        <v>31</v>
      </c>
      <c r="J170" s="29"/>
      <c r="K170" s="31">
        <v>3</v>
      </c>
      <c r="L170" s="12"/>
      <c r="M170" s="31">
        <v>3</v>
      </c>
      <c r="N170" s="5"/>
      <c r="O170" s="31">
        <v>3</v>
      </c>
      <c r="P170" s="5"/>
      <c r="Q170" s="31">
        <v>4</v>
      </c>
      <c r="R170" s="5"/>
      <c r="S170" s="31">
        <v>3</v>
      </c>
      <c r="T170" s="5"/>
      <c r="U170" s="54" t="s">
        <v>200</v>
      </c>
      <c r="W170" s="156" t="s">
        <v>148</v>
      </c>
    </row>
    <row r="171" spans="1:23" s="5" customFormat="1" ht="24.95" customHeight="1" x14ac:dyDescent="0.25">
      <c r="A171" s="10"/>
      <c r="B171" s="67">
        <v>1</v>
      </c>
      <c r="C171" s="39" t="s">
        <v>365</v>
      </c>
      <c r="D171" s="30"/>
      <c r="E171" s="63">
        <v>4990</v>
      </c>
      <c r="F171" s="64"/>
      <c r="G171" s="66">
        <f t="shared" si="2"/>
        <v>4990</v>
      </c>
      <c r="H171" s="29"/>
      <c r="I171" s="48" t="s">
        <v>31</v>
      </c>
      <c r="J171" s="29"/>
      <c r="K171" s="31">
        <v>3</v>
      </c>
      <c r="L171" s="12"/>
      <c r="M171" s="31">
        <v>3</v>
      </c>
      <c r="O171" s="31">
        <v>2</v>
      </c>
      <c r="Q171" s="31">
        <v>4</v>
      </c>
      <c r="S171" s="31">
        <v>1</v>
      </c>
      <c r="U171" s="32" t="s">
        <v>366</v>
      </c>
      <c r="W171" s="156" t="s">
        <v>148</v>
      </c>
    </row>
    <row r="172" spans="1:23" ht="24.75" customHeight="1" x14ac:dyDescent="0.25">
      <c r="A172" s="10"/>
      <c r="B172" s="67">
        <v>4</v>
      </c>
      <c r="C172" s="40" t="s">
        <v>367</v>
      </c>
      <c r="D172" s="30"/>
      <c r="E172" s="62">
        <v>70</v>
      </c>
      <c r="F172" s="64"/>
      <c r="G172" s="66">
        <f t="shared" si="2"/>
        <v>280</v>
      </c>
      <c r="H172" s="29"/>
      <c r="I172" s="48" t="s">
        <v>31</v>
      </c>
      <c r="J172" s="29"/>
      <c r="K172" s="31">
        <v>3</v>
      </c>
      <c r="L172" s="12"/>
      <c r="M172" s="31">
        <v>3</v>
      </c>
      <c r="N172" s="5"/>
      <c r="O172" s="31">
        <v>3</v>
      </c>
      <c r="P172" s="5"/>
      <c r="Q172" s="31">
        <v>4</v>
      </c>
      <c r="R172" s="5"/>
      <c r="S172" s="31">
        <v>2</v>
      </c>
      <c r="T172" s="5"/>
      <c r="U172" s="32" t="s">
        <v>152</v>
      </c>
      <c r="W172" s="156" t="s">
        <v>148</v>
      </c>
    </row>
    <row r="173" spans="1:23" s="5" customFormat="1" ht="24.95" customHeight="1" x14ac:dyDescent="0.25">
      <c r="A173" s="10"/>
      <c r="B173" s="67">
        <v>1</v>
      </c>
      <c r="C173" s="40" t="s">
        <v>368</v>
      </c>
      <c r="D173" s="30"/>
      <c r="E173" s="62">
        <v>8600</v>
      </c>
      <c r="F173" s="64"/>
      <c r="G173" s="66">
        <f t="shared" si="2"/>
        <v>8600</v>
      </c>
      <c r="H173" s="29"/>
      <c r="I173" s="48" t="s">
        <v>31</v>
      </c>
      <c r="J173" s="29"/>
      <c r="K173" s="31">
        <v>3</v>
      </c>
      <c r="L173" s="12"/>
      <c r="M173" s="31">
        <v>3</v>
      </c>
      <c r="O173" s="31">
        <v>2</v>
      </c>
      <c r="Q173" s="31">
        <v>4</v>
      </c>
      <c r="S173" s="31">
        <v>1</v>
      </c>
      <c r="U173" s="32" t="s">
        <v>225</v>
      </c>
      <c r="W173" s="156" t="s">
        <v>148</v>
      </c>
    </row>
    <row r="174" spans="1:23" s="5" customFormat="1" ht="24.95" customHeight="1" x14ac:dyDescent="0.25">
      <c r="A174" s="10"/>
      <c r="B174" s="67">
        <v>1</v>
      </c>
      <c r="C174" s="40" t="s">
        <v>369</v>
      </c>
      <c r="D174" s="30"/>
      <c r="E174" s="62">
        <v>4368</v>
      </c>
      <c r="F174" s="64"/>
      <c r="G174" s="66">
        <f t="shared" si="2"/>
        <v>4368</v>
      </c>
      <c r="H174" s="29"/>
      <c r="I174" s="48" t="s">
        <v>31</v>
      </c>
      <c r="J174" s="29"/>
      <c r="K174" s="31">
        <v>3</v>
      </c>
      <c r="L174" s="12"/>
      <c r="M174" s="31">
        <v>2</v>
      </c>
      <c r="O174" s="31">
        <v>1</v>
      </c>
      <c r="Q174" s="31">
        <v>4</v>
      </c>
      <c r="S174" s="31">
        <v>1</v>
      </c>
      <c r="U174" s="32" t="s">
        <v>370</v>
      </c>
      <c r="W174" s="156"/>
    </row>
    <row r="175" spans="1:23" s="5" customFormat="1" ht="24.95" customHeight="1" x14ac:dyDescent="0.25">
      <c r="A175" s="10"/>
      <c r="B175" s="67">
        <v>5</v>
      </c>
      <c r="C175" s="40" t="s">
        <v>371</v>
      </c>
      <c r="D175" s="30"/>
      <c r="E175" s="62">
        <v>249.2</v>
      </c>
      <c r="F175" s="64"/>
      <c r="G175" s="66">
        <f t="shared" si="2"/>
        <v>1246</v>
      </c>
      <c r="H175" s="29"/>
      <c r="I175" s="48" t="s">
        <v>31</v>
      </c>
      <c r="J175" s="29"/>
      <c r="K175" s="31">
        <v>3</v>
      </c>
      <c r="L175" s="12"/>
      <c r="M175" s="31">
        <v>3</v>
      </c>
      <c r="O175" s="31">
        <v>3</v>
      </c>
      <c r="Q175" s="31">
        <v>4</v>
      </c>
      <c r="S175" s="31">
        <v>3</v>
      </c>
      <c r="U175" s="54" t="s">
        <v>372</v>
      </c>
      <c r="W175" s="156" t="s">
        <v>148</v>
      </c>
    </row>
    <row r="176" spans="1:23" ht="24.75" customHeight="1" x14ac:dyDescent="0.25">
      <c r="A176" s="10"/>
      <c r="B176" s="67">
        <v>1</v>
      </c>
      <c r="C176" s="40" t="s">
        <v>373</v>
      </c>
      <c r="D176" s="30"/>
      <c r="E176" s="62">
        <v>375</v>
      </c>
      <c r="F176" s="64"/>
      <c r="G176" s="66">
        <f t="shared" si="2"/>
        <v>375</v>
      </c>
      <c r="H176" s="29"/>
      <c r="I176" s="48" t="s">
        <v>31</v>
      </c>
      <c r="J176" s="29"/>
      <c r="K176" s="31">
        <v>3</v>
      </c>
      <c r="L176" s="12"/>
      <c r="M176" s="31">
        <v>3</v>
      </c>
      <c r="N176" s="5"/>
      <c r="O176" s="31">
        <v>3</v>
      </c>
      <c r="P176" s="5"/>
      <c r="Q176" s="31">
        <v>4</v>
      </c>
      <c r="R176" s="5"/>
      <c r="S176" s="31">
        <v>3</v>
      </c>
      <c r="T176" s="5"/>
      <c r="U176" s="54" t="s">
        <v>200</v>
      </c>
      <c r="W176" s="156" t="s">
        <v>148</v>
      </c>
    </row>
    <row r="177" spans="1:23" s="5" customFormat="1" ht="29.25" customHeight="1" x14ac:dyDescent="0.25">
      <c r="A177" s="10"/>
      <c r="B177" s="67" t="s">
        <v>374</v>
      </c>
      <c r="C177" s="39" t="s">
        <v>375</v>
      </c>
      <c r="D177" s="30"/>
      <c r="E177" s="62"/>
      <c r="F177" s="64"/>
      <c r="G177" s="66">
        <f t="shared" si="2"/>
        <v>0</v>
      </c>
      <c r="H177" s="29"/>
      <c r="I177" s="48" t="s">
        <v>26</v>
      </c>
      <c r="J177" s="29"/>
      <c r="K177" s="31">
        <v>3</v>
      </c>
      <c r="L177" s="12"/>
      <c r="M177" s="31">
        <v>3</v>
      </c>
      <c r="O177" s="31">
        <v>3</v>
      </c>
      <c r="Q177" s="31">
        <v>4</v>
      </c>
      <c r="S177" s="31">
        <v>2</v>
      </c>
      <c r="U177" s="166" t="s">
        <v>376</v>
      </c>
      <c r="W177" s="156"/>
    </row>
    <row r="178" spans="1:23" ht="24.75" customHeight="1" x14ac:dyDescent="0.25">
      <c r="A178" s="10"/>
      <c r="B178" s="67">
        <v>1</v>
      </c>
      <c r="C178" s="39" t="s">
        <v>377</v>
      </c>
      <c r="D178" s="30"/>
      <c r="E178" s="62">
        <v>2849</v>
      </c>
      <c r="F178" s="64"/>
      <c r="G178" s="66">
        <f t="shared" si="2"/>
        <v>2849</v>
      </c>
      <c r="H178" s="29"/>
      <c r="I178" s="48" t="s">
        <v>31</v>
      </c>
      <c r="J178" s="29"/>
      <c r="K178" s="31">
        <v>3</v>
      </c>
      <c r="L178" s="12"/>
      <c r="M178" s="31">
        <v>3</v>
      </c>
      <c r="N178" s="5"/>
      <c r="O178" s="31">
        <v>3</v>
      </c>
      <c r="P178" s="5"/>
      <c r="Q178" s="31">
        <v>4</v>
      </c>
      <c r="R178" s="5"/>
      <c r="S178" s="31">
        <v>2</v>
      </c>
      <c r="T178" s="5"/>
      <c r="U178" s="54" t="s">
        <v>234</v>
      </c>
      <c r="W178" s="156" t="s">
        <v>148</v>
      </c>
    </row>
    <row r="179" spans="1:23" s="5" customFormat="1" ht="24.95" customHeight="1" x14ac:dyDescent="0.25">
      <c r="A179" s="10"/>
      <c r="B179" s="67">
        <v>8</v>
      </c>
      <c r="C179" s="40" t="s">
        <v>378</v>
      </c>
      <c r="D179" s="30"/>
      <c r="E179" s="62">
        <v>455.95</v>
      </c>
      <c r="F179" s="64"/>
      <c r="G179" s="66">
        <f t="shared" si="2"/>
        <v>3647.6</v>
      </c>
      <c r="H179" s="29"/>
      <c r="I179" s="48" t="s">
        <v>31</v>
      </c>
      <c r="J179" s="29"/>
      <c r="K179" s="31">
        <v>3</v>
      </c>
      <c r="L179" s="12"/>
      <c r="M179" s="31">
        <v>3</v>
      </c>
      <c r="O179" s="31">
        <v>3</v>
      </c>
      <c r="Q179" s="31">
        <v>4</v>
      </c>
      <c r="S179" s="31">
        <v>2</v>
      </c>
      <c r="U179" s="32" t="s">
        <v>173</v>
      </c>
      <c r="W179" s="156" t="s">
        <v>148</v>
      </c>
    </row>
    <row r="180" spans="1:23" s="5" customFormat="1" ht="24.95" customHeight="1" x14ac:dyDescent="0.25">
      <c r="A180" s="10"/>
      <c r="B180" s="67">
        <v>1</v>
      </c>
      <c r="C180" s="40" t="s">
        <v>379</v>
      </c>
      <c r="D180" s="30"/>
      <c r="E180" s="62">
        <v>60</v>
      </c>
      <c r="F180" s="64"/>
      <c r="G180" s="66">
        <f t="shared" si="2"/>
        <v>60</v>
      </c>
      <c r="H180" s="29"/>
      <c r="I180" s="48" t="s">
        <v>31</v>
      </c>
      <c r="J180" s="29"/>
      <c r="K180" s="31">
        <v>3</v>
      </c>
      <c r="L180" s="12"/>
      <c r="M180" s="31">
        <v>3</v>
      </c>
      <c r="O180" s="31">
        <v>2</v>
      </c>
      <c r="Q180" s="31">
        <v>4</v>
      </c>
      <c r="S180" s="31">
        <v>1</v>
      </c>
      <c r="U180" s="32" t="s">
        <v>225</v>
      </c>
      <c r="W180" s="156" t="s">
        <v>148</v>
      </c>
    </row>
    <row r="181" spans="1:23" ht="24.75" customHeight="1" x14ac:dyDescent="0.25">
      <c r="A181" s="10"/>
      <c r="B181" s="67">
        <v>2</v>
      </c>
      <c r="C181" s="40" t="s">
        <v>380</v>
      </c>
      <c r="D181" s="30"/>
      <c r="E181" s="62">
        <v>125</v>
      </c>
      <c r="F181" s="64"/>
      <c r="G181" s="66">
        <f t="shared" si="2"/>
        <v>250</v>
      </c>
      <c r="H181" s="29"/>
      <c r="I181" s="48" t="s">
        <v>31</v>
      </c>
      <c r="J181" s="29"/>
      <c r="K181" s="31">
        <v>3</v>
      </c>
      <c r="L181" s="12"/>
      <c r="M181" s="31">
        <v>3</v>
      </c>
      <c r="N181" s="5"/>
      <c r="O181" s="31">
        <v>3</v>
      </c>
      <c r="P181" s="5"/>
      <c r="Q181" s="31">
        <v>4</v>
      </c>
      <c r="R181" s="5"/>
      <c r="S181" s="31">
        <v>2</v>
      </c>
      <c r="T181" s="5"/>
      <c r="U181" s="32" t="s">
        <v>257</v>
      </c>
      <c r="W181" s="156" t="s">
        <v>148</v>
      </c>
    </row>
    <row r="182" spans="1:23" s="5" customFormat="1" ht="24.95" customHeight="1" x14ac:dyDescent="0.25">
      <c r="A182" s="10"/>
      <c r="B182" s="67">
        <v>1</v>
      </c>
      <c r="C182" s="40" t="s">
        <v>381</v>
      </c>
      <c r="D182" s="30"/>
      <c r="E182" s="62">
        <v>14980</v>
      </c>
      <c r="F182" s="64"/>
      <c r="G182" s="66">
        <f t="shared" si="2"/>
        <v>14980</v>
      </c>
      <c r="H182" s="29"/>
      <c r="I182" s="48" t="s">
        <v>31</v>
      </c>
      <c r="J182" s="29"/>
      <c r="K182" s="31">
        <v>3</v>
      </c>
      <c r="L182" s="12"/>
      <c r="M182" s="31">
        <v>3</v>
      </c>
      <c r="O182" s="31">
        <v>2</v>
      </c>
      <c r="Q182" s="31">
        <v>4</v>
      </c>
      <c r="S182" s="31">
        <v>1</v>
      </c>
      <c r="U182" s="32" t="s">
        <v>205</v>
      </c>
      <c r="W182" s="156" t="s">
        <v>148</v>
      </c>
    </row>
    <row r="183" spans="1:23" s="5" customFormat="1" ht="24.95" customHeight="1" x14ac:dyDescent="0.25">
      <c r="A183" s="10"/>
      <c r="B183" s="67">
        <v>10</v>
      </c>
      <c r="C183" s="40" t="s">
        <v>382</v>
      </c>
      <c r="D183" s="30"/>
      <c r="E183" s="62">
        <v>24</v>
      </c>
      <c r="F183" s="64"/>
      <c r="G183" s="66">
        <f t="shared" si="2"/>
        <v>240</v>
      </c>
      <c r="H183" s="29"/>
      <c r="I183" s="48" t="s">
        <v>31</v>
      </c>
      <c r="J183" s="29"/>
      <c r="K183" s="31">
        <v>3</v>
      </c>
      <c r="L183" s="12"/>
      <c r="M183" s="31">
        <v>3</v>
      </c>
      <c r="O183" s="31">
        <v>3</v>
      </c>
      <c r="Q183" s="31">
        <v>4</v>
      </c>
      <c r="S183" s="31">
        <v>2</v>
      </c>
      <c r="U183" s="32" t="s">
        <v>383</v>
      </c>
      <c r="W183" s="156" t="s">
        <v>148</v>
      </c>
    </row>
    <row r="184" spans="1:23" s="5" customFormat="1" ht="24.95" customHeight="1" x14ac:dyDescent="0.25">
      <c r="A184" s="10"/>
      <c r="B184" s="67">
        <v>2</v>
      </c>
      <c r="C184" s="40" t="s">
        <v>384</v>
      </c>
      <c r="D184" s="30"/>
      <c r="E184" s="62">
        <v>480</v>
      </c>
      <c r="F184" s="64"/>
      <c r="G184" s="66">
        <f t="shared" si="2"/>
        <v>960</v>
      </c>
      <c r="H184" s="29"/>
      <c r="I184" s="48" t="s">
        <v>31</v>
      </c>
      <c r="J184" s="29"/>
      <c r="K184" s="31">
        <v>3</v>
      </c>
      <c r="L184" s="12"/>
      <c r="M184" s="31">
        <v>3</v>
      </c>
      <c r="O184" s="31">
        <v>3</v>
      </c>
      <c r="Q184" s="31">
        <v>4</v>
      </c>
      <c r="S184" s="31">
        <v>2</v>
      </c>
      <c r="U184" s="32" t="s">
        <v>385</v>
      </c>
      <c r="W184" s="156" t="s">
        <v>148</v>
      </c>
    </row>
    <row r="185" spans="1:23" s="5" customFormat="1" ht="24.95" customHeight="1" x14ac:dyDescent="0.25">
      <c r="A185" s="10"/>
      <c r="B185" s="67">
        <v>2</v>
      </c>
      <c r="C185" s="40" t="s">
        <v>386</v>
      </c>
      <c r="D185" s="30"/>
      <c r="E185" s="62">
        <v>800</v>
      </c>
      <c r="F185" s="64"/>
      <c r="G185" s="66">
        <f t="shared" si="2"/>
        <v>1600</v>
      </c>
      <c r="H185" s="29"/>
      <c r="I185" s="48" t="s">
        <v>31</v>
      </c>
      <c r="J185" s="29"/>
      <c r="K185" s="31">
        <v>3</v>
      </c>
      <c r="L185" s="12"/>
      <c r="M185" s="31">
        <v>3</v>
      </c>
      <c r="O185" s="31">
        <v>3</v>
      </c>
      <c r="Q185" s="31">
        <v>4</v>
      </c>
      <c r="S185" s="31">
        <v>2</v>
      </c>
      <c r="U185" s="32" t="s">
        <v>385</v>
      </c>
      <c r="W185" s="156" t="s">
        <v>148</v>
      </c>
    </row>
    <row r="186" spans="1:23" s="5" customFormat="1" ht="24.95" customHeight="1" x14ac:dyDescent="0.25">
      <c r="A186" s="10"/>
      <c r="B186" s="67">
        <v>1</v>
      </c>
      <c r="C186" s="40" t="s">
        <v>387</v>
      </c>
      <c r="D186" s="30"/>
      <c r="E186" s="62">
        <v>12483</v>
      </c>
      <c r="F186" s="64"/>
      <c r="G186" s="66">
        <f t="shared" si="2"/>
        <v>12483</v>
      </c>
      <c r="H186" s="29"/>
      <c r="I186" s="48" t="s">
        <v>31</v>
      </c>
      <c r="J186" s="29"/>
      <c r="K186" s="31">
        <v>3</v>
      </c>
      <c r="L186" s="12"/>
      <c r="M186" s="31">
        <v>3</v>
      </c>
      <c r="O186" s="31">
        <v>3</v>
      </c>
      <c r="Q186" s="31">
        <v>4</v>
      </c>
      <c r="S186" s="31">
        <v>3</v>
      </c>
      <c r="U186" s="54" t="s">
        <v>388</v>
      </c>
      <c r="W186" s="156" t="s">
        <v>148</v>
      </c>
    </row>
    <row r="187" spans="1:23" s="5" customFormat="1" ht="24.95" customHeight="1" x14ac:dyDescent="0.25">
      <c r="A187" s="10"/>
      <c r="B187" s="67">
        <v>1</v>
      </c>
      <c r="C187" s="40" t="s">
        <v>389</v>
      </c>
      <c r="D187" s="30"/>
      <c r="E187" s="62">
        <v>1633</v>
      </c>
      <c r="F187" s="64"/>
      <c r="G187" s="66">
        <f t="shared" ref="G187:G260" si="3">PRODUCT(B187,E187)</f>
        <v>1633</v>
      </c>
      <c r="H187" s="29"/>
      <c r="I187" s="48" t="s">
        <v>31</v>
      </c>
      <c r="J187" s="29"/>
      <c r="K187" s="31">
        <v>3</v>
      </c>
      <c r="L187" s="12"/>
      <c r="M187" s="31">
        <v>3</v>
      </c>
      <c r="O187" s="31">
        <v>2</v>
      </c>
      <c r="Q187" s="31">
        <v>4</v>
      </c>
      <c r="S187" s="31">
        <v>1</v>
      </c>
      <c r="U187" s="32" t="s">
        <v>366</v>
      </c>
      <c r="W187" s="156" t="s">
        <v>148</v>
      </c>
    </row>
    <row r="188" spans="1:23" s="5" customFormat="1" ht="24.95" customHeight="1" x14ac:dyDescent="0.25">
      <c r="A188" s="10"/>
      <c r="B188" s="67">
        <v>7</v>
      </c>
      <c r="C188" s="179" t="s">
        <v>390</v>
      </c>
      <c r="D188" s="30"/>
      <c r="E188" s="62">
        <v>1460</v>
      </c>
      <c r="F188" s="64"/>
      <c r="G188" s="66">
        <f t="shared" si="3"/>
        <v>10220</v>
      </c>
      <c r="H188" s="29"/>
      <c r="I188" s="48" t="s">
        <v>31</v>
      </c>
      <c r="J188" s="29"/>
      <c r="K188" s="31">
        <v>3</v>
      </c>
      <c r="L188" s="12"/>
      <c r="M188" s="31">
        <v>3</v>
      </c>
      <c r="O188" s="31">
        <v>2</v>
      </c>
      <c r="Q188" s="31">
        <v>4</v>
      </c>
      <c r="S188" s="31">
        <v>1</v>
      </c>
      <c r="U188" s="32" t="s">
        <v>391</v>
      </c>
      <c r="W188" s="201" t="s">
        <v>139</v>
      </c>
    </row>
    <row r="189" spans="1:23" s="5" customFormat="1" ht="24.95" customHeight="1" x14ac:dyDescent="0.25">
      <c r="A189" s="10"/>
      <c r="B189" s="67">
        <v>1</v>
      </c>
      <c r="C189" s="192" t="s">
        <v>392</v>
      </c>
      <c r="D189" s="30"/>
      <c r="E189" s="62">
        <v>790</v>
      </c>
      <c r="F189" s="64"/>
      <c r="G189" s="66">
        <f t="shared" si="3"/>
        <v>790</v>
      </c>
      <c r="H189" s="29"/>
      <c r="I189" s="48" t="s">
        <v>31</v>
      </c>
      <c r="J189" s="29"/>
      <c r="K189" s="31">
        <v>3</v>
      </c>
      <c r="L189" s="12"/>
      <c r="M189" s="31">
        <v>3</v>
      </c>
      <c r="O189" s="31">
        <v>2</v>
      </c>
      <c r="Q189" s="31">
        <v>4</v>
      </c>
      <c r="S189" s="31">
        <v>1</v>
      </c>
      <c r="U189" s="32" t="s">
        <v>391</v>
      </c>
      <c r="W189" s="201" t="s">
        <v>139</v>
      </c>
    </row>
    <row r="190" spans="1:23" s="5" customFormat="1" ht="24.95" customHeight="1" x14ac:dyDescent="0.25">
      <c r="A190" s="10"/>
      <c r="B190" s="67">
        <v>5</v>
      </c>
      <c r="C190" s="40" t="s">
        <v>393</v>
      </c>
      <c r="D190" s="30"/>
      <c r="E190" s="62">
        <v>33.25</v>
      </c>
      <c r="F190" s="64"/>
      <c r="G190" s="66">
        <f t="shared" si="3"/>
        <v>166.25</v>
      </c>
      <c r="H190" s="29"/>
      <c r="I190" s="48" t="s">
        <v>31</v>
      </c>
      <c r="J190" s="29"/>
      <c r="K190" s="31">
        <v>3</v>
      </c>
      <c r="L190" s="12"/>
      <c r="M190" s="31">
        <v>3</v>
      </c>
      <c r="O190" s="31">
        <v>3</v>
      </c>
      <c r="Q190" s="31">
        <v>4</v>
      </c>
      <c r="S190" s="31">
        <v>3</v>
      </c>
      <c r="U190" s="54" t="s">
        <v>394</v>
      </c>
      <c r="W190" s="156" t="s">
        <v>148</v>
      </c>
    </row>
    <row r="191" spans="1:23" s="5" customFormat="1" ht="24.95" customHeight="1" x14ac:dyDescent="0.25">
      <c r="A191" s="10"/>
      <c r="B191" s="67">
        <v>2</v>
      </c>
      <c r="C191" s="40" t="s">
        <v>395</v>
      </c>
      <c r="D191" s="30"/>
      <c r="E191" s="62">
        <v>2202.2800000000002</v>
      </c>
      <c r="F191" s="64"/>
      <c r="G191" s="66">
        <f t="shared" si="3"/>
        <v>4404.5600000000004</v>
      </c>
      <c r="H191" s="66">
        <f>PRODUCT(C191,F191)</f>
        <v>0</v>
      </c>
      <c r="I191" s="48" t="s">
        <v>31</v>
      </c>
      <c r="J191" s="29"/>
      <c r="K191" s="31">
        <v>3</v>
      </c>
      <c r="L191" s="12"/>
      <c r="M191" s="31">
        <v>3</v>
      </c>
      <c r="O191" s="31">
        <v>3</v>
      </c>
      <c r="Q191" s="31">
        <v>4</v>
      </c>
      <c r="S191" s="31">
        <v>3</v>
      </c>
      <c r="U191" s="32" t="s">
        <v>396</v>
      </c>
      <c r="W191" s="156" t="s">
        <v>148</v>
      </c>
    </row>
    <row r="192" spans="1:23" s="5" customFormat="1" ht="24.95" customHeight="1" x14ac:dyDescent="0.25">
      <c r="A192" s="10"/>
      <c r="B192" s="67">
        <v>2</v>
      </c>
      <c r="C192" s="40" t="s">
        <v>397</v>
      </c>
      <c r="D192" s="30"/>
      <c r="E192" s="62">
        <v>9633.7000000000007</v>
      </c>
      <c r="F192" s="64"/>
      <c r="G192" s="66">
        <f>PRODUCT(B192,E192)</f>
        <v>19267.400000000001</v>
      </c>
      <c r="H192" s="29"/>
      <c r="I192" s="48" t="s">
        <v>31</v>
      </c>
      <c r="J192" s="29"/>
      <c r="K192" s="31">
        <v>3</v>
      </c>
      <c r="L192" s="12"/>
      <c r="M192" s="31">
        <v>3</v>
      </c>
      <c r="O192" s="31">
        <v>2</v>
      </c>
      <c r="Q192" s="31">
        <v>4</v>
      </c>
      <c r="S192" s="31">
        <v>1</v>
      </c>
      <c r="U192" s="32" t="s">
        <v>398</v>
      </c>
      <c r="W192" s="156" t="s">
        <v>148</v>
      </c>
    </row>
    <row r="193" spans="1:23" s="5" customFormat="1" ht="24.95" customHeight="1" x14ac:dyDescent="0.25">
      <c r="A193" s="10"/>
      <c r="B193" s="67">
        <v>1</v>
      </c>
      <c r="C193" s="40" t="s">
        <v>399</v>
      </c>
      <c r="D193" s="30"/>
      <c r="E193" s="62">
        <v>34534.22</v>
      </c>
      <c r="F193" s="64"/>
      <c r="G193" s="66">
        <f>PRODUCT(B193,E193)</f>
        <v>34534.22</v>
      </c>
      <c r="H193" s="29"/>
      <c r="I193" s="48" t="s">
        <v>31</v>
      </c>
      <c r="J193" s="29"/>
      <c r="K193" s="31">
        <v>3</v>
      </c>
      <c r="L193" s="12"/>
      <c r="M193" s="31">
        <v>3</v>
      </c>
      <c r="O193" s="31">
        <v>2</v>
      </c>
      <c r="Q193" s="31">
        <v>4</v>
      </c>
      <c r="S193" s="31">
        <v>1</v>
      </c>
      <c r="U193" s="32" t="s">
        <v>398</v>
      </c>
      <c r="W193" s="156" t="s">
        <v>148</v>
      </c>
    </row>
    <row r="194" spans="1:23" s="5" customFormat="1" ht="24.95" customHeight="1" x14ac:dyDescent="0.25">
      <c r="A194" s="10"/>
      <c r="B194" s="67">
        <v>4</v>
      </c>
      <c r="C194" s="40" t="s">
        <v>400</v>
      </c>
      <c r="D194" s="30"/>
      <c r="E194" s="62">
        <v>1039.3900000000001</v>
      </c>
      <c r="F194" s="64"/>
      <c r="G194" s="66">
        <f t="shared" si="3"/>
        <v>4157.5600000000004</v>
      </c>
      <c r="H194" s="29"/>
      <c r="I194" s="48" t="s">
        <v>31</v>
      </c>
      <c r="J194" s="29"/>
      <c r="K194" s="31">
        <v>3</v>
      </c>
      <c r="L194" s="12"/>
      <c r="M194" s="31">
        <v>3</v>
      </c>
      <c r="O194" s="31">
        <v>2</v>
      </c>
      <c r="Q194" s="31">
        <v>4</v>
      </c>
      <c r="S194" s="31">
        <v>1</v>
      </c>
      <c r="U194" s="32" t="s">
        <v>401</v>
      </c>
      <c r="W194" s="156" t="s">
        <v>148</v>
      </c>
    </row>
    <row r="195" spans="1:23" s="5" customFormat="1" ht="24.95" customHeight="1" x14ac:dyDescent="0.25">
      <c r="A195" s="10"/>
      <c r="B195" s="67">
        <v>1</v>
      </c>
      <c r="C195" s="40" t="s">
        <v>402</v>
      </c>
      <c r="D195" s="30"/>
      <c r="E195" s="62">
        <v>26076.13</v>
      </c>
      <c r="F195" s="64"/>
      <c r="G195" s="66">
        <f t="shared" si="3"/>
        <v>26076.13</v>
      </c>
      <c r="H195" s="29"/>
      <c r="I195" s="48" t="s">
        <v>31</v>
      </c>
      <c r="J195" s="29"/>
      <c r="K195" s="31">
        <v>3</v>
      </c>
      <c r="L195" s="12"/>
      <c r="M195" s="31">
        <v>3</v>
      </c>
      <c r="O195" s="31">
        <v>3</v>
      </c>
      <c r="Q195" s="31">
        <v>4</v>
      </c>
      <c r="S195" s="31">
        <v>3</v>
      </c>
      <c r="U195" s="54" t="s">
        <v>403</v>
      </c>
      <c r="W195" s="156" t="s">
        <v>148</v>
      </c>
    </row>
    <row r="196" spans="1:23" s="5" customFormat="1" ht="24.95" customHeight="1" x14ac:dyDescent="0.25">
      <c r="A196" s="10"/>
      <c r="B196" s="67">
        <v>1</v>
      </c>
      <c r="C196" s="40" t="s">
        <v>404</v>
      </c>
      <c r="D196" s="30"/>
      <c r="E196" s="62">
        <v>650</v>
      </c>
      <c r="F196" s="64"/>
      <c r="G196" s="66">
        <f t="shared" si="3"/>
        <v>650</v>
      </c>
      <c r="H196" s="29"/>
      <c r="I196" s="48" t="s">
        <v>31</v>
      </c>
      <c r="J196" s="29"/>
      <c r="K196" s="31">
        <v>3</v>
      </c>
      <c r="L196" s="12"/>
      <c r="M196" s="31">
        <v>3</v>
      </c>
      <c r="O196" s="31">
        <v>2</v>
      </c>
      <c r="Q196" s="31">
        <v>4</v>
      </c>
      <c r="S196" s="31">
        <v>1</v>
      </c>
      <c r="U196" s="32" t="s">
        <v>405</v>
      </c>
      <c r="W196" s="156" t="s">
        <v>148</v>
      </c>
    </row>
    <row r="197" spans="1:23" s="5" customFormat="1" ht="24.95" customHeight="1" x14ac:dyDescent="0.25">
      <c r="A197" s="10"/>
      <c r="B197" s="67">
        <v>1</v>
      </c>
      <c r="C197" s="40" t="s">
        <v>406</v>
      </c>
      <c r="D197" s="30"/>
      <c r="E197" s="62">
        <v>25</v>
      </c>
      <c r="F197" s="64"/>
      <c r="G197" s="66">
        <f t="shared" si="3"/>
        <v>25</v>
      </c>
      <c r="H197" s="29"/>
      <c r="I197" s="48" t="s">
        <v>31</v>
      </c>
      <c r="J197" s="29"/>
      <c r="K197" s="31">
        <v>3</v>
      </c>
      <c r="L197" s="12"/>
      <c r="M197" s="31">
        <v>3</v>
      </c>
      <c r="O197" s="31">
        <v>2</v>
      </c>
      <c r="Q197" s="31">
        <v>4</v>
      </c>
      <c r="S197" s="31">
        <v>1</v>
      </c>
      <c r="U197" s="32" t="s">
        <v>407</v>
      </c>
      <c r="W197" s="156" t="s">
        <v>148</v>
      </c>
    </row>
    <row r="198" spans="1:23" s="5" customFormat="1" ht="24.95" customHeight="1" x14ac:dyDescent="0.25">
      <c r="A198" s="10"/>
      <c r="B198" s="67">
        <v>1</v>
      </c>
      <c r="C198" s="40" t="s">
        <v>408</v>
      </c>
      <c r="D198" s="30"/>
      <c r="E198" s="62">
        <v>2100</v>
      </c>
      <c r="F198" s="64"/>
      <c r="G198" s="66">
        <f t="shared" si="3"/>
        <v>2100</v>
      </c>
      <c r="H198" s="29"/>
      <c r="I198" s="48" t="s">
        <v>31</v>
      </c>
      <c r="J198" s="29"/>
      <c r="K198" s="31">
        <v>3</v>
      </c>
      <c r="L198" s="12"/>
      <c r="M198" s="31">
        <v>3</v>
      </c>
      <c r="O198" s="31">
        <v>2</v>
      </c>
      <c r="Q198" s="31">
        <v>4</v>
      </c>
      <c r="S198" s="31">
        <v>1</v>
      </c>
      <c r="U198" s="32" t="s">
        <v>405</v>
      </c>
      <c r="W198" s="156" t="s">
        <v>148</v>
      </c>
    </row>
    <row r="199" spans="1:23" s="5" customFormat="1" ht="24.95" customHeight="1" x14ac:dyDescent="0.25">
      <c r="A199" s="10"/>
      <c r="B199" s="67">
        <v>1</v>
      </c>
      <c r="C199" s="40" t="s">
        <v>409</v>
      </c>
      <c r="D199" s="30"/>
      <c r="E199" s="62">
        <v>5999</v>
      </c>
      <c r="F199" s="64"/>
      <c r="G199" s="66">
        <f t="shared" si="3"/>
        <v>5999</v>
      </c>
      <c r="H199" s="29"/>
      <c r="I199" s="48" t="s">
        <v>31</v>
      </c>
      <c r="J199" s="29"/>
      <c r="K199" s="31">
        <v>3</v>
      </c>
      <c r="L199" s="12"/>
      <c r="M199" s="31">
        <v>3</v>
      </c>
      <c r="O199" s="31">
        <v>2</v>
      </c>
      <c r="Q199" s="31">
        <v>4</v>
      </c>
      <c r="S199" s="31">
        <v>1</v>
      </c>
      <c r="U199" s="32" t="s">
        <v>405</v>
      </c>
      <c r="W199" s="156" t="s">
        <v>148</v>
      </c>
    </row>
    <row r="200" spans="1:23" s="5" customFormat="1" ht="24.95" customHeight="1" x14ac:dyDescent="0.25">
      <c r="A200" s="10"/>
      <c r="B200" s="67">
        <v>1</v>
      </c>
      <c r="C200" s="40" t="s">
        <v>410</v>
      </c>
      <c r="D200" s="30"/>
      <c r="E200" s="62">
        <v>260</v>
      </c>
      <c r="F200" s="64"/>
      <c r="G200" s="66">
        <f t="shared" si="3"/>
        <v>260</v>
      </c>
      <c r="H200" s="29"/>
      <c r="I200" s="48" t="s">
        <v>31</v>
      </c>
      <c r="J200" s="29"/>
      <c r="K200" s="31">
        <v>3</v>
      </c>
      <c r="L200" s="12"/>
      <c r="M200" s="31">
        <v>3</v>
      </c>
      <c r="O200" s="31">
        <v>2</v>
      </c>
      <c r="Q200" s="31">
        <v>4</v>
      </c>
      <c r="S200" s="31">
        <v>1</v>
      </c>
      <c r="U200" s="32" t="s">
        <v>405</v>
      </c>
      <c r="W200" s="156" t="s">
        <v>148</v>
      </c>
    </row>
    <row r="201" spans="1:23" s="5" customFormat="1" ht="24.95" customHeight="1" x14ac:dyDescent="0.25">
      <c r="A201" s="10"/>
      <c r="B201" s="67">
        <v>1</v>
      </c>
      <c r="C201" s="40" t="s">
        <v>411</v>
      </c>
      <c r="D201" s="30"/>
      <c r="E201" s="62">
        <v>420</v>
      </c>
      <c r="F201" s="64"/>
      <c r="G201" s="66">
        <f t="shared" si="3"/>
        <v>420</v>
      </c>
      <c r="H201" s="29"/>
      <c r="I201" s="48" t="s">
        <v>31</v>
      </c>
      <c r="J201" s="29"/>
      <c r="K201" s="31">
        <v>3</v>
      </c>
      <c r="L201" s="12"/>
      <c r="M201" s="31">
        <v>3</v>
      </c>
      <c r="O201" s="31">
        <v>2</v>
      </c>
      <c r="Q201" s="31">
        <v>4</v>
      </c>
      <c r="S201" s="31">
        <v>1</v>
      </c>
      <c r="U201" s="32" t="s">
        <v>405</v>
      </c>
      <c r="W201" s="156" t="s">
        <v>148</v>
      </c>
    </row>
    <row r="202" spans="1:23" s="5" customFormat="1" ht="24.95" customHeight="1" x14ac:dyDescent="0.25">
      <c r="A202" s="10"/>
      <c r="B202" s="67">
        <v>1</v>
      </c>
      <c r="C202" s="40" t="s">
        <v>412</v>
      </c>
      <c r="D202" s="30"/>
      <c r="E202" s="62">
        <v>12573</v>
      </c>
      <c r="F202" s="64"/>
      <c r="G202" s="66">
        <f t="shared" si="3"/>
        <v>12573</v>
      </c>
      <c r="H202" s="29"/>
      <c r="I202" s="48" t="s">
        <v>31</v>
      </c>
      <c r="J202" s="29"/>
      <c r="K202" s="31">
        <v>3</v>
      </c>
      <c r="L202" s="12"/>
      <c r="M202" s="31">
        <v>3</v>
      </c>
      <c r="O202" s="31">
        <v>2</v>
      </c>
      <c r="Q202" s="31">
        <v>4</v>
      </c>
      <c r="S202" s="31">
        <v>1</v>
      </c>
      <c r="U202" s="54" t="s">
        <v>413</v>
      </c>
      <c r="W202" s="156" t="s">
        <v>148</v>
      </c>
    </row>
    <row r="203" spans="1:23" s="5" customFormat="1" ht="24.95" customHeight="1" x14ac:dyDescent="0.25">
      <c r="A203" s="10"/>
      <c r="B203" s="67">
        <v>10</v>
      </c>
      <c r="C203" s="40" t="s">
        <v>414</v>
      </c>
      <c r="D203" s="30"/>
      <c r="E203" s="62">
        <v>11.49</v>
      </c>
      <c r="F203" s="64"/>
      <c r="G203" s="66">
        <f t="shared" si="3"/>
        <v>114.9</v>
      </c>
      <c r="H203" s="29"/>
      <c r="I203" s="48" t="s">
        <v>31</v>
      </c>
      <c r="J203" s="29"/>
      <c r="K203" s="31">
        <v>3</v>
      </c>
      <c r="L203" s="12"/>
      <c r="M203" s="31">
        <v>3</v>
      </c>
      <c r="O203" s="31">
        <v>2</v>
      </c>
      <c r="Q203" s="31">
        <v>4</v>
      </c>
      <c r="S203" s="31">
        <v>1</v>
      </c>
      <c r="U203" s="32" t="s">
        <v>415</v>
      </c>
      <c r="W203" s="156" t="s">
        <v>148</v>
      </c>
    </row>
    <row r="204" spans="1:23" s="5" customFormat="1" ht="24.95" customHeight="1" x14ac:dyDescent="0.25">
      <c r="A204" s="10"/>
      <c r="B204" s="67">
        <v>10</v>
      </c>
      <c r="C204" s="40" t="s">
        <v>416</v>
      </c>
      <c r="D204" s="30"/>
      <c r="E204" s="62">
        <v>39</v>
      </c>
      <c r="F204" s="64"/>
      <c r="G204" s="66">
        <f t="shared" si="3"/>
        <v>390</v>
      </c>
      <c r="H204" s="29"/>
      <c r="I204" s="48" t="s">
        <v>31</v>
      </c>
      <c r="J204" s="29"/>
      <c r="K204" s="31">
        <v>3</v>
      </c>
      <c r="L204" s="12"/>
      <c r="M204" s="31">
        <v>3</v>
      </c>
      <c r="O204" s="31">
        <v>2</v>
      </c>
      <c r="Q204" s="31">
        <v>4</v>
      </c>
      <c r="S204" s="31">
        <v>1</v>
      </c>
      <c r="U204" s="32" t="s">
        <v>415</v>
      </c>
      <c r="W204" s="156" t="s">
        <v>148</v>
      </c>
    </row>
    <row r="205" spans="1:23" s="5" customFormat="1" ht="24.95" customHeight="1" x14ac:dyDescent="0.25">
      <c r="A205" s="10"/>
      <c r="B205" s="67">
        <v>1</v>
      </c>
      <c r="C205" s="40" t="s">
        <v>417</v>
      </c>
      <c r="D205" s="30"/>
      <c r="E205" s="62">
        <v>159.9</v>
      </c>
      <c r="F205" s="64"/>
      <c r="G205" s="66">
        <f t="shared" si="3"/>
        <v>159.9</v>
      </c>
      <c r="H205" s="29"/>
      <c r="I205" s="48" t="s">
        <v>31</v>
      </c>
      <c r="J205" s="29"/>
      <c r="K205" s="31">
        <v>3</v>
      </c>
      <c r="L205" s="12"/>
      <c r="M205" s="31">
        <v>3</v>
      </c>
      <c r="O205" s="31">
        <v>2</v>
      </c>
      <c r="Q205" s="31">
        <v>4</v>
      </c>
      <c r="S205" s="31">
        <v>1</v>
      </c>
      <c r="U205" s="32" t="s">
        <v>418</v>
      </c>
      <c r="W205" s="156" t="s">
        <v>148</v>
      </c>
    </row>
    <row r="206" spans="1:23" s="5" customFormat="1" ht="24.95" customHeight="1" x14ac:dyDescent="0.25">
      <c r="A206" s="10"/>
      <c r="B206" s="67">
        <v>1</v>
      </c>
      <c r="C206" s="40" t="s">
        <v>419</v>
      </c>
      <c r="D206" s="30"/>
      <c r="E206" s="62">
        <v>373.15</v>
      </c>
      <c r="F206" s="64"/>
      <c r="G206" s="66">
        <f t="shared" si="3"/>
        <v>373.15</v>
      </c>
      <c r="H206" s="29"/>
      <c r="I206" s="48" t="s">
        <v>31</v>
      </c>
      <c r="J206" s="29"/>
      <c r="K206" s="31">
        <v>3</v>
      </c>
      <c r="L206" s="12"/>
      <c r="M206" s="31">
        <v>3</v>
      </c>
      <c r="O206" s="31">
        <v>2</v>
      </c>
      <c r="Q206" s="31">
        <v>4</v>
      </c>
      <c r="S206" s="31">
        <v>1</v>
      </c>
      <c r="U206" s="32" t="s">
        <v>418</v>
      </c>
      <c r="W206" s="156" t="s">
        <v>148</v>
      </c>
    </row>
    <row r="207" spans="1:23" s="5" customFormat="1" ht="24.95" customHeight="1" x14ac:dyDescent="0.25">
      <c r="A207" s="10"/>
      <c r="B207" s="67">
        <v>3</v>
      </c>
      <c r="C207" s="40" t="s">
        <v>420</v>
      </c>
      <c r="D207" s="30"/>
      <c r="E207" s="62">
        <v>1838.3</v>
      </c>
      <c r="F207" s="64"/>
      <c r="G207" s="66">
        <f t="shared" si="3"/>
        <v>5514.9</v>
      </c>
      <c r="H207" s="29"/>
      <c r="I207" s="48" t="s">
        <v>31</v>
      </c>
      <c r="J207" s="29"/>
      <c r="K207" s="31">
        <v>3</v>
      </c>
      <c r="L207" s="12"/>
      <c r="M207" s="31">
        <v>3</v>
      </c>
      <c r="O207" s="31">
        <v>2</v>
      </c>
      <c r="Q207" s="31">
        <v>4</v>
      </c>
      <c r="S207" s="31">
        <v>1</v>
      </c>
      <c r="U207" s="32" t="s">
        <v>421</v>
      </c>
      <c r="W207" s="156" t="s">
        <v>148</v>
      </c>
    </row>
    <row r="208" spans="1:23" s="5" customFormat="1" ht="24.95" customHeight="1" x14ac:dyDescent="0.25">
      <c r="A208" s="10"/>
      <c r="B208" s="67">
        <v>2</v>
      </c>
      <c r="C208" s="40" t="s">
        <v>422</v>
      </c>
      <c r="D208" s="30"/>
      <c r="E208" s="62">
        <v>179</v>
      </c>
      <c r="F208" s="64"/>
      <c r="G208" s="66">
        <f t="shared" si="3"/>
        <v>358</v>
      </c>
      <c r="H208" s="29"/>
      <c r="I208" s="48" t="s">
        <v>31</v>
      </c>
      <c r="J208" s="29"/>
      <c r="K208" s="31">
        <v>3</v>
      </c>
      <c r="L208" s="12"/>
      <c r="M208" s="31">
        <v>3</v>
      </c>
      <c r="O208" s="31">
        <v>2</v>
      </c>
      <c r="Q208" s="31">
        <v>4</v>
      </c>
      <c r="S208" s="31">
        <v>1</v>
      </c>
      <c r="U208" s="32" t="s">
        <v>421</v>
      </c>
      <c r="W208" s="156" t="s">
        <v>148</v>
      </c>
    </row>
    <row r="209" spans="1:23" s="5" customFormat="1" ht="24.95" customHeight="1" x14ac:dyDescent="0.25">
      <c r="A209" s="10"/>
      <c r="B209" s="67">
        <v>2</v>
      </c>
      <c r="C209" s="40" t="s">
        <v>423</v>
      </c>
      <c r="D209" s="30"/>
      <c r="E209" s="62">
        <v>70.42</v>
      </c>
      <c r="F209" s="64"/>
      <c r="G209" s="66">
        <f t="shared" si="3"/>
        <v>140.84</v>
      </c>
      <c r="H209" s="29"/>
      <c r="I209" s="48" t="s">
        <v>31</v>
      </c>
      <c r="J209" s="29"/>
      <c r="K209" s="31">
        <v>3</v>
      </c>
      <c r="L209" s="12"/>
      <c r="M209" s="31">
        <v>3</v>
      </c>
      <c r="O209" s="31">
        <v>2</v>
      </c>
      <c r="Q209" s="31">
        <v>4</v>
      </c>
      <c r="S209" s="31">
        <v>1</v>
      </c>
      <c r="U209" s="32" t="s">
        <v>421</v>
      </c>
      <c r="W209" s="156" t="s">
        <v>148</v>
      </c>
    </row>
    <row r="210" spans="1:23" s="5" customFormat="1" ht="24.95" customHeight="1" x14ac:dyDescent="0.25">
      <c r="A210" s="10"/>
      <c r="B210" s="67">
        <v>2</v>
      </c>
      <c r="C210" s="40" t="s">
        <v>424</v>
      </c>
      <c r="D210" s="30"/>
      <c r="E210" s="62">
        <v>499.83</v>
      </c>
      <c r="F210" s="64"/>
      <c r="G210" s="66">
        <f t="shared" si="3"/>
        <v>999.66</v>
      </c>
      <c r="H210" s="29"/>
      <c r="I210" s="48" t="s">
        <v>31</v>
      </c>
      <c r="J210" s="29"/>
      <c r="K210" s="31">
        <v>3</v>
      </c>
      <c r="L210" s="12"/>
      <c r="M210" s="31">
        <v>3</v>
      </c>
      <c r="O210" s="31">
        <v>2</v>
      </c>
      <c r="Q210" s="31">
        <v>4</v>
      </c>
      <c r="S210" s="31">
        <v>1</v>
      </c>
      <c r="U210" s="32" t="s">
        <v>421</v>
      </c>
      <c r="W210" s="156" t="s">
        <v>148</v>
      </c>
    </row>
    <row r="211" spans="1:23" s="5" customFormat="1" ht="24.95" customHeight="1" x14ac:dyDescent="0.25">
      <c r="A211" s="10"/>
      <c r="B211" s="67">
        <v>2</v>
      </c>
      <c r="C211" s="40" t="s">
        <v>425</v>
      </c>
      <c r="D211" s="30"/>
      <c r="E211" s="62">
        <v>136.74</v>
      </c>
      <c r="F211" s="64"/>
      <c r="G211" s="66">
        <f t="shared" si="3"/>
        <v>273.48</v>
      </c>
      <c r="H211" s="29"/>
      <c r="I211" s="48" t="s">
        <v>31</v>
      </c>
      <c r="J211" s="29"/>
      <c r="K211" s="31">
        <v>3</v>
      </c>
      <c r="L211" s="12"/>
      <c r="M211" s="31">
        <v>3</v>
      </c>
      <c r="O211" s="31">
        <v>2</v>
      </c>
      <c r="Q211" s="31">
        <v>4</v>
      </c>
      <c r="S211" s="31">
        <v>1</v>
      </c>
      <c r="U211" s="32" t="s">
        <v>421</v>
      </c>
      <c r="W211" s="156" t="s">
        <v>148</v>
      </c>
    </row>
    <row r="212" spans="1:23" s="5" customFormat="1" ht="24.95" customHeight="1" x14ac:dyDescent="0.25">
      <c r="A212" s="10"/>
      <c r="B212" s="67">
        <v>2</v>
      </c>
      <c r="C212" s="40" t="s">
        <v>426</v>
      </c>
      <c r="D212" s="30"/>
      <c r="E212" s="62">
        <v>74.900000000000006</v>
      </c>
      <c r="F212" s="64"/>
      <c r="G212" s="66">
        <f t="shared" si="3"/>
        <v>149.80000000000001</v>
      </c>
      <c r="H212" s="29"/>
      <c r="I212" s="48" t="s">
        <v>31</v>
      </c>
      <c r="J212" s="29"/>
      <c r="K212" s="31">
        <v>3</v>
      </c>
      <c r="L212" s="12"/>
      <c r="M212" s="31">
        <v>3</v>
      </c>
      <c r="O212" s="31">
        <v>2</v>
      </c>
      <c r="Q212" s="31">
        <v>4</v>
      </c>
      <c r="S212" s="31">
        <v>1</v>
      </c>
      <c r="U212" s="32" t="s">
        <v>421</v>
      </c>
      <c r="W212" s="156" t="s">
        <v>148</v>
      </c>
    </row>
    <row r="213" spans="1:23" s="5" customFormat="1" ht="24.95" customHeight="1" x14ac:dyDescent="0.25">
      <c r="A213" s="10"/>
      <c r="B213" s="67">
        <v>2</v>
      </c>
      <c r="C213" s="40" t="s">
        <v>427</v>
      </c>
      <c r="D213" s="30"/>
      <c r="E213" s="62">
        <v>156.9</v>
      </c>
      <c r="F213" s="64"/>
      <c r="G213" s="66">
        <f t="shared" si="3"/>
        <v>313.8</v>
      </c>
      <c r="H213" s="29"/>
      <c r="I213" s="48" t="s">
        <v>31</v>
      </c>
      <c r="J213" s="29"/>
      <c r="K213" s="31">
        <v>3</v>
      </c>
      <c r="L213" s="12"/>
      <c r="M213" s="31">
        <v>3</v>
      </c>
      <c r="O213" s="31">
        <v>2</v>
      </c>
      <c r="Q213" s="31">
        <v>4</v>
      </c>
      <c r="S213" s="31">
        <v>1</v>
      </c>
      <c r="U213" s="32" t="s">
        <v>421</v>
      </c>
      <c r="W213" s="156" t="s">
        <v>148</v>
      </c>
    </row>
    <row r="214" spans="1:23" s="5" customFormat="1" ht="24.95" customHeight="1" x14ac:dyDescent="0.25">
      <c r="A214" s="10"/>
      <c r="B214" s="67">
        <v>2</v>
      </c>
      <c r="C214" s="40" t="s">
        <v>428</v>
      </c>
      <c r="D214" s="30"/>
      <c r="E214" s="62">
        <v>37.9</v>
      </c>
      <c r="F214" s="64"/>
      <c r="G214" s="66">
        <f t="shared" si="3"/>
        <v>75.8</v>
      </c>
      <c r="H214" s="29"/>
      <c r="I214" s="48" t="s">
        <v>31</v>
      </c>
      <c r="J214" s="29"/>
      <c r="K214" s="31">
        <v>3</v>
      </c>
      <c r="L214" s="12"/>
      <c r="M214" s="31">
        <v>3</v>
      </c>
      <c r="O214" s="31">
        <v>2</v>
      </c>
      <c r="Q214" s="31">
        <v>4</v>
      </c>
      <c r="S214" s="31">
        <v>1</v>
      </c>
      <c r="U214" s="32" t="s">
        <v>421</v>
      </c>
      <c r="W214" s="156" t="s">
        <v>148</v>
      </c>
    </row>
    <row r="215" spans="1:23" s="5" customFormat="1" ht="24.95" customHeight="1" x14ac:dyDescent="0.25">
      <c r="A215" s="10"/>
      <c r="B215" s="67">
        <v>1</v>
      </c>
      <c r="C215" s="40" t="s">
        <v>429</v>
      </c>
      <c r="D215" s="30"/>
      <c r="E215" s="62">
        <v>87</v>
      </c>
      <c r="F215" s="64"/>
      <c r="G215" s="66">
        <f t="shared" si="3"/>
        <v>87</v>
      </c>
      <c r="H215" s="29"/>
      <c r="I215" s="48" t="s">
        <v>31</v>
      </c>
      <c r="J215" s="29"/>
      <c r="K215" s="31">
        <v>3</v>
      </c>
      <c r="L215" s="12"/>
      <c r="M215" s="31">
        <v>3</v>
      </c>
      <c r="O215" s="31">
        <v>2</v>
      </c>
      <c r="Q215" s="31">
        <v>4</v>
      </c>
      <c r="S215" s="31">
        <v>1</v>
      </c>
      <c r="U215" s="32" t="s">
        <v>421</v>
      </c>
      <c r="W215" s="156" t="s">
        <v>148</v>
      </c>
    </row>
    <row r="216" spans="1:23" s="5" customFormat="1" ht="24.95" customHeight="1" x14ac:dyDescent="0.25">
      <c r="A216" s="10"/>
      <c r="B216" s="67">
        <v>1</v>
      </c>
      <c r="C216" s="40" t="s">
        <v>430</v>
      </c>
      <c r="D216" s="30"/>
      <c r="E216" s="62">
        <v>749.99</v>
      </c>
      <c r="F216" s="64"/>
      <c r="G216" s="66">
        <f t="shared" si="3"/>
        <v>749.99</v>
      </c>
      <c r="H216" s="29"/>
      <c r="I216" s="48" t="s">
        <v>31</v>
      </c>
      <c r="J216" s="29"/>
      <c r="K216" s="31">
        <v>3</v>
      </c>
      <c r="L216" s="12"/>
      <c r="M216" s="31">
        <v>3</v>
      </c>
      <c r="O216" s="31">
        <v>2</v>
      </c>
      <c r="Q216" s="31">
        <v>4</v>
      </c>
      <c r="S216" s="31">
        <v>1</v>
      </c>
      <c r="U216" s="32" t="s">
        <v>431</v>
      </c>
      <c r="W216" s="156" t="s">
        <v>148</v>
      </c>
    </row>
    <row r="217" spans="1:23" s="5" customFormat="1" ht="24.95" customHeight="1" x14ac:dyDescent="0.25">
      <c r="A217" s="10"/>
      <c r="B217" s="67">
        <v>1</v>
      </c>
      <c r="C217" s="40" t="s">
        <v>432</v>
      </c>
      <c r="D217" s="30"/>
      <c r="E217" s="62">
        <v>149.9</v>
      </c>
      <c r="F217" s="64"/>
      <c r="G217" s="66">
        <f t="shared" si="3"/>
        <v>149.9</v>
      </c>
      <c r="H217" s="29"/>
      <c r="I217" s="48" t="s">
        <v>31</v>
      </c>
      <c r="J217" s="29"/>
      <c r="K217" s="31">
        <v>3</v>
      </c>
      <c r="L217" s="12"/>
      <c r="M217" s="31">
        <v>3</v>
      </c>
      <c r="O217" s="31">
        <v>2</v>
      </c>
      <c r="Q217" s="31">
        <v>4</v>
      </c>
      <c r="S217" s="31">
        <v>1</v>
      </c>
      <c r="U217" s="32" t="s">
        <v>418</v>
      </c>
      <c r="W217" s="156" t="s">
        <v>148</v>
      </c>
    </row>
    <row r="218" spans="1:23" s="5" customFormat="1" ht="24.95" customHeight="1" x14ac:dyDescent="0.25">
      <c r="A218" s="10"/>
      <c r="B218" s="67">
        <v>1</v>
      </c>
      <c r="C218" s="40" t="s">
        <v>433</v>
      </c>
      <c r="D218" s="30"/>
      <c r="E218" s="62">
        <v>1255</v>
      </c>
      <c r="F218" s="64"/>
      <c r="G218" s="66">
        <f t="shared" si="3"/>
        <v>1255</v>
      </c>
      <c r="H218" s="29"/>
      <c r="I218" s="48" t="s">
        <v>31</v>
      </c>
      <c r="J218" s="29"/>
      <c r="K218" s="31">
        <v>3</v>
      </c>
      <c r="L218" s="12"/>
      <c r="M218" s="31">
        <v>3</v>
      </c>
      <c r="O218" s="31">
        <v>2</v>
      </c>
      <c r="Q218" s="31">
        <v>4</v>
      </c>
      <c r="S218" s="31">
        <v>1</v>
      </c>
      <c r="U218" s="32" t="s">
        <v>418</v>
      </c>
      <c r="W218" s="156" t="s">
        <v>148</v>
      </c>
    </row>
    <row r="219" spans="1:23" s="5" customFormat="1" ht="24.95" customHeight="1" x14ac:dyDescent="0.25">
      <c r="A219" s="10"/>
      <c r="B219" s="67">
        <v>1</v>
      </c>
      <c r="C219" s="40" t="s">
        <v>434</v>
      </c>
      <c r="D219" s="30"/>
      <c r="E219" s="62">
        <v>149.9</v>
      </c>
      <c r="F219" s="64"/>
      <c r="G219" s="66">
        <f t="shared" si="3"/>
        <v>149.9</v>
      </c>
      <c r="H219" s="29"/>
      <c r="I219" s="48" t="s">
        <v>31</v>
      </c>
      <c r="J219" s="29"/>
      <c r="K219" s="31">
        <v>3</v>
      </c>
      <c r="L219" s="12"/>
      <c r="M219" s="31">
        <v>3</v>
      </c>
      <c r="O219" s="31">
        <v>2</v>
      </c>
      <c r="Q219" s="31">
        <v>4</v>
      </c>
      <c r="S219" s="31">
        <v>1</v>
      </c>
      <c r="U219" s="32" t="s">
        <v>418</v>
      </c>
      <c r="W219" s="156" t="s">
        <v>148</v>
      </c>
    </row>
    <row r="220" spans="1:23" s="5" customFormat="1" ht="24.95" customHeight="1" x14ac:dyDescent="0.25">
      <c r="A220" s="10"/>
      <c r="B220" s="67">
        <v>5</v>
      </c>
      <c r="C220" s="40" t="s">
        <v>435</v>
      </c>
      <c r="D220" s="30"/>
      <c r="E220" s="62">
        <v>646.79999999999995</v>
      </c>
      <c r="F220" s="64"/>
      <c r="G220" s="66">
        <f t="shared" si="3"/>
        <v>3234</v>
      </c>
      <c r="H220" s="29"/>
      <c r="I220" s="48" t="s">
        <v>31</v>
      </c>
      <c r="J220" s="29"/>
      <c r="K220" s="31">
        <v>3</v>
      </c>
      <c r="L220" s="12"/>
      <c r="M220" s="31">
        <v>3</v>
      </c>
      <c r="O220" s="31">
        <v>2</v>
      </c>
      <c r="Q220" s="31">
        <v>4</v>
      </c>
      <c r="S220" s="31">
        <v>1</v>
      </c>
      <c r="U220" s="32" t="s">
        <v>436</v>
      </c>
      <c r="W220" s="156" t="s">
        <v>148</v>
      </c>
    </row>
    <row r="221" spans="1:23" s="5" customFormat="1" ht="24.95" customHeight="1" x14ac:dyDescent="0.25">
      <c r="A221" s="10"/>
      <c r="B221" s="67">
        <v>2</v>
      </c>
      <c r="C221" s="40" t="s">
        <v>437</v>
      </c>
      <c r="D221" s="30"/>
      <c r="E221" s="62">
        <v>489</v>
      </c>
      <c r="F221" s="64"/>
      <c r="G221" s="66">
        <f t="shared" si="3"/>
        <v>978</v>
      </c>
      <c r="H221" s="29"/>
      <c r="I221" s="48" t="s">
        <v>31</v>
      </c>
      <c r="J221" s="29"/>
      <c r="K221" s="31">
        <v>3</v>
      </c>
      <c r="L221" s="12"/>
      <c r="M221" s="31">
        <v>3</v>
      </c>
      <c r="O221" s="31">
        <v>2</v>
      </c>
      <c r="Q221" s="31">
        <v>4</v>
      </c>
      <c r="S221" s="31">
        <v>1</v>
      </c>
      <c r="U221" s="32" t="s">
        <v>436</v>
      </c>
      <c r="W221" s="156" t="s">
        <v>148</v>
      </c>
    </row>
    <row r="222" spans="1:23" s="5" customFormat="1" ht="24.95" customHeight="1" x14ac:dyDescent="0.25">
      <c r="A222" s="10"/>
      <c r="B222" s="67">
        <v>4</v>
      </c>
      <c r="C222" s="40" t="s">
        <v>438</v>
      </c>
      <c r="D222" s="30"/>
      <c r="E222" s="62">
        <v>1790</v>
      </c>
      <c r="F222" s="64"/>
      <c r="G222" s="66">
        <f t="shared" si="3"/>
        <v>7160</v>
      </c>
      <c r="H222" s="29"/>
      <c r="I222" s="48" t="s">
        <v>31</v>
      </c>
      <c r="J222" s="29"/>
      <c r="K222" s="31">
        <v>3</v>
      </c>
      <c r="L222" s="12"/>
      <c r="M222" s="31">
        <v>3</v>
      </c>
      <c r="O222" s="31">
        <v>2</v>
      </c>
      <c r="Q222" s="31">
        <v>4</v>
      </c>
      <c r="S222" s="31">
        <v>1</v>
      </c>
      <c r="U222" s="32" t="s">
        <v>439</v>
      </c>
      <c r="W222" s="156" t="s">
        <v>148</v>
      </c>
    </row>
    <row r="223" spans="1:23" s="5" customFormat="1" ht="24.95" customHeight="1" x14ac:dyDescent="0.25">
      <c r="A223" s="10"/>
      <c r="B223" s="67">
        <v>1</v>
      </c>
      <c r="C223" s="40" t="s">
        <v>440</v>
      </c>
      <c r="D223" s="30"/>
      <c r="E223" s="62">
        <v>6063.9</v>
      </c>
      <c r="F223" s="64"/>
      <c r="G223" s="66">
        <f t="shared" si="3"/>
        <v>6063.9</v>
      </c>
      <c r="H223" s="29"/>
      <c r="I223" s="48" t="s">
        <v>31</v>
      </c>
      <c r="J223" s="29"/>
      <c r="K223" s="31">
        <v>3</v>
      </c>
      <c r="L223" s="12"/>
      <c r="M223" s="31">
        <v>3</v>
      </c>
      <c r="O223" s="31">
        <v>2</v>
      </c>
      <c r="Q223" s="31">
        <v>4</v>
      </c>
      <c r="S223" s="31">
        <v>1</v>
      </c>
      <c r="U223" s="32" t="s">
        <v>439</v>
      </c>
      <c r="W223" s="156" t="s">
        <v>148</v>
      </c>
    </row>
    <row r="224" spans="1:23" s="5" customFormat="1" ht="24.95" customHeight="1" x14ac:dyDescent="0.25">
      <c r="A224" s="10"/>
      <c r="B224" s="67">
        <v>1</v>
      </c>
      <c r="C224" s="40" t="s">
        <v>441</v>
      </c>
      <c r="D224" s="30"/>
      <c r="E224" s="62">
        <v>399</v>
      </c>
      <c r="F224" s="64"/>
      <c r="G224" s="66">
        <f t="shared" si="3"/>
        <v>399</v>
      </c>
      <c r="H224" s="29"/>
      <c r="I224" s="48" t="s">
        <v>31</v>
      </c>
      <c r="J224" s="29"/>
      <c r="K224" s="31">
        <v>3</v>
      </c>
      <c r="L224" s="12"/>
      <c r="M224" s="31">
        <v>3</v>
      </c>
      <c r="O224" s="31">
        <v>2</v>
      </c>
      <c r="Q224" s="31">
        <v>4</v>
      </c>
      <c r="S224" s="31">
        <v>1</v>
      </c>
      <c r="U224" s="32" t="s">
        <v>431</v>
      </c>
      <c r="W224" s="156" t="s">
        <v>148</v>
      </c>
    </row>
    <row r="225" spans="1:23" s="5" customFormat="1" ht="24.95" customHeight="1" x14ac:dyDescent="0.25">
      <c r="A225" s="10"/>
      <c r="B225" s="67">
        <v>20</v>
      </c>
      <c r="C225" s="40" t="s">
        <v>442</v>
      </c>
      <c r="D225" s="30"/>
      <c r="E225" s="62">
        <v>1286.06</v>
      </c>
      <c r="F225" s="64"/>
      <c r="G225" s="66">
        <f t="shared" si="3"/>
        <v>25721.199999999997</v>
      </c>
      <c r="H225" s="29"/>
      <c r="I225" s="48" t="s">
        <v>31</v>
      </c>
      <c r="J225" s="29"/>
      <c r="K225" s="31">
        <v>3</v>
      </c>
      <c r="L225" s="12"/>
      <c r="M225" s="31">
        <v>3</v>
      </c>
      <c r="O225" s="31">
        <v>2</v>
      </c>
      <c r="Q225" s="31">
        <v>4</v>
      </c>
      <c r="S225" s="31">
        <v>1</v>
      </c>
      <c r="U225" s="32" t="s">
        <v>431</v>
      </c>
      <c r="W225" s="156" t="s">
        <v>148</v>
      </c>
    </row>
    <row r="226" spans="1:23" s="5" customFormat="1" ht="24.95" customHeight="1" x14ac:dyDescent="0.25">
      <c r="A226" s="10"/>
      <c r="B226" s="67">
        <v>40</v>
      </c>
      <c r="C226" s="40" t="s">
        <v>443</v>
      </c>
      <c r="D226" s="30"/>
      <c r="E226" s="62">
        <v>29.9</v>
      </c>
      <c r="F226" s="64"/>
      <c r="G226" s="66">
        <f t="shared" si="3"/>
        <v>1196</v>
      </c>
      <c r="H226" s="29"/>
      <c r="I226" s="48" t="s">
        <v>31</v>
      </c>
      <c r="J226" s="29"/>
      <c r="K226" s="31">
        <v>3</v>
      </c>
      <c r="L226" s="12"/>
      <c r="M226" s="31">
        <v>3</v>
      </c>
      <c r="O226" s="31">
        <v>2</v>
      </c>
      <c r="Q226" s="31">
        <v>4</v>
      </c>
      <c r="S226" s="31">
        <v>1</v>
      </c>
      <c r="U226" s="32" t="s">
        <v>444</v>
      </c>
      <c r="W226" s="156" t="s">
        <v>148</v>
      </c>
    </row>
    <row r="227" spans="1:23" s="5" customFormat="1" ht="24.95" customHeight="1" x14ac:dyDescent="0.25">
      <c r="A227" s="10"/>
      <c r="B227" s="67">
        <v>40</v>
      </c>
      <c r="C227" s="40" t="s">
        <v>445</v>
      </c>
      <c r="D227" s="30"/>
      <c r="E227" s="62">
        <v>25.9</v>
      </c>
      <c r="F227" s="64"/>
      <c r="G227" s="66">
        <f t="shared" si="3"/>
        <v>1036</v>
      </c>
      <c r="H227" s="29"/>
      <c r="I227" s="48" t="s">
        <v>31</v>
      </c>
      <c r="J227" s="29"/>
      <c r="K227" s="31">
        <v>3</v>
      </c>
      <c r="L227" s="12"/>
      <c r="M227" s="31">
        <v>3</v>
      </c>
      <c r="O227" s="31">
        <v>2</v>
      </c>
      <c r="Q227" s="31">
        <v>4</v>
      </c>
      <c r="S227" s="31">
        <v>1</v>
      </c>
      <c r="U227" s="32" t="s">
        <v>446</v>
      </c>
      <c r="W227" s="156" t="s">
        <v>148</v>
      </c>
    </row>
    <row r="228" spans="1:23" s="5" customFormat="1" ht="24.95" customHeight="1" x14ac:dyDescent="0.25">
      <c r="A228" s="10"/>
      <c r="B228" s="67">
        <v>60</v>
      </c>
      <c r="C228" s="40" t="s">
        <v>447</v>
      </c>
      <c r="D228" s="30"/>
      <c r="E228" s="62">
        <v>90.65</v>
      </c>
      <c r="F228" s="64"/>
      <c r="G228" s="66">
        <f t="shared" si="3"/>
        <v>5439</v>
      </c>
      <c r="H228" s="29"/>
      <c r="I228" s="48" t="s">
        <v>31</v>
      </c>
      <c r="J228" s="29"/>
      <c r="K228" s="31">
        <v>3</v>
      </c>
      <c r="L228" s="12"/>
      <c r="M228" s="31">
        <v>3</v>
      </c>
      <c r="O228" s="31">
        <v>2</v>
      </c>
      <c r="Q228" s="31">
        <v>4</v>
      </c>
      <c r="S228" s="31">
        <v>1</v>
      </c>
      <c r="U228" s="32" t="s">
        <v>448</v>
      </c>
      <c r="W228" s="156" t="s">
        <v>148</v>
      </c>
    </row>
    <row r="229" spans="1:23" s="5" customFormat="1" ht="24.95" customHeight="1" x14ac:dyDescent="0.25">
      <c r="A229" s="10"/>
      <c r="B229" s="67">
        <v>30</v>
      </c>
      <c r="C229" s="40" t="s">
        <v>449</v>
      </c>
      <c r="D229" s="30"/>
      <c r="E229" s="62">
        <v>17.010000000000002</v>
      </c>
      <c r="F229" s="64"/>
      <c r="G229" s="66">
        <f t="shared" si="3"/>
        <v>510.30000000000007</v>
      </c>
      <c r="H229" s="29"/>
      <c r="I229" s="48" t="s">
        <v>31</v>
      </c>
      <c r="J229" s="29"/>
      <c r="K229" s="31">
        <v>3</v>
      </c>
      <c r="L229" s="12"/>
      <c r="M229" s="31">
        <v>3</v>
      </c>
      <c r="O229" s="31">
        <v>2</v>
      </c>
      <c r="Q229" s="31">
        <v>4</v>
      </c>
      <c r="S229" s="31">
        <v>1</v>
      </c>
      <c r="U229" s="32" t="s">
        <v>450</v>
      </c>
      <c r="W229" s="156" t="s">
        <v>148</v>
      </c>
    </row>
    <row r="230" spans="1:23" s="5" customFormat="1" ht="24.95" customHeight="1" x14ac:dyDescent="0.25">
      <c r="A230" s="10"/>
      <c r="B230" s="67">
        <v>4</v>
      </c>
      <c r="C230" s="40" t="s">
        <v>451</v>
      </c>
      <c r="D230" s="30"/>
      <c r="E230" s="62">
        <v>590.9</v>
      </c>
      <c r="F230" s="64"/>
      <c r="G230" s="66">
        <f t="shared" si="3"/>
        <v>2363.6</v>
      </c>
      <c r="H230" s="29"/>
      <c r="I230" s="48" t="s">
        <v>31</v>
      </c>
      <c r="J230" s="29"/>
      <c r="K230" s="31">
        <v>3</v>
      </c>
      <c r="L230" s="12"/>
      <c r="M230" s="31">
        <v>3</v>
      </c>
      <c r="O230" s="31">
        <v>2</v>
      </c>
      <c r="Q230" s="31">
        <v>4</v>
      </c>
      <c r="S230" s="31">
        <v>1</v>
      </c>
      <c r="U230" s="32" t="s">
        <v>450</v>
      </c>
      <c r="W230" s="156" t="s">
        <v>148</v>
      </c>
    </row>
    <row r="231" spans="1:23" s="5" customFormat="1" ht="24.95" customHeight="1" x14ac:dyDescent="0.25">
      <c r="A231" s="10"/>
      <c r="B231" s="67">
        <v>4</v>
      </c>
      <c r="C231" s="40" t="s">
        <v>452</v>
      </c>
      <c r="D231" s="30"/>
      <c r="E231" s="62">
        <v>499.9</v>
      </c>
      <c r="F231" s="64"/>
      <c r="G231" s="66">
        <f t="shared" si="3"/>
        <v>1999.6</v>
      </c>
      <c r="H231" s="29"/>
      <c r="I231" s="48" t="s">
        <v>31</v>
      </c>
      <c r="J231" s="29"/>
      <c r="K231" s="31">
        <v>3</v>
      </c>
      <c r="L231" s="12"/>
      <c r="M231" s="31">
        <v>3</v>
      </c>
      <c r="O231" s="31">
        <v>2</v>
      </c>
      <c r="Q231" s="31">
        <v>4</v>
      </c>
      <c r="S231" s="31">
        <v>1</v>
      </c>
      <c r="U231" s="32" t="s">
        <v>450</v>
      </c>
      <c r="W231" s="156" t="s">
        <v>148</v>
      </c>
    </row>
    <row r="232" spans="1:23" s="5" customFormat="1" ht="24.95" customHeight="1" x14ac:dyDescent="0.25">
      <c r="A232" s="10"/>
      <c r="B232" s="67">
        <v>4</v>
      </c>
      <c r="C232" s="40" t="s">
        <v>453</v>
      </c>
      <c r="D232" s="30"/>
      <c r="E232" s="62">
        <v>350</v>
      </c>
      <c r="F232" s="64"/>
      <c r="G232" s="66">
        <f t="shared" si="3"/>
        <v>1400</v>
      </c>
      <c r="H232" s="29"/>
      <c r="I232" s="48" t="s">
        <v>31</v>
      </c>
      <c r="J232" s="29"/>
      <c r="K232" s="31">
        <v>3</v>
      </c>
      <c r="L232" s="12"/>
      <c r="M232" s="31">
        <v>3</v>
      </c>
      <c r="O232" s="31">
        <v>2</v>
      </c>
      <c r="Q232" s="31">
        <v>4</v>
      </c>
      <c r="S232" s="31">
        <v>1</v>
      </c>
      <c r="U232" s="32" t="s">
        <v>450</v>
      </c>
      <c r="W232" s="156" t="s">
        <v>148</v>
      </c>
    </row>
    <row r="233" spans="1:23" s="5" customFormat="1" ht="24.95" customHeight="1" x14ac:dyDescent="0.25">
      <c r="A233" s="10"/>
      <c r="B233" s="67">
        <v>30</v>
      </c>
      <c r="C233" s="40" t="s">
        <v>454</v>
      </c>
      <c r="D233" s="30"/>
      <c r="E233" s="62">
        <v>49</v>
      </c>
      <c r="F233" s="64"/>
      <c r="G233" s="66">
        <f t="shared" si="3"/>
        <v>1470</v>
      </c>
      <c r="H233" s="29"/>
      <c r="I233" s="48" t="s">
        <v>31</v>
      </c>
      <c r="J233" s="29"/>
      <c r="K233" s="31">
        <v>3</v>
      </c>
      <c r="L233" s="12"/>
      <c r="M233" s="31">
        <v>3</v>
      </c>
      <c r="O233" s="31">
        <v>2</v>
      </c>
      <c r="Q233" s="31">
        <v>4</v>
      </c>
      <c r="S233" s="31">
        <v>1</v>
      </c>
      <c r="U233" s="32" t="s">
        <v>450</v>
      </c>
      <c r="W233" s="156" t="s">
        <v>148</v>
      </c>
    </row>
    <row r="234" spans="1:23" s="5" customFormat="1" ht="24.95" customHeight="1" x14ac:dyDescent="0.25">
      <c r="A234" s="10"/>
      <c r="B234" s="67">
        <v>30</v>
      </c>
      <c r="C234" s="40" t="s">
        <v>455</v>
      </c>
      <c r="D234" s="30"/>
      <c r="E234" s="62">
        <v>33.94</v>
      </c>
      <c r="F234" s="64"/>
      <c r="G234" s="66">
        <f t="shared" si="3"/>
        <v>1018.1999999999999</v>
      </c>
      <c r="H234" s="29"/>
      <c r="I234" s="48" t="s">
        <v>31</v>
      </c>
      <c r="J234" s="29"/>
      <c r="K234" s="31">
        <v>3</v>
      </c>
      <c r="L234" s="12"/>
      <c r="M234" s="31">
        <v>3</v>
      </c>
      <c r="O234" s="31">
        <v>2</v>
      </c>
      <c r="Q234" s="31">
        <v>4</v>
      </c>
      <c r="S234" s="31">
        <v>1</v>
      </c>
      <c r="U234" s="32" t="s">
        <v>450</v>
      </c>
      <c r="W234" s="156" t="s">
        <v>148</v>
      </c>
    </row>
    <row r="235" spans="1:23" s="5" customFormat="1" ht="24.95" customHeight="1" x14ac:dyDescent="0.25">
      <c r="A235" s="10"/>
      <c r="B235" s="67">
        <v>40</v>
      </c>
      <c r="C235" s="40" t="s">
        <v>456</v>
      </c>
      <c r="D235" s="30"/>
      <c r="E235" s="62">
        <v>24.9</v>
      </c>
      <c r="F235" s="64"/>
      <c r="G235" s="66">
        <f t="shared" si="3"/>
        <v>996</v>
      </c>
      <c r="H235" s="29"/>
      <c r="I235" s="48" t="s">
        <v>31</v>
      </c>
      <c r="J235" s="29"/>
      <c r="K235" s="31">
        <v>3</v>
      </c>
      <c r="L235" s="12"/>
      <c r="M235" s="31">
        <v>3</v>
      </c>
      <c r="O235" s="31">
        <v>2</v>
      </c>
      <c r="Q235" s="31">
        <v>4</v>
      </c>
      <c r="S235" s="31">
        <v>1</v>
      </c>
      <c r="U235" s="32" t="s">
        <v>450</v>
      </c>
      <c r="W235" s="156" t="s">
        <v>148</v>
      </c>
    </row>
    <row r="236" spans="1:23" s="5" customFormat="1" ht="24.95" customHeight="1" x14ac:dyDescent="0.25">
      <c r="A236" s="10"/>
      <c r="B236" s="67">
        <v>100</v>
      </c>
      <c r="C236" s="40" t="s">
        <v>457</v>
      </c>
      <c r="D236" s="30"/>
      <c r="E236" s="62">
        <v>0.99</v>
      </c>
      <c r="F236" s="64"/>
      <c r="G236" s="66">
        <f t="shared" si="3"/>
        <v>99</v>
      </c>
      <c r="H236" s="29"/>
      <c r="I236" s="48" t="s">
        <v>31</v>
      </c>
      <c r="J236" s="29"/>
      <c r="K236" s="31">
        <v>3</v>
      </c>
      <c r="L236" s="12"/>
      <c r="M236" s="31">
        <v>3</v>
      </c>
      <c r="O236" s="31">
        <v>2</v>
      </c>
      <c r="Q236" s="31">
        <v>4</v>
      </c>
      <c r="S236" s="31">
        <v>1</v>
      </c>
      <c r="U236" s="32" t="s">
        <v>458</v>
      </c>
      <c r="W236" s="156" t="s">
        <v>148</v>
      </c>
    </row>
    <row r="237" spans="1:23" s="5" customFormat="1" ht="24.95" customHeight="1" x14ac:dyDescent="0.25">
      <c r="A237" s="10"/>
      <c r="B237" s="67">
        <v>2</v>
      </c>
      <c r="C237" s="40" t="s">
        <v>459</v>
      </c>
      <c r="D237" s="30"/>
      <c r="E237" s="62">
        <v>183.17</v>
      </c>
      <c r="F237" s="64"/>
      <c r="G237" s="66">
        <f t="shared" si="3"/>
        <v>366.34</v>
      </c>
      <c r="H237" s="29"/>
      <c r="I237" s="48" t="s">
        <v>31</v>
      </c>
      <c r="J237" s="29"/>
      <c r="K237" s="31">
        <v>3</v>
      </c>
      <c r="L237" s="12"/>
      <c r="M237" s="31">
        <v>3</v>
      </c>
      <c r="O237" s="31">
        <v>2</v>
      </c>
      <c r="Q237" s="31">
        <v>4</v>
      </c>
      <c r="S237" s="31">
        <v>1</v>
      </c>
      <c r="U237" s="32" t="s">
        <v>446</v>
      </c>
      <c r="W237" s="156" t="s">
        <v>148</v>
      </c>
    </row>
    <row r="238" spans="1:23" s="5" customFormat="1" ht="24.95" customHeight="1" x14ac:dyDescent="0.25">
      <c r="A238" s="10"/>
      <c r="B238" s="67">
        <v>4</v>
      </c>
      <c r="C238" s="40" t="s">
        <v>460</v>
      </c>
      <c r="D238" s="30"/>
      <c r="E238" s="62">
        <v>325.89999999999998</v>
      </c>
      <c r="F238" s="64"/>
      <c r="G238" s="66">
        <f t="shared" si="3"/>
        <v>1303.5999999999999</v>
      </c>
      <c r="H238" s="29"/>
      <c r="I238" s="48" t="s">
        <v>31</v>
      </c>
      <c r="J238" s="29"/>
      <c r="K238" s="31">
        <v>3</v>
      </c>
      <c r="L238" s="12"/>
      <c r="M238" s="31">
        <v>3</v>
      </c>
      <c r="O238" s="31">
        <v>2</v>
      </c>
      <c r="Q238" s="31">
        <v>4</v>
      </c>
      <c r="S238" s="31">
        <v>1</v>
      </c>
      <c r="U238" s="32" t="s">
        <v>446</v>
      </c>
      <c r="W238" s="156" t="s">
        <v>148</v>
      </c>
    </row>
    <row r="239" spans="1:23" s="5" customFormat="1" ht="24.95" customHeight="1" x14ac:dyDescent="0.25">
      <c r="A239" s="10"/>
      <c r="B239" s="67">
        <v>1</v>
      </c>
      <c r="C239" s="40" t="s">
        <v>461</v>
      </c>
      <c r="D239" s="30"/>
      <c r="E239" s="62">
        <v>298.89999999999998</v>
      </c>
      <c r="F239" s="64"/>
      <c r="G239" s="66">
        <f t="shared" si="3"/>
        <v>298.89999999999998</v>
      </c>
      <c r="H239" s="29"/>
      <c r="I239" s="48" t="s">
        <v>31</v>
      </c>
      <c r="J239" s="29"/>
      <c r="K239" s="31">
        <v>3</v>
      </c>
      <c r="L239" s="12"/>
      <c r="M239" s="31">
        <v>3</v>
      </c>
      <c r="O239" s="31">
        <v>2</v>
      </c>
      <c r="Q239" s="31">
        <v>4</v>
      </c>
      <c r="S239" s="31">
        <v>1</v>
      </c>
      <c r="U239" s="32" t="s">
        <v>446</v>
      </c>
      <c r="W239" s="156" t="s">
        <v>148</v>
      </c>
    </row>
    <row r="240" spans="1:23" s="5" customFormat="1" ht="24.95" customHeight="1" x14ac:dyDescent="0.25">
      <c r="A240" s="10"/>
      <c r="B240" s="67">
        <v>1</v>
      </c>
      <c r="C240" s="40" t="s">
        <v>462</v>
      </c>
      <c r="D240" s="30"/>
      <c r="E240" s="62">
        <v>1209</v>
      </c>
      <c r="F240" s="64"/>
      <c r="G240" s="66">
        <f t="shared" si="3"/>
        <v>1209</v>
      </c>
      <c r="H240" s="29"/>
      <c r="I240" s="48" t="s">
        <v>31</v>
      </c>
      <c r="J240" s="29"/>
      <c r="K240" s="31">
        <v>3</v>
      </c>
      <c r="L240" s="12"/>
      <c r="M240" s="31">
        <v>3</v>
      </c>
      <c r="O240" s="31">
        <v>2</v>
      </c>
      <c r="Q240" s="31">
        <v>4</v>
      </c>
      <c r="S240" s="31">
        <v>1</v>
      </c>
      <c r="U240" s="32" t="s">
        <v>463</v>
      </c>
      <c r="W240" s="156" t="s">
        <v>148</v>
      </c>
    </row>
    <row r="241" spans="1:23" s="5" customFormat="1" ht="24.95" customHeight="1" x14ac:dyDescent="0.25">
      <c r="A241" s="10"/>
      <c r="B241" s="67">
        <v>1</v>
      </c>
      <c r="C241" s="40" t="s">
        <v>464</v>
      </c>
      <c r="D241" s="30"/>
      <c r="E241" s="62">
        <v>370</v>
      </c>
      <c r="F241" s="64"/>
      <c r="G241" s="66">
        <f t="shared" si="3"/>
        <v>370</v>
      </c>
      <c r="H241" s="29"/>
      <c r="I241" s="48" t="s">
        <v>31</v>
      </c>
      <c r="J241" s="29"/>
      <c r="K241" s="31">
        <v>3</v>
      </c>
      <c r="L241" s="12"/>
      <c r="M241" s="31">
        <v>3</v>
      </c>
      <c r="O241" s="31">
        <v>2</v>
      </c>
      <c r="Q241" s="31">
        <v>4</v>
      </c>
      <c r="S241" s="31">
        <v>1</v>
      </c>
      <c r="U241" s="32" t="s">
        <v>463</v>
      </c>
      <c r="W241" s="156" t="s">
        <v>148</v>
      </c>
    </row>
    <row r="242" spans="1:23" s="5" customFormat="1" ht="24.95" customHeight="1" x14ac:dyDescent="0.25">
      <c r="A242" s="10"/>
      <c r="B242" s="67">
        <v>1</v>
      </c>
      <c r="C242" s="40" t="s">
        <v>465</v>
      </c>
      <c r="D242" s="30"/>
      <c r="E242" s="62">
        <v>672</v>
      </c>
      <c r="F242" s="64"/>
      <c r="G242" s="66">
        <f t="shared" si="3"/>
        <v>672</v>
      </c>
      <c r="H242" s="29"/>
      <c r="I242" s="48" t="s">
        <v>31</v>
      </c>
      <c r="J242" s="29"/>
      <c r="K242" s="31">
        <v>3</v>
      </c>
      <c r="L242" s="12"/>
      <c r="M242" s="31">
        <v>3</v>
      </c>
      <c r="O242" s="31">
        <v>2</v>
      </c>
      <c r="Q242" s="31">
        <v>4</v>
      </c>
      <c r="S242" s="31">
        <v>1</v>
      </c>
      <c r="U242" s="32" t="s">
        <v>463</v>
      </c>
      <c r="W242" s="156" t="s">
        <v>148</v>
      </c>
    </row>
    <row r="243" spans="1:23" s="5" customFormat="1" ht="24.95" customHeight="1" x14ac:dyDescent="0.25">
      <c r="A243" s="10"/>
      <c r="B243" s="67">
        <v>2</v>
      </c>
      <c r="C243" s="40" t="s">
        <v>466</v>
      </c>
      <c r="D243" s="30"/>
      <c r="E243" s="62">
        <v>1197</v>
      </c>
      <c r="F243" s="64"/>
      <c r="G243" s="66">
        <f t="shared" si="3"/>
        <v>2394</v>
      </c>
      <c r="H243" s="29"/>
      <c r="I243" s="48" t="s">
        <v>31</v>
      </c>
      <c r="J243" s="29"/>
      <c r="K243" s="31">
        <v>3</v>
      </c>
      <c r="L243" s="12"/>
      <c r="M243" s="31">
        <v>3</v>
      </c>
      <c r="O243" s="31">
        <v>2</v>
      </c>
      <c r="Q243" s="31">
        <v>4</v>
      </c>
      <c r="S243" s="31">
        <v>1</v>
      </c>
      <c r="U243" s="32" t="s">
        <v>463</v>
      </c>
      <c r="W243" s="156" t="s">
        <v>148</v>
      </c>
    </row>
    <row r="244" spans="1:23" s="5" customFormat="1" ht="24.95" customHeight="1" x14ac:dyDescent="0.25">
      <c r="A244" s="10"/>
      <c r="B244" s="67">
        <v>2</v>
      </c>
      <c r="C244" s="40" t="s">
        <v>467</v>
      </c>
      <c r="D244" s="30"/>
      <c r="E244" s="62">
        <v>42.9</v>
      </c>
      <c r="F244" s="64"/>
      <c r="G244" s="66">
        <f t="shared" si="3"/>
        <v>85.8</v>
      </c>
      <c r="H244" s="29"/>
      <c r="I244" s="48" t="s">
        <v>31</v>
      </c>
      <c r="J244" s="29"/>
      <c r="K244" s="31">
        <v>3</v>
      </c>
      <c r="L244" s="12"/>
      <c r="M244" s="31">
        <v>3</v>
      </c>
      <c r="O244" s="31">
        <v>2</v>
      </c>
      <c r="Q244" s="31">
        <v>4</v>
      </c>
      <c r="S244" s="31">
        <v>1</v>
      </c>
      <c r="U244" s="32" t="s">
        <v>421</v>
      </c>
      <c r="W244" s="156" t="s">
        <v>148</v>
      </c>
    </row>
    <row r="245" spans="1:23" s="5" customFormat="1" ht="24.95" customHeight="1" x14ac:dyDescent="0.25">
      <c r="A245" s="10"/>
      <c r="B245" s="67">
        <v>1</v>
      </c>
      <c r="C245" s="40" t="s">
        <v>468</v>
      </c>
      <c r="D245" s="30"/>
      <c r="E245" s="62">
        <v>243.48</v>
      </c>
      <c r="F245" s="64"/>
      <c r="G245" s="66">
        <f t="shared" si="3"/>
        <v>243.48</v>
      </c>
      <c r="H245" s="29"/>
      <c r="I245" s="48" t="s">
        <v>31</v>
      </c>
      <c r="J245" s="29"/>
      <c r="K245" s="31">
        <v>3</v>
      </c>
      <c r="L245" s="12"/>
      <c r="M245" s="31">
        <v>3</v>
      </c>
      <c r="O245" s="31">
        <v>2</v>
      </c>
      <c r="Q245" s="31">
        <v>4</v>
      </c>
      <c r="S245" s="31">
        <v>1</v>
      </c>
      <c r="U245" s="32" t="s">
        <v>458</v>
      </c>
      <c r="W245" s="156" t="s">
        <v>148</v>
      </c>
    </row>
    <row r="246" spans="1:23" s="5" customFormat="1" ht="24.95" customHeight="1" x14ac:dyDescent="0.25">
      <c r="A246" s="10"/>
      <c r="B246" s="67">
        <v>5</v>
      </c>
      <c r="C246" s="40" t="s">
        <v>469</v>
      </c>
      <c r="D246" s="30"/>
      <c r="E246" s="62">
        <v>456.9</v>
      </c>
      <c r="F246" s="64"/>
      <c r="G246" s="66">
        <f t="shared" si="3"/>
        <v>2284.5</v>
      </c>
      <c r="H246" s="29"/>
      <c r="I246" s="48" t="s">
        <v>31</v>
      </c>
      <c r="J246" s="29"/>
      <c r="K246" s="31">
        <v>3</v>
      </c>
      <c r="L246" s="12"/>
      <c r="M246" s="31">
        <v>3</v>
      </c>
      <c r="O246" s="31">
        <v>2</v>
      </c>
      <c r="Q246" s="31">
        <v>4</v>
      </c>
      <c r="S246" s="31">
        <v>1</v>
      </c>
      <c r="U246" s="32" t="s">
        <v>470</v>
      </c>
      <c r="W246" s="156" t="s">
        <v>148</v>
      </c>
    </row>
    <row r="247" spans="1:23" s="5" customFormat="1" ht="24.95" customHeight="1" x14ac:dyDescent="0.25">
      <c r="A247" s="10"/>
      <c r="B247" s="67">
        <v>2</v>
      </c>
      <c r="C247" s="40" t="s">
        <v>471</v>
      </c>
      <c r="D247" s="30"/>
      <c r="E247" s="62">
        <v>11.87</v>
      </c>
      <c r="F247" s="64"/>
      <c r="G247" s="66">
        <f t="shared" si="3"/>
        <v>23.74</v>
      </c>
      <c r="H247" s="29"/>
      <c r="I247" s="48" t="s">
        <v>31</v>
      </c>
      <c r="J247" s="29"/>
      <c r="K247" s="31">
        <v>3</v>
      </c>
      <c r="L247" s="12"/>
      <c r="M247" s="31">
        <v>3</v>
      </c>
      <c r="O247" s="31">
        <v>2</v>
      </c>
      <c r="Q247" s="31">
        <v>4</v>
      </c>
      <c r="S247" s="31">
        <v>1</v>
      </c>
      <c r="U247" s="32" t="s">
        <v>415</v>
      </c>
      <c r="W247" s="156" t="s">
        <v>148</v>
      </c>
    </row>
    <row r="248" spans="1:23" s="5" customFormat="1" ht="24.95" customHeight="1" x14ac:dyDescent="0.25">
      <c r="A248" s="10"/>
      <c r="B248" s="67">
        <v>2</v>
      </c>
      <c r="C248" s="40" t="s">
        <v>472</v>
      </c>
      <c r="D248" s="30"/>
      <c r="E248" s="62">
        <v>23.74</v>
      </c>
      <c r="F248" s="64"/>
      <c r="G248" s="66">
        <f t="shared" si="3"/>
        <v>47.48</v>
      </c>
      <c r="H248" s="29"/>
      <c r="I248" s="48" t="s">
        <v>31</v>
      </c>
      <c r="J248" s="29"/>
      <c r="K248" s="31">
        <v>3</v>
      </c>
      <c r="L248" s="12"/>
      <c r="M248" s="31">
        <v>3</v>
      </c>
      <c r="O248" s="31">
        <v>2</v>
      </c>
      <c r="Q248" s="31">
        <v>4</v>
      </c>
      <c r="S248" s="31">
        <v>1</v>
      </c>
      <c r="U248" s="32" t="s">
        <v>415</v>
      </c>
      <c r="W248" s="156" t="s">
        <v>148</v>
      </c>
    </row>
    <row r="249" spans="1:23" s="5" customFormat="1" ht="24.95" customHeight="1" x14ac:dyDescent="0.25">
      <c r="A249" s="10"/>
      <c r="B249" s="67">
        <v>2</v>
      </c>
      <c r="C249" s="40" t="s">
        <v>473</v>
      </c>
      <c r="D249" s="30"/>
      <c r="E249" s="62">
        <v>35.61</v>
      </c>
      <c r="F249" s="64"/>
      <c r="G249" s="66">
        <f t="shared" si="3"/>
        <v>71.22</v>
      </c>
      <c r="H249" s="29"/>
      <c r="I249" s="48" t="s">
        <v>31</v>
      </c>
      <c r="J249" s="29"/>
      <c r="K249" s="31">
        <v>3</v>
      </c>
      <c r="L249" s="12"/>
      <c r="M249" s="31">
        <v>3</v>
      </c>
      <c r="O249" s="31">
        <v>2</v>
      </c>
      <c r="Q249" s="31">
        <v>4</v>
      </c>
      <c r="S249" s="31">
        <v>1</v>
      </c>
      <c r="U249" s="32" t="s">
        <v>415</v>
      </c>
      <c r="W249" s="156" t="s">
        <v>148</v>
      </c>
    </row>
    <row r="250" spans="1:23" s="5" customFormat="1" ht="24.95" customHeight="1" x14ac:dyDescent="0.25">
      <c r="A250" s="10"/>
      <c r="B250" s="67">
        <v>2</v>
      </c>
      <c r="C250" s="40" t="s">
        <v>474</v>
      </c>
      <c r="D250" s="30"/>
      <c r="E250" s="62">
        <v>47.48</v>
      </c>
      <c r="F250" s="64"/>
      <c r="G250" s="66">
        <f t="shared" si="3"/>
        <v>94.96</v>
      </c>
      <c r="H250" s="29"/>
      <c r="I250" s="48" t="s">
        <v>31</v>
      </c>
      <c r="J250" s="29"/>
      <c r="K250" s="31">
        <v>3</v>
      </c>
      <c r="L250" s="12"/>
      <c r="M250" s="31">
        <v>3</v>
      </c>
      <c r="O250" s="31">
        <v>2</v>
      </c>
      <c r="Q250" s="31">
        <v>4</v>
      </c>
      <c r="S250" s="31">
        <v>1</v>
      </c>
      <c r="U250" s="32" t="s">
        <v>415</v>
      </c>
      <c r="W250" s="156" t="s">
        <v>148</v>
      </c>
    </row>
    <row r="251" spans="1:23" s="5" customFormat="1" ht="24.95" customHeight="1" x14ac:dyDescent="0.25">
      <c r="A251" s="10"/>
      <c r="B251" s="67">
        <v>2</v>
      </c>
      <c r="C251" s="40" t="s">
        <v>475</v>
      </c>
      <c r="D251" s="30"/>
      <c r="E251" s="62">
        <v>59.36</v>
      </c>
      <c r="F251" s="64"/>
      <c r="G251" s="66">
        <f t="shared" si="3"/>
        <v>118.72</v>
      </c>
      <c r="H251" s="29"/>
      <c r="I251" s="48" t="s">
        <v>31</v>
      </c>
      <c r="J251" s="29"/>
      <c r="K251" s="31">
        <v>3</v>
      </c>
      <c r="L251" s="12"/>
      <c r="M251" s="31">
        <v>3</v>
      </c>
      <c r="O251" s="31">
        <v>2</v>
      </c>
      <c r="Q251" s="31">
        <v>4</v>
      </c>
      <c r="S251" s="31">
        <v>1</v>
      </c>
      <c r="U251" s="32" t="s">
        <v>415</v>
      </c>
      <c r="W251" s="156" t="s">
        <v>148</v>
      </c>
    </row>
    <row r="252" spans="1:23" s="5" customFormat="1" ht="24.95" customHeight="1" x14ac:dyDescent="0.25">
      <c r="A252" s="10"/>
      <c r="B252" s="67">
        <v>3</v>
      </c>
      <c r="C252" s="40" t="s">
        <v>476</v>
      </c>
      <c r="D252" s="30"/>
      <c r="E252" s="62">
        <v>68.58</v>
      </c>
      <c r="F252" s="64"/>
      <c r="G252" s="66">
        <f t="shared" si="3"/>
        <v>205.74</v>
      </c>
      <c r="H252" s="29"/>
      <c r="I252" s="48" t="s">
        <v>31</v>
      </c>
      <c r="J252" s="29"/>
      <c r="K252" s="31">
        <v>3</v>
      </c>
      <c r="L252" s="12"/>
      <c r="M252" s="31">
        <v>3</v>
      </c>
      <c r="O252" s="31">
        <v>1</v>
      </c>
      <c r="Q252" s="31">
        <v>4</v>
      </c>
      <c r="S252" s="31">
        <v>1</v>
      </c>
      <c r="U252" s="32" t="s">
        <v>477</v>
      </c>
      <c r="W252" s="156"/>
    </row>
    <row r="253" spans="1:23" s="5" customFormat="1" ht="24.95" customHeight="1" x14ac:dyDescent="0.25">
      <c r="A253" s="10"/>
      <c r="B253" s="67">
        <v>3</v>
      </c>
      <c r="C253" s="40" t="s">
        <v>478</v>
      </c>
      <c r="D253" s="30"/>
      <c r="E253" s="62">
        <v>29.46</v>
      </c>
      <c r="F253" s="64"/>
      <c r="G253" s="66">
        <f t="shared" si="3"/>
        <v>88.38</v>
      </c>
      <c r="H253" s="29"/>
      <c r="I253" s="48" t="s">
        <v>31</v>
      </c>
      <c r="J253" s="29"/>
      <c r="K253" s="31">
        <v>3</v>
      </c>
      <c r="L253" s="12"/>
      <c r="M253" s="31">
        <v>3</v>
      </c>
      <c r="O253" s="31">
        <v>1</v>
      </c>
      <c r="Q253" s="31">
        <v>4</v>
      </c>
      <c r="S253" s="31">
        <v>1</v>
      </c>
      <c r="U253" s="32" t="s">
        <v>479</v>
      </c>
      <c r="W253" s="156"/>
    </row>
    <row r="254" spans="1:23" s="5" customFormat="1" ht="24.95" customHeight="1" x14ac:dyDescent="0.25">
      <c r="A254" s="10"/>
      <c r="B254" s="67">
        <v>3</v>
      </c>
      <c r="C254" s="40" t="s">
        <v>480</v>
      </c>
      <c r="D254" s="30"/>
      <c r="E254" s="62">
        <v>17.899999999999999</v>
      </c>
      <c r="F254" s="64"/>
      <c r="G254" s="66">
        <f t="shared" si="3"/>
        <v>53.699999999999996</v>
      </c>
      <c r="H254" s="29"/>
      <c r="I254" s="48" t="s">
        <v>31</v>
      </c>
      <c r="J254" s="29"/>
      <c r="K254" s="31">
        <v>3</v>
      </c>
      <c r="L254" s="12"/>
      <c r="M254" s="31">
        <v>3</v>
      </c>
      <c r="O254" s="31">
        <v>1</v>
      </c>
      <c r="Q254" s="31">
        <v>4</v>
      </c>
      <c r="S254" s="31">
        <v>1</v>
      </c>
      <c r="U254" s="32" t="s">
        <v>479</v>
      </c>
      <c r="W254" s="156"/>
    </row>
    <row r="255" spans="1:23" s="5" customFormat="1" ht="24.95" customHeight="1" x14ac:dyDescent="0.25">
      <c r="A255" s="10"/>
      <c r="B255" s="67">
        <v>3</v>
      </c>
      <c r="C255" s="40" t="s">
        <v>481</v>
      </c>
      <c r="D255" s="30"/>
      <c r="E255" s="62">
        <v>14.73</v>
      </c>
      <c r="F255" s="64"/>
      <c r="G255" s="66">
        <f t="shared" si="3"/>
        <v>44.19</v>
      </c>
      <c r="H255" s="29"/>
      <c r="I255" s="48" t="s">
        <v>31</v>
      </c>
      <c r="J255" s="29"/>
      <c r="K255" s="31">
        <v>3</v>
      </c>
      <c r="L255" s="12"/>
      <c r="M255" s="31">
        <v>3</v>
      </c>
      <c r="O255" s="31">
        <v>1</v>
      </c>
      <c r="Q255" s="31">
        <v>4</v>
      </c>
      <c r="S255" s="31">
        <v>1</v>
      </c>
      <c r="U255" s="32" t="s">
        <v>479</v>
      </c>
      <c r="W255" s="156"/>
    </row>
    <row r="256" spans="1:23" s="5" customFormat="1" ht="24.95" customHeight="1" x14ac:dyDescent="0.25">
      <c r="A256" s="10"/>
      <c r="B256" s="67">
        <v>1</v>
      </c>
      <c r="C256" s="40" t="s">
        <v>482</v>
      </c>
      <c r="D256" s="30"/>
      <c r="E256" s="62">
        <v>66</v>
      </c>
      <c r="F256" s="64"/>
      <c r="G256" s="66">
        <f t="shared" si="3"/>
        <v>66</v>
      </c>
      <c r="H256" s="29"/>
      <c r="I256" s="48" t="s">
        <v>31</v>
      </c>
      <c r="J256" s="29"/>
      <c r="K256" s="31">
        <v>3</v>
      </c>
      <c r="L256" s="12"/>
      <c r="M256" s="31">
        <v>3</v>
      </c>
      <c r="O256" s="31">
        <v>3</v>
      </c>
      <c r="Q256" s="31">
        <v>4</v>
      </c>
      <c r="S256" s="31">
        <v>3</v>
      </c>
      <c r="U256" s="32" t="s">
        <v>483</v>
      </c>
      <c r="W256" s="156" t="s">
        <v>148</v>
      </c>
    </row>
    <row r="257" spans="1:52" s="5" customFormat="1" ht="24.95" customHeight="1" x14ac:dyDescent="0.25">
      <c r="A257" s="10"/>
      <c r="B257" s="67">
        <v>1</v>
      </c>
      <c r="C257" s="40" t="s">
        <v>484</v>
      </c>
      <c r="D257" s="30"/>
      <c r="E257" s="62">
        <v>650</v>
      </c>
      <c r="F257" s="64"/>
      <c r="G257" s="66">
        <f t="shared" si="3"/>
        <v>650</v>
      </c>
      <c r="H257" s="29"/>
      <c r="I257" s="48" t="s">
        <v>31</v>
      </c>
      <c r="J257" s="29"/>
      <c r="K257" s="31">
        <v>3</v>
      </c>
      <c r="L257" s="12"/>
      <c r="M257" s="31">
        <v>2</v>
      </c>
      <c r="O257" s="31">
        <v>1</v>
      </c>
      <c r="Q257" s="31"/>
      <c r="S257" s="31">
        <v>1</v>
      </c>
      <c r="U257" s="32" t="s">
        <v>485</v>
      </c>
      <c r="W257" s="156"/>
    </row>
    <row r="258" spans="1:52" s="5" customFormat="1" ht="24.95" customHeight="1" x14ac:dyDescent="0.25">
      <c r="A258" s="10"/>
      <c r="B258" s="67">
        <v>1</v>
      </c>
      <c r="C258" s="40" t="s">
        <v>486</v>
      </c>
      <c r="D258" s="30"/>
      <c r="E258" s="62">
        <v>1708.9</v>
      </c>
      <c r="F258" s="64"/>
      <c r="G258" s="66">
        <f t="shared" si="3"/>
        <v>1708.9</v>
      </c>
      <c r="H258" s="29"/>
      <c r="I258" s="48" t="s">
        <v>31</v>
      </c>
      <c r="J258" s="29"/>
      <c r="K258" s="31">
        <v>3</v>
      </c>
      <c r="L258" s="12"/>
      <c r="M258" s="31">
        <v>2</v>
      </c>
      <c r="O258" s="31">
        <v>1</v>
      </c>
      <c r="Q258" s="31"/>
      <c r="S258" s="31">
        <v>1</v>
      </c>
      <c r="U258" s="32" t="s">
        <v>487</v>
      </c>
      <c r="W258" s="156"/>
    </row>
    <row r="259" spans="1:52" s="5" customFormat="1" ht="23.25" customHeight="1" x14ac:dyDescent="0.25">
      <c r="A259" s="10"/>
      <c r="B259" s="41">
        <v>43</v>
      </c>
      <c r="C259" s="40" t="s">
        <v>488</v>
      </c>
      <c r="D259" s="30"/>
      <c r="E259" s="62">
        <v>2597.25</v>
      </c>
      <c r="F259" s="64"/>
      <c r="G259" s="66">
        <f t="shared" si="3"/>
        <v>111681.75</v>
      </c>
      <c r="H259" s="29"/>
      <c r="I259" s="48" t="s">
        <v>31</v>
      </c>
      <c r="J259" s="29"/>
      <c r="K259" s="31">
        <v>3</v>
      </c>
      <c r="L259" s="12"/>
      <c r="M259" s="31">
        <v>3</v>
      </c>
      <c r="O259" s="31">
        <v>2</v>
      </c>
      <c r="Q259" s="31">
        <v>4</v>
      </c>
      <c r="S259" s="31">
        <v>1</v>
      </c>
      <c r="U259" s="54" t="s">
        <v>489</v>
      </c>
      <c r="W259" s="201" t="s">
        <v>139</v>
      </c>
    </row>
    <row r="260" spans="1:52" s="5" customFormat="1" ht="20.25" customHeight="1" x14ac:dyDescent="0.25">
      <c r="A260" s="10"/>
      <c r="B260" s="41">
        <v>540</v>
      </c>
      <c r="C260" s="40" t="s">
        <v>490</v>
      </c>
      <c r="D260" s="30"/>
      <c r="E260" s="62">
        <v>9.75</v>
      </c>
      <c r="F260" s="64"/>
      <c r="G260" s="66">
        <f t="shared" si="3"/>
        <v>5265</v>
      </c>
      <c r="H260" s="29"/>
      <c r="I260" s="48" t="s">
        <v>31</v>
      </c>
      <c r="J260" s="29"/>
      <c r="K260" s="31">
        <v>3</v>
      </c>
      <c r="L260" s="12"/>
      <c r="M260" s="31">
        <v>3</v>
      </c>
      <c r="O260" s="31">
        <v>2</v>
      </c>
      <c r="Q260" s="31">
        <v>4</v>
      </c>
      <c r="S260" s="31">
        <v>1</v>
      </c>
      <c r="U260" s="32" t="s">
        <v>491</v>
      </c>
      <c r="W260" s="156" t="s">
        <v>492</v>
      </c>
    </row>
    <row r="261" spans="1:52" s="5" customFormat="1" ht="9" customHeight="1" x14ac:dyDescent="0.25">
      <c r="A261" s="10"/>
      <c r="B261" s="43"/>
      <c r="C261" s="30"/>
      <c r="D261" s="30"/>
      <c r="E261" s="44"/>
      <c r="F261" s="3"/>
      <c r="G261" s="45"/>
      <c r="H261" s="12"/>
      <c r="I261" s="17"/>
      <c r="J261" s="12"/>
      <c r="K261" s="17"/>
      <c r="L261" s="17"/>
      <c r="M261" s="17"/>
      <c r="N261" s="17"/>
      <c r="O261" s="17"/>
      <c r="P261" s="17"/>
      <c r="Q261" s="17"/>
      <c r="R261" s="17"/>
      <c r="S261" s="17"/>
      <c r="U261" s="10"/>
    </row>
    <row r="262" spans="1:52" s="5" customFormat="1" ht="35.25" customHeight="1" x14ac:dyDescent="0.25">
      <c r="A262" s="10"/>
      <c r="B262" s="43"/>
      <c r="C262" s="240" t="s">
        <v>33</v>
      </c>
      <c r="D262" s="240"/>
      <c r="E262" s="240"/>
      <c r="F262" s="3"/>
      <c r="G262" s="59">
        <f>SUM(G16:G260)</f>
        <v>1340765.439999999</v>
      </c>
      <c r="H262" s="12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U262" s="10"/>
    </row>
    <row r="263" spans="1:52" s="5" customFormat="1" ht="12.75" customHeight="1" x14ac:dyDescent="0.25">
      <c r="A263" s="10"/>
      <c r="B263" s="43"/>
      <c r="C263" s="202"/>
      <c r="D263" s="202"/>
      <c r="E263" s="202"/>
      <c r="F263" s="3"/>
      <c r="G263" s="46"/>
      <c r="H263" s="12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U263" s="10"/>
    </row>
    <row r="264" spans="1:52" s="5" customFormat="1" ht="30" customHeight="1" x14ac:dyDescent="0.25">
      <c r="A264" s="10"/>
      <c r="B264" s="43"/>
      <c r="C264" s="202"/>
      <c r="D264" s="202"/>
      <c r="E264" s="202" t="s">
        <v>26</v>
      </c>
      <c r="F264" s="3"/>
      <c r="G264" s="58">
        <f>SUMIF(I16:I260,E264,G16:G260)</f>
        <v>0</v>
      </c>
      <c r="H264" s="12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U264" s="10"/>
    </row>
    <row r="265" spans="1:52" s="5" customFormat="1" ht="12.75" customHeight="1" x14ac:dyDescent="0.25">
      <c r="A265" s="10"/>
      <c r="B265" s="43"/>
      <c r="C265" s="202"/>
      <c r="D265" s="202"/>
      <c r="E265" s="202"/>
      <c r="F265" s="3"/>
      <c r="G265" s="46"/>
      <c r="H265" s="12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U265" s="10"/>
    </row>
    <row r="266" spans="1:52" ht="30" customHeight="1" x14ac:dyDescent="0.25">
      <c r="A266" s="30"/>
      <c r="E266" s="202" t="s">
        <v>31</v>
      </c>
      <c r="G266" s="58">
        <f>SUMIF(I16:I260,E266,G16:G260)</f>
        <v>1340765.439999999</v>
      </c>
      <c r="H266" s="30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30"/>
      <c r="U266" s="30"/>
    </row>
    <row r="267" spans="1:52" ht="20.100000000000001" hidden="1" customHeight="1" x14ac:dyDescent="0.25">
      <c r="C267" s="17" t="s">
        <v>34</v>
      </c>
      <c r="D267" s="17"/>
      <c r="E267" s="17"/>
      <c r="F267" s="17"/>
      <c r="G267" s="17"/>
      <c r="K267" s="6">
        <f>SUM(K268:K271)</f>
        <v>245</v>
      </c>
      <c r="L267" s="12"/>
      <c r="M267" s="6">
        <f>SUM(M268:M271)</f>
        <v>245</v>
      </c>
      <c r="O267" s="6">
        <f>SUM(O268:O271)</f>
        <v>245</v>
      </c>
      <c r="Q267" s="6">
        <f>SUM(Q268:Q271)</f>
        <v>241</v>
      </c>
      <c r="S267" s="6">
        <f>SUM(S268:S271)</f>
        <v>245</v>
      </c>
      <c r="U267" s="5"/>
      <c r="AZ267" s="4"/>
    </row>
    <row r="268" spans="1:52" ht="20.100000000000001" hidden="1" customHeight="1" x14ac:dyDescent="0.25">
      <c r="C268" s="17" t="s">
        <v>35</v>
      </c>
      <c r="D268" s="17"/>
      <c r="E268" s="17"/>
      <c r="F268" s="17"/>
      <c r="G268" s="17"/>
      <c r="K268" s="6">
        <f>COUNTIF(K16:K260,Q8)</f>
        <v>0</v>
      </c>
      <c r="M268" s="6">
        <f>COUNTIF(M16:M260,Q8)</f>
        <v>0</v>
      </c>
      <c r="O268" s="6">
        <f>COUNTIF(O16:O260,Q8)</f>
        <v>8</v>
      </c>
      <c r="Q268" s="6">
        <f>COUNTIF(Q16:Q260,Q8)</f>
        <v>0</v>
      </c>
      <c r="S268" s="6">
        <f>COUNTIF(S16:S260,Q8)</f>
        <v>125</v>
      </c>
      <c r="U268" s="5"/>
      <c r="AZ268" s="4"/>
    </row>
    <row r="269" spans="1:52" ht="20.100000000000001" hidden="1" customHeight="1" x14ac:dyDescent="0.25">
      <c r="C269" s="17" t="s">
        <v>36</v>
      </c>
      <c r="D269" s="17"/>
      <c r="E269" s="17"/>
      <c r="F269" s="17"/>
      <c r="G269" s="17"/>
      <c r="K269" s="6">
        <f>COUNTIF(K16:K260,Q9)</f>
        <v>0</v>
      </c>
      <c r="M269" s="6">
        <f>COUNTIF(M16:M260,Q9)</f>
        <v>4</v>
      </c>
      <c r="O269" s="6">
        <f>COUNTIF(O16:O260,Q9)</f>
        <v>111</v>
      </c>
      <c r="Q269" s="6">
        <f>COUNTIF(Q16:Q260,Q9)</f>
        <v>0</v>
      </c>
      <c r="S269" s="6">
        <f>COUNTIF(S16:S260,Q9)</f>
        <v>22</v>
      </c>
      <c r="U269" s="5"/>
      <c r="AZ269" s="4"/>
    </row>
    <row r="270" spans="1:52" ht="20.100000000000001" hidden="1" customHeight="1" x14ac:dyDescent="0.25">
      <c r="C270" s="17" t="s">
        <v>37</v>
      </c>
      <c r="D270" s="17"/>
      <c r="E270" s="17"/>
      <c r="F270" s="17"/>
      <c r="G270" s="17"/>
      <c r="K270" s="6">
        <f>COUNTIF(K16:K260,Q10)</f>
        <v>245</v>
      </c>
      <c r="M270" s="6">
        <f>COUNTIF(M16:M260,Q10)</f>
        <v>241</v>
      </c>
      <c r="O270" s="6">
        <f>COUNTIF(O16:O260,Q10)</f>
        <v>126</v>
      </c>
      <c r="Q270" s="6">
        <f>COUNTIF(Q16:Q260,Q10)</f>
        <v>0</v>
      </c>
      <c r="S270" s="6">
        <f>COUNTIF(S16:S260,Q10)</f>
        <v>98</v>
      </c>
      <c r="U270" s="5"/>
      <c r="AZ270" s="4"/>
    </row>
    <row r="271" spans="1:52" ht="20.100000000000001" hidden="1" customHeight="1" x14ac:dyDescent="0.25">
      <c r="C271" s="17" t="s">
        <v>38</v>
      </c>
      <c r="D271" s="17"/>
      <c r="E271" s="17"/>
      <c r="F271" s="17"/>
      <c r="G271" s="17"/>
      <c r="K271" s="6">
        <f>COUNTIF(K16:K260,Q11)</f>
        <v>0</v>
      </c>
      <c r="M271" s="6">
        <f>COUNTIF(M16:M260,Q11)</f>
        <v>0</v>
      </c>
      <c r="O271" s="6">
        <f>COUNTIF(O16:O260,Q11)</f>
        <v>0</v>
      </c>
      <c r="Q271" s="6">
        <f>COUNTIF(Q16:Q260,Q11)</f>
        <v>241</v>
      </c>
      <c r="S271" s="6">
        <f>COUNTIF(S16:S260,Q11)</f>
        <v>0</v>
      </c>
      <c r="U271" s="5"/>
      <c r="AZ271" s="4"/>
    </row>
    <row r="272" spans="1:52" ht="10.5" customHeight="1" x14ac:dyDescent="0.25">
      <c r="C272" s="17"/>
      <c r="D272" s="17"/>
      <c r="E272" s="17"/>
      <c r="F272" s="17"/>
      <c r="G272" s="17"/>
      <c r="K272" s="12"/>
      <c r="M272" s="13"/>
      <c r="O272" s="13"/>
      <c r="Q272" s="13"/>
      <c r="S272" s="13"/>
      <c r="U272" s="5"/>
      <c r="AZ272" s="4"/>
    </row>
    <row r="273" spans="3:52" ht="31.5" customHeight="1" x14ac:dyDescent="0.25">
      <c r="C273" s="17"/>
      <c r="D273" s="17"/>
      <c r="E273" s="50" t="s">
        <v>39</v>
      </c>
      <c r="F273" s="17"/>
      <c r="G273" s="52">
        <f>SUMIF(I16:I260,E273,G16:G260)</f>
        <v>0</v>
      </c>
      <c r="K273" s="12" t="s">
        <v>19</v>
      </c>
      <c r="M273" s="13" t="s">
        <v>20</v>
      </c>
      <c r="O273" s="13" t="s">
        <v>21</v>
      </c>
      <c r="Q273" s="158" t="s">
        <v>22</v>
      </c>
      <c r="S273" s="13" t="s">
        <v>23</v>
      </c>
      <c r="U273" s="5"/>
      <c r="AZ273" s="4"/>
    </row>
    <row r="274" spans="3:52" ht="9.75" customHeight="1" x14ac:dyDescent="0.25">
      <c r="C274" s="17"/>
      <c r="D274" s="17"/>
      <c r="E274" s="50"/>
      <c r="F274" s="17"/>
      <c r="G274" s="17"/>
      <c r="K274" s="13"/>
      <c r="M274" s="13"/>
      <c r="O274" s="13"/>
      <c r="Q274" s="13"/>
      <c r="S274" s="13"/>
      <c r="U274" s="5"/>
      <c r="AZ274" s="4"/>
    </row>
    <row r="275" spans="3:52" ht="20.100000000000001" customHeight="1" x14ac:dyDescent="0.25">
      <c r="C275" s="240" t="s">
        <v>40</v>
      </c>
      <c r="D275" s="240"/>
      <c r="E275" s="240"/>
      <c r="F275" s="240"/>
      <c r="G275" s="240"/>
      <c r="H275" s="14"/>
      <c r="I275" s="14"/>
      <c r="J275" s="14"/>
      <c r="K275" s="25">
        <f>K270/K267</f>
        <v>1</v>
      </c>
      <c r="L275" s="26"/>
      <c r="M275" s="25">
        <f>M270/M267</f>
        <v>0.98367346938775513</v>
      </c>
      <c r="N275" s="27"/>
      <c r="O275" s="25">
        <f t="shared" ref="O275:S275" si="4">O270/O267</f>
        <v>0.51428571428571423</v>
      </c>
      <c r="P275" s="27"/>
      <c r="Q275" s="25">
        <f t="shared" si="4"/>
        <v>0</v>
      </c>
      <c r="R275" s="27"/>
      <c r="S275" s="25">
        <f t="shared" si="4"/>
        <v>0.4</v>
      </c>
      <c r="U275" s="5"/>
      <c r="AY275" s="4"/>
      <c r="AZ275" s="4"/>
    </row>
    <row r="276" spans="3:52" ht="7.5" customHeight="1" x14ac:dyDescent="0.25">
      <c r="C276" s="19"/>
      <c r="D276" s="19"/>
      <c r="E276" s="19"/>
      <c r="F276" s="19"/>
      <c r="G276" s="19"/>
      <c r="H276" s="4"/>
      <c r="I276" s="4"/>
      <c r="J276" s="4"/>
      <c r="K276" s="28"/>
      <c r="L276" s="26"/>
      <c r="M276" s="28"/>
      <c r="N276" s="27"/>
      <c r="O276" s="28"/>
      <c r="P276" s="27"/>
      <c r="Q276" s="28"/>
      <c r="R276" s="27"/>
      <c r="S276" s="28"/>
      <c r="U276" s="5"/>
      <c r="AY276" s="4"/>
      <c r="AZ276" s="4"/>
    </row>
    <row r="277" spans="3:52" ht="20.100000000000001" customHeight="1" x14ac:dyDescent="0.25">
      <c r="C277" s="240" t="s">
        <v>41</v>
      </c>
      <c r="D277" s="240"/>
      <c r="E277" s="240"/>
      <c r="F277" s="240"/>
      <c r="G277" s="240"/>
      <c r="K277" s="25">
        <f>K269/K267</f>
        <v>0</v>
      </c>
      <c r="L277" s="26"/>
      <c r="M277" s="25">
        <f t="shared" ref="M277:S277" si="5">M269/M267</f>
        <v>1.6326530612244899E-2</v>
      </c>
      <c r="N277" s="27"/>
      <c r="O277" s="25">
        <f t="shared" si="5"/>
        <v>0.45306122448979591</v>
      </c>
      <c r="P277" s="27"/>
      <c r="Q277" s="25">
        <f t="shared" si="5"/>
        <v>0</v>
      </c>
      <c r="R277" s="27"/>
      <c r="S277" s="25">
        <f t="shared" si="5"/>
        <v>8.9795918367346933E-2</v>
      </c>
    </row>
    <row r="278" spans="3:52" ht="7.5" customHeight="1" x14ac:dyDescent="0.25">
      <c r="C278" s="19"/>
      <c r="D278" s="19"/>
      <c r="E278" s="19"/>
      <c r="F278" s="19"/>
      <c r="G278" s="19"/>
      <c r="H278" s="4"/>
      <c r="I278" s="4"/>
      <c r="J278" s="4"/>
      <c r="K278" s="27"/>
      <c r="L278" s="26"/>
      <c r="M278" s="27"/>
      <c r="N278" s="27"/>
      <c r="O278" s="27"/>
      <c r="P278" s="27"/>
      <c r="Q278" s="27"/>
      <c r="R278" s="27"/>
      <c r="S278" s="27"/>
    </row>
    <row r="279" spans="3:52" ht="18" customHeight="1" x14ac:dyDescent="0.25">
      <c r="C279" s="240" t="s">
        <v>42</v>
      </c>
      <c r="D279" s="240"/>
      <c r="E279" s="240"/>
      <c r="F279" s="240"/>
      <c r="G279" s="240"/>
      <c r="K279" s="25">
        <f>K268/K267</f>
        <v>0</v>
      </c>
      <c r="L279" s="26"/>
      <c r="M279" s="25">
        <f t="shared" ref="M279:S279" si="6">M268/M267</f>
        <v>0</v>
      </c>
      <c r="N279" s="27"/>
      <c r="O279" s="25">
        <f t="shared" si="6"/>
        <v>3.2653061224489799E-2</v>
      </c>
      <c r="P279" s="27"/>
      <c r="Q279" s="25">
        <f t="shared" si="6"/>
        <v>0</v>
      </c>
      <c r="R279" s="27"/>
      <c r="S279" s="25">
        <f t="shared" si="6"/>
        <v>0.51020408163265307</v>
      </c>
    </row>
    <row r="280" spans="3:52" ht="18" customHeight="1" x14ac:dyDescent="0.25">
      <c r="U280" s="4"/>
    </row>
    <row r="282" spans="3:52" ht="18" customHeight="1" x14ac:dyDescent="0.25">
      <c r="G282" s="49">
        <f>G264+G266</f>
        <v>1340765.439999999</v>
      </c>
    </row>
    <row r="289" spans="17:18" s="4" customFormat="1" ht="18" customHeight="1" x14ac:dyDescent="0.25">
      <c r="Q289" s="3"/>
      <c r="R289" s="3"/>
    </row>
    <row r="290" spans="17:18" s="4" customFormat="1" ht="18" customHeight="1" x14ac:dyDescent="0.25">
      <c r="Q290" s="3"/>
      <c r="R290" s="3"/>
    </row>
    <row r="291" spans="17:18" s="4" customFormat="1" ht="18" customHeight="1" x14ac:dyDescent="0.25">
      <c r="Q291" s="3"/>
      <c r="R291" s="3"/>
    </row>
  </sheetData>
  <autoFilter ref="B15:W260"/>
  <mergeCells count="12">
    <mergeCell ref="B3:I3"/>
    <mergeCell ref="Q6:S7"/>
    <mergeCell ref="Q8:R8"/>
    <mergeCell ref="Q9:R9"/>
    <mergeCell ref="C275:G275"/>
    <mergeCell ref="C277:G277"/>
    <mergeCell ref="C279:G279"/>
    <mergeCell ref="Q10:R10"/>
    <mergeCell ref="B5:E5"/>
    <mergeCell ref="B6:E12"/>
    <mergeCell ref="Q11:R11"/>
    <mergeCell ref="C262:E262"/>
  </mergeCells>
  <conditionalFormatting sqref="M275:M276 K275:K276 O275:O276 Q275:Q276 S275:S276 H275:J275">
    <cfRule type="dataBar" priority="5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{572930C5-2B09-4AA7-AFBA-7E50C11FB7A5}</x14:id>
        </ext>
      </extLst>
    </cfRule>
  </conditionalFormatting>
  <conditionalFormatting sqref="L267 L20:L22 L16:L17 J38 S16:S260 K16:K260 M16:M260 O16:O260 Q16:Q260 I16:I260">
    <cfRule type="cellIs" dxfId="43" priority="1" operator="equal">
      <formula>4</formula>
    </cfRule>
    <cfRule type="cellIs" dxfId="42" priority="58" operator="equal">
      <formula>1</formula>
    </cfRule>
  </conditionalFormatting>
  <conditionalFormatting sqref="L267 H261:H265 J261 L16:L17 L172 J38 L20:L166 L182:L260 S16:S260 K16:K260 M16:M260 O16:O260 Q16:Q260 I16:I260">
    <cfRule type="cellIs" dxfId="41" priority="55" operator="equal">
      <formula>3</formula>
    </cfRule>
    <cfRule type="cellIs" dxfId="40" priority="56" operator="equal">
      <formula>2</formula>
    </cfRule>
  </conditionalFormatting>
  <conditionalFormatting sqref="L19">
    <cfRule type="cellIs" dxfId="39" priority="49" operator="equal">
      <formula>3</formula>
    </cfRule>
    <cfRule type="cellIs" dxfId="38" priority="50" operator="equal">
      <formula>2</formula>
    </cfRule>
  </conditionalFormatting>
  <conditionalFormatting sqref="L18 H261:H265 J261 L172 J38 L23:L166 L182:L260 I16:I260">
    <cfRule type="cellIs" dxfId="37" priority="54" operator="equal">
      <formula>1</formula>
    </cfRule>
  </conditionalFormatting>
  <conditionalFormatting sqref="L18">
    <cfRule type="cellIs" dxfId="36" priority="52" operator="equal">
      <formula>3</formula>
    </cfRule>
    <cfRule type="cellIs" dxfId="35" priority="53" operator="equal">
      <formula>2</formula>
    </cfRule>
  </conditionalFormatting>
  <conditionalFormatting sqref="L19">
    <cfRule type="cellIs" dxfId="34" priority="51" operator="equal">
      <formula>1</formula>
    </cfRule>
  </conditionalFormatting>
  <conditionalFormatting sqref="K277 M277 O277 Q277 S277">
    <cfRule type="dataBar" priority="39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{38097898-94FE-46E5-8645-C4462822EE60}</x14:id>
        </ext>
      </extLst>
    </cfRule>
  </conditionalFormatting>
  <conditionalFormatting sqref="K279 Q279 S279 M279 O279">
    <cfRule type="dataBar" priority="38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{62E735CC-24BA-4FF7-B3CC-2E47D3A138AC}</x14:id>
        </ext>
      </extLst>
    </cfRule>
  </conditionalFormatting>
  <conditionalFormatting sqref="L168:L170">
    <cfRule type="cellIs" dxfId="33" priority="32" operator="equal">
      <formula>3</formula>
    </cfRule>
    <cfRule type="cellIs" dxfId="32" priority="33" operator="equal">
      <formula>2</formula>
    </cfRule>
  </conditionalFormatting>
  <conditionalFormatting sqref="L167">
    <cfRule type="cellIs" dxfId="31" priority="37" operator="equal">
      <formula>1</formula>
    </cfRule>
  </conditionalFormatting>
  <conditionalFormatting sqref="L167">
    <cfRule type="cellIs" dxfId="30" priority="35" operator="equal">
      <formula>3</formula>
    </cfRule>
    <cfRule type="cellIs" dxfId="29" priority="36" operator="equal">
      <formula>2</formula>
    </cfRule>
  </conditionalFormatting>
  <conditionalFormatting sqref="L168:L170">
    <cfRule type="cellIs" dxfId="28" priority="34" operator="equal">
      <formula>1</formula>
    </cfRule>
  </conditionalFormatting>
  <conditionalFormatting sqref="L171">
    <cfRule type="cellIs" dxfId="27" priority="31" operator="equal">
      <formula>1</formula>
    </cfRule>
  </conditionalFormatting>
  <conditionalFormatting sqref="L171">
    <cfRule type="cellIs" dxfId="26" priority="29" operator="equal">
      <formula>3</formula>
    </cfRule>
    <cfRule type="cellIs" dxfId="25" priority="30" operator="equal">
      <formula>2</formula>
    </cfRule>
  </conditionalFormatting>
  <conditionalFormatting sqref="L175:L176">
    <cfRule type="cellIs" dxfId="24" priority="20" operator="equal">
      <formula>3</formula>
    </cfRule>
    <cfRule type="cellIs" dxfId="23" priority="21" operator="equal">
      <formula>2</formula>
    </cfRule>
  </conditionalFormatting>
  <conditionalFormatting sqref="L173:L174">
    <cfRule type="cellIs" dxfId="22" priority="25" operator="equal">
      <formula>1</formula>
    </cfRule>
  </conditionalFormatting>
  <conditionalFormatting sqref="L173:L174">
    <cfRule type="cellIs" dxfId="21" priority="23" operator="equal">
      <formula>3</formula>
    </cfRule>
    <cfRule type="cellIs" dxfId="20" priority="24" operator="equal">
      <formula>2</formula>
    </cfRule>
  </conditionalFormatting>
  <conditionalFormatting sqref="L175:L176">
    <cfRule type="cellIs" dxfId="19" priority="22" operator="equal">
      <formula>1</formula>
    </cfRule>
  </conditionalFormatting>
  <conditionalFormatting sqref="L177:L178">
    <cfRule type="cellIs" dxfId="18" priority="14" operator="equal">
      <formula>3</formula>
    </cfRule>
    <cfRule type="cellIs" dxfId="17" priority="15" operator="equal">
      <formula>2</formula>
    </cfRule>
  </conditionalFormatting>
  <conditionalFormatting sqref="L177:L178">
    <cfRule type="cellIs" dxfId="16" priority="16" operator="equal">
      <formula>1</formula>
    </cfRule>
  </conditionalFormatting>
  <conditionalFormatting sqref="L180:L181">
    <cfRule type="cellIs" dxfId="15" priority="8" operator="equal">
      <formula>3</formula>
    </cfRule>
    <cfRule type="cellIs" dxfId="14" priority="9" operator="equal">
      <formula>2</formula>
    </cfRule>
  </conditionalFormatting>
  <conditionalFormatting sqref="L179">
    <cfRule type="cellIs" dxfId="13" priority="13" operator="equal">
      <formula>1</formula>
    </cfRule>
  </conditionalFormatting>
  <conditionalFormatting sqref="L179">
    <cfRule type="cellIs" dxfId="12" priority="11" operator="equal">
      <formula>3</formula>
    </cfRule>
    <cfRule type="cellIs" dxfId="11" priority="12" operator="equal">
      <formula>2</formula>
    </cfRule>
  </conditionalFormatting>
  <conditionalFormatting sqref="L180:L181">
    <cfRule type="cellIs" dxfId="10" priority="10" operator="equal">
      <formula>1</formula>
    </cfRule>
  </conditionalFormatting>
  <dataValidations count="4">
    <dataValidation type="list" allowBlank="1" showInputMessage="1" showErrorMessage="1" sqref="L267 H261:H265 J261 L16:L260">
      <formula1>"1,2,3"</formula1>
    </dataValidation>
    <dataValidation type="list" allowBlank="1" showInputMessage="1" showErrorMessage="1" sqref="J38 I16:I176">
      <formula1>"HUMANITAS,PREFEITURA,ADITAMENTO"</formula1>
    </dataValidation>
    <dataValidation type="list" allowBlank="1" showInputMessage="1" showErrorMessage="1" sqref="I177:I260">
      <formula1>"HUMANITAS,PREFEITURA"</formula1>
    </dataValidation>
    <dataValidation type="list" allowBlank="1" showInputMessage="1" showErrorMessage="1" sqref="O16:O260 S16:S260 M16:M260 K16:K260 Q16:Q260">
      <formula1>"1,2,3,4"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fitToWidth="0" fitToHeight="0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2930C5-2B09-4AA7-AFBA-7E50C11FB7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M275:M276 K275:K276 O275:O276 Q275:Q276 S275:S276 H275:J275</xm:sqref>
        </x14:conditionalFormatting>
        <x14:conditionalFormatting xmlns:xm="http://schemas.microsoft.com/office/excel/2006/main">
          <x14:cfRule type="dataBar" id="{38097898-94FE-46E5-8645-C4462822EE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K277 M277 O277 Q277 S277</xm:sqref>
        </x14:conditionalFormatting>
        <x14:conditionalFormatting xmlns:xm="http://schemas.microsoft.com/office/excel/2006/main">
          <x14:cfRule type="dataBar" id="{62E735CC-24BA-4FF7-B3CC-2E47D3A138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K279 Q279 S279 M279 O279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88"/>
  <sheetViews>
    <sheetView showGridLines="0" topLeftCell="A17" zoomScale="89" zoomScaleNormal="89" workbookViewId="0">
      <selection activeCell="U177" sqref="U177"/>
    </sheetView>
  </sheetViews>
  <sheetFormatPr defaultColWidth="9.140625" defaultRowHeight="15" x14ac:dyDescent="0.25"/>
  <cols>
    <col min="1" max="1" width="1.28515625" style="4" customWidth="1"/>
    <col min="2" max="2" width="5.140625" style="4" bestFit="1" customWidth="1"/>
    <col min="3" max="3" width="83" style="4" customWidth="1"/>
    <col min="4" max="4" width="1.28515625" style="4" customWidth="1"/>
    <col min="5" max="5" width="14.7109375" style="4" customWidth="1"/>
    <col min="6" max="6" width="1.28515625" style="4" customWidth="1"/>
    <col min="7" max="7" width="22.42578125" style="4" customWidth="1"/>
    <col min="8" max="8" width="1.28515625" style="13" customWidth="1"/>
    <col min="9" max="9" width="11.42578125" style="13" customWidth="1"/>
    <col min="10" max="10" width="1.28515625" style="13" customWidth="1"/>
    <col min="11" max="11" width="14" style="19" customWidth="1"/>
    <col min="12" max="12" width="1.140625" style="13" customWidth="1"/>
    <col min="13" max="13" width="12" style="19" bestFit="1" customWidth="1"/>
    <col min="14" max="14" width="1.140625" style="19" customWidth="1"/>
    <col min="15" max="15" width="11.140625" style="19" customWidth="1"/>
    <col min="16" max="16" width="1.140625" style="19" customWidth="1"/>
    <col min="17" max="17" width="12.28515625" style="19" customWidth="1"/>
    <col min="18" max="18" width="2" style="19" bestFit="1" customWidth="1"/>
    <col min="19" max="19" width="14.42578125" style="19" customWidth="1"/>
    <col min="20" max="20" width="2" style="19" bestFit="1" customWidth="1"/>
    <col min="21" max="21" width="64.42578125" style="19" customWidth="1"/>
    <col min="22" max="22" width="13.85546875" style="5" bestFit="1" customWidth="1"/>
    <col min="23" max="23" width="42.140625" style="5" customWidth="1"/>
    <col min="24" max="52" width="9.140625" style="5"/>
    <col min="53" max="16384" width="9.140625" style="4"/>
  </cols>
  <sheetData>
    <row r="1" spans="1:24" s="2" customFormat="1" ht="27" thickBot="1" x14ac:dyDescent="0.3">
      <c r="B1" s="206" t="s">
        <v>493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</row>
    <row r="2" spans="1:24" s="3" customFormat="1" ht="27" thickBot="1" x14ac:dyDescent="0.45">
      <c r="H2" s="8"/>
      <c r="I2" s="8"/>
      <c r="J2" s="8"/>
      <c r="L2" s="8"/>
      <c r="O2" s="20"/>
    </row>
    <row r="3" spans="1:24" s="3" customFormat="1" ht="26.25" x14ac:dyDescent="0.4">
      <c r="B3" s="209" t="s">
        <v>1</v>
      </c>
      <c r="C3" s="237"/>
      <c r="D3" s="237"/>
      <c r="E3" s="237"/>
      <c r="F3" s="237"/>
      <c r="G3" s="237"/>
      <c r="H3" s="237"/>
      <c r="I3" s="237"/>
      <c r="J3" s="9"/>
      <c r="K3" s="57">
        <v>46220</v>
      </c>
      <c r="L3" s="9"/>
      <c r="M3" s="33" t="s">
        <v>2</v>
      </c>
      <c r="O3" s="22">
        <f ca="1">K3-TODAY()</f>
        <v>30</v>
      </c>
      <c r="Q3" s="23" t="s">
        <v>3</v>
      </c>
      <c r="S3" s="18"/>
    </row>
    <row r="4" spans="1:24" x14ac:dyDescent="0.25"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3"/>
    </row>
    <row r="5" spans="1:24" ht="15" customHeight="1" x14ac:dyDescent="0.25">
      <c r="B5" s="211" t="s">
        <v>4</v>
      </c>
      <c r="C5" s="212"/>
      <c r="D5" s="212"/>
      <c r="E5" s="213"/>
      <c r="F5" s="3"/>
      <c r="G5" s="3"/>
      <c r="H5" s="11"/>
      <c r="I5" s="11"/>
      <c r="J5" s="11"/>
      <c r="K5" s="259" t="s">
        <v>494</v>
      </c>
      <c r="L5" s="10"/>
      <c r="M5" s="5"/>
      <c r="N5" s="5"/>
      <c r="O5" s="21"/>
      <c r="P5" s="5"/>
      <c r="Q5" s="4"/>
      <c r="R5" s="4"/>
      <c r="S5" s="4"/>
      <c r="T5" s="15"/>
      <c r="U5" s="5"/>
    </row>
    <row r="6" spans="1:24" ht="15" customHeight="1" x14ac:dyDescent="0.25">
      <c r="B6" s="214" t="s">
        <v>5</v>
      </c>
      <c r="C6" s="215"/>
      <c r="D6" s="215"/>
      <c r="E6" s="216"/>
      <c r="F6" s="3"/>
      <c r="G6" s="3"/>
      <c r="H6" s="11"/>
      <c r="I6" s="11"/>
      <c r="J6" s="11"/>
      <c r="K6" s="259"/>
      <c r="L6" s="10"/>
      <c r="M6" s="5"/>
      <c r="N6" s="5"/>
      <c r="O6" s="21"/>
      <c r="P6" s="5"/>
      <c r="Q6" s="223" t="s">
        <v>6</v>
      </c>
      <c r="R6" s="224"/>
      <c r="S6" s="225"/>
      <c r="T6" s="15"/>
      <c r="U6" s="5"/>
    </row>
    <row r="7" spans="1:24" ht="15" customHeight="1" x14ac:dyDescent="0.25">
      <c r="B7" s="217"/>
      <c r="C7" s="241"/>
      <c r="D7" s="241"/>
      <c r="E7" s="219"/>
      <c r="F7" s="3"/>
      <c r="G7" s="3"/>
      <c r="H7" s="11"/>
      <c r="I7" s="11"/>
      <c r="J7" s="11"/>
      <c r="K7" s="259"/>
      <c r="L7" s="10"/>
      <c r="M7" s="5"/>
      <c r="N7" s="5"/>
      <c r="O7" s="21"/>
      <c r="P7" s="5"/>
      <c r="Q7" s="226"/>
      <c r="R7" s="227"/>
      <c r="S7" s="228"/>
      <c r="T7" s="15"/>
      <c r="U7" s="5"/>
    </row>
    <row r="8" spans="1:24" ht="15" customHeight="1" x14ac:dyDescent="0.25">
      <c r="B8" s="217"/>
      <c r="C8" s="241"/>
      <c r="D8" s="241"/>
      <c r="E8" s="219"/>
      <c r="F8" s="3"/>
      <c r="H8" s="11"/>
      <c r="I8" s="11"/>
      <c r="J8" s="11"/>
      <c r="K8" s="259"/>
      <c r="L8" s="10"/>
      <c r="M8" s="5"/>
      <c r="N8" s="5"/>
      <c r="O8" s="5"/>
      <c r="P8" s="5"/>
      <c r="Q8" s="229">
        <v>1</v>
      </c>
      <c r="R8" s="230"/>
      <c r="S8" s="35" t="s">
        <v>7</v>
      </c>
      <c r="T8" s="15"/>
      <c r="U8" s="72" t="s">
        <v>8</v>
      </c>
    </row>
    <row r="9" spans="1:24" ht="15" customHeight="1" x14ac:dyDescent="0.25">
      <c r="B9" s="217"/>
      <c r="C9" s="241"/>
      <c r="D9" s="241"/>
      <c r="E9" s="219"/>
      <c r="F9" s="3"/>
      <c r="G9" s="3"/>
      <c r="H9" s="11"/>
      <c r="I9" s="11"/>
      <c r="J9" s="11"/>
      <c r="K9" s="259"/>
      <c r="L9" s="10"/>
      <c r="M9" s="5"/>
      <c r="N9" s="5"/>
      <c r="O9" s="5"/>
      <c r="P9" s="5"/>
      <c r="Q9" s="231">
        <v>2</v>
      </c>
      <c r="R9" s="232"/>
      <c r="S9" s="36" t="s">
        <v>9</v>
      </c>
      <c r="T9" s="15"/>
      <c r="U9" s="72" t="s">
        <v>10</v>
      </c>
    </row>
    <row r="10" spans="1:24" ht="15" customHeight="1" x14ac:dyDescent="0.25">
      <c r="B10" s="217"/>
      <c r="C10" s="241"/>
      <c r="D10" s="241"/>
      <c r="E10" s="219"/>
      <c r="F10" s="3"/>
      <c r="G10" s="3"/>
      <c r="H10" s="11"/>
      <c r="I10" s="11"/>
      <c r="J10" s="11"/>
      <c r="K10" s="259"/>
      <c r="L10" s="10"/>
      <c r="M10" s="5"/>
      <c r="N10" s="5"/>
      <c r="O10" s="5"/>
      <c r="P10" s="5"/>
      <c r="Q10" s="233">
        <v>3</v>
      </c>
      <c r="R10" s="234"/>
      <c r="S10" s="36" t="s">
        <v>11</v>
      </c>
      <c r="T10" s="15"/>
      <c r="U10" s="73" t="s">
        <v>12</v>
      </c>
    </row>
    <row r="11" spans="1:24" s="3" customFormat="1" ht="15" customHeight="1" x14ac:dyDescent="0.25">
      <c r="B11" s="217"/>
      <c r="C11" s="241"/>
      <c r="D11" s="241"/>
      <c r="E11" s="219"/>
      <c r="G11" s="55"/>
      <c r="H11" s="11"/>
      <c r="I11" s="11"/>
      <c r="J11" s="11"/>
      <c r="L11" s="8"/>
      <c r="N11" s="5"/>
      <c r="P11" s="5"/>
      <c r="Q11" s="235">
        <v>4</v>
      </c>
      <c r="R11" s="236"/>
      <c r="S11" s="37" t="s">
        <v>13</v>
      </c>
    </row>
    <row r="12" spans="1:24" s="3" customFormat="1" ht="15" customHeight="1" x14ac:dyDescent="0.25">
      <c r="B12" s="220"/>
      <c r="C12" s="221"/>
      <c r="D12" s="221"/>
      <c r="E12" s="222"/>
      <c r="H12" s="11"/>
      <c r="I12" s="11"/>
      <c r="J12" s="11"/>
      <c r="L12" s="8"/>
      <c r="N12" s="5"/>
      <c r="P12" s="5"/>
    </row>
    <row r="13" spans="1:24" s="3" customFormat="1" x14ac:dyDescent="0.25">
      <c r="B13" s="68"/>
      <c r="C13" s="68"/>
      <c r="D13" s="68"/>
      <c r="E13" s="68"/>
      <c r="H13" s="11"/>
      <c r="I13" s="11"/>
      <c r="J13" s="11"/>
      <c r="L13" s="8"/>
      <c r="N13" s="5"/>
      <c r="P13" s="5"/>
    </row>
    <row r="14" spans="1:24" s="5" customFormat="1" ht="30" x14ac:dyDescent="0.25">
      <c r="B14" s="38" t="s">
        <v>14</v>
      </c>
      <c r="C14" s="34" t="s">
        <v>15</v>
      </c>
      <c r="D14" s="3"/>
      <c r="E14" s="42" t="s">
        <v>16</v>
      </c>
      <c r="F14" s="3"/>
      <c r="G14" s="42" t="s">
        <v>17</v>
      </c>
      <c r="H14" s="11"/>
      <c r="I14" s="1" t="s">
        <v>18</v>
      </c>
      <c r="J14" s="11"/>
      <c r="K14" s="1" t="s">
        <v>19</v>
      </c>
      <c r="L14" s="11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24" s="5" customFormat="1" ht="12" customHeight="1" x14ac:dyDescent="0.25">
      <c r="C15" s="29"/>
      <c r="D15" s="3"/>
      <c r="E15" s="29"/>
      <c r="F15" s="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"/>
    </row>
    <row r="16" spans="1:24" s="5" customFormat="1" x14ac:dyDescent="0.25">
      <c r="A16" s="10"/>
      <c r="B16" s="41">
        <v>15</v>
      </c>
      <c r="C16" s="39" t="s">
        <v>495</v>
      </c>
      <c r="D16" s="3"/>
      <c r="E16" s="62">
        <v>1000</v>
      </c>
      <c r="F16" s="3"/>
      <c r="G16" s="61">
        <f t="shared" ref="G16:G67" si="0">B16*E16</f>
        <v>15000</v>
      </c>
      <c r="H16" s="29"/>
      <c r="I16" s="48" t="s">
        <v>26</v>
      </c>
      <c r="J16" s="29"/>
      <c r="K16" s="31">
        <v>4</v>
      </c>
      <c r="L16" s="12"/>
      <c r="M16" s="31">
        <v>4</v>
      </c>
      <c r="O16" s="31">
        <v>4</v>
      </c>
      <c r="Q16" s="31">
        <v>3</v>
      </c>
      <c r="S16" s="31">
        <v>3</v>
      </c>
      <c r="U16" s="253" t="s">
        <v>496</v>
      </c>
    </row>
    <row r="17" spans="1:21" s="5" customFormat="1" x14ac:dyDescent="0.25">
      <c r="A17" s="10"/>
      <c r="B17" s="41">
        <v>8</v>
      </c>
      <c r="C17" s="40" t="s">
        <v>497</v>
      </c>
      <c r="D17" s="30"/>
      <c r="E17" s="62">
        <v>940</v>
      </c>
      <c r="F17" s="3"/>
      <c r="G17" s="61">
        <f t="shared" si="0"/>
        <v>7520</v>
      </c>
      <c r="H17" s="29"/>
      <c r="I17" s="48" t="s">
        <v>26</v>
      </c>
      <c r="J17" s="29"/>
      <c r="K17" s="31">
        <v>4</v>
      </c>
      <c r="L17" s="12"/>
      <c r="M17" s="31">
        <v>4</v>
      </c>
      <c r="O17" s="31">
        <v>4</v>
      </c>
      <c r="Q17" s="31">
        <v>3</v>
      </c>
      <c r="S17" s="31">
        <v>3</v>
      </c>
      <c r="U17" s="254"/>
    </row>
    <row r="18" spans="1:21" s="5" customFormat="1" x14ac:dyDescent="0.25">
      <c r="A18" s="10"/>
      <c r="B18" s="41">
        <v>19</v>
      </c>
      <c r="C18" s="40" t="s">
        <v>498</v>
      </c>
      <c r="D18" s="30"/>
      <c r="E18" s="62">
        <v>165</v>
      </c>
      <c r="F18" s="3"/>
      <c r="G18" s="61">
        <f t="shared" si="0"/>
        <v>3135</v>
      </c>
      <c r="H18" s="29"/>
      <c r="I18" s="48" t="s">
        <v>26</v>
      </c>
      <c r="J18" s="29"/>
      <c r="K18" s="31">
        <v>4</v>
      </c>
      <c r="L18" s="12"/>
      <c r="M18" s="31">
        <v>4</v>
      </c>
      <c r="O18" s="31">
        <v>4</v>
      </c>
      <c r="Q18" s="31">
        <v>3</v>
      </c>
      <c r="S18" s="31">
        <v>3</v>
      </c>
      <c r="U18" s="254"/>
    </row>
    <row r="19" spans="1:21" s="5" customFormat="1" x14ac:dyDescent="0.25">
      <c r="A19" s="10"/>
      <c r="B19" s="41">
        <v>37</v>
      </c>
      <c r="C19" s="39" t="s">
        <v>499</v>
      </c>
      <c r="D19" s="2"/>
      <c r="E19" s="62">
        <v>215.5</v>
      </c>
      <c r="F19" s="3"/>
      <c r="G19" s="61">
        <f t="shared" si="0"/>
        <v>7973.5</v>
      </c>
      <c r="H19" s="29"/>
      <c r="I19" s="48" t="s">
        <v>26</v>
      </c>
      <c r="J19" s="29"/>
      <c r="K19" s="31">
        <v>4</v>
      </c>
      <c r="L19" s="12"/>
      <c r="M19" s="31">
        <v>4</v>
      </c>
      <c r="O19" s="31">
        <v>4</v>
      </c>
      <c r="Q19" s="31">
        <v>3</v>
      </c>
      <c r="S19" s="31">
        <v>3</v>
      </c>
      <c r="U19" s="254"/>
    </row>
    <row r="20" spans="1:21" s="5" customFormat="1" x14ac:dyDescent="0.25">
      <c r="A20" s="10"/>
      <c r="B20" s="41">
        <v>18</v>
      </c>
      <c r="C20" s="40" t="s">
        <v>500</v>
      </c>
      <c r="D20" s="30"/>
      <c r="E20" s="62">
        <v>706.67</v>
      </c>
      <c r="F20" s="3"/>
      <c r="G20" s="61">
        <f t="shared" si="0"/>
        <v>12720.06</v>
      </c>
      <c r="H20" s="29"/>
      <c r="I20" s="48" t="s">
        <v>26</v>
      </c>
      <c r="J20" s="29"/>
      <c r="K20" s="31">
        <v>4</v>
      </c>
      <c r="L20" s="12"/>
      <c r="M20" s="31">
        <v>4</v>
      </c>
      <c r="O20" s="31">
        <v>4</v>
      </c>
      <c r="Q20" s="31">
        <v>3</v>
      </c>
      <c r="S20" s="31">
        <v>3</v>
      </c>
      <c r="U20" s="254"/>
    </row>
    <row r="21" spans="1:21" s="5" customFormat="1" x14ac:dyDescent="0.25">
      <c r="A21" s="10"/>
      <c r="B21" s="41">
        <v>1</v>
      </c>
      <c r="C21" s="40" t="s">
        <v>501</v>
      </c>
      <c r="D21" s="30"/>
      <c r="E21" s="62">
        <v>1698</v>
      </c>
      <c r="F21" s="3"/>
      <c r="G21" s="61">
        <f t="shared" si="0"/>
        <v>1698</v>
      </c>
      <c r="H21" s="29"/>
      <c r="I21" s="48" t="s">
        <v>26</v>
      </c>
      <c r="J21" s="29"/>
      <c r="K21" s="31">
        <v>4</v>
      </c>
      <c r="L21" s="12"/>
      <c r="M21" s="31">
        <v>4</v>
      </c>
      <c r="O21" s="31">
        <v>4</v>
      </c>
      <c r="Q21" s="31">
        <v>3</v>
      </c>
      <c r="S21" s="31">
        <v>3</v>
      </c>
      <c r="U21" s="254"/>
    </row>
    <row r="22" spans="1:21" s="5" customFormat="1" x14ac:dyDescent="0.25">
      <c r="A22" s="10"/>
      <c r="B22" s="41">
        <v>8</v>
      </c>
      <c r="C22" s="40" t="s">
        <v>502</v>
      </c>
      <c r="D22" s="30"/>
      <c r="E22" s="62">
        <v>1994</v>
      </c>
      <c r="F22" s="3"/>
      <c r="G22" s="61">
        <f t="shared" si="0"/>
        <v>15952</v>
      </c>
      <c r="H22" s="29"/>
      <c r="I22" s="48" t="s">
        <v>26</v>
      </c>
      <c r="J22" s="29"/>
      <c r="K22" s="31">
        <v>4</v>
      </c>
      <c r="L22" s="12"/>
      <c r="M22" s="31">
        <v>4</v>
      </c>
      <c r="O22" s="31">
        <v>4</v>
      </c>
      <c r="Q22" s="31">
        <v>3</v>
      </c>
      <c r="S22" s="31">
        <v>3</v>
      </c>
      <c r="U22" s="254"/>
    </row>
    <row r="23" spans="1:21" s="5" customFormat="1" x14ac:dyDescent="0.25">
      <c r="A23" s="10"/>
      <c r="B23" s="41">
        <v>5</v>
      </c>
      <c r="C23" s="40" t="s">
        <v>503</v>
      </c>
      <c r="D23" s="30"/>
      <c r="E23" s="62">
        <v>480</v>
      </c>
      <c r="F23" s="3"/>
      <c r="G23" s="61">
        <f t="shared" si="0"/>
        <v>2400</v>
      </c>
      <c r="H23" s="29"/>
      <c r="I23" s="48" t="s">
        <v>26</v>
      </c>
      <c r="J23" s="29"/>
      <c r="K23" s="31">
        <v>4</v>
      </c>
      <c r="L23" s="12"/>
      <c r="M23" s="31">
        <v>4</v>
      </c>
      <c r="O23" s="31">
        <v>4</v>
      </c>
      <c r="Q23" s="31">
        <v>3</v>
      </c>
      <c r="S23" s="31">
        <v>3</v>
      </c>
      <c r="U23" s="254"/>
    </row>
    <row r="24" spans="1:21" s="5" customFormat="1" x14ac:dyDescent="0.25">
      <c r="A24" s="10"/>
      <c r="B24" s="41">
        <v>29</v>
      </c>
      <c r="C24" s="40" t="s">
        <v>504</v>
      </c>
      <c r="D24" s="30"/>
      <c r="E24" s="62">
        <v>170</v>
      </c>
      <c r="F24" s="3"/>
      <c r="G24" s="61">
        <f t="shared" si="0"/>
        <v>4930</v>
      </c>
      <c r="H24" s="29"/>
      <c r="I24" s="48" t="s">
        <v>26</v>
      </c>
      <c r="J24" s="29"/>
      <c r="K24" s="31">
        <v>4</v>
      </c>
      <c r="L24" s="12"/>
      <c r="M24" s="31">
        <v>4</v>
      </c>
      <c r="O24" s="31">
        <v>4</v>
      </c>
      <c r="Q24" s="31">
        <v>3</v>
      </c>
      <c r="S24" s="31">
        <v>3</v>
      </c>
      <c r="U24" s="254"/>
    </row>
    <row r="25" spans="1:21" s="5" customFormat="1" x14ac:dyDescent="0.25">
      <c r="A25" s="10"/>
      <c r="B25" s="41">
        <v>38</v>
      </c>
      <c r="C25" s="40" t="s">
        <v>505</v>
      </c>
      <c r="D25" s="30"/>
      <c r="E25" s="62">
        <v>646</v>
      </c>
      <c r="F25" s="3"/>
      <c r="G25" s="61">
        <f t="shared" si="0"/>
        <v>24548</v>
      </c>
      <c r="H25" s="29"/>
      <c r="I25" s="48" t="s">
        <v>26</v>
      </c>
      <c r="J25" s="29"/>
      <c r="K25" s="31">
        <v>4</v>
      </c>
      <c r="L25" s="12"/>
      <c r="M25" s="31">
        <v>4</v>
      </c>
      <c r="O25" s="31">
        <v>4</v>
      </c>
      <c r="Q25" s="31">
        <v>3</v>
      </c>
      <c r="S25" s="31">
        <v>3</v>
      </c>
      <c r="U25" s="254"/>
    </row>
    <row r="26" spans="1:21" s="5" customFormat="1" x14ac:dyDescent="0.25">
      <c r="A26" s="10"/>
      <c r="B26" s="41">
        <v>11</v>
      </c>
      <c r="C26" s="40" t="s">
        <v>506</v>
      </c>
      <c r="D26" s="30"/>
      <c r="E26" s="62">
        <v>683.2</v>
      </c>
      <c r="F26" s="3"/>
      <c r="G26" s="61">
        <f t="shared" si="0"/>
        <v>7515.2000000000007</v>
      </c>
      <c r="H26" s="29"/>
      <c r="I26" s="48" t="s">
        <v>26</v>
      </c>
      <c r="J26" s="29"/>
      <c r="K26" s="31">
        <v>4</v>
      </c>
      <c r="L26" s="12"/>
      <c r="M26" s="31">
        <v>4</v>
      </c>
      <c r="O26" s="31">
        <v>4</v>
      </c>
      <c r="Q26" s="31">
        <v>3</v>
      </c>
      <c r="S26" s="31">
        <v>3</v>
      </c>
      <c r="U26" s="254"/>
    </row>
    <row r="27" spans="1:21" s="5" customFormat="1" x14ac:dyDescent="0.25">
      <c r="A27" s="10"/>
      <c r="B27" s="41">
        <v>1</v>
      </c>
      <c r="C27" s="40" t="s">
        <v>507</v>
      </c>
      <c r="D27" s="30"/>
      <c r="E27" s="62">
        <v>1990</v>
      </c>
      <c r="F27" s="3"/>
      <c r="G27" s="61">
        <f t="shared" si="0"/>
        <v>1990</v>
      </c>
      <c r="H27" s="29"/>
      <c r="I27" s="48" t="s">
        <v>26</v>
      </c>
      <c r="J27" s="29"/>
      <c r="K27" s="31">
        <v>4</v>
      </c>
      <c r="L27" s="12"/>
      <c r="M27" s="31">
        <v>4</v>
      </c>
      <c r="O27" s="31">
        <v>4</v>
      </c>
      <c r="Q27" s="31">
        <v>3</v>
      </c>
      <c r="S27" s="31">
        <v>3</v>
      </c>
      <c r="U27" s="254"/>
    </row>
    <row r="28" spans="1:21" s="5" customFormat="1" x14ac:dyDescent="0.25">
      <c r="A28" s="10"/>
      <c r="B28" s="41">
        <v>1</v>
      </c>
      <c r="C28" s="40" t="s">
        <v>508</v>
      </c>
      <c r="D28" s="30"/>
      <c r="E28" s="62">
        <v>1255</v>
      </c>
      <c r="F28" s="3"/>
      <c r="G28" s="61">
        <f t="shared" si="0"/>
        <v>1255</v>
      </c>
      <c r="H28" s="29"/>
      <c r="I28" s="48" t="s">
        <v>26</v>
      </c>
      <c r="J28" s="29"/>
      <c r="K28" s="31">
        <v>4</v>
      </c>
      <c r="L28" s="12"/>
      <c r="M28" s="31">
        <v>4</v>
      </c>
      <c r="O28" s="31">
        <v>4</v>
      </c>
      <c r="Q28" s="31">
        <v>3</v>
      </c>
      <c r="S28" s="31">
        <v>3</v>
      </c>
      <c r="U28" s="254"/>
    </row>
    <row r="29" spans="1:21" s="5" customFormat="1" x14ac:dyDescent="0.25">
      <c r="A29" s="10"/>
      <c r="B29" s="41">
        <v>18</v>
      </c>
      <c r="C29" s="40" t="s">
        <v>509</v>
      </c>
      <c r="D29" s="30"/>
      <c r="E29" s="62">
        <v>1090.73</v>
      </c>
      <c r="F29" s="3"/>
      <c r="G29" s="61">
        <f t="shared" si="0"/>
        <v>19633.14</v>
      </c>
      <c r="H29" s="29"/>
      <c r="I29" s="48" t="s">
        <v>26</v>
      </c>
      <c r="J29" s="29"/>
      <c r="K29" s="31">
        <v>4</v>
      </c>
      <c r="L29" s="12"/>
      <c r="M29" s="31">
        <v>4</v>
      </c>
      <c r="O29" s="31">
        <v>4</v>
      </c>
      <c r="Q29" s="31">
        <v>3</v>
      </c>
      <c r="S29" s="31">
        <v>3</v>
      </c>
      <c r="U29" s="254"/>
    </row>
    <row r="30" spans="1:21" s="5" customFormat="1" x14ac:dyDescent="0.25">
      <c r="A30" s="10"/>
      <c r="B30" s="41">
        <v>26</v>
      </c>
      <c r="C30" s="40" t="s">
        <v>510</v>
      </c>
      <c r="D30" s="30"/>
      <c r="E30" s="62">
        <v>4400</v>
      </c>
      <c r="F30" s="3"/>
      <c r="G30" s="61">
        <f t="shared" si="0"/>
        <v>114400</v>
      </c>
      <c r="H30" s="29"/>
      <c r="I30" s="48" t="s">
        <v>26</v>
      </c>
      <c r="J30" s="29"/>
      <c r="K30" s="31">
        <v>4</v>
      </c>
      <c r="L30" s="12"/>
      <c r="M30" s="31">
        <v>4</v>
      </c>
      <c r="O30" s="31">
        <v>4</v>
      </c>
      <c r="Q30" s="31">
        <v>3</v>
      </c>
      <c r="S30" s="31">
        <v>3</v>
      </c>
      <c r="U30" s="254"/>
    </row>
    <row r="31" spans="1:21" s="5" customFormat="1" x14ac:dyDescent="0.25">
      <c r="A31" s="10"/>
      <c r="B31" s="41">
        <v>10</v>
      </c>
      <c r="C31" s="40" t="s">
        <v>511</v>
      </c>
      <c r="D31" s="30"/>
      <c r="E31" s="62">
        <v>10850</v>
      </c>
      <c r="F31" s="3"/>
      <c r="G31" s="61">
        <f t="shared" si="0"/>
        <v>108500</v>
      </c>
      <c r="H31" s="29"/>
      <c r="I31" s="48" t="s">
        <v>26</v>
      </c>
      <c r="J31" s="29"/>
      <c r="K31" s="31">
        <v>4</v>
      </c>
      <c r="L31" s="12"/>
      <c r="M31" s="31">
        <v>4</v>
      </c>
      <c r="O31" s="31">
        <v>4</v>
      </c>
      <c r="Q31" s="31">
        <v>3</v>
      </c>
      <c r="S31" s="31">
        <v>3</v>
      </c>
      <c r="U31" s="254"/>
    </row>
    <row r="32" spans="1:21" s="5" customFormat="1" x14ac:dyDescent="0.25">
      <c r="A32" s="10"/>
      <c r="B32" s="41">
        <v>5</v>
      </c>
      <c r="C32" s="40" t="s">
        <v>512</v>
      </c>
      <c r="D32" s="30"/>
      <c r="E32" s="62">
        <v>860</v>
      </c>
      <c r="F32" s="3"/>
      <c r="G32" s="61">
        <f t="shared" si="0"/>
        <v>4300</v>
      </c>
      <c r="H32" s="29"/>
      <c r="I32" s="48" t="s">
        <v>26</v>
      </c>
      <c r="J32" s="29"/>
      <c r="K32" s="31">
        <v>4</v>
      </c>
      <c r="L32" s="12"/>
      <c r="M32" s="31">
        <v>4</v>
      </c>
      <c r="O32" s="31">
        <v>4</v>
      </c>
      <c r="Q32" s="31">
        <v>3</v>
      </c>
      <c r="S32" s="31">
        <v>3</v>
      </c>
      <c r="U32" s="254"/>
    </row>
    <row r="33" spans="1:23" s="5" customFormat="1" x14ac:dyDescent="0.25">
      <c r="A33" s="10"/>
      <c r="B33" s="41">
        <v>5</v>
      </c>
      <c r="C33" s="39" t="s">
        <v>513</v>
      </c>
      <c r="D33" s="2"/>
      <c r="E33" s="63">
        <v>12300</v>
      </c>
      <c r="F33" s="3"/>
      <c r="G33" s="61">
        <f t="shared" si="0"/>
        <v>61500</v>
      </c>
      <c r="H33" s="29"/>
      <c r="I33" s="48" t="s">
        <v>26</v>
      </c>
      <c r="J33" s="29"/>
      <c r="K33" s="31">
        <v>4</v>
      </c>
      <c r="L33" s="12"/>
      <c r="M33" s="31">
        <v>4</v>
      </c>
      <c r="O33" s="31">
        <v>4</v>
      </c>
      <c r="Q33" s="31">
        <v>3</v>
      </c>
      <c r="S33" s="31">
        <v>3</v>
      </c>
      <c r="U33" s="254"/>
    </row>
    <row r="34" spans="1:23" s="5" customFormat="1" x14ac:dyDescent="0.25">
      <c r="A34" s="10"/>
      <c r="B34" s="41">
        <v>5</v>
      </c>
      <c r="C34" s="39" t="s">
        <v>514</v>
      </c>
      <c r="D34" s="2"/>
      <c r="E34" s="63">
        <v>1010</v>
      </c>
      <c r="F34" s="3"/>
      <c r="G34" s="61">
        <f t="shared" si="0"/>
        <v>5050</v>
      </c>
      <c r="H34" s="29"/>
      <c r="I34" s="48" t="s">
        <v>26</v>
      </c>
      <c r="J34" s="29"/>
      <c r="K34" s="31">
        <v>4</v>
      </c>
      <c r="L34" s="12"/>
      <c r="M34" s="31">
        <v>4</v>
      </c>
      <c r="O34" s="31">
        <v>4</v>
      </c>
      <c r="Q34" s="31">
        <v>3</v>
      </c>
      <c r="S34" s="31">
        <v>3</v>
      </c>
      <c r="U34" s="254"/>
    </row>
    <row r="35" spans="1:23" s="5" customFormat="1" x14ac:dyDescent="0.25">
      <c r="A35" s="10"/>
      <c r="B35" s="41">
        <v>8</v>
      </c>
      <c r="C35" s="39" t="s">
        <v>515</v>
      </c>
      <c r="D35" s="2"/>
      <c r="E35" s="63">
        <v>99</v>
      </c>
      <c r="F35" s="3"/>
      <c r="G35" s="61">
        <f t="shared" si="0"/>
        <v>792</v>
      </c>
      <c r="H35" s="29"/>
      <c r="I35" s="48" t="s">
        <v>26</v>
      </c>
      <c r="J35" s="29"/>
      <c r="K35" s="31">
        <v>4</v>
      </c>
      <c r="L35" s="12"/>
      <c r="M35" s="31">
        <v>4</v>
      </c>
      <c r="O35" s="31">
        <v>4</v>
      </c>
      <c r="Q35" s="31">
        <v>3</v>
      </c>
      <c r="S35" s="31">
        <v>3</v>
      </c>
      <c r="U35" s="255"/>
    </row>
    <row r="36" spans="1:23" ht="17.25" customHeight="1" x14ac:dyDescent="0.25">
      <c r="A36" s="10"/>
      <c r="B36" s="41">
        <v>16</v>
      </c>
      <c r="C36" s="40" t="s">
        <v>516</v>
      </c>
      <c r="D36" s="30"/>
      <c r="E36" s="62">
        <v>17.600000000000001</v>
      </c>
      <c r="F36" s="3"/>
      <c r="G36" s="61">
        <f t="shared" si="0"/>
        <v>281.60000000000002</v>
      </c>
      <c r="H36" s="29"/>
      <c r="I36" s="48" t="s">
        <v>26</v>
      </c>
      <c r="J36" s="29"/>
      <c r="K36" s="31">
        <v>4</v>
      </c>
      <c r="L36" s="12"/>
      <c r="M36" s="31">
        <v>4</v>
      </c>
      <c r="N36" s="5"/>
      <c r="O36" s="31">
        <v>4</v>
      </c>
      <c r="P36" s="5"/>
      <c r="Q36" s="31">
        <v>3</v>
      </c>
      <c r="R36" s="5"/>
      <c r="S36" s="31">
        <v>3</v>
      </c>
      <c r="T36" s="5"/>
      <c r="U36" s="253" t="s">
        <v>517</v>
      </c>
      <c r="W36" s="56"/>
    </row>
    <row r="37" spans="1:23" s="5" customFormat="1" x14ac:dyDescent="0.25">
      <c r="A37" s="10"/>
      <c r="B37" s="41">
        <v>40</v>
      </c>
      <c r="C37" s="40" t="s">
        <v>518</v>
      </c>
      <c r="D37" s="30"/>
      <c r="E37" s="157">
        <v>203.96719999999999</v>
      </c>
      <c r="F37" s="3"/>
      <c r="G37" s="61">
        <f t="shared" si="0"/>
        <v>8158.6880000000001</v>
      </c>
      <c r="H37" s="29"/>
      <c r="I37" s="48" t="s">
        <v>26</v>
      </c>
      <c r="J37" s="29"/>
      <c r="K37" s="31">
        <v>4</v>
      </c>
      <c r="L37" s="12"/>
      <c r="M37" s="31">
        <v>4</v>
      </c>
      <c r="O37" s="31">
        <v>4</v>
      </c>
      <c r="Q37" s="31">
        <v>3</v>
      </c>
      <c r="S37" s="31">
        <v>3</v>
      </c>
      <c r="U37" s="254"/>
      <c r="W37" s="56"/>
    </row>
    <row r="38" spans="1:23" s="5" customFormat="1" x14ac:dyDescent="0.25">
      <c r="A38" s="10"/>
      <c r="B38" s="41">
        <v>22</v>
      </c>
      <c r="C38" s="40" t="s">
        <v>519</v>
      </c>
      <c r="D38" s="30"/>
      <c r="E38" s="62">
        <v>461</v>
      </c>
      <c r="F38" s="3"/>
      <c r="G38" s="61">
        <f t="shared" si="0"/>
        <v>10142</v>
      </c>
      <c r="H38" s="29"/>
      <c r="I38" s="48" t="s">
        <v>26</v>
      </c>
      <c r="J38" s="29"/>
      <c r="K38" s="31">
        <v>4</v>
      </c>
      <c r="L38" s="12"/>
      <c r="M38" s="31">
        <v>4</v>
      </c>
      <c r="O38" s="31">
        <v>4</v>
      </c>
      <c r="Q38" s="31">
        <v>3</v>
      </c>
      <c r="S38" s="31">
        <v>3</v>
      </c>
      <c r="U38" s="254"/>
      <c r="W38" s="56"/>
    </row>
    <row r="39" spans="1:23" x14ac:dyDescent="0.25">
      <c r="A39" s="10"/>
      <c r="B39" s="41">
        <v>28</v>
      </c>
      <c r="C39" s="39" t="s">
        <v>520</v>
      </c>
      <c r="D39" s="2"/>
      <c r="E39" s="63">
        <v>192.20000000000002</v>
      </c>
      <c r="F39" s="3"/>
      <c r="G39" s="61">
        <f t="shared" si="0"/>
        <v>5381.6</v>
      </c>
      <c r="H39" s="29"/>
      <c r="I39" s="48" t="s">
        <v>26</v>
      </c>
      <c r="J39" s="29"/>
      <c r="K39" s="31">
        <v>4</v>
      </c>
      <c r="L39" s="12"/>
      <c r="M39" s="31">
        <v>4</v>
      </c>
      <c r="N39" s="5"/>
      <c r="O39" s="31">
        <v>4</v>
      </c>
      <c r="P39" s="5"/>
      <c r="Q39" s="31">
        <v>3</v>
      </c>
      <c r="R39" s="5"/>
      <c r="S39" s="31">
        <v>3</v>
      </c>
      <c r="T39" s="5"/>
      <c r="U39" s="254"/>
      <c r="W39" s="56"/>
    </row>
    <row r="40" spans="1:23" s="5" customFormat="1" x14ac:dyDescent="0.25">
      <c r="A40" s="10"/>
      <c r="B40" s="41">
        <v>88</v>
      </c>
      <c r="C40" s="40" t="s">
        <v>521</v>
      </c>
      <c r="D40" s="30"/>
      <c r="E40" s="62">
        <v>9.4</v>
      </c>
      <c r="F40" s="3"/>
      <c r="G40" s="61">
        <f t="shared" si="0"/>
        <v>827.2</v>
      </c>
      <c r="H40" s="29"/>
      <c r="I40" s="48" t="s">
        <v>26</v>
      </c>
      <c r="J40" s="29"/>
      <c r="K40" s="31">
        <v>4</v>
      </c>
      <c r="L40" s="12"/>
      <c r="M40" s="31">
        <v>4</v>
      </c>
      <c r="O40" s="31">
        <v>4</v>
      </c>
      <c r="Q40" s="31">
        <v>3</v>
      </c>
      <c r="S40" s="31">
        <v>3</v>
      </c>
      <c r="U40" s="254"/>
      <c r="W40" s="56"/>
    </row>
    <row r="41" spans="1:23" s="5" customFormat="1" x14ac:dyDescent="0.25">
      <c r="A41" s="10"/>
      <c r="B41" s="41">
        <v>4</v>
      </c>
      <c r="C41" s="40" t="s">
        <v>522</v>
      </c>
      <c r="D41" s="30"/>
      <c r="E41" s="62">
        <f>G41/B41</f>
        <v>245.4</v>
      </c>
      <c r="F41" s="3"/>
      <c r="G41" s="61">
        <v>981.6</v>
      </c>
      <c r="H41" s="29"/>
      <c r="I41" s="48" t="s">
        <v>26</v>
      </c>
      <c r="J41" s="29"/>
      <c r="K41" s="31">
        <v>4</v>
      </c>
      <c r="L41" s="12"/>
      <c r="M41" s="31">
        <v>4</v>
      </c>
      <c r="O41" s="31">
        <v>4</v>
      </c>
      <c r="Q41" s="31">
        <v>3</v>
      </c>
      <c r="S41" s="31">
        <v>3</v>
      </c>
      <c r="U41" s="254"/>
      <c r="W41" s="56"/>
    </row>
    <row r="42" spans="1:23" x14ac:dyDescent="0.25">
      <c r="A42" s="10"/>
      <c r="B42" s="41">
        <v>30</v>
      </c>
      <c r="C42" s="40" t="s">
        <v>523</v>
      </c>
      <c r="D42" s="30"/>
      <c r="E42" s="62">
        <v>418.99</v>
      </c>
      <c r="F42" s="3"/>
      <c r="G42" s="61">
        <f t="shared" si="0"/>
        <v>12569.7</v>
      </c>
      <c r="H42" s="29"/>
      <c r="I42" s="48" t="s">
        <v>26</v>
      </c>
      <c r="J42" s="29"/>
      <c r="K42" s="31">
        <v>4</v>
      </c>
      <c r="L42" s="12"/>
      <c r="M42" s="31">
        <v>4</v>
      </c>
      <c r="N42" s="5"/>
      <c r="O42" s="31">
        <v>4</v>
      </c>
      <c r="P42" s="5"/>
      <c r="Q42" s="31">
        <v>3</v>
      </c>
      <c r="R42" s="5"/>
      <c r="S42" s="31">
        <v>3</v>
      </c>
      <c r="T42" s="5"/>
      <c r="U42" s="254"/>
      <c r="W42" s="56"/>
    </row>
    <row r="43" spans="1:23" s="5" customFormat="1" x14ac:dyDescent="0.25">
      <c r="A43" s="10"/>
      <c r="B43" s="41">
        <v>30</v>
      </c>
      <c r="C43" s="40" t="s">
        <v>524</v>
      </c>
      <c r="D43" s="30"/>
      <c r="E43" s="62">
        <v>254.91</v>
      </c>
      <c r="F43" s="3"/>
      <c r="G43" s="61">
        <f t="shared" si="0"/>
        <v>7647.3</v>
      </c>
      <c r="H43" s="29"/>
      <c r="I43" s="48" t="s">
        <v>26</v>
      </c>
      <c r="J43" s="29"/>
      <c r="K43" s="31">
        <v>4</v>
      </c>
      <c r="L43" s="12"/>
      <c r="M43" s="31">
        <v>4</v>
      </c>
      <c r="O43" s="31">
        <v>4</v>
      </c>
      <c r="Q43" s="31">
        <v>3</v>
      </c>
      <c r="S43" s="31">
        <v>3</v>
      </c>
      <c r="U43" s="254"/>
      <c r="W43" s="56"/>
    </row>
    <row r="44" spans="1:23" s="5" customFormat="1" x14ac:dyDescent="0.25">
      <c r="A44" s="10"/>
      <c r="B44" s="41">
        <v>31</v>
      </c>
      <c r="C44" s="40" t="s">
        <v>525</v>
      </c>
      <c r="D44" s="30"/>
      <c r="E44" s="62">
        <v>227.64000000000001</v>
      </c>
      <c r="F44" s="3"/>
      <c r="G44" s="61">
        <f t="shared" si="0"/>
        <v>7056.84</v>
      </c>
      <c r="H44" s="29"/>
      <c r="I44" s="48" t="s">
        <v>26</v>
      </c>
      <c r="J44" s="29"/>
      <c r="K44" s="31">
        <v>4</v>
      </c>
      <c r="L44" s="12"/>
      <c r="M44" s="31">
        <v>4</v>
      </c>
      <c r="O44" s="31">
        <v>4</v>
      </c>
      <c r="Q44" s="31">
        <v>3</v>
      </c>
      <c r="S44" s="31">
        <v>3</v>
      </c>
      <c r="U44" s="254"/>
      <c r="W44" s="56"/>
    </row>
    <row r="45" spans="1:23" x14ac:dyDescent="0.25">
      <c r="A45" s="10"/>
      <c r="B45" s="41">
        <v>160</v>
      </c>
      <c r="C45" s="40" t="s">
        <v>526</v>
      </c>
      <c r="D45" s="30"/>
      <c r="E45" s="62">
        <v>60.3</v>
      </c>
      <c r="F45" s="3"/>
      <c r="G45" s="61">
        <f t="shared" si="0"/>
        <v>9648</v>
      </c>
      <c r="H45" s="29"/>
      <c r="I45" s="48" t="s">
        <v>26</v>
      </c>
      <c r="J45" s="29"/>
      <c r="K45" s="31">
        <v>4</v>
      </c>
      <c r="L45" s="12"/>
      <c r="M45" s="31">
        <v>4</v>
      </c>
      <c r="N45" s="5"/>
      <c r="O45" s="31">
        <v>4</v>
      </c>
      <c r="P45" s="5"/>
      <c r="Q45" s="31">
        <v>3</v>
      </c>
      <c r="R45" s="5"/>
      <c r="S45" s="31">
        <v>3</v>
      </c>
      <c r="T45" s="5"/>
      <c r="U45" s="254"/>
      <c r="W45" s="56"/>
    </row>
    <row r="46" spans="1:23" s="5" customFormat="1" x14ac:dyDescent="0.25">
      <c r="A46" s="10"/>
      <c r="B46" s="41">
        <v>8</v>
      </c>
      <c r="C46" s="40" t="s">
        <v>527</v>
      </c>
      <c r="D46" s="30"/>
      <c r="E46" s="62">
        <v>16.2</v>
      </c>
      <c r="F46" s="3"/>
      <c r="G46" s="61">
        <f t="shared" si="0"/>
        <v>129.6</v>
      </c>
      <c r="H46" s="29"/>
      <c r="I46" s="48" t="s">
        <v>26</v>
      </c>
      <c r="J46" s="29"/>
      <c r="K46" s="31">
        <v>4</v>
      </c>
      <c r="L46" s="12"/>
      <c r="M46" s="31">
        <v>4</v>
      </c>
      <c r="O46" s="31">
        <v>4</v>
      </c>
      <c r="Q46" s="31">
        <v>3</v>
      </c>
      <c r="S46" s="31">
        <v>3</v>
      </c>
      <c r="U46" s="254"/>
      <c r="W46" s="56"/>
    </row>
    <row r="47" spans="1:23" s="5" customFormat="1" x14ac:dyDescent="0.25">
      <c r="A47" s="10"/>
      <c r="B47" s="41">
        <v>23</v>
      </c>
      <c r="C47" s="40" t="s">
        <v>528</v>
      </c>
      <c r="D47" s="30"/>
      <c r="E47" s="62">
        <v>77.319999999999993</v>
      </c>
      <c r="F47" s="3"/>
      <c r="G47" s="61">
        <f t="shared" si="0"/>
        <v>1778.36</v>
      </c>
      <c r="H47" s="29"/>
      <c r="I47" s="48" t="s">
        <v>26</v>
      </c>
      <c r="J47" s="29"/>
      <c r="K47" s="31">
        <v>4</v>
      </c>
      <c r="L47" s="12"/>
      <c r="M47" s="31">
        <v>4</v>
      </c>
      <c r="O47" s="31">
        <v>4</v>
      </c>
      <c r="Q47" s="31">
        <v>3</v>
      </c>
      <c r="S47" s="31">
        <v>3</v>
      </c>
      <c r="U47" s="254"/>
      <c r="W47" s="56"/>
    </row>
    <row r="48" spans="1:23" x14ac:dyDescent="0.25">
      <c r="A48" s="10"/>
      <c r="B48" s="41">
        <v>50</v>
      </c>
      <c r="C48" s="40" t="s">
        <v>529</v>
      </c>
      <c r="D48" s="30"/>
      <c r="E48" s="62">
        <v>189.8</v>
      </c>
      <c r="F48" s="3"/>
      <c r="G48" s="61">
        <f t="shared" si="0"/>
        <v>9490</v>
      </c>
      <c r="H48" s="29"/>
      <c r="I48" s="48" t="s">
        <v>26</v>
      </c>
      <c r="J48" s="29"/>
      <c r="K48" s="31">
        <v>4</v>
      </c>
      <c r="L48" s="12"/>
      <c r="M48" s="31">
        <v>4</v>
      </c>
      <c r="N48" s="5"/>
      <c r="O48" s="31">
        <v>4</v>
      </c>
      <c r="P48" s="5"/>
      <c r="Q48" s="31">
        <v>3</v>
      </c>
      <c r="R48" s="5"/>
      <c r="S48" s="31">
        <v>3</v>
      </c>
      <c r="T48" s="5"/>
      <c r="U48" s="254"/>
      <c r="W48" s="56"/>
    </row>
    <row r="49" spans="1:23" s="5" customFormat="1" x14ac:dyDescent="0.25">
      <c r="A49" s="10"/>
      <c r="B49" s="41">
        <v>30</v>
      </c>
      <c r="C49" s="40" t="s">
        <v>530</v>
      </c>
      <c r="D49" s="30"/>
      <c r="E49" s="157">
        <v>84.710599999999999</v>
      </c>
      <c r="F49" s="3"/>
      <c r="G49" s="61">
        <f t="shared" si="0"/>
        <v>2541.3180000000002</v>
      </c>
      <c r="H49" s="29"/>
      <c r="I49" s="48" t="s">
        <v>26</v>
      </c>
      <c r="J49" s="29"/>
      <c r="K49" s="31">
        <v>4</v>
      </c>
      <c r="L49" s="12"/>
      <c r="M49" s="31">
        <v>4</v>
      </c>
      <c r="O49" s="31">
        <v>4</v>
      </c>
      <c r="Q49" s="31">
        <v>3</v>
      </c>
      <c r="S49" s="31">
        <v>3</v>
      </c>
      <c r="U49" s="254"/>
      <c r="W49" s="56"/>
    </row>
    <row r="50" spans="1:23" s="5" customFormat="1" x14ac:dyDescent="0.25">
      <c r="A50" s="10"/>
      <c r="B50" s="41">
        <v>31</v>
      </c>
      <c r="C50" s="40" t="s">
        <v>531</v>
      </c>
      <c r="D50" s="30"/>
      <c r="E50" s="62">
        <v>130.94999999999999</v>
      </c>
      <c r="F50" s="3"/>
      <c r="G50" s="61">
        <f t="shared" si="0"/>
        <v>4059.45</v>
      </c>
      <c r="H50" s="29"/>
      <c r="I50" s="48" t="s">
        <v>26</v>
      </c>
      <c r="J50" s="29"/>
      <c r="K50" s="31">
        <v>4</v>
      </c>
      <c r="L50" s="12"/>
      <c r="M50" s="31">
        <v>4</v>
      </c>
      <c r="O50" s="31">
        <v>4</v>
      </c>
      <c r="Q50" s="31">
        <v>3</v>
      </c>
      <c r="S50" s="31">
        <v>3</v>
      </c>
      <c r="U50" s="254"/>
      <c r="W50" s="56"/>
    </row>
    <row r="51" spans="1:23" s="5" customFormat="1" x14ac:dyDescent="0.25">
      <c r="A51" s="10"/>
      <c r="B51" s="41">
        <v>8</v>
      </c>
      <c r="C51" s="40" t="s">
        <v>532</v>
      </c>
      <c r="D51" s="30"/>
      <c r="E51" s="62">
        <v>15.33</v>
      </c>
      <c r="F51" s="3"/>
      <c r="G51" s="61">
        <f t="shared" si="0"/>
        <v>122.64</v>
      </c>
      <c r="H51" s="29"/>
      <c r="I51" s="48" t="s">
        <v>26</v>
      </c>
      <c r="J51" s="29"/>
      <c r="K51" s="31">
        <v>4</v>
      </c>
      <c r="L51" s="12"/>
      <c r="M51" s="31">
        <v>4</v>
      </c>
      <c r="O51" s="31">
        <v>4</v>
      </c>
      <c r="Q51" s="31">
        <v>3</v>
      </c>
      <c r="S51" s="31">
        <v>3</v>
      </c>
      <c r="U51" s="254"/>
      <c r="W51" s="56"/>
    </row>
    <row r="52" spans="1:23" s="5" customFormat="1" x14ac:dyDescent="0.25">
      <c r="A52" s="10"/>
      <c r="B52" s="41">
        <v>8</v>
      </c>
      <c r="C52" s="40" t="s">
        <v>533</v>
      </c>
      <c r="D52" s="30"/>
      <c r="E52" s="62">
        <v>17.399999999999999</v>
      </c>
      <c r="F52" s="3"/>
      <c r="G52" s="61">
        <f t="shared" si="0"/>
        <v>139.19999999999999</v>
      </c>
      <c r="H52" s="29"/>
      <c r="I52" s="48" t="s">
        <v>26</v>
      </c>
      <c r="J52" s="29"/>
      <c r="K52" s="31">
        <v>4</v>
      </c>
      <c r="L52" s="12"/>
      <c r="M52" s="31">
        <v>4</v>
      </c>
      <c r="O52" s="31">
        <v>4</v>
      </c>
      <c r="Q52" s="31">
        <v>3</v>
      </c>
      <c r="S52" s="31">
        <v>3</v>
      </c>
      <c r="U52" s="254"/>
      <c r="W52" s="56"/>
    </row>
    <row r="53" spans="1:23" s="5" customFormat="1" x14ac:dyDescent="0.25">
      <c r="A53" s="10"/>
      <c r="B53" s="41">
        <v>8</v>
      </c>
      <c r="C53" s="40" t="s">
        <v>534</v>
      </c>
      <c r="D53" s="30"/>
      <c r="E53" s="62">
        <v>17.7</v>
      </c>
      <c r="F53" s="3"/>
      <c r="G53" s="61">
        <f t="shared" si="0"/>
        <v>141.6</v>
      </c>
      <c r="H53" s="29"/>
      <c r="I53" s="48" t="s">
        <v>26</v>
      </c>
      <c r="J53" s="29"/>
      <c r="K53" s="31">
        <v>4</v>
      </c>
      <c r="L53" s="12"/>
      <c r="M53" s="31">
        <v>4</v>
      </c>
      <c r="O53" s="31">
        <v>4</v>
      </c>
      <c r="Q53" s="31">
        <v>3</v>
      </c>
      <c r="S53" s="31">
        <v>3</v>
      </c>
      <c r="U53" s="254"/>
      <c r="W53" s="56"/>
    </row>
    <row r="54" spans="1:23" s="5" customFormat="1" x14ac:dyDescent="0.25">
      <c r="A54" s="10"/>
      <c r="B54" s="41">
        <v>143</v>
      </c>
      <c r="C54" s="40" t="s">
        <v>535</v>
      </c>
      <c r="D54" s="30"/>
      <c r="E54" s="62">
        <v>85</v>
      </c>
      <c r="F54" s="3"/>
      <c r="G54" s="61">
        <f t="shared" si="0"/>
        <v>12155</v>
      </c>
      <c r="H54" s="29"/>
      <c r="I54" s="48" t="s">
        <v>26</v>
      </c>
      <c r="J54" s="29"/>
      <c r="K54" s="31">
        <v>4</v>
      </c>
      <c r="L54" s="12"/>
      <c r="M54" s="31">
        <v>4</v>
      </c>
      <c r="O54" s="31">
        <v>4</v>
      </c>
      <c r="Q54" s="31">
        <v>3</v>
      </c>
      <c r="S54" s="31">
        <v>3</v>
      </c>
      <c r="U54" s="254"/>
      <c r="W54" s="56"/>
    </row>
    <row r="55" spans="1:23" s="5" customFormat="1" x14ac:dyDescent="0.25">
      <c r="A55" s="10"/>
      <c r="B55" s="41">
        <v>108</v>
      </c>
      <c r="C55" s="40" t="s">
        <v>536</v>
      </c>
      <c r="D55" s="30"/>
      <c r="E55" s="62">
        <v>23.07</v>
      </c>
      <c r="F55" s="3"/>
      <c r="G55" s="61">
        <f t="shared" si="0"/>
        <v>2491.56</v>
      </c>
      <c r="H55" s="29"/>
      <c r="I55" s="48" t="s">
        <v>26</v>
      </c>
      <c r="J55" s="29"/>
      <c r="K55" s="31">
        <v>4</v>
      </c>
      <c r="L55" s="12"/>
      <c r="M55" s="31">
        <v>4</v>
      </c>
      <c r="O55" s="31">
        <v>4</v>
      </c>
      <c r="Q55" s="31">
        <v>3</v>
      </c>
      <c r="S55" s="31">
        <v>3</v>
      </c>
      <c r="U55" s="254"/>
      <c r="W55" s="56"/>
    </row>
    <row r="56" spans="1:23" s="5" customFormat="1" x14ac:dyDescent="0.25">
      <c r="A56" s="10"/>
      <c r="B56" s="41">
        <v>106</v>
      </c>
      <c r="C56" s="40" t="s">
        <v>537</v>
      </c>
      <c r="D56" s="30"/>
      <c r="E56" s="62">
        <v>41.410000000000004</v>
      </c>
      <c r="F56" s="3"/>
      <c r="G56" s="61">
        <f t="shared" si="0"/>
        <v>4389.46</v>
      </c>
      <c r="H56" s="29"/>
      <c r="I56" s="48" t="s">
        <v>26</v>
      </c>
      <c r="J56" s="29"/>
      <c r="K56" s="31">
        <v>4</v>
      </c>
      <c r="L56" s="12"/>
      <c r="M56" s="31">
        <v>4</v>
      </c>
      <c r="O56" s="31">
        <v>4</v>
      </c>
      <c r="Q56" s="31">
        <v>3</v>
      </c>
      <c r="S56" s="31">
        <v>3</v>
      </c>
      <c r="U56" s="254"/>
      <c r="W56" s="56"/>
    </row>
    <row r="57" spans="1:23" s="5" customFormat="1" x14ac:dyDescent="0.25">
      <c r="A57" s="10"/>
      <c r="B57" s="41">
        <v>106</v>
      </c>
      <c r="C57" s="40" t="s">
        <v>538</v>
      </c>
      <c r="D57" s="30"/>
      <c r="E57" s="62">
        <v>41.410000000000004</v>
      </c>
      <c r="F57" s="3"/>
      <c r="G57" s="61">
        <f t="shared" si="0"/>
        <v>4389.46</v>
      </c>
      <c r="H57" s="29"/>
      <c r="I57" s="48" t="s">
        <v>26</v>
      </c>
      <c r="J57" s="29"/>
      <c r="K57" s="31">
        <v>4</v>
      </c>
      <c r="L57" s="12"/>
      <c r="M57" s="31">
        <v>4</v>
      </c>
      <c r="O57" s="31">
        <v>4</v>
      </c>
      <c r="Q57" s="31">
        <v>3</v>
      </c>
      <c r="S57" s="31">
        <v>3</v>
      </c>
      <c r="U57" s="254"/>
      <c r="W57" s="56"/>
    </row>
    <row r="58" spans="1:23" s="5" customFormat="1" x14ac:dyDescent="0.25">
      <c r="A58" s="10"/>
      <c r="B58" s="41">
        <v>20</v>
      </c>
      <c r="C58" s="40" t="s">
        <v>539</v>
      </c>
      <c r="D58" s="30"/>
      <c r="E58" s="62">
        <v>42.37</v>
      </c>
      <c r="F58" s="3"/>
      <c r="G58" s="61">
        <f t="shared" si="0"/>
        <v>847.4</v>
      </c>
      <c r="H58" s="29"/>
      <c r="I58" s="48" t="s">
        <v>26</v>
      </c>
      <c r="J58" s="29"/>
      <c r="K58" s="31">
        <v>4</v>
      </c>
      <c r="L58" s="12"/>
      <c r="M58" s="31">
        <v>4</v>
      </c>
      <c r="O58" s="31">
        <v>4</v>
      </c>
      <c r="Q58" s="31">
        <v>3</v>
      </c>
      <c r="S58" s="31">
        <v>3</v>
      </c>
      <c r="U58" s="254"/>
      <c r="W58" s="56"/>
    </row>
    <row r="59" spans="1:23" s="5" customFormat="1" x14ac:dyDescent="0.25">
      <c r="A59" s="10"/>
      <c r="B59" s="41">
        <v>20</v>
      </c>
      <c r="C59" s="40" t="s">
        <v>540</v>
      </c>
      <c r="D59" s="30"/>
      <c r="E59" s="62">
        <v>42.37</v>
      </c>
      <c r="F59" s="3"/>
      <c r="G59" s="61">
        <f t="shared" si="0"/>
        <v>847.4</v>
      </c>
      <c r="H59" s="29"/>
      <c r="I59" s="48" t="s">
        <v>26</v>
      </c>
      <c r="J59" s="29"/>
      <c r="K59" s="31">
        <v>4</v>
      </c>
      <c r="L59" s="12"/>
      <c r="M59" s="31">
        <v>4</v>
      </c>
      <c r="O59" s="31">
        <v>4</v>
      </c>
      <c r="Q59" s="31">
        <v>3</v>
      </c>
      <c r="S59" s="31">
        <v>3</v>
      </c>
      <c r="U59" s="254"/>
      <c r="W59" s="56"/>
    </row>
    <row r="60" spans="1:23" s="5" customFormat="1" x14ac:dyDescent="0.25">
      <c r="A60" s="10"/>
      <c r="B60" s="41">
        <v>188</v>
      </c>
      <c r="C60" s="40" t="s">
        <v>541</v>
      </c>
      <c r="D60" s="30"/>
      <c r="E60" s="62">
        <v>50.09</v>
      </c>
      <c r="F60" s="3"/>
      <c r="G60" s="61">
        <f>B60*E60</f>
        <v>9416.92</v>
      </c>
      <c r="H60" s="29"/>
      <c r="I60" s="48" t="s">
        <v>26</v>
      </c>
      <c r="J60" s="29"/>
      <c r="K60" s="31">
        <v>4</v>
      </c>
      <c r="L60" s="12"/>
      <c r="M60" s="31">
        <v>4</v>
      </c>
      <c r="O60" s="31">
        <v>4</v>
      </c>
      <c r="Q60" s="31">
        <v>3</v>
      </c>
      <c r="S60" s="31">
        <v>3</v>
      </c>
      <c r="U60" s="254"/>
      <c r="W60" s="56"/>
    </row>
    <row r="61" spans="1:23" s="5" customFormat="1" x14ac:dyDescent="0.25">
      <c r="A61" s="10"/>
      <c r="B61" s="41">
        <v>20</v>
      </c>
      <c r="C61" s="40" t="s">
        <v>542</v>
      </c>
      <c r="D61" s="30"/>
      <c r="E61" s="62">
        <v>88</v>
      </c>
      <c r="F61" s="3"/>
      <c r="G61" s="61">
        <f t="shared" si="0"/>
        <v>1760</v>
      </c>
      <c r="H61" s="29"/>
      <c r="I61" s="48" t="s">
        <v>26</v>
      </c>
      <c r="J61" s="29"/>
      <c r="K61" s="31">
        <v>4</v>
      </c>
      <c r="L61" s="12"/>
      <c r="M61" s="31">
        <v>4</v>
      </c>
      <c r="O61" s="31">
        <v>4</v>
      </c>
      <c r="Q61" s="31">
        <v>3</v>
      </c>
      <c r="S61" s="31">
        <v>3</v>
      </c>
      <c r="U61" s="254"/>
      <c r="W61" s="56"/>
    </row>
    <row r="62" spans="1:23" s="5" customFormat="1" x14ac:dyDescent="0.25">
      <c r="A62" s="10"/>
      <c r="B62" s="41">
        <v>118</v>
      </c>
      <c r="C62" s="40" t="s">
        <v>543</v>
      </c>
      <c r="D62" s="30"/>
      <c r="E62" s="62">
        <v>67.11</v>
      </c>
      <c r="F62" s="3"/>
      <c r="G62" s="61">
        <f t="shared" si="0"/>
        <v>7918.98</v>
      </c>
      <c r="H62" s="29"/>
      <c r="I62" s="48" t="s">
        <v>26</v>
      </c>
      <c r="J62" s="29"/>
      <c r="K62" s="31">
        <v>4</v>
      </c>
      <c r="L62" s="12"/>
      <c r="M62" s="31">
        <v>4</v>
      </c>
      <c r="O62" s="31">
        <v>4</v>
      </c>
      <c r="Q62" s="31">
        <v>3</v>
      </c>
      <c r="S62" s="31">
        <v>3</v>
      </c>
      <c r="U62" s="254"/>
      <c r="W62" s="56"/>
    </row>
    <row r="63" spans="1:23" s="5" customFormat="1" x14ac:dyDescent="0.25">
      <c r="A63" s="10"/>
      <c r="B63" s="41">
        <v>88</v>
      </c>
      <c r="C63" s="40" t="s">
        <v>544</v>
      </c>
      <c r="D63" s="30"/>
      <c r="E63" s="62">
        <v>55.41</v>
      </c>
      <c r="F63" s="3"/>
      <c r="G63" s="61">
        <f t="shared" si="0"/>
        <v>4876.08</v>
      </c>
      <c r="H63" s="29"/>
      <c r="I63" s="48" t="s">
        <v>26</v>
      </c>
      <c r="J63" s="29"/>
      <c r="K63" s="31">
        <v>4</v>
      </c>
      <c r="L63" s="12"/>
      <c r="M63" s="31">
        <v>4</v>
      </c>
      <c r="O63" s="31">
        <v>4</v>
      </c>
      <c r="Q63" s="31">
        <v>3</v>
      </c>
      <c r="S63" s="31">
        <v>3</v>
      </c>
      <c r="U63" s="255"/>
      <c r="W63" s="56"/>
    </row>
    <row r="64" spans="1:23" s="5" customFormat="1" x14ac:dyDescent="0.25">
      <c r="A64" s="10"/>
      <c r="B64" s="41">
        <v>100</v>
      </c>
      <c r="C64" s="40" t="s">
        <v>545</v>
      </c>
      <c r="D64" s="30"/>
      <c r="E64" s="62">
        <v>39</v>
      </c>
      <c r="F64" s="3"/>
      <c r="G64" s="61">
        <f t="shared" si="0"/>
        <v>3900</v>
      </c>
      <c r="H64" s="29"/>
      <c r="I64" s="48" t="s">
        <v>26</v>
      </c>
      <c r="J64" s="29"/>
      <c r="K64" s="31">
        <v>4</v>
      </c>
      <c r="L64" s="12"/>
      <c r="M64" s="31">
        <v>4</v>
      </c>
      <c r="O64" s="31">
        <v>4</v>
      </c>
      <c r="Q64" s="31">
        <v>3</v>
      </c>
      <c r="S64" s="31">
        <v>3</v>
      </c>
      <c r="U64" s="250" t="s">
        <v>546</v>
      </c>
      <c r="W64" s="56"/>
    </row>
    <row r="65" spans="1:23" s="5" customFormat="1" x14ac:dyDescent="0.25">
      <c r="A65" s="10"/>
      <c r="B65" s="41">
        <v>4</v>
      </c>
      <c r="C65" s="40" t="s">
        <v>547</v>
      </c>
      <c r="D65" s="30"/>
      <c r="E65" s="62">
        <v>43</v>
      </c>
      <c r="F65" s="3"/>
      <c r="G65" s="61">
        <f t="shared" si="0"/>
        <v>172</v>
      </c>
      <c r="H65" s="29"/>
      <c r="I65" s="48" t="s">
        <v>26</v>
      </c>
      <c r="J65" s="29"/>
      <c r="K65" s="31">
        <v>4</v>
      </c>
      <c r="L65" s="12"/>
      <c r="M65" s="31">
        <v>4</v>
      </c>
      <c r="O65" s="31">
        <v>4</v>
      </c>
      <c r="Q65" s="31">
        <v>3</v>
      </c>
      <c r="S65" s="31">
        <v>3</v>
      </c>
      <c r="U65" s="251"/>
      <c r="W65" s="56"/>
    </row>
    <row r="66" spans="1:23" s="5" customFormat="1" x14ac:dyDescent="0.25">
      <c r="A66" s="10"/>
      <c r="B66" s="41">
        <v>2</v>
      </c>
      <c r="C66" s="40" t="s">
        <v>548</v>
      </c>
      <c r="D66" s="30"/>
      <c r="E66" s="62">
        <v>110</v>
      </c>
      <c r="F66" s="3"/>
      <c r="G66" s="61">
        <f t="shared" si="0"/>
        <v>220</v>
      </c>
      <c r="H66" s="29"/>
      <c r="I66" s="48" t="s">
        <v>26</v>
      </c>
      <c r="J66" s="29"/>
      <c r="K66" s="31">
        <v>4</v>
      </c>
      <c r="L66" s="12"/>
      <c r="M66" s="31">
        <v>4</v>
      </c>
      <c r="O66" s="31">
        <v>4</v>
      </c>
      <c r="Q66" s="31">
        <v>3</v>
      </c>
      <c r="S66" s="31">
        <v>3</v>
      </c>
      <c r="U66" s="251"/>
      <c r="W66" s="56"/>
    </row>
    <row r="67" spans="1:23" s="5" customFormat="1" x14ac:dyDescent="0.25">
      <c r="A67" s="10"/>
      <c r="B67" s="41">
        <v>30</v>
      </c>
      <c r="C67" s="40" t="s">
        <v>549</v>
      </c>
      <c r="D67" s="30"/>
      <c r="E67" s="62">
        <v>320</v>
      </c>
      <c r="F67" s="3"/>
      <c r="G67" s="61">
        <f t="shared" si="0"/>
        <v>9600</v>
      </c>
      <c r="H67" s="29"/>
      <c r="I67" s="48" t="s">
        <v>26</v>
      </c>
      <c r="J67" s="29"/>
      <c r="K67" s="31">
        <v>4</v>
      </c>
      <c r="L67" s="12"/>
      <c r="M67" s="31">
        <v>4</v>
      </c>
      <c r="O67" s="31">
        <v>4</v>
      </c>
      <c r="Q67" s="31">
        <v>3</v>
      </c>
      <c r="S67" s="31">
        <v>3</v>
      </c>
      <c r="U67" s="251"/>
      <c r="W67" s="56"/>
    </row>
    <row r="68" spans="1:23" s="5" customFormat="1" x14ac:dyDescent="0.25">
      <c r="A68" s="10"/>
      <c r="B68" s="41">
        <v>10</v>
      </c>
      <c r="C68" s="40" t="s">
        <v>550</v>
      </c>
      <c r="D68" s="30"/>
      <c r="E68" s="62">
        <v>230</v>
      </c>
      <c r="F68" s="3"/>
      <c r="G68" s="61">
        <f t="shared" ref="G68:G71" si="1">B68*E68</f>
        <v>2300</v>
      </c>
      <c r="H68" s="29"/>
      <c r="I68" s="48" t="s">
        <v>26</v>
      </c>
      <c r="J68" s="29"/>
      <c r="K68" s="31">
        <v>4</v>
      </c>
      <c r="L68" s="12"/>
      <c r="M68" s="31">
        <v>4</v>
      </c>
      <c r="O68" s="31">
        <v>4</v>
      </c>
      <c r="Q68" s="31">
        <v>3</v>
      </c>
      <c r="S68" s="31">
        <v>3</v>
      </c>
      <c r="U68" s="252"/>
      <c r="W68" s="56"/>
    </row>
    <row r="69" spans="1:23" s="5" customFormat="1" x14ac:dyDescent="0.25">
      <c r="A69" s="10"/>
      <c r="B69" s="41">
        <v>1</v>
      </c>
      <c r="C69" s="40" t="s">
        <v>551</v>
      </c>
      <c r="D69" s="30"/>
      <c r="E69" s="62">
        <v>8502.2999999999993</v>
      </c>
      <c r="F69" s="3"/>
      <c r="G69" s="61">
        <f t="shared" si="1"/>
        <v>8502.2999999999993</v>
      </c>
      <c r="H69" s="29"/>
      <c r="I69" s="48" t="s">
        <v>26</v>
      </c>
      <c r="J69" s="29"/>
      <c r="K69" s="31">
        <v>4</v>
      </c>
      <c r="L69" s="12"/>
      <c r="M69" s="31">
        <v>4</v>
      </c>
      <c r="O69" s="31">
        <v>4</v>
      </c>
      <c r="Q69" s="31">
        <v>3</v>
      </c>
      <c r="S69" s="31">
        <v>2</v>
      </c>
      <c r="U69" s="253" t="s">
        <v>552</v>
      </c>
    </row>
    <row r="70" spans="1:23" s="5" customFormat="1" x14ac:dyDescent="0.25">
      <c r="A70" s="10"/>
      <c r="B70" s="41">
        <v>10</v>
      </c>
      <c r="C70" s="40" t="s">
        <v>553</v>
      </c>
      <c r="D70" s="30"/>
      <c r="E70" s="62">
        <v>1598</v>
      </c>
      <c r="F70" s="3"/>
      <c r="G70" s="61">
        <f t="shared" ref="G70" si="2">B70*E70</f>
        <v>15980</v>
      </c>
      <c r="H70" s="29"/>
      <c r="I70" s="48" t="s">
        <v>26</v>
      </c>
      <c r="J70" s="29"/>
      <c r="K70" s="31"/>
      <c r="L70" s="12"/>
      <c r="M70" s="31"/>
      <c r="O70" s="31"/>
      <c r="Q70" s="31">
        <v>3</v>
      </c>
      <c r="S70" s="31">
        <v>3</v>
      </c>
      <c r="U70" s="254"/>
    </row>
    <row r="71" spans="1:23" s="5" customFormat="1" x14ac:dyDescent="0.25">
      <c r="A71" s="10"/>
      <c r="B71" s="41">
        <v>1</v>
      </c>
      <c r="C71" s="40" t="s">
        <v>554</v>
      </c>
      <c r="D71" s="30"/>
      <c r="E71" s="62">
        <v>2500</v>
      </c>
      <c r="F71" s="3"/>
      <c r="G71" s="61">
        <f t="shared" si="1"/>
        <v>2500</v>
      </c>
      <c r="H71" s="29"/>
      <c r="I71" s="48" t="s">
        <v>26</v>
      </c>
      <c r="J71" s="29"/>
      <c r="K71" s="31">
        <v>4</v>
      </c>
      <c r="L71" s="12"/>
      <c r="M71" s="31">
        <v>4</v>
      </c>
      <c r="O71" s="31">
        <v>4</v>
      </c>
      <c r="Q71" s="31">
        <v>3</v>
      </c>
      <c r="S71" s="31">
        <v>3</v>
      </c>
      <c r="U71" s="254"/>
    </row>
    <row r="72" spans="1:23" s="5" customFormat="1" x14ac:dyDescent="0.25">
      <c r="A72" s="10"/>
      <c r="B72" s="41">
        <v>3</v>
      </c>
      <c r="C72" s="40" t="s">
        <v>555</v>
      </c>
      <c r="E72" s="62">
        <f>60184.8/3</f>
        <v>20061.600000000002</v>
      </c>
      <c r="G72" s="61">
        <v>60184.800000000003</v>
      </c>
      <c r="H72" s="29"/>
      <c r="I72" s="48" t="s">
        <v>26</v>
      </c>
      <c r="J72" s="29"/>
      <c r="K72" s="31">
        <v>4</v>
      </c>
      <c r="L72" s="12"/>
      <c r="M72" s="31">
        <v>4</v>
      </c>
      <c r="O72" s="31">
        <v>4</v>
      </c>
      <c r="Q72" s="31">
        <v>3</v>
      </c>
      <c r="S72" s="31">
        <v>2</v>
      </c>
      <c r="U72" s="254"/>
    </row>
    <row r="73" spans="1:23" s="5" customFormat="1" x14ac:dyDescent="0.25">
      <c r="A73" s="10"/>
      <c r="B73" s="41">
        <v>1</v>
      </c>
      <c r="C73" s="40" t="s">
        <v>556</v>
      </c>
      <c r="D73" s="30"/>
      <c r="E73" s="62">
        <v>11488.8</v>
      </c>
      <c r="F73" s="3"/>
      <c r="G73" s="61">
        <f t="shared" ref="G73:G78" si="3">B73*E73</f>
        <v>11488.8</v>
      </c>
      <c r="H73" s="29"/>
      <c r="I73" s="48" t="s">
        <v>26</v>
      </c>
      <c r="J73" s="29"/>
      <c r="K73" s="31">
        <v>4</v>
      </c>
      <c r="L73" s="12"/>
      <c r="M73" s="31">
        <v>4</v>
      </c>
      <c r="O73" s="31">
        <v>4</v>
      </c>
      <c r="Q73" s="31">
        <v>3</v>
      </c>
      <c r="S73" s="31">
        <v>3</v>
      </c>
      <c r="U73" s="254"/>
    </row>
    <row r="74" spans="1:23" s="5" customFormat="1" x14ac:dyDescent="0.25">
      <c r="A74" s="10"/>
      <c r="B74" s="41">
        <v>10</v>
      </c>
      <c r="C74" s="195" t="s">
        <v>557</v>
      </c>
      <c r="D74" s="30"/>
      <c r="E74" s="62">
        <v>86.6</v>
      </c>
      <c r="F74" s="3"/>
      <c r="G74" s="61">
        <f t="shared" si="3"/>
        <v>866</v>
      </c>
      <c r="H74" s="29"/>
      <c r="I74" s="48" t="s">
        <v>26</v>
      </c>
      <c r="J74" s="29"/>
      <c r="K74" s="31"/>
      <c r="L74" s="12"/>
      <c r="M74" s="31"/>
      <c r="O74" s="31"/>
      <c r="Q74" s="31">
        <v>3</v>
      </c>
      <c r="S74" s="31">
        <v>2</v>
      </c>
      <c r="U74" s="254"/>
    </row>
    <row r="75" spans="1:23" s="5" customFormat="1" x14ac:dyDescent="0.25">
      <c r="A75" s="10"/>
      <c r="B75" s="41">
        <v>2</v>
      </c>
      <c r="C75" s="40" t="s">
        <v>558</v>
      </c>
      <c r="D75" s="30"/>
      <c r="E75" s="62">
        <v>1743.2449999999999</v>
      </c>
      <c r="F75" s="3"/>
      <c r="G75" s="61">
        <f t="shared" si="3"/>
        <v>3486.49</v>
      </c>
      <c r="H75" s="29"/>
      <c r="I75" s="48" t="s">
        <v>26</v>
      </c>
      <c r="J75" s="29"/>
      <c r="K75" s="31"/>
      <c r="L75" s="12"/>
      <c r="M75" s="31"/>
      <c r="O75" s="31"/>
      <c r="Q75" s="31">
        <v>3</v>
      </c>
      <c r="S75" s="31">
        <v>3</v>
      </c>
      <c r="U75" s="255"/>
    </row>
    <row r="76" spans="1:23" s="5" customFormat="1" ht="15.75" customHeight="1" x14ac:dyDescent="0.25">
      <c r="A76" s="10"/>
      <c r="B76" s="41">
        <v>61</v>
      </c>
      <c r="C76" s="40" t="s">
        <v>559</v>
      </c>
      <c r="D76" s="30"/>
      <c r="E76" s="62">
        <v>3573</v>
      </c>
      <c r="F76" s="3"/>
      <c r="G76" s="61">
        <f t="shared" si="3"/>
        <v>217953</v>
      </c>
      <c r="H76" s="29"/>
      <c r="I76" s="48" t="s">
        <v>26</v>
      </c>
      <c r="J76" s="29"/>
      <c r="K76" s="31">
        <v>4</v>
      </c>
      <c r="L76" s="12"/>
      <c r="M76" s="31">
        <v>4</v>
      </c>
      <c r="O76" s="31">
        <v>4</v>
      </c>
      <c r="Q76" s="31">
        <v>3</v>
      </c>
      <c r="S76" s="31">
        <v>2</v>
      </c>
      <c r="U76" s="250" t="s">
        <v>560</v>
      </c>
    </row>
    <row r="77" spans="1:23" s="5" customFormat="1" x14ac:dyDescent="0.25">
      <c r="A77" s="10"/>
      <c r="B77" s="41">
        <v>4</v>
      </c>
      <c r="C77" s="40" t="s">
        <v>561</v>
      </c>
      <c r="D77" s="30"/>
      <c r="E77" s="62">
        <v>1733</v>
      </c>
      <c r="F77" s="3"/>
      <c r="G77" s="61">
        <f t="shared" si="3"/>
        <v>6932</v>
      </c>
      <c r="H77" s="29"/>
      <c r="I77" s="48" t="s">
        <v>26</v>
      </c>
      <c r="J77" s="29"/>
      <c r="K77" s="31">
        <v>4</v>
      </c>
      <c r="L77" s="12"/>
      <c r="M77" s="31">
        <v>4</v>
      </c>
      <c r="O77" s="31">
        <v>4</v>
      </c>
      <c r="Q77" s="31">
        <v>3</v>
      </c>
      <c r="S77" s="31">
        <v>2</v>
      </c>
      <c r="U77" s="251"/>
    </row>
    <row r="78" spans="1:23" s="5" customFormat="1" x14ac:dyDescent="0.25">
      <c r="A78" s="10"/>
      <c r="B78" s="41">
        <v>3</v>
      </c>
      <c r="C78" s="40" t="s">
        <v>562</v>
      </c>
      <c r="D78" s="30"/>
      <c r="E78" s="62">
        <v>1920</v>
      </c>
      <c r="F78" s="3"/>
      <c r="G78" s="61">
        <f t="shared" si="3"/>
        <v>5760</v>
      </c>
      <c r="H78" s="29"/>
      <c r="I78" s="48" t="s">
        <v>26</v>
      </c>
      <c r="J78" s="29"/>
      <c r="K78" s="31">
        <v>4</v>
      </c>
      <c r="L78" s="12"/>
      <c r="M78" s="31">
        <v>4</v>
      </c>
      <c r="O78" s="31">
        <v>4</v>
      </c>
      <c r="Q78" s="31">
        <v>3</v>
      </c>
      <c r="S78" s="31">
        <v>2</v>
      </c>
      <c r="U78" s="252"/>
    </row>
    <row r="79" spans="1:23" s="5" customFormat="1" x14ac:dyDescent="0.25">
      <c r="A79" s="10"/>
      <c r="B79" s="198">
        <v>4</v>
      </c>
      <c r="C79" s="40" t="s">
        <v>563</v>
      </c>
      <c r="D79" s="30"/>
      <c r="E79" s="62">
        <f>G79/B79</f>
        <v>809</v>
      </c>
      <c r="F79" s="3"/>
      <c r="G79" s="61">
        <v>3236</v>
      </c>
      <c r="H79" s="29"/>
      <c r="I79" s="48" t="s">
        <v>26</v>
      </c>
      <c r="J79" s="29"/>
      <c r="K79" s="31">
        <v>4</v>
      </c>
      <c r="L79" s="12"/>
      <c r="M79" s="31">
        <v>4</v>
      </c>
      <c r="O79" s="31">
        <v>4</v>
      </c>
      <c r="Q79" s="31">
        <v>3</v>
      </c>
      <c r="S79" s="31">
        <v>2</v>
      </c>
      <c r="U79" s="250" t="s">
        <v>564</v>
      </c>
      <c r="V79" s="5" t="s">
        <v>565</v>
      </c>
    </row>
    <row r="80" spans="1:23" s="5" customFormat="1" x14ac:dyDescent="0.25">
      <c r="A80" s="10"/>
      <c r="B80" s="41">
        <v>1</v>
      </c>
      <c r="C80" s="40" t="s">
        <v>566</v>
      </c>
      <c r="D80" s="30"/>
      <c r="E80" s="62">
        <v>449</v>
      </c>
      <c r="F80" s="3"/>
      <c r="G80" s="61">
        <v>449</v>
      </c>
      <c r="H80" s="29"/>
      <c r="I80" s="48" t="s">
        <v>26</v>
      </c>
      <c r="J80" s="29"/>
      <c r="K80" s="31">
        <v>4</v>
      </c>
      <c r="L80" s="12"/>
      <c r="M80" s="31">
        <v>4</v>
      </c>
      <c r="O80" s="31">
        <v>4</v>
      </c>
      <c r="Q80" s="31">
        <v>3</v>
      </c>
      <c r="S80" s="31">
        <v>3</v>
      </c>
      <c r="U80" s="251"/>
    </row>
    <row r="81" spans="1:21" s="5" customFormat="1" x14ac:dyDescent="0.25">
      <c r="A81" s="10"/>
      <c r="B81" s="41">
        <v>2</v>
      </c>
      <c r="C81" s="40" t="s">
        <v>567</v>
      </c>
      <c r="D81" s="30"/>
      <c r="E81" s="62">
        <f t="shared" ref="E81:E87" si="4">G81/B81</f>
        <v>357</v>
      </c>
      <c r="F81" s="3"/>
      <c r="G81" s="61">
        <v>714</v>
      </c>
      <c r="H81" s="29"/>
      <c r="I81" s="48" t="s">
        <v>26</v>
      </c>
      <c r="J81" s="29"/>
      <c r="K81" s="31"/>
      <c r="L81" s="12"/>
      <c r="M81" s="31"/>
      <c r="O81" s="31"/>
      <c r="Q81" s="31">
        <v>3</v>
      </c>
      <c r="S81" s="31">
        <v>1</v>
      </c>
      <c r="U81" s="251"/>
    </row>
    <row r="82" spans="1:21" s="5" customFormat="1" x14ac:dyDescent="0.25">
      <c r="A82" s="10"/>
      <c r="B82" s="41">
        <v>2</v>
      </c>
      <c r="C82" s="40" t="s">
        <v>568</v>
      </c>
      <c r="D82" s="30"/>
      <c r="E82" s="62">
        <f t="shared" si="4"/>
        <v>269</v>
      </c>
      <c r="F82" s="3"/>
      <c r="G82" s="61">
        <v>538</v>
      </c>
      <c r="H82" s="29"/>
      <c r="I82" s="48" t="s">
        <v>26</v>
      </c>
      <c r="J82" s="29"/>
      <c r="K82" s="31">
        <v>4</v>
      </c>
      <c r="L82" s="12"/>
      <c r="M82" s="31">
        <v>4</v>
      </c>
      <c r="O82" s="31">
        <v>4</v>
      </c>
      <c r="Q82" s="31">
        <v>3</v>
      </c>
      <c r="S82" s="31">
        <v>3</v>
      </c>
      <c r="U82" s="251"/>
    </row>
    <row r="83" spans="1:21" s="5" customFormat="1" x14ac:dyDescent="0.25">
      <c r="A83" s="10"/>
      <c r="B83" s="41">
        <v>2</v>
      </c>
      <c r="C83" s="40" t="s">
        <v>569</v>
      </c>
      <c r="D83" s="30"/>
      <c r="E83" s="62">
        <f t="shared" si="4"/>
        <v>5858</v>
      </c>
      <c r="F83" s="3"/>
      <c r="G83" s="61">
        <v>11716</v>
      </c>
      <c r="H83" s="29"/>
      <c r="I83" s="48" t="s">
        <v>26</v>
      </c>
      <c r="J83" s="29"/>
      <c r="K83" s="31">
        <v>4</v>
      </c>
      <c r="L83" s="12"/>
      <c r="M83" s="31">
        <v>4</v>
      </c>
      <c r="O83" s="31">
        <v>4</v>
      </c>
      <c r="Q83" s="31">
        <v>3</v>
      </c>
      <c r="S83" s="31">
        <v>1</v>
      </c>
      <c r="U83" s="251"/>
    </row>
    <row r="84" spans="1:21" s="5" customFormat="1" x14ac:dyDescent="0.25">
      <c r="A84" s="10"/>
      <c r="B84" s="41">
        <v>24</v>
      </c>
      <c r="C84" s="40" t="s">
        <v>570</v>
      </c>
      <c r="D84" s="30"/>
      <c r="E84" s="62">
        <f t="shared" si="4"/>
        <v>831.67666666666673</v>
      </c>
      <c r="F84" s="3"/>
      <c r="G84" s="61">
        <v>19960.240000000002</v>
      </c>
      <c r="H84" s="29"/>
      <c r="I84" s="48" t="s">
        <v>26</v>
      </c>
      <c r="J84" s="29"/>
      <c r="K84" s="31">
        <v>4</v>
      </c>
      <c r="L84" s="12"/>
      <c r="M84" s="31">
        <v>4</v>
      </c>
      <c r="O84" s="31">
        <v>4</v>
      </c>
      <c r="Q84" s="31">
        <v>3</v>
      </c>
      <c r="S84" s="31">
        <v>1</v>
      </c>
      <c r="U84" s="251"/>
    </row>
    <row r="85" spans="1:21" s="5" customFormat="1" x14ac:dyDescent="0.25">
      <c r="A85" s="10"/>
      <c r="B85" s="41">
        <v>18</v>
      </c>
      <c r="C85" s="40" t="s">
        <v>571</v>
      </c>
      <c r="D85" s="30"/>
      <c r="E85" s="62">
        <f t="shared" si="4"/>
        <v>540</v>
      </c>
      <c r="F85" s="3"/>
      <c r="G85" s="61">
        <v>9720</v>
      </c>
      <c r="H85" s="29"/>
      <c r="I85" s="48" t="s">
        <v>26</v>
      </c>
      <c r="J85" s="29"/>
      <c r="K85" s="31">
        <v>4</v>
      </c>
      <c r="L85" s="12"/>
      <c r="M85" s="31">
        <v>4</v>
      </c>
      <c r="O85" s="31">
        <v>4</v>
      </c>
      <c r="Q85" s="31">
        <v>3</v>
      </c>
      <c r="S85" s="31">
        <v>1</v>
      </c>
      <c r="U85" s="251"/>
    </row>
    <row r="86" spans="1:21" s="5" customFormat="1" x14ac:dyDescent="0.25">
      <c r="A86" s="10"/>
      <c r="B86" s="41">
        <v>10</v>
      </c>
      <c r="C86" s="40" t="s">
        <v>572</v>
      </c>
      <c r="D86" s="30"/>
      <c r="E86" s="62">
        <f t="shared" si="4"/>
        <v>506.49200000000002</v>
      </c>
      <c r="F86" s="3"/>
      <c r="G86" s="61">
        <v>5064.92</v>
      </c>
      <c r="H86" s="29"/>
      <c r="I86" s="48" t="s">
        <v>26</v>
      </c>
      <c r="J86" s="29"/>
      <c r="K86" s="31">
        <v>4</v>
      </c>
      <c r="L86" s="12"/>
      <c r="M86" s="31">
        <v>4</v>
      </c>
      <c r="O86" s="31">
        <v>4</v>
      </c>
      <c r="Q86" s="31">
        <v>3</v>
      </c>
      <c r="S86" s="31">
        <v>1</v>
      </c>
      <c r="U86" s="251"/>
    </row>
    <row r="87" spans="1:21" s="5" customFormat="1" x14ac:dyDescent="0.25">
      <c r="A87" s="10"/>
      <c r="B87" s="41">
        <v>21</v>
      </c>
      <c r="C87" s="40" t="s">
        <v>573</v>
      </c>
      <c r="D87" s="30"/>
      <c r="E87" s="62">
        <f t="shared" si="4"/>
        <v>577.99904761904759</v>
      </c>
      <c r="F87" s="3"/>
      <c r="G87" s="61">
        <v>12137.98</v>
      </c>
      <c r="H87" s="29"/>
      <c r="I87" s="48" t="s">
        <v>26</v>
      </c>
      <c r="J87" s="29"/>
      <c r="K87" s="31">
        <v>4</v>
      </c>
      <c r="L87" s="12"/>
      <c r="M87" s="31">
        <v>4</v>
      </c>
      <c r="O87" s="31">
        <v>4</v>
      </c>
      <c r="Q87" s="31">
        <v>3</v>
      </c>
      <c r="S87" s="31">
        <v>1</v>
      </c>
      <c r="U87" s="251"/>
    </row>
    <row r="88" spans="1:21" s="5" customFormat="1" x14ac:dyDescent="0.25">
      <c r="A88" s="10"/>
      <c r="B88" s="41">
        <v>2</v>
      </c>
      <c r="C88" s="40" t="s">
        <v>574</v>
      </c>
      <c r="D88" s="30"/>
      <c r="E88" s="62">
        <f>G88/2</f>
        <v>2106.46</v>
      </c>
      <c r="F88" s="3"/>
      <c r="G88" s="61">
        <v>4212.92</v>
      </c>
      <c r="H88" s="29"/>
      <c r="I88" s="48" t="s">
        <v>26</v>
      </c>
      <c r="J88" s="29"/>
      <c r="K88" s="31">
        <v>4</v>
      </c>
      <c r="L88" s="12"/>
      <c r="M88" s="31">
        <v>4</v>
      </c>
      <c r="O88" s="31">
        <v>4</v>
      </c>
      <c r="Q88" s="31">
        <v>3</v>
      </c>
      <c r="S88" s="31">
        <v>1</v>
      </c>
      <c r="U88" s="251"/>
    </row>
    <row r="89" spans="1:21" s="5" customFormat="1" x14ac:dyDescent="0.25">
      <c r="A89" s="10"/>
      <c r="B89" s="41">
        <v>46</v>
      </c>
      <c r="C89" s="40" t="s">
        <v>575</v>
      </c>
      <c r="D89" s="30"/>
      <c r="E89" s="62">
        <f>G89/B89</f>
        <v>351</v>
      </c>
      <c r="F89" s="3"/>
      <c r="G89" s="61">
        <v>16146</v>
      </c>
      <c r="H89" s="29"/>
      <c r="I89" s="48" t="s">
        <v>26</v>
      </c>
      <c r="J89" s="29"/>
      <c r="K89" s="31">
        <v>4</v>
      </c>
      <c r="L89" s="12"/>
      <c r="M89" s="31">
        <v>4</v>
      </c>
      <c r="O89" s="31">
        <v>4</v>
      </c>
      <c r="Q89" s="31">
        <v>3</v>
      </c>
      <c r="S89" s="31">
        <v>1</v>
      </c>
      <c r="U89" s="251"/>
    </row>
    <row r="90" spans="1:21" s="5" customFormat="1" x14ac:dyDescent="0.25">
      <c r="A90" s="10"/>
      <c r="B90" s="41">
        <v>15</v>
      </c>
      <c r="C90" s="40" t="s">
        <v>576</v>
      </c>
      <c r="D90" s="30"/>
      <c r="E90" s="62">
        <f>G90/B90</f>
        <v>541.55866666666668</v>
      </c>
      <c r="F90" s="3"/>
      <c r="G90" s="61">
        <v>8123.38</v>
      </c>
      <c r="H90" s="29"/>
      <c r="I90" s="48" t="s">
        <v>26</v>
      </c>
      <c r="J90" s="29"/>
      <c r="K90" s="31">
        <v>4</v>
      </c>
      <c r="L90" s="12"/>
      <c r="M90" s="31">
        <v>4</v>
      </c>
      <c r="O90" s="31">
        <v>4</v>
      </c>
      <c r="Q90" s="31">
        <v>3</v>
      </c>
      <c r="S90" s="31">
        <v>1</v>
      </c>
      <c r="U90" s="251"/>
    </row>
    <row r="91" spans="1:21" s="5" customFormat="1" x14ac:dyDescent="0.25">
      <c r="A91" s="10"/>
      <c r="B91" s="41">
        <v>1</v>
      </c>
      <c r="C91" s="40" t="s">
        <v>577</v>
      </c>
      <c r="D91" s="30"/>
      <c r="E91" s="62">
        <v>7150</v>
      </c>
      <c r="F91" s="3"/>
      <c r="G91" s="61">
        <v>7150</v>
      </c>
      <c r="H91" s="29"/>
      <c r="I91" s="48" t="s">
        <v>26</v>
      </c>
      <c r="J91" s="29"/>
      <c r="K91" s="31">
        <v>4</v>
      </c>
      <c r="L91" s="12"/>
      <c r="M91" s="31">
        <v>4</v>
      </c>
      <c r="O91" s="31">
        <v>4</v>
      </c>
      <c r="Q91" s="31">
        <v>3</v>
      </c>
      <c r="S91" s="31">
        <v>1</v>
      </c>
      <c r="U91" s="251"/>
    </row>
    <row r="92" spans="1:21" s="5" customFormat="1" x14ac:dyDescent="0.25">
      <c r="A92" s="10"/>
      <c r="B92" s="41">
        <v>8</v>
      </c>
      <c r="C92" s="40" t="s">
        <v>578</v>
      </c>
      <c r="D92" s="30"/>
      <c r="E92" s="62">
        <f>G92/B92</f>
        <v>275.64999999999998</v>
      </c>
      <c r="F92" s="3"/>
      <c r="G92" s="61">
        <v>2205.1999999999998</v>
      </c>
      <c r="H92" s="29"/>
      <c r="I92" s="48" t="s">
        <v>26</v>
      </c>
      <c r="J92" s="29"/>
      <c r="K92" s="31">
        <v>4</v>
      </c>
      <c r="L92" s="12"/>
      <c r="M92" s="31">
        <v>4</v>
      </c>
      <c r="O92" s="31">
        <v>4</v>
      </c>
      <c r="Q92" s="31">
        <v>3</v>
      </c>
      <c r="S92" s="31">
        <v>1</v>
      </c>
      <c r="U92" s="251"/>
    </row>
    <row r="93" spans="1:21" s="5" customFormat="1" x14ac:dyDescent="0.25">
      <c r="A93" s="10"/>
      <c r="B93" s="41">
        <v>3</v>
      </c>
      <c r="C93" s="40" t="s">
        <v>579</v>
      </c>
      <c r="D93" s="30"/>
      <c r="E93" s="62">
        <f>G93/B93</f>
        <v>1786.0833333333333</v>
      </c>
      <c r="F93" s="3"/>
      <c r="G93" s="61">
        <v>5358.25</v>
      </c>
      <c r="H93" s="29"/>
      <c r="I93" s="48" t="s">
        <v>26</v>
      </c>
      <c r="J93" s="29"/>
      <c r="K93" s="31">
        <v>4</v>
      </c>
      <c r="L93" s="12"/>
      <c r="M93" s="31">
        <v>4</v>
      </c>
      <c r="O93" s="31">
        <v>4</v>
      </c>
      <c r="Q93" s="31">
        <v>3</v>
      </c>
      <c r="S93" s="31">
        <v>1</v>
      </c>
      <c r="U93" s="251"/>
    </row>
    <row r="94" spans="1:21" s="5" customFormat="1" x14ac:dyDescent="0.25">
      <c r="A94" s="10"/>
      <c r="B94" s="41">
        <v>5</v>
      </c>
      <c r="C94" s="40" t="s">
        <v>580</v>
      </c>
      <c r="D94" s="30"/>
      <c r="E94" s="62">
        <f>G94/B94</f>
        <v>225</v>
      </c>
      <c r="F94" s="3"/>
      <c r="G94" s="61">
        <v>1125</v>
      </c>
      <c r="H94" s="29"/>
      <c r="I94" s="48" t="s">
        <v>26</v>
      </c>
      <c r="J94" s="29"/>
      <c r="K94" s="31">
        <v>4</v>
      </c>
      <c r="L94" s="12"/>
      <c r="M94" s="31">
        <v>4</v>
      </c>
      <c r="O94" s="31">
        <v>4</v>
      </c>
      <c r="Q94" s="31">
        <v>3</v>
      </c>
      <c r="S94" s="31">
        <v>3</v>
      </c>
      <c r="U94" s="252"/>
    </row>
    <row r="95" spans="1:21" s="5" customFormat="1" x14ac:dyDescent="0.25">
      <c r="A95" s="10"/>
      <c r="B95" s="41">
        <v>4</v>
      </c>
      <c r="C95" s="40" t="s">
        <v>581</v>
      </c>
      <c r="D95" s="30"/>
      <c r="E95" s="62">
        <v>600</v>
      </c>
      <c r="F95" s="3"/>
      <c r="G95" s="61">
        <f t="shared" ref="G95:G128" si="5">B95*E95</f>
        <v>2400</v>
      </c>
      <c r="H95" s="29"/>
      <c r="I95" s="48" t="s">
        <v>26</v>
      </c>
      <c r="J95" s="29"/>
      <c r="K95" s="31">
        <v>4</v>
      </c>
      <c r="L95" s="12"/>
      <c r="M95" s="31">
        <v>4</v>
      </c>
      <c r="O95" s="31">
        <v>4</v>
      </c>
      <c r="Q95" s="31">
        <v>3</v>
      </c>
      <c r="S95" s="31">
        <v>3</v>
      </c>
      <c r="U95" s="253" t="s">
        <v>582</v>
      </c>
    </row>
    <row r="96" spans="1:21" s="5" customFormat="1" x14ac:dyDescent="0.25">
      <c r="A96" s="10"/>
      <c r="B96" s="41">
        <v>2</v>
      </c>
      <c r="C96" s="40" t="s">
        <v>583</v>
      </c>
      <c r="D96" s="30"/>
      <c r="E96" s="62">
        <v>1202.5999999999999</v>
      </c>
      <c r="F96" s="3"/>
      <c r="G96" s="61">
        <f t="shared" si="5"/>
        <v>2405.1999999999998</v>
      </c>
      <c r="H96" s="29"/>
      <c r="I96" s="48" t="s">
        <v>26</v>
      </c>
      <c r="J96" s="29"/>
      <c r="K96" s="31">
        <v>4</v>
      </c>
      <c r="L96" s="12"/>
      <c r="M96" s="31">
        <v>4</v>
      </c>
      <c r="O96" s="31">
        <v>4</v>
      </c>
      <c r="Q96" s="31">
        <v>3</v>
      </c>
      <c r="S96" s="31">
        <v>3</v>
      </c>
      <c r="U96" s="254"/>
    </row>
    <row r="97" spans="1:21" s="5" customFormat="1" x14ac:dyDescent="0.25">
      <c r="A97" s="10"/>
      <c r="B97" s="41">
        <v>1</v>
      </c>
      <c r="C97" s="40" t="s">
        <v>584</v>
      </c>
      <c r="D97" s="30"/>
      <c r="E97" s="62">
        <v>1850</v>
      </c>
      <c r="F97" s="3"/>
      <c r="G97" s="61">
        <f t="shared" si="5"/>
        <v>1850</v>
      </c>
      <c r="H97" s="29"/>
      <c r="I97" s="48" t="s">
        <v>26</v>
      </c>
      <c r="J97" s="29"/>
      <c r="K97" s="31">
        <v>4</v>
      </c>
      <c r="L97" s="12"/>
      <c r="M97" s="31">
        <v>4</v>
      </c>
      <c r="O97" s="31">
        <v>4</v>
      </c>
      <c r="Q97" s="31">
        <v>3</v>
      </c>
      <c r="S97" s="31">
        <v>2</v>
      </c>
      <c r="U97" s="254"/>
    </row>
    <row r="98" spans="1:21" s="5" customFormat="1" x14ac:dyDescent="0.25">
      <c r="A98" s="10"/>
      <c r="B98" s="41">
        <v>2</v>
      </c>
      <c r="C98" s="40" t="s">
        <v>585</v>
      </c>
      <c r="D98" s="30"/>
      <c r="E98" s="62">
        <v>8898</v>
      </c>
      <c r="F98" s="3"/>
      <c r="G98" s="61">
        <f t="shared" si="5"/>
        <v>17796</v>
      </c>
      <c r="H98" s="29"/>
      <c r="I98" s="48" t="s">
        <v>26</v>
      </c>
      <c r="J98" s="29"/>
      <c r="K98" s="31">
        <v>4</v>
      </c>
      <c r="L98" s="12"/>
      <c r="M98" s="31">
        <v>4</v>
      </c>
      <c r="O98" s="31">
        <v>4</v>
      </c>
      <c r="Q98" s="31">
        <v>3</v>
      </c>
      <c r="S98" s="31">
        <v>2</v>
      </c>
      <c r="U98" s="254"/>
    </row>
    <row r="99" spans="1:21" s="5" customFormat="1" x14ac:dyDescent="0.25">
      <c r="A99" s="10"/>
      <c r="B99" s="41">
        <v>3</v>
      </c>
      <c r="C99" s="40" t="s">
        <v>586</v>
      </c>
      <c r="D99" s="30"/>
      <c r="E99" s="62">
        <v>700</v>
      </c>
      <c r="F99" s="3"/>
      <c r="G99" s="61">
        <f t="shared" si="5"/>
        <v>2100</v>
      </c>
      <c r="H99" s="29"/>
      <c r="I99" s="48" t="s">
        <v>26</v>
      </c>
      <c r="J99" s="29"/>
      <c r="K99" s="31">
        <v>4</v>
      </c>
      <c r="L99" s="12"/>
      <c r="M99" s="31">
        <v>4</v>
      </c>
      <c r="O99" s="31">
        <v>4</v>
      </c>
      <c r="Q99" s="31">
        <v>3</v>
      </c>
      <c r="S99" s="31">
        <v>3</v>
      </c>
      <c r="U99" s="254"/>
    </row>
    <row r="100" spans="1:21" s="5" customFormat="1" x14ac:dyDescent="0.25">
      <c r="A100" s="10"/>
      <c r="B100" s="41">
        <v>1</v>
      </c>
      <c r="C100" s="40" t="s">
        <v>587</v>
      </c>
      <c r="D100" s="30"/>
      <c r="E100" s="62">
        <v>3043</v>
      </c>
      <c r="F100" s="3"/>
      <c r="G100" s="61">
        <f t="shared" si="5"/>
        <v>3043</v>
      </c>
      <c r="H100" s="29"/>
      <c r="I100" s="48" t="s">
        <v>26</v>
      </c>
      <c r="J100" s="29"/>
      <c r="K100" s="31">
        <v>4</v>
      </c>
      <c r="L100" s="12"/>
      <c r="M100" s="31">
        <v>4</v>
      </c>
      <c r="O100" s="31">
        <v>4</v>
      </c>
      <c r="Q100" s="31">
        <v>3</v>
      </c>
      <c r="S100" s="31">
        <v>2</v>
      </c>
      <c r="U100" s="255"/>
    </row>
    <row r="101" spans="1:21" s="5" customFormat="1" x14ac:dyDescent="0.25">
      <c r="A101" s="10"/>
      <c r="B101" s="41">
        <v>4</v>
      </c>
      <c r="C101" s="40" t="s">
        <v>588</v>
      </c>
      <c r="D101" s="30"/>
      <c r="E101" s="62"/>
      <c r="F101" s="3"/>
      <c r="G101" s="61"/>
      <c r="H101" s="29"/>
      <c r="I101" s="48"/>
      <c r="J101" s="29"/>
      <c r="K101" s="31">
        <v>4</v>
      </c>
      <c r="L101" s="12"/>
      <c r="M101" s="31">
        <v>4</v>
      </c>
      <c r="O101" s="31">
        <v>4</v>
      </c>
      <c r="Q101" s="31">
        <v>3</v>
      </c>
      <c r="S101" s="31">
        <v>1</v>
      </c>
      <c r="U101" s="256" t="s">
        <v>589</v>
      </c>
    </row>
    <row r="102" spans="1:21" s="5" customFormat="1" x14ac:dyDescent="0.25">
      <c r="A102" s="10"/>
      <c r="B102" s="41">
        <v>2</v>
      </c>
      <c r="C102" s="40" t="s">
        <v>590</v>
      </c>
      <c r="D102" s="30"/>
      <c r="E102" s="62">
        <f>5028/2</f>
        <v>2514</v>
      </c>
      <c r="F102" s="3"/>
      <c r="G102" s="197">
        <f t="shared" si="5"/>
        <v>5028</v>
      </c>
      <c r="H102" s="29"/>
      <c r="I102" s="48"/>
      <c r="J102" s="29"/>
      <c r="K102" s="31">
        <v>4</v>
      </c>
      <c r="L102" s="12"/>
      <c r="M102" s="31">
        <v>4</v>
      </c>
      <c r="O102" s="31">
        <v>4</v>
      </c>
      <c r="Q102" s="31">
        <v>3</v>
      </c>
      <c r="S102" s="31">
        <v>1</v>
      </c>
      <c r="U102" s="257"/>
    </row>
    <row r="103" spans="1:21" s="5" customFormat="1" x14ac:dyDescent="0.25">
      <c r="A103" s="10"/>
      <c r="B103" s="41">
        <v>2</v>
      </c>
      <c r="C103" s="40" t="s">
        <v>591</v>
      </c>
      <c r="D103" s="30"/>
      <c r="E103" s="62">
        <v>2514</v>
      </c>
      <c r="F103" s="3"/>
      <c r="G103" s="197">
        <f t="shared" si="5"/>
        <v>5028</v>
      </c>
      <c r="H103" s="29"/>
      <c r="I103" s="48"/>
      <c r="J103" s="29"/>
      <c r="K103" s="31">
        <v>4</v>
      </c>
      <c r="L103" s="12"/>
      <c r="M103" s="31">
        <v>4</v>
      </c>
      <c r="O103" s="31">
        <v>4</v>
      </c>
      <c r="Q103" s="31">
        <v>3</v>
      </c>
      <c r="S103" s="31">
        <v>1</v>
      </c>
      <c r="U103" s="257"/>
    </row>
    <row r="104" spans="1:21" s="5" customFormat="1" x14ac:dyDescent="0.25">
      <c r="A104" s="10"/>
      <c r="B104" s="41">
        <v>4</v>
      </c>
      <c r="C104" s="40" t="s">
        <v>588</v>
      </c>
      <c r="D104" s="30"/>
      <c r="E104" s="62">
        <f>2693.6/B104</f>
        <v>673.4</v>
      </c>
      <c r="F104" s="3"/>
      <c r="G104" s="197">
        <f t="shared" si="5"/>
        <v>2693.6</v>
      </c>
      <c r="H104" s="29"/>
      <c r="I104" s="48"/>
      <c r="J104" s="29"/>
      <c r="K104" s="31">
        <v>4</v>
      </c>
      <c r="L104" s="12"/>
      <c r="M104" s="31">
        <v>4</v>
      </c>
      <c r="O104" s="31">
        <v>4</v>
      </c>
      <c r="Q104" s="31">
        <v>3</v>
      </c>
      <c r="S104" s="31">
        <v>1</v>
      </c>
      <c r="U104" s="257"/>
    </row>
    <row r="105" spans="1:21" s="5" customFormat="1" x14ac:dyDescent="0.25">
      <c r="A105" s="10"/>
      <c r="B105" s="41">
        <v>10</v>
      </c>
      <c r="C105" s="40" t="s">
        <v>592</v>
      </c>
      <c r="D105" s="30"/>
      <c r="E105" s="62">
        <v>40.9</v>
      </c>
      <c r="F105" s="3"/>
      <c r="G105" s="197">
        <f t="shared" si="5"/>
        <v>409</v>
      </c>
      <c r="H105" s="29"/>
      <c r="I105" s="48"/>
      <c r="J105" s="29"/>
      <c r="K105" s="31">
        <v>4</v>
      </c>
      <c r="L105" s="12"/>
      <c r="M105" s="31">
        <v>4</v>
      </c>
      <c r="O105" s="31">
        <v>4</v>
      </c>
      <c r="Q105" s="31">
        <v>3</v>
      </c>
      <c r="S105" s="31">
        <v>1</v>
      </c>
      <c r="U105" s="257"/>
    </row>
    <row r="106" spans="1:21" s="5" customFormat="1" ht="30.75" customHeight="1" x14ac:dyDescent="0.25">
      <c r="A106" s="10"/>
      <c r="B106" s="41">
        <v>4</v>
      </c>
      <c r="C106" s="40" t="s">
        <v>593</v>
      </c>
      <c r="D106" s="30"/>
      <c r="E106" s="62">
        <f>10251.6/B106</f>
        <v>2562.9</v>
      </c>
      <c r="F106" s="3"/>
      <c r="G106" s="197">
        <f t="shared" si="5"/>
        <v>10251.6</v>
      </c>
      <c r="H106" s="29"/>
      <c r="I106" s="48"/>
      <c r="J106" s="29"/>
      <c r="K106" s="31">
        <v>4</v>
      </c>
      <c r="L106" s="12"/>
      <c r="M106" s="31">
        <v>4</v>
      </c>
      <c r="O106" s="31">
        <v>4</v>
      </c>
      <c r="Q106" s="31">
        <v>3</v>
      </c>
      <c r="S106" s="31">
        <v>1</v>
      </c>
      <c r="U106" s="257"/>
    </row>
    <row r="107" spans="1:21" s="5" customFormat="1" x14ac:dyDescent="0.25">
      <c r="A107" s="10"/>
      <c r="B107" s="41">
        <v>10</v>
      </c>
      <c r="C107" s="40" t="s">
        <v>594</v>
      </c>
      <c r="D107" s="30"/>
      <c r="E107" s="62">
        <v>224.54</v>
      </c>
      <c r="F107" s="3"/>
      <c r="G107" s="197">
        <f t="shared" si="5"/>
        <v>2245.4</v>
      </c>
      <c r="H107" s="29"/>
      <c r="I107" s="48"/>
      <c r="J107" s="29"/>
      <c r="K107" s="31">
        <v>4</v>
      </c>
      <c r="L107" s="12"/>
      <c r="M107" s="31">
        <v>4</v>
      </c>
      <c r="O107" s="31">
        <v>4</v>
      </c>
      <c r="Q107" s="31">
        <v>3</v>
      </c>
      <c r="S107" s="31">
        <v>1</v>
      </c>
      <c r="U107" s="257"/>
    </row>
    <row r="108" spans="1:21" s="5" customFormat="1" x14ac:dyDescent="0.25">
      <c r="A108" s="10"/>
      <c r="B108" s="41">
        <v>4</v>
      </c>
      <c r="C108" s="40" t="s">
        <v>595</v>
      </c>
      <c r="D108" s="30"/>
      <c r="E108" s="62">
        <f>1464/B108</f>
        <v>366</v>
      </c>
      <c r="F108" s="3"/>
      <c r="G108" s="197">
        <f t="shared" si="5"/>
        <v>1464</v>
      </c>
      <c r="H108" s="29"/>
      <c r="I108" s="48"/>
      <c r="J108" s="29"/>
      <c r="K108" s="31">
        <v>4</v>
      </c>
      <c r="L108" s="12"/>
      <c r="M108" s="31">
        <v>4</v>
      </c>
      <c r="O108" s="31">
        <v>4</v>
      </c>
      <c r="Q108" s="31">
        <v>3</v>
      </c>
      <c r="S108" s="31">
        <v>1</v>
      </c>
      <c r="U108" s="257"/>
    </row>
    <row r="109" spans="1:21" s="5" customFormat="1" x14ac:dyDescent="0.25">
      <c r="A109" s="10"/>
      <c r="B109" s="41">
        <v>18</v>
      </c>
      <c r="C109" s="40" t="s">
        <v>596</v>
      </c>
      <c r="D109" s="30"/>
      <c r="E109" s="62">
        <f>1798.2/B109</f>
        <v>99.9</v>
      </c>
      <c r="F109" s="3"/>
      <c r="G109" s="197">
        <f t="shared" si="5"/>
        <v>1798.2</v>
      </c>
      <c r="H109" s="29"/>
      <c r="I109" s="48"/>
      <c r="J109" s="29"/>
      <c r="K109" s="31">
        <v>4</v>
      </c>
      <c r="L109" s="12"/>
      <c r="M109" s="31">
        <v>4</v>
      </c>
      <c r="O109" s="31">
        <v>4</v>
      </c>
      <c r="Q109" s="31">
        <v>3</v>
      </c>
      <c r="S109" s="31">
        <v>1</v>
      </c>
      <c r="U109" s="257"/>
    </row>
    <row r="110" spans="1:21" s="5" customFormat="1" x14ac:dyDescent="0.25">
      <c r="A110" s="10"/>
      <c r="B110" s="41">
        <v>43</v>
      </c>
      <c r="C110" s="40" t="s">
        <v>597</v>
      </c>
      <c r="D110" s="30"/>
      <c r="E110" s="62">
        <f>4867.17/B110</f>
        <v>113.19</v>
      </c>
      <c r="F110" s="3"/>
      <c r="G110" s="197">
        <f t="shared" si="5"/>
        <v>4867.17</v>
      </c>
      <c r="H110" s="29"/>
      <c r="I110" s="48"/>
      <c r="J110" s="29"/>
      <c r="K110" s="31">
        <v>4</v>
      </c>
      <c r="L110" s="12"/>
      <c r="M110" s="31">
        <v>4</v>
      </c>
      <c r="O110" s="31">
        <v>4</v>
      </c>
      <c r="Q110" s="31">
        <v>3</v>
      </c>
      <c r="S110" s="31">
        <v>1</v>
      </c>
      <c r="U110" s="257"/>
    </row>
    <row r="111" spans="1:21" s="5" customFormat="1" x14ac:dyDescent="0.25">
      <c r="A111" s="10"/>
      <c r="B111" s="41">
        <v>4</v>
      </c>
      <c r="C111" s="40" t="s">
        <v>598</v>
      </c>
      <c r="D111" s="30"/>
      <c r="E111" s="62">
        <f>1319.6/B111</f>
        <v>329.9</v>
      </c>
      <c r="F111" s="3"/>
      <c r="G111" s="197">
        <f t="shared" si="5"/>
        <v>1319.6</v>
      </c>
      <c r="H111" s="29"/>
      <c r="I111" s="48"/>
      <c r="J111" s="29"/>
      <c r="K111" s="31">
        <v>4</v>
      </c>
      <c r="L111" s="12"/>
      <c r="M111" s="31">
        <v>4</v>
      </c>
      <c r="O111" s="31">
        <v>4</v>
      </c>
      <c r="Q111" s="31">
        <v>3</v>
      </c>
      <c r="S111" s="31">
        <v>1</v>
      </c>
      <c r="U111" s="257"/>
    </row>
    <row r="112" spans="1:21" s="5" customFormat="1" x14ac:dyDescent="0.25">
      <c r="A112" s="10"/>
      <c r="B112" s="41">
        <v>8</v>
      </c>
      <c r="C112" s="40" t="s">
        <v>599</v>
      </c>
      <c r="D112" s="30"/>
      <c r="E112" s="62">
        <f>2639.2/B112</f>
        <v>329.9</v>
      </c>
      <c r="F112" s="3"/>
      <c r="G112" s="197">
        <f t="shared" si="5"/>
        <v>2639.2</v>
      </c>
      <c r="H112" s="29"/>
      <c r="I112" s="48"/>
      <c r="J112" s="29"/>
      <c r="K112" s="31">
        <v>4</v>
      </c>
      <c r="L112" s="12"/>
      <c r="M112" s="31">
        <v>4</v>
      </c>
      <c r="O112" s="31">
        <v>4</v>
      </c>
      <c r="Q112" s="31">
        <v>3</v>
      </c>
      <c r="S112" s="31">
        <v>1</v>
      </c>
      <c r="U112" s="257"/>
    </row>
    <row r="113" spans="1:21" s="5" customFormat="1" x14ac:dyDescent="0.25">
      <c r="A113" s="10"/>
      <c r="B113" s="41">
        <v>14</v>
      </c>
      <c r="C113" s="40" t="s">
        <v>600</v>
      </c>
      <c r="D113" s="30"/>
      <c r="E113" s="62">
        <f>950.46/B113</f>
        <v>67.89</v>
      </c>
      <c r="F113" s="3"/>
      <c r="G113" s="197">
        <f t="shared" si="5"/>
        <v>950.46</v>
      </c>
      <c r="H113" s="29"/>
      <c r="I113" s="48"/>
      <c r="J113" s="29"/>
      <c r="K113" s="31">
        <v>4</v>
      </c>
      <c r="L113" s="12"/>
      <c r="M113" s="31">
        <v>4</v>
      </c>
      <c r="O113" s="31">
        <v>4</v>
      </c>
      <c r="Q113" s="31">
        <v>3</v>
      </c>
      <c r="S113" s="31">
        <v>1</v>
      </c>
      <c r="U113" s="257"/>
    </row>
    <row r="114" spans="1:21" s="5" customFormat="1" x14ac:dyDescent="0.25">
      <c r="A114" s="10"/>
      <c r="B114" s="41">
        <v>3</v>
      </c>
      <c r="C114" s="40" t="s">
        <v>601</v>
      </c>
      <c r="D114" s="30"/>
      <c r="E114" s="62">
        <f>215.1/B114</f>
        <v>71.7</v>
      </c>
      <c r="F114" s="3"/>
      <c r="G114" s="197">
        <f t="shared" si="5"/>
        <v>215.10000000000002</v>
      </c>
      <c r="H114" s="29"/>
      <c r="I114" s="48"/>
      <c r="J114" s="29"/>
      <c r="K114" s="31">
        <v>4</v>
      </c>
      <c r="L114" s="12"/>
      <c r="M114" s="31">
        <v>4</v>
      </c>
      <c r="O114" s="31">
        <v>4</v>
      </c>
      <c r="Q114" s="31">
        <v>3</v>
      </c>
      <c r="S114" s="31">
        <v>1</v>
      </c>
      <c r="U114" s="257"/>
    </row>
    <row r="115" spans="1:21" s="5" customFormat="1" x14ac:dyDescent="0.25">
      <c r="A115" s="10"/>
      <c r="B115" s="41">
        <v>8</v>
      </c>
      <c r="C115" s="40" t="s">
        <v>602</v>
      </c>
      <c r="D115" s="30"/>
      <c r="E115" s="62">
        <f>2639.2/B115</f>
        <v>329.9</v>
      </c>
      <c r="F115" s="3"/>
      <c r="G115" s="197">
        <f t="shared" si="5"/>
        <v>2639.2</v>
      </c>
      <c r="H115" s="29"/>
      <c r="I115" s="48"/>
      <c r="J115" s="29"/>
      <c r="K115" s="31">
        <v>4</v>
      </c>
      <c r="L115" s="12"/>
      <c r="M115" s="31">
        <v>4</v>
      </c>
      <c r="O115" s="31">
        <v>4</v>
      </c>
      <c r="Q115" s="31">
        <v>3</v>
      </c>
      <c r="S115" s="31">
        <v>1</v>
      </c>
      <c r="U115" s="257"/>
    </row>
    <row r="116" spans="1:21" s="5" customFormat="1" x14ac:dyDescent="0.25">
      <c r="A116" s="10"/>
      <c r="B116" s="41">
        <v>4</v>
      </c>
      <c r="C116" s="40" t="s">
        <v>603</v>
      </c>
      <c r="D116" s="30"/>
      <c r="E116" s="62">
        <f>215.6/B116</f>
        <v>53.9</v>
      </c>
      <c r="F116" s="3"/>
      <c r="G116" s="197">
        <f t="shared" si="5"/>
        <v>215.6</v>
      </c>
      <c r="H116" s="29"/>
      <c r="I116" s="48"/>
      <c r="J116" s="29"/>
      <c r="K116" s="31">
        <v>4</v>
      </c>
      <c r="L116" s="12"/>
      <c r="M116" s="31">
        <v>4</v>
      </c>
      <c r="O116" s="31">
        <v>4</v>
      </c>
      <c r="Q116" s="31">
        <v>3</v>
      </c>
      <c r="S116" s="31">
        <v>1</v>
      </c>
      <c r="U116" s="257"/>
    </row>
    <row r="117" spans="1:21" s="5" customFormat="1" x14ac:dyDescent="0.25">
      <c r="A117" s="10"/>
      <c r="B117" s="41">
        <v>8</v>
      </c>
      <c r="C117" s="40" t="s">
        <v>604</v>
      </c>
      <c r="D117" s="30"/>
      <c r="E117" s="62">
        <f>2639.2/B117</f>
        <v>329.9</v>
      </c>
      <c r="F117" s="3"/>
      <c r="G117" s="197">
        <f t="shared" si="5"/>
        <v>2639.2</v>
      </c>
      <c r="H117" s="29"/>
      <c r="I117" s="48"/>
      <c r="J117" s="29"/>
      <c r="K117" s="31">
        <v>4</v>
      </c>
      <c r="L117" s="12"/>
      <c r="M117" s="31">
        <v>4</v>
      </c>
      <c r="O117" s="31">
        <v>4</v>
      </c>
      <c r="Q117" s="31">
        <v>3</v>
      </c>
      <c r="S117" s="31">
        <v>1</v>
      </c>
      <c r="U117" s="257"/>
    </row>
    <row r="118" spans="1:21" s="5" customFormat="1" x14ac:dyDescent="0.25">
      <c r="A118" s="10"/>
      <c r="B118" s="41">
        <v>12</v>
      </c>
      <c r="C118" s="40" t="s">
        <v>605</v>
      </c>
      <c r="D118" s="30"/>
      <c r="E118" s="62">
        <f>939.72/B118</f>
        <v>78.31</v>
      </c>
      <c r="F118" s="3"/>
      <c r="G118" s="197">
        <f t="shared" si="5"/>
        <v>939.72</v>
      </c>
      <c r="H118" s="29"/>
      <c r="I118" s="48"/>
      <c r="J118" s="29"/>
      <c r="K118" s="31">
        <v>4</v>
      </c>
      <c r="L118" s="12"/>
      <c r="M118" s="31">
        <v>4</v>
      </c>
      <c r="O118" s="31">
        <v>4</v>
      </c>
      <c r="Q118" s="31">
        <v>3</v>
      </c>
      <c r="S118" s="31">
        <v>1</v>
      </c>
      <c r="U118" s="257"/>
    </row>
    <row r="119" spans="1:21" s="5" customFormat="1" x14ac:dyDescent="0.25">
      <c r="A119" s="10"/>
      <c r="B119" s="41">
        <v>20</v>
      </c>
      <c r="C119" s="40" t="s">
        <v>606</v>
      </c>
      <c r="D119" s="30"/>
      <c r="E119" s="62">
        <f>1946.6/B119</f>
        <v>97.33</v>
      </c>
      <c r="F119" s="3"/>
      <c r="G119" s="197">
        <f t="shared" si="5"/>
        <v>1946.6</v>
      </c>
      <c r="H119" s="29"/>
      <c r="I119" s="48"/>
      <c r="J119" s="29"/>
      <c r="K119" s="31">
        <v>4</v>
      </c>
      <c r="L119" s="12"/>
      <c r="M119" s="31">
        <v>4</v>
      </c>
      <c r="O119" s="31">
        <v>4</v>
      </c>
      <c r="Q119" s="31">
        <v>3</v>
      </c>
      <c r="S119" s="31">
        <v>1</v>
      </c>
      <c r="U119" s="257"/>
    </row>
    <row r="120" spans="1:21" s="5" customFormat="1" x14ac:dyDescent="0.25">
      <c r="A120" s="10"/>
      <c r="B120" s="41">
        <v>100</v>
      </c>
      <c r="C120" s="40" t="s">
        <v>607</v>
      </c>
      <c r="D120" s="30"/>
      <c r="E120" s="62">
        <f>6500/100</f>
        <v>65</v>
      </c>
      <c r="F120" s="3"/>
      <c r="G120" s="197">
        <f t="shared" si="5"/>
        <v>6500</v>
      </c>
      <c r="H120" s="29"/>
      <c r="I120" s="48"/>
      <c r="J120" s="29"/>
      <c r="K120" s="31">
        <v>4</v>
      </c>
      <c r="L120" s="12"/>
      <c r="M120" s="31">
        <v>4</v>
      </c>
      <c r="O120" s="31">
        <v>4</v>
      </c>
      <c r="Q120" s="31">
        <v>3</v>
      </c>
      <c r="S120" s="31">
        <v>1</v>
      </c>
      <c r="U120" s="257"/>
    </row>
    <row r="121" spans="1:21" s="5" customFormat="1" ht="15.75" customHeight="1" x14ac:dyDescent="0.25">
      <c r="A121" s="10"/>
      <c r="B121" s="41">
        <v>10</v>
      </c>
      <c r="C121" s="40" t="s">
        <v>608</v>
      </c>
      <c r="D121" s="30"/>
      <c r="E121" s="62">
        <v>25.9</v>
      </c>
      <c r="F121" s="3"/>
      <c r="G121" s="197">
        <f t="shared" si="5"/>
        <v>259</v>
      </c>
      <c r="H121" s="29"/>
      <c r="I121" s="48"/>
      <c r="J121" s="29"/>
      <c r="K121" s="31">
        <v>4</v>
      </c>
      <c r="L121" s="12"/>
      <c r="M121" s="31">
        <v>4</v>
      </c>
      <c r="O121" s="31">
        <v>4</v>
      </c>
      <c r="Q121" s="31">
        <v>3</v>
      </c>
      <c r="S121" s="31">
        <v>1</v>
      </c>
      <c r="U121" s="257"/>
    </row>
    <row r="122" spans="1:21" s="5" customFormat="1" ht="18.75" customHeight="1" x14ac:dyDescent="0.25">
      <c r="A122" s="10"/>
      <c r="B122" s="41">
        <v>10</v>
      </c>
      <c r="C122" s="40" t="s">
        <v>609</v>
      </c>
      <c r="D122" s="30"/>
      <c r="E122" s="62">
        <v>32.9</v>
      </c>
      <c r="F122" s="3"/>
      <c r="G122" s="197">
        <f t="shared" si="5"/>
        <v>329</v>
      </c>
      <c r="H122" s="29"/>
      <c r="I122" s="48"/>
      <c r="J122" s="29"/>
      <c r="K122" s="31">
        <v>4</v>
      </c>
      <c r="L122" s="12"/>
      <c r="M122" s="31">
        <v>4</v>
      </c>
      <c r="O122" s="31">
        <v>4</v>
      </c>
      <c r="Q122" s="31">
        <v>3</v>
      </c>
      <c r="S122" s="31">
        <v>1</v>
      </c>
      <c r="U122" s="257"/>
    </row>
    <row r="123" spans="1:21" s="5" customFormat="1" x14ac:dyDescent="0.25">
      <c r="A123" s="10"/>
      <c r="B123" s="41">
        <v>23</v>
      </c>
      <c r="C123" s="40" t="s">
        <v>610</v>
      </c>
      <c r="D123" s="30"/>
      <c r="E123" s="62">
        <f>457.7/B123</f>
        <v>19.899999999999999</v>
      </c>
      <c r="F123" s="3"/>
      <c r="G123" s="197">
        <f t="shared" si="5"/>
        <v>457.7</v>
      </c>
      <c r="H123" s="29"/>
      <c r="I123" s="48"/>
      <c r="J123" s="29"/>
      <c r="K123" s="31">
        <v>4</v>
      </c>
      <c r="L123" s="12"/>
      <c r="M123" s="31">
        <v>4</v>
      </c>
      <c r="O123" s="31">
        <v>4</v>
      </c>
      <c r="Q123" s="31">
        <v>3</v>
      </c>
      <c r="S123" s="31">
        <v>1</v>
      </c>
      <c r="U123" s="257"/>
    </row>
    <row r="124" spans="1:21" s="5" customFormat="1" x14ac:dyDescent="0.25">
      <c r="A124" s="10"/>
      <c r="B124" s="41">
        <v>42</v>
      </c>
      <c r="C124" s="40" t="s">
        <v>611</v>
      </c>
      <c r="D124" s="30"/>
      <c r="E124" s="62">
        <f>1155.84/B124</f>
        <v>27.52</v>
      </c>
      <c r="F124" s="3"/>
      <c r="G124" s="197">
        <f t="shared" si="5"/>
        <v>1155.8399999999999</v>
      </c>
      <c r="H124" s="29"/>
      <c r="I124" s="48"/>
      <c r="J124" s="29"/>
      <c r="K124" s="31">
        <v>4</v>
      </c>
      <c r="L124" s="12"/>
      <c r="M124" s="31">
        <v>4</v>
      </c>
      <c r="O124" s="31">
        <v>4</v>
      </c>
      <c r="Q124" s="31">
        <v>3</v>
      </c>
      <c r="S124" s="31">
        <v>1</v>
      </c>
      <c r="U124" s="257"/>
    </row>
    <row r="125" spans="1:21" s="5" customFormat="1" x14ac:dyDescent="0.25">
      <c r="A125" s="10"/>
      <c r="B125" s="41">
        <v>14</v>
      </c>
      <c r="C125" s="40" t="s">
        <v>612</v>
      </c>
      <c r="D125" s="30"/>
      <c r="E125" s="62">
        <f>3628.94/B125</f>
        <v>259.20999999999998</v>
      </c>
      <c r="F125" s="3"/>
      <c r="G125" s="197">
        <f t="shared" si="5"/>
        <v>3628.9399999999996</v>
      </c>
      <c r="H125" s="29"/>
      <c r="I125" s="48"/>
      <c r="J125" s="29"/>
      <c r="K125" s="31">
        <v>4</v>
      </c>
      <c r="L125" s="12"/>
      <c r="M125" s="31">
        <v>4</v>
      </c>
      <c r="O125" s="31">
        <v>4</v>
      </c>
      <c r="Q125" s="31">
        <v>3</v>
      </c>
      <c r="S125" s="31">
        <v>1</v>
      </c>
      <c r="U125" s="257"/>
    </row>
    <row r="126" spans="1:21" s="5" customFormat="1" x14ac:dyDescent="0.25">
      <c r="A126" s="10"/>
      <c r="B126" s="41">
        <v>10</v>
      </c>
      <c r="C126" s="40" t="s">
        <v>613</v>
      </c>
      <c r="D126" s="30"/>
      <c r="E126" s="62">
        <v>56.9</v>
      </c>
      <c r="F126" s="3"/>
      <c r="G126" s="197">
        <f t="shared" si="5"/>
        <v>569</v>
      </c>
      <c r="H126" s="29"/>
      <c r="I126" s="48"/>
      <c r="J126" s="29"/>
      <c r="K126" s="31">
        <v>4</v>
      </c>
      <c r="L126" s="12"/>
      <c r="M126" s="31">
        <v>4</v>
      </c>
      <c r="O126" s="31">
        <v>4</v>
      </c>
      <c r="Q126" s="31">
        <v>3</v>
      </c>
      <c r="S126" s="31">
        <v>1</v>
      </c>
      <c r="U126" s="257"/>
    </row>
    <row r="127" spans="1:21" s="5" customFormat="1" x14ac:dyDescent="0.25">
      <c r="A127" s="10"/>
      <c r="B127" s="41">
        <v>52</v>
      </c>
      <c r="C127" s="40" t="s">
        <v>614</v>
      </c>
      <c r="D127" s="30"/>
      <c r="E127" s="62">
        <f>1195.48/B127</f>
        <v>22.990000000000002</v>
      </c>
      <c r="F127" s="3"/>
      <c r="G127" s="197">
        <f t="shared" si="5"/>
        <v>1195.48</v>
      </c>
      <c r="H127" s="29"/>
      <c r="I127" s="48"/>
      <c r="J127" s="29"/>
      <c r="K127" s="31">
        <v>4</v>
      </c>
      <c r="L127" s="12"/>
      <c r="M127" s="31">
        <v>4</v>
      </c>
      <c r="O127" s="31">
        <v>4</v>
      </c>
      <c r="Q127" s="31">
        <v>3</v>
      </c>
      <c r="S127" s="31">
        <v>1</v>
      </c>
      <c r="U127" s="257"/>
    </row>
    <row r="128" spans="1:21" s="5" customFormat="1" ht="17.25" customHeight="1" x14ac:dyDescent="0.25">
      <c r="A128" s="10"/>
      <c r="B128" s="41">
        <v>20</v>
      </c>
      <c r="C128" s="40" t="s">
        <v>615</v>
      </c>
      <c r="D128" s="30"/>
      <c r="E128" s="62">
        <f>14670/B128</f>
        <v>733.5</v>
      </c>
      <c r="F128" s="3"/>
      <c r="G128" s="197">
        <f t="shared" si="5"/>
        <v>14670</v>
      </c>
      <c r="H128" s="29"/>
      <c r="I128" s="48"/>
      <c r="J128" s="29"/>
      <c r="K128" s="31">
        <v>4</v>
      </c>
      <c r="L128" s="12"/>
      <c r="M128" s="31">
        <v>4</v>
      </c>
      <c r="O128" s="31">
        <v>4</v>
      </c>
      <c r="Q128" s="31">
        <v>3</v>
      </c>
      <c r="S128" s="31">
        <v>1</v>
      </c>
      <c r="U128" s="258"/>
    </row>
    <row r="129" spans="1:21" s="5" customFormat="1" ht="17.25" customHeight="1" x14ac:dyDescent="0.25">
      <c r="A129" s="10"/>
      <c r="B129" s="41">
        <v>42</v>
      </c>
      <c r="C129" s="40" t="s">
        <v>616</v>
      </c>
      <c r="D129" s="30"/>
      <c r="E129" s="62"/>
      <c r="F129" s="3"/>
      <c r="G129" s="61"/>
      <c r="H129" s="29"/>
      <c r="I129" s="48"/>
      <c r="J129" s="29"/>
      <c r="K129" s="31"/>
      <c r="L129" s="12"/>
      <c r="M129" s="31"/>
      <c r="O129" s="31"/>
      <c r="Q129" s="31">
        <v>1</v>
      </c>
      <c r="S129" s="31">
        <v>1</v>
      </c>
      <c r="U129" s="253" t="s">
        <v>617</v>
      </c>
    </row>
    <row r="130" spans="1:21" s="5" customFormat="1" ht="17.25" customHeight="1" x14ac:dyDescent="0.25">
      <c r="A130" s="10"/>
      <c r="B130" s="41">
        <v>24</v>
      </c>
      <c r="C130" s="40" t="s">
        <v>618</v>
      </c>
      <c r="D130" s="30"/>
      <c r="E130" s="62"/>
      <c r="F130" s="3"/>
      <c r="G130" s="61"/>
      <c r="H130" s="29"/>
      <c r="I130" s="48"/>
      <c r="J130" s="29"/>
      <c r="K130" s="31"/>
      <c r="L130" s="12"/>
      <c r="M130" s="31"/>
      <c r="O130" s="31"/>
      <c r="Q130" s="31">
        <v>1</v>
      </c>
      <c r="S130" s="31">
        <v>1</v>
      </c>
      <c r="U130" s="254"/>
    </row>
    <row r="131" spans="1:21" s="5" customFormat="1" ht="17.25" customHeight="1" x14ac:dyDescent="0.25">
      <c r="A131" s="10"/>
      <c r="B131" s="41">
        <v>5</v>
      </c>
      <c r="C131" s="40" t="s">
        <v>619</v>
      </c>
      <c r="D131" s="30"/>
      <c r="E131" s="62"/>
      <c r="F131" s="3"/>
      <c r="G131" s="61"/>
      <c r="H131" s="29"/>
      <c r="I131" s="48"/>
      <c r="J131" s="29"/>
      <c r="K131" s="31"/>
      <c r="L131" s="12"/>
      <c r="M131" s="31"/>
      <c r="O131" s="31"/>
      <c r="Q131" s="31">
        <v>1</v>
      </c>
      <c r="S131" s="31">
        <v>1</v>
      </c>
      <c r="U131" s="254"/>
    </row>
    <row r="132" spans="1:21" s="5" customFormat="1" ht="17.25" customHeight="1" x14ac:dyDescent="0.25">
      <c r="A132" s="10"/>
      <c r="B132" s="41">
        <v>24</v>
      </c>
      <c r="C132" s="40" t="s">
        <v>620</v>
      </c>
      <c r="D132" s="30"/>
      <c r="E132" s="62"/>
      <c r="F132" s="3"/>
      <c r="G132" s="61"/>
      <c r="H132" s="29"/>
      <c r="I132" s="48"/>
      <c r="J132" s="29"/>
      <c r="K132" s="31"/>
      <c r="L132" s="12"/>
      <c r="M132" s="31"/>
      <c r="O132" s="31"/>
      <c r="Q132" s="31">
        <v>1</v>
      </c>
      <c r="S132" s="31">
        <v>1</v>
      </c>
      <c r="U132" s="254"/>
    </row>
    <row r="133" spans="1:21" s="5" customFormat="1" ht="17.25" customHeight="1" x14ac:dyDescent="0.25">
      <c r="A133" s="10"/>
      <c r="B133" s="41">
        <v>2</v>
      </c>
      <c r="C133" s="40" t="s">
        <v>621</v>
      </c>
      <c r="D133" s="30"/>
      <c r="E133" s="62"/>
      <c r="F133" s="3"/>
      <c r="G133" s="61"/>
      <c r="H133" s="29"/>
      <c r="I133" s="48"/>
      <c r="J133" s="29"/>
      <c r="K133" s="31"/>
      <c r="L133" s="12"/>
      <c r="M133" s="31"/>
      <c r="O133" s="31"/>
      <c r="Q133" s="31">
        <v>1</v>
      </c>
      <c r="S133" s="31">
        <v>1</v>
      </c>
      <c r="U133" s="254"/>
    </row>
    <row r="134" spans="1:21" s="5" customFormat="1" ht="17.25" customHeight="1" x14ac:dyDescent="0.25">
      <c r="A134" s="10"/>
      <c r="B134" s="41">
        <v>1</v>
      </c>
      <c r="C134" s="40" t="s">
        <v>622</v>
      </c>
      <c r="D134" s="30"/>
      <c r="E134" s="62"/>
      <c r="F134" s="3"/>
      <c r="G134" s="61"/>
      <c r="H134" s="29"/>
      <c r="I134" s="48"/>
      <c r="J134" s="29"/>
      <c r="K134" s="31"/>
      <c r="L134" s="12"/>
      <c r="M134" s="31"/>
      <c r="O134" s="31"/>
      <c r="Q134" s="31">
        <v>1</v>
      </c>
      <c r="S134" s="31">
        <v>1</v>
      </c>
      <c r="U134" s="254"/>
    </row>
    <row r="135" spans="1:21" s="5" customFormat="1" ht="17.25" customHeight="1" x14ac:dyDescent="0.25">
      <c r="A135" s="10"/>
      <c r="B135" s="41">
        <v>1</v>
      </c>
      <c r="C135" s="40" t="s">
        <v>623</v>
      </c>
      <c r="D135" s="30"/>
      <c r="E135" s="62"/>
      <c r="F135" s="3"/>
      <c r="G135" s="61"/>
      <c r="H135" s="29"/>
      <c r="I135" s="48"/>
      <c r="J135" s="29"/>
      <c r="K135" s="31"/>
      <c r="L135" s="12"/>
      <c r="M135" s="31"/>
      <c r="O135" s="31"/>
      <c r="Q135" s="31">
        <v>1</v>
      </c>
      <c r="S135" s="31">
        <v>1</v>
      </c>
      <c r="U135" s="254"/>
    </row>
    <row r="136" spans="1:21" s="5" customFormat="1" ht="17.25" customHeight="1" x14ac:dyDescent="0.25">
      <c r="A136" s="10"/>
      <c r="B136" s="41">
        <v>1</v>
      </c>
      <c r="C136" s="40" t="s">
        <v>624</v>
      </c>
      <c r="D136" s="30"/>
      <c r="E136" s="62"/>
      <c r="F136" s="3"/>
      <c r="G136" s="61"/>
      <c r="H136" s="29"/>
      <c r="I136" s="48"/>
      <c r="J136" s="29"/>
      <c r="K136" s="31"/>
      <c r="L136" s="12"/>
      <c r="M136" s="31"/>
      <c r="O136" s="31"/>
      <c r="Q136" s="31">
        <v>1</v>
      </c>
      <c r="S136" s="31">
        <v>1</v>
      </c>
      <c r="U136" s="254"/>
    </row>
    <row r="137" spans="1:21" s="5" customFormat="1" ht="17.25" customHeight="1" x14ac:dyDescent="0.25">
      <c r="A137" s="10"/>
      <c r="B137" s="41">
        <v>10</v>
      </c>
      <c r="C137" s="40" t="s">
        <v>625</v>
      </c>
      <c r="D137" s="30"/>
      <c r="E137" s="62"/>
      <c r="F137" s="3"/>
      <c r="G137" s="61"/>
      <c r="H137" s="29"/>
      <c r="I137" s="48"/>
      <c r="J137" s="29"/>
      <c r="K137" s="31"/>
      <c r="L137" s="12"/>
      <c r="M137" s="31"/>
      <c r="O137" s="31"/>
      <c r="Q137" s="31">
        <v>1</v>
      </c>
      <c r="S137" s="31">
        <v>1</v>
      </c>
      <c r="U137" s="254"/>
    </row>
    <row r="138" spans="1:21" s="5" customFormat="1" ht="17.25" customHeight="1" x14ac:dyDescent="0.25">
      <c r="A138" s="10"/>
      <c r="B138" s="41">
        <v>24</v>
      </c>
      <c r="C138" s="40" t="s">
        <v>626</v>
      </c>
      <c r="D138" s="30"/>
      <c r="E138" s="62"/>
      <c r="F138" s="3"/>
      <c r="G138" s="61"/>
      <c r="H138" s="29"/>
      <c r="I138" s="48"/>
      <c r="J138" s="29"/>
      <c r="K138" s="31"/>
      <c r="L138" s="12"/>
      <c r="M138" s="31"/>
      <c r="O138" s="31"/>
      <c r="Q138" s="31">
        <v>1</v>
      </c>
      <c r="S138" s="31">
        <v>1</v>
      </c>
      <c r="U138" s="254"/>
    </row>
    <row r="139" spans="1:21" s="5" customFormat="1" ht="17.25" customHeight="1" x14ac:dyDescent="0.25">
      <c r="A139" s="10"/>
      <c r="B139" s="41">
        <v>1</v>
      </c>
      <c r="C139" s="40" t="s">
        <v>627</v>
      </c>
      <c r="D139" s="30"/>
      <c r="E139" s="62"/>
      <c r="F139" s="3"/>
      <c r="G139" s="61"/>
      <c r="H139" s="29"/>
      <c r="I139" s="48"/>
      <c r="J139" s="29"/>
      <c r="K139" s="31"/>
      <c r="L139" s="12"/>
      <c r="M139" s="31"/>
      <c r="O139" s="31"/>
      <c r="Q139" s="31">
        <v>1</v>
      </c>
      <c r="S139" s="31">
        <v>1</v>
      </c>
      <c r="U139" s="254"/>
    </row>
    <row r="140" spans="1:21" s="5" customFormat="1" ht="17.25" customHeight="1" x14ac:dyDescent="0.25">
      <c r="A140" s="10"/>
      <c r="B140" s="41">
        <v>1</v>
      </c>
      <c r="C140" s="40" t="s">
        <v>628</v>
      </c>
      <c r="D140" s="30"/>
      <c r="E140" s="62"/>
      <c r="F140" s="3"/>
      <c r="G140" s="61"/>
      <c r="H140" s="29"/>
      <c r="I140" s="48"/>
      <c r="J140" s="29"/>
      <c r="K140" s="31"/>
      <c r="L140" s="12"/>
      <c r="M140" s="31"/>
      <c r="O140" s="31"/>
      <c r="Q140" s="31">
        <v>1</v>
      </c>
      <c r="S140" s="31">
        <v>1</v>
      </c>
      <c r="U140" s="254"/>
    </row>
    <row r="141" spans="1:21" s="5" customFormat="1" ht="17.25" customHeight="1" x14ac:dyDescent="0.25">
      <c r="A141" s="10"/>
      <c r="B141" s="41">
        <v>4</v>
      </c>
      <c r="C141" s="40" t="s">
        <v>629</v>
      </c>
      <c r="D141" s="30"/>
      <c r="E141" s="62"/>
      <c r="F141" s="3"/>
      <c r="G141" s="61"/>
      <c r="H141" s="29"/>
      <c r="I141" s="48"/>
      <c r="J141" s="29"/>
      <c r="K141" s="31"/>
      <c r="L141" s="12"/>
      <c r="M141" s="31"/>
      <c r="O141" s="31"/>
      <c r="Q141" s="31">
        <v>1</v>
      </c>
      <c r="S141" s="31">
        <v>1</v>
      </c>
      <c r="U141" s="254"/>
    </row>
    <row r="142" spans="1:21" s="5" customFormat="1" ht="17.25" customHeight="1" x14ac:dyDescent="0.25">
      <c r="A142" s="10"/>
      <c r="B142" s="41">
        <v>2</v>
      </c>
      <c r="C142" s="40" t="s">
        <v>630</v>
      </c>
      <c r="D142" s="30"/>
      <c r="E142" s="62"/>
      <c r="F142" s="3"/>
      <c r="G142" s="61"/>
      <c r="H142" s="29"/>
      <c r="I142" s="48"/>
      <c r="J142" s="29"/>
      <c r="K142" s="31"/>
      <c r="L142" s="12"/>
      <c r="M142" s="31"/>
      <c r="O142" s="31"/>
      <c r="Q142" s="31">
        <v>1</v>
      </c>
      <c r="S142" s="31">
        <v>1</v>
      </c>
      <c r="U142" s="254"/>
    </row>
    <row r="143" spans="1:21" s="5" customFormat="1" ht="17.25" customHeight="1" x14ac:dyDescent="0.25">
      <c r="A143" s="10"/>
      <c r="B143" s="41">
        <v>2</v>
      </c>
      <c r="C143" s="40" t="s">
        <v>631</v>
      </c>
      <c r="D143" s="30"/>
      <c r="E143" s="62"/>
      <c r="F143" s="3"/>
      <c r="G143" s="61"/>
      <c r="H143" s="29"/>
      <c r="I143" s="48"/>
      <c r="J143" s="29"/>
      <c r="K143" s="31"/>
      <c r="L143" s="12"/>
      <c r="M143" s="31"/>
      <c r="O143" s="31"/>
      <c r="Q143" s="31">
        <v>1</v>
      </c>
      <c r="S143" s="31">
        <v>1</v>
      </c>
      <c r="U143" s="254"/>
    </row>
    <row r="144" spans="1:21" s="5" customFormat="1" ht="17.25" customHeight="1" x14ac:dyDescent="0.25">
      <c r="A144" s="10"/>
      <c r="B144" s="41">
        <v>3</v>
      </c>
      <c r="C144" s="40" t="s">
        <v>632</v>
      </c>
      <c r="D144" s="30"/>
      <c r="E144" s="62"/>
      <c r="F144" s="3"/>
      <c r="G144" s="61"/>
      <c r="H144" s="29"/>
      <c r="I144" s="48"/>
      <c r="J144" s="29"/>
      <c r="K144" s="31"/>
      <c r="L144" s="12"/>
      <c r="M144" s="31"/>
      <c r="O144" s="31"/>
      <c r="Q144" s="31">
        <v>1</v>
      </c>
      <c r="S144" s="31">
        <v>1</v>
      </c>
      <c r="U144" s="254"/>
    </row>
    <row r="145" spans="1:21" s="5" customFormat="1" ht="17.25" customHeight="1" x14ac:dyDescent="0.25">
      <c r="A145" s="10"/>
      <c r="B145" s="41">
        <v>2</v>
      </c>
      <c r="C145" s="40" t="s">
        <v>633</v>
      </c>
      <c r="D145" s="30"/>
      <c r="E145" s="62"/>
      <c r="F145" s="3"/>
      <c r="G145" s="61"/>
      <c r="H145" s="29"/>
      <c r="I145" s="48"/>
      <c r="J145" s="29"/>
      <c r="K145" s="31"/>
      <c r="L145" s="12"/>
      <c r="M145" s="31"/>
      <c r="O145" s="31"/>
      <c r="Q145" s="31">
        <v>1</v>
      </c>
      <c r="S145" s="31">
        <v>1</v>
      </c>
      <c r="U145" s="254"/>
    </row>
    <row r="146" spans="1:21" s="5" customFormat="1" ht="17.25" customHeight="1" x14ac:dyDescent="0.25">
      <c r="A146" s="10"/>
      <c r="B146" s="41">
        <v>10</v>
      </c>
      <c r="C146" s="40" t="s">
        <v>634</v>
      </c>
      <c r="D146" s="30"/>
      <c r="E146" s="62"/>
      <c r="F146" s="3"/>
      <c r="G146" s="61"/>
      <c r="H146" s="29"/>
      <c r="I146" s="48"/>
      <c r="J146" s="29"/>
      <c r="K146" s="31"/>
      <c r="L146" s="12"/>
      <c r="M146" s="31"/>
      <c r="O146" s="31"/>
      <c r="Q146" s="31">
        <v>1</v>
      </c>
      <c r="S146" s="31">
        <v>1</v>
      </c>
      <c r="U146" s="254"/>
    </row>
    <row r="147" spans="1:21" s="5" customFormat="1" ht="17.25" customHeight="1" x14ac:dyDescent="0.25">
      <c r="A147" s="10"/>
      <c r="B147" s="41">
        <v>10</v>
      </c>
      <c r="C147" s="40" t="s">
        <v>635</v>
      </c>
      <c r="D147" s="30"/>
      <c r="E147" s="62"/>
      <c r="F147" s="3"/>
      <c r="G147" s="61"/>
      <c r="H147" s="29"/>
      <c r="I147" s="48"/>
      <c r="J147" s="29"/>
      <c r="K147" s="31"/>
      <c r="L147" s="12"/>
      <c r="M147" s="31"/>
      <c r="O147" s="31"/>
      <c r="Q147" s="31">
        <v>1</v>
      </c>
      <c r="S147" s="31">
        <v>1</v>
      </c>
      <c r="U147" s="254"/>
    </row>
    <row r="148" spans="1:21" s="5" customFormat="1" ht="17.25" customHeight="1" x14ac:dyDescent="0.25">
      <c r="A148" s="10"/>
      <c r="B148" s="41">
        <v>5</v>
      </c>
      <c r="C148" s="40" t="s">
        <v>636</v>
      </c>
      <c r="D148" s="30"/>
      <c r="E148" s="62"/>
      <c r="F148" s="3"/>
      <c r="G148" s="61"/>
      <c r="H148" s="29"/>
      <c r="I148" s="48"/>
      <c r="J148" s="29"/>
      <c r="K148" s="31"/>
      <c r="L148" s="12"/>
      <c r="M148" s="31"/>
      <c r="O148" s="31"/>
      <c r="Q148" s="31">
        <v>1</v>
      </c>
      <c r="S148" s="31">
        <v>1</v>
      </c>
      <c r="U148" s="254"/>
    </row>
    <row r="149" spans="1:21" s="5" customFormat="1" ht="17.25" customHeight="1" x14ac:dyDescent="0.25">
      <c r="A149" s="10"/>
      <c r="B149" s="41">
        <v>100</v>
      </c>
      <c r="C149" s="40" t="s">
        <v>637</v>
      </c>
      <c r="D149" s="30"/>
      <c r="E149" s="62"/>
      <c r="F149" s="3"/>
      <c r="G149" s="61"/>
      <c r="H149" s="29"/>
      <c r="I149" s="48"/>
      <c r="J149" s="29"/>
      <c r="K149" s="31"/>
      <c r="L149" s="12"/>
      <c r="M149" s="31"/>
      <c r="O149" s="31"/>
      <c r="Q149" s="31">
        <v>1</v>
      </c>
      <c r="S149" s="31">
        <v>1</v>
      </c>
      <c r="U149" s="254"/>
    </row>
    <row r="150" spans="1:21" s="5" customFormat="1" ht="17.25" customHeight="1" x14ac:dyDescent="0.25">
      <c r="A150" s="10"/>
      <c r="B150" s="41">
        <v>100</v>
      </c>
      <c r="C150" s="40" t="s">
        <v>638</v>
      </c>
      <c r="D150" s="30"/>
      <c r="E150" s="62"/>
      <c r="F150" s="3"/>
      <c r="G150" s="61"/>
      <c r="H150" s="29"/>
      <c r="I150" s="48"/>
      <c r="J150" s="29"/>
      <c r="K150" s="31"/>
      <c r="L150" s="12"/>
      <c r="M150" s="31"/>
      <c r="O150" s="31"/>
      <c r="Q150" s="31">
        <v>1</v>
      </c>
      <c r="S150" s="31">
        <v>1</v>
      </c>
      <c r="U150" s="254"/>
    </row>
    <row r="151" spans="1:21" s="5" customFormat="1" ht="17.25" customHeight="1" x14ac:dyDescent="0.25">
      <c r="A151" s="10"/>
      <c r="B151" s="41">
        <v>120</v>
      </c>
      <c r="C151" s="40" t="s">
        <v>639</v>
      </c>
      <c r="D151" s="30"/>
      <c r="E151" s="62"/>
      <c r="F151" s="3"/>
      <c r="G151" s="61"/>
      <c r="H151" s="29"/>
      <c r="I151" s="48"/>
      <c r="J151" s="29"/>
      <c r="K151" s="31"/>
      <c r="L151" s="12"/>
      <c r="M151" s="31"/>
      <c r="O151" s="31"/>
      <c r="Q151" s="31">
        <v>1</v>
      </c>
      <c r="S151" s="31">
        <v>1</v>
      </c>
      <c r="U151" s="254"/>
    </row>
    <row r="152" spans="1:21" s="5" customFormat="1" ht="17.25" customHeight="1" x14ac:dyDescent="0.25">
      <c r="A152" s="10"/>
      <c r="B152" s="41">
        <v>120</v>
      </c>
      <c r="C152" s="40" t="s">
        <v>640</v>
      </c>
      <c r="D152" s="30"/>
      <c r="E152" s="62"/>
      <c r="F152" s="3"/>
      <c r="G152" s="61"/>
      <c r="H152" s="29"/>
      <c r="I152" s="48"/>
      <c r="J152" s="29"/>
      <c r="K152" s="31"/>
      <c r="L152" s="12"/>
      <c r="M152" s="31"/>
      <c r="O152" s="31"/>
      <c r="Q152" s="31">
        <v>1</v>
      </c>
      <c r="S152" s="31">
        <v>1</v>
      </c>
      <c r="U152" s="254"/>
    </row>
    <row r="153" spans="1:21" s="5" customFormat="1" ht="17.25" customHeight="1" x14ac:dyDescent="0.25">
      <c r="A153" s="10"/>
      <c r="B153" s="41">
        <v>3</v>
      </c>
      <c r="C153" s="40" t="s">
        <v>641</v>
      </c>
      <c r="D153" s="30"/>
      <c r="E153" s="62"/>
      <c r="F153" s="3"/>
      <c r="G153" s="61"/>
      <c r="H153" s="29"/>
      <c r="I153" s="48"/>
      <c r="J153" s="29"/>
      <c r="K153" s="31"/>
      <c r="L153" s="12"/>
      <c r="M153" s="31"/>
      <c r="O153" s="31"/>
      <c r="Q153" s="31">
        <v>1</v>
      </c>
      <c r="S153" s="31">
        <v>1</v>
      </c>
      <c r="U153" s="254"/>
    </row>
    <row r="154" spans="1:21" s="5" customFormat="1" ht="17.25" customHeight="1" x14ac:dyDescent="0.25">
      <c r="A154" s="10"/>
      <c r="B154" s="41">
        <v>3</v>
      </c>
      <c r="C154" s="40" t="s">
        <v>514</v>
      </c>
      <c r="D154" s="30"/>
      <c r="E154" s="62"/>
      <c r="F154" s="3"/>
      <c r="G154" s="61"/>
      <c r="H154" s="29"/>
      <c r="I154" s="48"/>
      <c r="J154" s="29"/>
      <c r="K154" s="31"/>
      <c r="L154" s="12"/>
      <c r="M154" s="31"/>
      <c r="O154" s="31"/>
      <c r="Q154" s="31">
        <v>1</v>
      </c>
      <c r="S154" s="31">
        <v>1</v>
      </c>
      <c r="U154" s="254"/>
    </row>
    <row r="155" spans="1:21" s="5" customFormat="1" ht="17.25" customHeight="1" x14ac:dyDescent="0.25">
      <c r="A155" s="10"/>
      <c r="B155" s="41">
        <v>8</v>
      </c>
      <c r="C155" s="40" t="s">
        <v>642</v>
      </c>
      <c r="D155" s="30"/>
      <c r="E155" s="62"/>
      <c r="F155" s="3"/>
      <c r="G155" s="61"/>
      <c r="H155" s="29"/>
      <c r="I155" s="48"/>
      <c r="J155" s="29"/>
      <c r="K155" s="31"/>
      <c r="L155" s="12"/>
      <c r="M155" s="31"/>
      <c r="O155" s="31"/>
      <c r="Q155" s="31">
        <v>1</v>
      </c>
      <c r="S155" s="31">
        <v>1</v>
      </c>
      <c r="U155" s="254"/>
    </row>
    <row r="156" spans="1:21" s="5" customFormat="1" ht="17.25" customHeight="1" x14ac:dyDescent="0.25">
      <c r="A156" s="10"/>
      <c r="B156" s="41">
        <v>90</v>
      </c>
      <c r="C156" s="40" t="s">
        <v>643</v>
      </c>
      <c r="D156" s="30"/>
      <c r="E156" s="62"/>
      <c r="F156" s="3"/>
      <c r="G156" s="61"/>
      <c r="H156" s="29"/>
      <c r="I156" s="48"/>
      <c r="J156" s="29"/>
      <c r="K156" s="31"/>
      <c r="L156" s="12"/>
      <c r="M156" s="31"/>
      <c r="O156" s="31"/>
      <c r="Q156" s="31">
        <v>1</v>
      </c>
      <c r="S156" s="31">
        <v>1</v>
      </c>
      <c r="U156" s="255"/>
    </row>
    <row r="157" spans="1:21" s="5" customFormat="1" ht="30" x14ac:dyDescent="0.25">
      <c r="A157" s="10"/>
      <c r="B157" s="41">
        <v>1</v>
      </c>
      <c r="C157" s="40" t="s">
        <v>644</v>
      </c>
      <c r="D157" s="30"/>
      <c r="E157" s="62">
        <v>101810</v>
      </c>
      <c r="F157" s="3"/>
      <c r="G157" s="61">
        <f t="shared" ref="G157" si="6">B157*E157</f>
        <v>101810</v>
      </c>
      <c r="H157" s="29"/>
      <c r="I157" s="48" t="s">
        <v>26</v>
      </c>
      <c r="J157" s="29"/>
      <c r="K157" s="31"/>
      <c r="L157" s="12"/>
      <c r="M157" s="31"/>
      <c r="O157" s="31"/>
      <c r="Q157" s="31">
        <v>3</v>
      </c>
      <c r="S157" s="31">
        <v>2</v>
      </c>
      <c r="U157" s="196" t="s">
        <v>645</v>
      </c>
    </row>
    <row r="158" spans="1:21" s="5" customFormat="1" x14ac:dyDescent="0.25">
      <c r="A158" s="10"/>
      <c r="B158" s="43"/>
      <c r="C158" s="30"/>
      <c r="D158" s="30"/>
      <c r="E158" s="44"/>
      <c r="F158" s="3"/>
      <c r="G158" s="45"/>
      <c r="H158" s="12"/>
      <c r="I158" s="17"/>
      <c r="J158" s="12"/>
      <c r="K158" s="17"/>
      <c r="L158" s="17"/>
      <c r="M158" s="17"/>
      <c r="N158" s="17"/>
      <c r="O158" s="17"/>
      <c r="P158" s="17"/>
      <c r="Q158" s="17"/>
      <c r="R158" s="17"/>
      <c r="S158" s="17"/>
      <c r="U158" s="10"/>
    </row>
    <row r="159" spans="1:21" s="5" customFormat="1" ht="21" x14ac:dyDescent="0.25">
      <c r="A159" s="10"/>
      <c r="B159" s="43"/>
      <c r="C159" s="240" t="s">
        <v>33</v>
      </c>
      <c r="D159" s="240"/>
      <c r="E159" s="240"/>
      <c r="F159" s="3"/>
      <c r="G159" s="58">
        <f>SUM(G16:G157)</f>
        <v>1216161.9460000002</v>
      </c>
      <c r="H159" s="12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U159" s="10"/>
    </row>
    <row r="160" spans="1:21" s="5" customFormat="1" ht="21" x14ac:dyDescent="0.25">
      <c r="A160" s="10"/>
      <c r="B160" s="43"/>
      <c r="C160" s="202"/>
      <c r="D160" s="202"/>
      <c r="E160" s="202"/>
      <c r="F160" s="3"/>
      <c r="G160" s="46"/>
      <c r="H160" s="12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U160" s="10"/>
    </row>
    <row r="161" spans="1:52" s="5" customFormat="1" ht="21" x14ac:dyDescent="0.25">
      <c r="A161" s="10"/>
      <c r="B161" s="43"/>
      <c r="C161" s="202"/>
      <c r="D161" s="202"/>
      <c r="E161" s="202" t="s">
        <v>26</v>
      </c>
      <c r="F161" s="3"/>
      <c r="G161" s="58">
        <f>SUMIF(I16:I157,E161,G16:G157)</f>
        <v>1140107.3360000001</v>
      </c>
      <c r="H161" s="12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U161" s="10"/>
    </row>
    <row r="162" spans="1:52" s="5" customFormat="1" ht="21.75" thickBot="1" x14ac:dyDescent="0.3">
      <c r="A162" s="10"/>
      <c r="B162" s="43"/>
      <c r="C162" s="202"/>
      <c r="D162" s="202"/>
      <c r="E162" s="202"/>
      <c r="F162" s="3"/>
      <c r="G162" s="46"/>
      <c r="H162" s="12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U162" s="10"/>
    </row>
    <row r="163" spans="1:52" ht="21" hidden="1" x14ac:dyDescent="0.25">
      <c r="A163" s="30"/>
      <c r="E163" s="202" t="s">
        <v>31</v>
      </c>
      <c r="G163" s="58">
        <f>SUMIF(I16:I157,E163,G16:G157)</f>
        <v>0</v>
      </c>
      <c r="H163" s="30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30"/>
      <c r="U163" s="30"/>
    </row>
    <row r="164" spans="1:52" hidden="1" x14ac:dyDescent="0.25">
      <c r="C164" s="17" t="s">
        <v>34</v>
      </c>
      <c r="D164" s="17"/>
      <c r="E164" s="17"/>
      <c r="F164" s="17"/>
      <c r="G164" s="17"/>
      <c r="K164" s="6">
        <f>SUM(K165:K168)</f>
        <v>109</v>
      </c>
      <c r="L164" s="12"/>
      <c r="M164" s="6">
        <f>SUM(M165:M168)</f>
        <v>109</v>
      </c>
      <c r="O164" s="6">
        <f>SUM(O165:O168)</f>
        <v>109</v>
      </c>
      <c r="Q164" s="6">
        <f>SUM(Q165:Q168)</f>
        <v>142</v>
      </c>
      <c r="S164" s="6">
        <f>SUM(S165:S168)</f>
        <v>142</v>
      </c>
      <c r="U164" s="5"/>
      <c r="AZ164" s="4"/>
    </row>
    <row r="165" spans="1:52" hidden="1" x14ac:dyDescent="0.25">
      <c r="C165" s="17" t="s">
        <v>35</v>
      </c>
      <c r="D165" s="17"/>
      <c r="E165" s="17"/>
      <c r="F165" s="17"/>
      <c r="G165" s="17"/>
      <c r="K165" s="6">
        <f>COUNTIF(K16:K157,Q8)</f>
        <v>0</v>
      </c>
      <c r="M165" s="6">
        <f>COUNTIF(M16:M157,Q8)</f>
        <v>0</v>
      </c>
      <c r="O165" s="6">
        <f>COUNTIF(O16:O157,Q8)</f>
        <v>0</v>
      </c>
      <c r="Q165" s="6">
        <f>COUNTIF(Q16:Q157,Q8)</f>
        <v>28</v>
      </c>
      <c r="S165" s="6">
        <f>COUNTIF(S16:S157,Q8)</f>
        <v>68</v>
      </c>
      <c r="U165" s="5"/>
      <c r="AZ165" s="4"/>
    </row>
    <row r="166" spans="1:52" hidden="1" x14ac:dyDescent="0.25">
      <c r="C166" s="17" t="s">
        <v>36</v>
      </c>
      <c r="D166" s="17"/>
      <c r="E166" s="17"/>
      <c r="F166" s="17"/>
      <c r="G166" s="17"/>
      <c r="K166" s="6">
        <f>COUNTIF(K16:K157,Q9)</f>
        <v>0</v>
      </c>
      <c r="M166" s="6">
        <f>COUNTIF(M16:M157,Q9)</f>
        <v>0</v>
      </c>
      <c r="O166" s="6">
        <f>COUNTIF(O16:O157,Q9)</f>
        <v>0</v>
      </c>
      <c r="Q166" s="6">
        <f>COUNTIF(Q16:Q157,Q9)</f>
        <v>0</v>
      </c>
      <c r="S166" s="6">
        <f>COUNTIF(S16:S157,Q9)</f>
        <v>11</v>
      </c>
      <c r="U166" s="5"/>
      <c r="AZ166" s="4"/>
    </row>
    <row r="167" spans="1:52" hidden="1" x14ac:dyDescent="0.25">
      <c r="C167" s="17" t="s">
        <v>37</v>
      </c>
      <c r="D167" s="17"/>
      <c r="E167" s="17"/>
      <c r="F167" s="17"/>
      <c r="G167" s="17"/>
      <c r="K167" s="6">
        <f>COUNTIF(H16:K157,Q10)</f>
        <v>0</v>
      </c>
      <c r="M167" s="6">
        <f>COUNTIF(M16:M157,Q10)</f>
        <v>0</v>
      </c>
      <c r="O167" s="6">
        <f>COUNTIF(O16:O157,Q10)</f>
        <v>0</v>
      </c>
      <c r="Q167" s="6">
        <f>COUNTIF(Q16:Q157,Q10)</f>
        <v>114</v>
      </c>
      <c r="S167" s="6">
        <f>COUNTIF(S16:S157,Q10)</f>
        <v>63</v>
      </c>
      <c r="U167" s="5"/>
      <c r="AZ167" s="4"/>
    </row>
    <row r="168" spans="1:52" hidden="1" x14ac:dyDescent="0.25">
      <c r="C168" s="17" t="s">
        <v>38</v>
      </c>
      <c r="D168" s="17"/>
      <c r="E168" s="17"/>
      <c r="F168" s="17"/>
      <c r="G168" s="17"/>
      <c r="K168" s="6">
        <f>COUNTIF(K16:K157,Q11)</f>
        <v>109</v>
      </c>
      <c r="M168" s="6">
        <f>COUNTIF(M16:M157,Q11)</f>
        <v>109</v>
      </c>
      <c r="N168" s="13"/>
      <c r="O168" s="6">
        <f>COUNTIF(O16:O157,Q11)</f>
        <v>109</v>
      </c>
      <c r="P168" s="13"/>
      <c r="Q168" s="6">
        <f>COUNTIF(Q16:Q157,Q11)</f>
        <v>0</v>
      </c>
      <c r="R168" s="13"/>
      <c r="S168" s="6">
        <f>COUNTIF(S16:S157,Q11)</f>
        <v>0</v>
      </c>
      <c r="T168" s="13"/>
      <c r="U168" s="5"/>
      <c r="AZ168" s="4"/>
    </row>
    <row r="169" spans="1:52" hidden="1" x14ac:dyDescent="0.25">
      <c r="C169" s="17"/>
      <c r="D169" s="17"/>
      <c r="E169" s="17"/>
      <c r="F169" s="17"/>
      <c r="G169" s="17"/>
      <c r="K169" s="13"/>
      <c r="M169" s="13"/>
      <c r="O169" s="13"/>
      <c r="Q169" s="13"/>
      <c r="S169" s="13"/>
      <c r="U169" s="5"/>
      <c r="AZ169" s="4"/>
    </row>
    <row r="170" spans="1:52" ht="21.75" thickBot="1" x14ac:dyDescent="0.3">
      <c r="C170" s="17"/>
      <c r="D170" s="17"/>
      <c r="E170" s="53" t="s">
        <v>39</v>
      </c>
      <c r="F170" s="17"/>
      <c r="G170" s="52">
        <f>SUMIF(I16:I157,E170,G16:G157)</f>
        <v>0</v>
      </c>
      <c r="K170" s="159" t="s">
        <v>19</v>
      </c>
      <c r="L170" s="160"/>
      <c r="M170" s="160" t="s">
        <v>20</v>
      </c>
      <c r="N170" s="161"/>
      <c r="O170" s="160" t="s">
        <v>21</v>
      </c>
      <c r="P170" s="161"/>
      <c r="Q170" s="162" t="s">
        <v>22</v>
      </c>
      <c r="R170" s="161"/>
      <c r="S170" s="160" t="s">
        <v>23</v>
      </c>
      <c r="U170" s="5"/>
      <c r="AZ170" s="4"/>
    </row>
    <row r="171" spans="1:52" ht="21.75" thickBot="1" x14ac:dyDescent="0.3">
      <c r="C171" s="17"/>
      <c r="D171" s="17"/>
      <c r="E171" s="53"/>
      <c r="F171" s="17"/>
      <c r="G171" s="51"/>
      <c r="K171" s="13"/>
      <c r="M171" s="13"/>
      <c r="O171" s="13"/>
      <c r="Q171" s="13"/>
      <c r="S171" s="13"/>
      <c r="U171" s="5"/>
      <c r="AZ171" s="4"/>
    </row>
    <row r="172" spans="1:52" ht="19.5" x14ac:dyDescent="0.25">
      <c r="C172" s="240" t="s">
        <v>40</v>
      </c>
      <c r="D172" s="240"/>
      <c r="E172" s="240"/>
      <c r="F172" s="240"/>
      <c r="G172" s="240"/>
      <c r="H172" s="14"/>
      <c r="I172" s="14"/>
      <c r="J172" s="14"/>
      <c r="K172" s="25">
        <f>K167/K164</f>
        <v>0</v>
      </c>
      <c r="L172" s="26"/>
      <c r="M172" s="25">
        <f t="shared" ref="M172:O172" si="7">M167/M164</f>
        <v>0</v>
      </c>
      <c r="N172" s="27"/>
      <c r="O172" s="25">
        <f t="shared" si="7"/>
        <v>0</v>
      </c>
      <c r="P172" s="27"/>
      <c r="Q172" s="25">
        <f>Q167/Q164</f>
        <v>0.80281690140845074</v>
      </c>
      <c r="R172" s="27"/>
      <c r="S172" s="25">
        <f>S167/S164</f>
        <v>0.44366197183098594</v>
      </c>
      <c r="U172" s="5"/>
      <c r="AY172" s="4"/>
      <c r="AZ172" s="4"/>
    </row>
    <row r="173" spans="1:52" ht="18.75" x14ac:dyDescent="0.25">
      <c r="C173" s="19"/>
      <c r="D173" s="19"/>
      <c r="E173" s="19"/>
      <c r="F173" s="19"/>
      <c r="G173" s="19"/>
      <c r="H173" s="4"/>
      <c r="I173" s="4"/>
      <c r="J173" s="4"/>
      <c r="K173" s="28"/>
      <c r="L173" s="26"/>
      <c r="M173" s="28"/>
      <c r="N173" s="27"/>
      <c r="O173" s="28"/>
      <c r="P173" s="27"/>
      <c r="Q173" s="28"/>
      <c r="R173" s="27"/>
      <c r="S173" s="28"/>
      <c r="U173" s="5"/>
      <c r="AY173" s="4"/>
      <c r="AZ173" s="4"/>
    </row>
    <row r="174" spans="1:52" ht="19.5" x14ac:dyDescent="0.25">
      <c r="C174" s="240" t="s">
        <v>41</v>
      </c>
      <c r="D174" s="240"/>
      <c r="E174" s="240"/>
      <c r="F174" s="240"/>
      <c r="G174" s="240"/>
      <c r="K174" s="25">
        <f>K166/K164</f>
        <v>0</v>
      </c>
      <c r="L174" s="26"/>
      <c r="M174" s="25">
        <f t="shared" ref="M174:S174" si="8">M166/M164</f>
        <v>0</v>
      </c>
      <c r="N174" s="27"/>
      <c r="O174" s="25">
        <f t="shared" si="8"/>
        <v>0</v>
      </c>
      <c r="P174" s="27"/>
      <c r="Q174" s="25">
        <f>Q166/Q164</f>
        <v>0</v>
      </c>
      <c r="R174" s="27"/>
      <c r="S174" s="25">
        <f t="shared" si="8"/>
        <v>7.746478873239436E-2</v>
      </c>
    </row>
    <row r="175" spans="1:52" ht="18.75" x14ac:dyDescent="0.25">
      <c r="C175" s="19"/>
      <c r="D175" s="19"/>
      <c r="E175" s="19"/>
      <c r="F175" s="19"/>
      <c r="G175" s="19"/>
      <c r="H175" s="4"/>
      <c r="I175" s="4"/>
      <c r="J175" s="4"/>
      <c r="K175" s="27"/>
      <c r="L175" s="26"/>
      <c r="M175" s="27"/>
      <c r="N175" s="27"/>
      <c r="O175" s="27"/>
      <c r="P175" s="27"/>
      <c r="Q175" s="27"/>
      <c r="R175" s="27"/>
      <c r="S175" s="27"/>
    </row>
    <row r="176" spans="1:52" ht="19.5" x14ac:dyDescent="0.25">
      <c r="C176" s="240" t="s">
        <v>42</v>
      </c>
      <c r="D176" s="240"/>
      <c r="E176" s="240"/>
      <c r="F176" s="240"/>
      <c r="G176" s="240"/>
      <c r="K176" s="25">
        <f>K165/K164</f>
        <v>0</v>
      </c>
      <c r="L176" s="26"/>
      <c r="M176" s="25">
        <f t="shared" ref="M176:Q176" si="9">M165/M164</f>
        <v>0</v>
      </c>
      <c r="N176" s="27"/>
      <c r="O176" s="25">
        <f t="shared" si="9"/>
        <v>0</v>
      </c>
      <c r="P176" s="27"/>
      <c r="Q176" s="25">
        <f t="shared" si="9"/>
        <v>0.19718309859154928</v>
      </c>
      <c r="R176" s="27"/>
      <c r="S176" s="25">
        <f>S165/S164</f>
        <v>0.47887323943661969</v>
      </c>
    </row>
    <row r="177" spans="5:52" x14ac:dyDescent="0.25">
      <c r="U177" s="4"/>
    </row>
    <row r="179" spans="5:52" x14ac:dyDescent="0.25">
      <c r="G179" s="49">
        <f>G161+G163</f>
        <v>1140107.3360000001</v>
      </c>
    </row>
    <row r="184" spans="5:52" x14ac:dyDescent="0.25">
      <c r="E184" s="199"/>
    </row>
    <row r="186" spans="5:52" x14ac:dyDescent="0.25"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5:52" x14ac:dyDescent="0.25"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5:52" x14ac:dyDescent="0.25"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</sheetData>
  <mergeCells count="23">
    <mergeCell ref="B1:U1"/>
    <mergeCell ref="B3:I3"/>
    <mergeCell ref="Q6:S7"/>
    <mergeCell ref="Q8:R8"/>
    <mergeCell ref="Q9:R9"/>
    <mergeCell ref="B5:E5"/>
    <mergeCell ref="K5:K10"/>
    <mergeCell ref="U64:U68"/>
    <mergeCell ref="U69:U75"/>
    <mergeCell ref="C176:G176"/>
    <mergeCell ref="B6:E12"/>
    <mergeCell ref="U101:U128"/>
    <mergeCell ref="U129:U156"/>
    <mergeCell ref="Q11:R11"/>
    <mergeCell ref="Q10:R10"/>
    <mergeCell ref="U95:U100"/>
    <mergeCell ref="U16:U35"/>
    <mergeCell ref="U36:U63"/>
    <mergeCell ref="U76:U78"/>
    <mergeCell ref="U79:U94"/>
    <mergeCell ref="C159:E159"/>
    <mergeCell ref="C172:G172"/>
    <mergeCell ref="C174:G174"/>
  </mergeCells>
  <conditionalFormatting sqref="M172:M173 K172:K173 O172:O173 Q172:Q173 S172:S173 H172:J172">
    <cfRule type="dataBar" priority="5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{DD8FE8CB-19E7-4B41-A830-6550801E699D}</x14:id>
        </ext>
      </extLst>
    </cfRule>
  </conditionalFormatting>
  <conditionalFormatting sqref="L164 I16:I157 S16:S157 K16:M157 O16:O157 Q16:Q157">
    <cfRule type="cellIs" dxfId="9" priority="1" operator="equal">
      <formula>4</formula>
    </cfRule>
    <cfRule type="cellIs" dxfId="8" priority="58" operator="equal">
      <formula>1</formula>
    </cfRule>
  </conditionalFormatting>
  <conditionalFormatting sqref="L164 H158:H162 J158 I16:I157 S16:S157 K16:M157 O16:O157 Q16:Q157">
    <cfRule type="cellIs" dxfId="7" priority="55" operator="equal">
      <formula>3</formula>
    </cfRule>
    <cfRule type="cellIs" dxfId="6" priority="56" operator="equal">
      <formula>2</formula>
    </cfRule>
  </conditionalFormatting>
  <conditionalFormatting sqref="I21:I25 H158:H162 J158 I29:I157">
    <cfRule type="cellIs" dxfId="5" priority="54" operator="equal">
      <formula>1</formula>
    </cfRule>
  </conditionalFormatting>
  <conditionalFormatting sqref="K174 M174 O174 Q174 S174">
    <cfRule type="dataBar" priority="39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{436B1970-E8DD-459F-8CEF-7AB33E63D844}</x14:id>
        </ext>
      </extLst>
    </cfRule>
  </conditionalFormatting>
  <conditionalFormatting sqref="K176 Q176 S176 M176 O176">
    <cfRule type="dataBar" priority="38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{C98BAAE8-5161-421D-83AA-7DB655B2FDA3}</x14:id>
        </ext>
      </extLst>
    </cfRule>
  </conditionalFormatting>
  <dataValidations count="3">
    <dataValidation type="list" allowBlank="1" showInputMessage="1" showErrorMessage="1" sqref="L164 J158 H158:H162 L16:L157">
      <formula1>"1,2,3"</formula1>
    </dataValidation>
    <dataValidation type="list" allowBlank="1" showInputMessage="1" showErrorMessage="1" sqref="Q16:Q157 K16:K157 S16:S157 M16:M157 O16:O157">
      <formula1>"1,2,3,4"</formula1>
    </dataValidation>
    <dataValidation type="list" allowBlank="1" showInputMessage="1" showErrorMessage="1" sqref="I16:I157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8FE8CB-19E7-4B41-A830-6550801E69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M172:M173 K172:K173 O172:O173 Q172:Q173 S172:S173 H172:J172</xm:sqref>
        </x14:conditionalFormatting>
        <x14:conditionalFormatting xmlns:xm="http://schemas.microsoft.com/office/excel/2006/main">
          <x14:cfRule type="dataBar" id="{436B1970-E8DD-459F-8CEF-7AB33E63D8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K174 M174 O174 Q174 S174</xm:sqref>
        </x14:conditionalFormatting>
        <x14:conditionalFormatting xmlns:xm="http://schemas.microsoft.com/office/excel/2006/main">
          <x14:cfRule type="dataBar" id="{C98BAAE8-5161-421D-83AA-7DB655B2FD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K176 Q176 S176 M176 O176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6"/>
  <sheetViews>
    <sheetView showGridLines="0" topLeftCell="A193" zoomScale="89" zoomScaleNormal="89" workbookViewId="0">
      <selection activeCell="G208" sqref="G208"/>
    </sheetView>
  </sheetViews>
  <sheetFormatPr defaultColWidth="5.7109375" defaultRowHeight="15" x14ac:dyDescent="0.25"/>
  <cols>
    <col min="1" max="1" width="1.28515625" style="4" customWidth="1"/>
    <col min="2" max="2" width="7" style="4" customWidth="1"/>
    <col min="3" max="3" width="68" style="4" customWidth="1"/>
    <col min="4" max="4" width="1.28515625" style="4" customWidth="1"/>
    <col min="5" max="5" width="18.140625" style="4" bestFit="1" customWidth="1"/>
    <col min="6" max="6" width="1.28515625" style="4" customWidth="1"/>
    <col min="7" max="7" width="20.85546875" style="4" bestFit="1" customWidth="1"/>
    <col min="8" max="8" width="1.28515625" style="13" customWidth="1"/>
    <col min="9" max="9" width="11" style="13" customWidth="1"/>
    <col min="10" max="10" width="1.28515625" style="13" customWidth="1"/>
    <col min="11" max="11" width="17.140625" style="19" customWidth="1"/>
    <col min="12" max="12" width="1.28515625" style="13" customWidth="1"/>
    <col min="13" max="13" width="17.140625" style="19" customWidth="1"/>
    <col min="14" max="14" width="1.28515625" style="19" customWidth="1"/>
    <col min="15" max="15" width="15.28515625" style="19" customWidth="1"/>
    <col min="16" max="16" width="1.28515625" style="19" customWidth="1"/>
    <col min="17" max="17" width="15.85546875" style="19" customWidth="1"/>
    <col min="18" max="18" width="1.28515625" style="19" customWidth="1"/>
    <col min="19" max="19" width="15.28515625" style="19" customWidth="1"/>
    <col min="20" max="20" width="1.28515625" style="19" customWidth="1"/>
    <col min="21" max="21" width="55" style="19" customWidth="1"/>
    <col min="22" max="22" width="5.7109375" style="5"/>
    <col min="23" max="23" width="42.140625" style="5" customWidth="1"/>
    <col min="24" max="52" width="5.7109375" style="5"/>
    <col min="53" max="16384" width="5.7109375" style="4"/>
  </cols>
  <sheetData>
    <row r="1" spans="1:52" s="2" customFormat="1" ht="27" thickBot="1" x14ac:dyDescent="0.3">
      <c r="B1" s="206" t="s">
        <v>646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8"/>
    </row>
    <row r="2" spans="1:52" ht="27" thickBot="1" x14ac:dyDescent="0.3">
      <c r="H2" s="2"/>
      <c r="I2" s="2"/>
      <c r="J2" s="2"/>
      <c r="K2" s="4"/>
      <c r="L2" s="2"/>
      <c r="M2" s="4"/>
      <c r="N2" s="4"/>
      <c r="O2" s="102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7" thickBot="1" x14ac:dyDescent="0.3">
      <c r="B3" s="209" t="s">
        <v>1</v>
      </c>
      <c r="C3" s="237"/>
      <c r="D3" s="237"/>
      <c r="E3" s="237"/>
      <c r="F3" s="237"/>
      <c r="G3" s="237"/>
      <c r="H3" s="237"/>
      <c r="I3" s="237"/>
      <c r="J3" s="9"/>
      <c r="K3" s="24">
        <v>46142</v>
      </c>
      <c r="L3" s="9"/>
      <c r="M3" s="33" t="s">
        <v>2</v>
      </c>
      <c r="N3" s="4"/>
      <c r="O3" s="103">
        <f ca="1">K3-TODAY()</f>
        <v>-48</v>
      </c>
      <c r="P3" s="4"/>
      <c r="Q3" s="23" t="s">
        <v>3</v>
      </c>
      <c r="R3" s="4"/>
      <c r="S3" s="18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5"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X4" s="4"/>
    </row>
    <row r="5" spans="1:52" ht="26.25" x14ac:dyDescent="0.25">
      <c r="B5" s="211" t="s">
        <v>4</v>
      </c>
      <c r="C5" s="212"/>
      <c r="D5" s="212"/>
      <c r="E5" s="213"/>
      <c r="H5" s="11"/>
      <c r="I5" s="11"/>
      <c r="J5" s="11"/>
      <c r="K5" s="5"/>
      <c r="L5" s="10"/>
      <c r="M5" s="5"/>
      <c r="N5" s="5"/>
      <c r="O5" s="21"/>
      <c r="P5" s="5"/>
      <c r="Q5" s="4"/>
      <c r="R5" s="4"/>
      <c r="S5" s="4"/>
      <c r="T5" s="15"/>
      <c r="U5" s="5"/>
    </row>
    <row r="6" spans="1:52" ht="26.25" customHeight="1" x14ac:dyDescent="0.25">
      <c r="B6" s="278" t="s">
        <v>5</v>
      </c>
      <c r="C6" s="279"/>
      <c r="D6" s="279"/>
      <c r="E6" s="280"/>
      <c r="H6" s="11"/>
      <c r="I6" s="260" t="s">
        <v>647</v>
      </c>
      <c r="J6" s="261"/>
      <c r="K6" s="261"/>
      <c r="L6" s="261"/>
      <c r="M6" s="262"/>
      <c r="N6" s="5"/>
      <c r="O6" s="21"/>
      <c r="P6" s="5"/>
      <c r="Q6" s="223" t="s">
        <v>6</v>
      </c>
      <c r="R6" s="224"/>
      <c r="S6" s="225"/>
      <c r="T6" s="15"/>
      <c r="U6" s="269" t="s">
        <v>648</v>
      </c>
      <c r="V6" s="270"/>
      <c r="W6" s="270"/>
      <c r="X6" s="270"/>
      <c r="Y6" s="271"/>
    </row>
    <row r="7" spans="1:52" ht="26.25" x14ac:dyDescent="0.25">
      <c r="B7" s="281"/>
      <c r="C7" s="282"/>
      <c r="D7" s="282"/>
      <c r="E7" s="283"/>
      <c r="H7" s="11"/>
      <c r="I7" s="263"/>
      <c r="J7" s="264"/>
      <c r="K7" s="264"/>
      <c r="L7" s="264"/>
      <c r="M7" s="265"/>
      <c r="N7" s="5"/>
      <c r="O7" s="21"/>
      <c r="P7" s="5"/>
      <c r="Q7" s="226"/>
      <c r="R7" s="227"/>
      <c r="S7" s="228"/>
      <c r="T7" s="15"/>
      <c r="U7" s="272"/>
      <c r="V7" s="273"/>
      <c r="W7" s="273"/>
      <c r="X7" s="273"/>
      <c r="Y7" s="274"/>
    </row>
    <row r="8" spans="1:52" x14ac:dyDescent="0.25">
      <c r="B8" s="281"/>
      <c r="C8" s="282"/>
      <c r="D8" s="282"/>
      <c r="E8" s="283"/>
      <c r="H8" s="11"/>
      <c r="I8" s="263"/>
      <c r="J8" s="264"/>
      <c r="K8" s="264"/>
      <c r="L8" s="264"/>
      <c r="M8" s="265"/>
      <c r="N8" s="5"/>
      <c r="O8" s="5"/>
      <c r="P8" s="5"/>
      <c r="Q8" s="229">
        <v>1</v>
      </c>
      <c r="R8" s="230"/>
      <c r="S8" s="35" t="s">
        <v>7</v>
      </c>
      <c r="T8" s="15"/>
      <c r="U8" s="272"/>
      <c r="V8" s="273"/>
      <c r="W8" s="273"/>
      <c r="X8" s="273"/>
      <c r="Y8" s="274"/>
    </row>
    <row r="9" spans="1:52" x14ac:dyDescent="0.25">
      <c r="B9" s="281"/>
      <c r="C9" s="282"/>
      <c r="D9" s="282"/>
      <c r="E9" s="283"/>
      <c r="H9" s="11"/>
      <c r="I9" s="263"/>
      <c r="J9" s="264"/>
      <c r="K9" s="264"/>
      <c r="L9" s="264"/>
      <c r="M9" s="265"/>
      <c r="N9" s="5"/>
      <c r="O9" s="5"/>
      <c r="P9" s="5"/>
      <c r="Q9" s="231">
        <v>2</v>
      </c>
      <c r="R9" s="232"/>
      <c r="S9" s="36" t="s">
        <v>9</v>
      </c>
      <c r="T9" s="15"/>
      <c r="U9" s="272"/>
      <c r="V9" s="273"/>
      <c r="W9" s="273"/>
      <c r="X9" s="273"/>
      <c r="Y9" s="274"/>
    </row>
    <row r="10" spans="1:52" x14ac:dyDescent="0.25">
      <c r="B10" s="281"/>
      <c r="C10" s="282"/>
      <c r="D10" s="282"/>
      <c r="E10" s="283"/>
      <c r="H10" s="11"/>
      <c r="I10" s="263"/>
      <c r="J10" s="264"/>
      <c r="K10" s="264"/>
      <c r="L10" s="264"/>
      <c r="M10" s="265"/>
      <c r="N10" s="5"/>
      <c r="O10" s="5"/>
      <c r="P10" s="5"/>
      <c r="Q10" s="233">
        <v>3</v>
      </c>
      <c r="R10" s="234"/>
      <c r="S10" s="36" t="s">
        <v>11</v>
      </c>
      <c r="T10" s="15"/>
      <c r="U10" s="272"/>
      <c r="V10" s="273"/>
      <c r="W10" s="273"/>
      <c r="X10" s="273"/>
      <c r="Y10" s="274"/>
    </row>
    <row r="11" spans="1:52" ht="15.75" customHeight="1" x14ac:dyDescent="0.25">
      <c r="B11" s="281"/>
      <c r="C11" s="282"/>
      <c r="D11" s="282"/>
      <c r="E11" s="283"/>
      <c r="G11" s="104"/>
      <c r="H11" s="11"/>
      <c r="I11" s="266"/>
      <c r="J11" s="267"/>
      <c r="K11" s="267"/>
      <c r="L11" s="267"/>
      <c r="M11" s="268"/>
      <c r="N11" s="5"/>
      <c r="O11" s="4"/>
      <c r="P11" s="5"/>
      <c r="Q11" s="235">
        <v>4</v>
      </c>
      <c r="R11" s="236"/>
      <c r="S11" s="37" t="s">
        <v>13</v>
      </c>
      <c r="T11" s="4"/>
      <c r="U11" s="275"/>
      <c r="V11" s="276"/>
      <c r="W11" s="276"/>
      <c r="X11" s="276"/>
      <c r="Y11" s="277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5">
      <c r="B12" s="284"/>
      <c r="C12" s="285"/>
      <c r="D12" s="285"/>
      <c r="E12" s="286"/>
      <c r="H12" s="11"/>
      <c r="I12" s="11"/>
      <c r="J12" s="11"/>
      <c r="K12" s="4"/>
      <c r="L12" s="2"/>
      <c r="M12" s="4"/>
      <c r="N12" s="5"/>
      <c r="O12" s="4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5">
      <c r="B13" s="105"/>
      <c r="C13" s="105"/>
      <c r="D13" s="105"/>
      <c r="E13" s="105"/>
      <c r="H13" s="11"/>
      <c r="I13" s="11"/>
      <c r="J13" s="11"/>
      <c r="K13" s="4"/>
      <c r="L13" s="2"/>
      <c r="M13" s="4"/>
      <c r="N13" s="5"/>
      <c r="O13" s="4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s="5" customFormat="1" ht="30" x14ac:dyDescent="0.25">
      <c r="B14" s="70" t="s">
        <v>14</v>
      </c>
      <c r="C14" s="71" t="s">
        <v>15</v>
      </c>
      <c r="D14" s="4"/>
      <c r="E14" s="69" t="s">
        <v>16</v>
      </c>
      <c r="F14" s="4"/>
      <c r="G14" s="42" t="s">
        <v>17</v>
      </c>
      <c r="H14" s="11"/>
      <c r="I14" s="1" t="s">
        <v>18</v>
      </c>
      <c r="J14" s="11"/>
      <c r="K14" s="1" t="s">
        <v>19</v>
      </c>
      <c r="L14" s="11"/>
      <c r="M14" s="7" t="s">
        <v>20</v>
      </c>
      <c r="O14" s="1" t="s">
        <v>21</v>
      </c>
      <c r="Q14" s="16" t="s">
        <v>22</v>
      </c>
      <c r="S14" s="1" t="s">
        <v>23</v>
      </c>
      <c r="U14" s="1" t="s">
        <v>24</v>
      </c>
    </row>
    <row r="15" spans="1:52" s="5" customFormat="1" x14ac:dyDescent="0.25">
      <c r="C15" s="29"/>
      <c r="D15" s="4"/>
      <c r="E15" s="29"/>
      <c r="F15" s="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4"/>
    </row>
    <row r="16" spans="1:52" s="5" customFormat="1" x14ac:dyDescent="0.25">
      <c r="A16" s="10"/>
      <c r="B16" s="106">
        <v>30</v>
      </c>
      <c r="C16" s="107" t="s">
        <v>649</v>
      </c>
      <c r="D16" s="108"/>
      <c r="E16" s="109">
        <v>315</v>
      </c>
      <c r="F16" s="4"/>
      <c r="G16" s="61">
        <f>B16*E16</f>
        <v>9450</v>
      </c>
      <c r="H16" s="29"/>
      <c r="I16" s="48" t="s">
        <v>39</v>
      </c>
      <c r="J16" s="29"/>
      <c r="K16" s="31">
        <v>4</v>
      </c>
      <c r="L16" s="12"/>
      <c r="M16" s="31">
        <v>4</v>
      </c>
      <c r="O16" s="31">
        <v>4</v>
      </c>
      <c r="Q16" s="31">
        <v>1</v>
      </c>
      <c r="S16" s="31">
        <v>1</v>
      </c>
      <c r="U16" s="32"/>
      <c r="W16" s="101"/>
    </row>
    <row r="17" spans="1:23" s="5" customFormat="1" x14ac:dyDescent="0.25">
      <c r="A17" s="10"/>
      <c r="B17" s="110">
        <v>3</v>
      </c>
      <c r="C17" s="111" t="s">
        <v>650</v>
      </c>
      <c r="D17" s="108"/>
      <c r="E17" s="112">
        <v>56000</v>
      </c>
      <c r="F17" s="4"/>
      <c r="G17" s="61">
        <f t="shared" ref="G17:G80" si="0">B17*E17</f>
        <v>168000</v>
      </c>
      <c r="H17" s="29"/>
      <c r="I17" s="48" t="s">
        <v>39</v>
      </c>
      <c r="J17" s="29"/>
      <c r="K17" s="31">
        <v>4</v>
      </c>
      <c r="L17" s="12"/>
      <c r="M17" s="31">
        <v>4</v>
      </c>
      <c r="O17" s="31">
        <v>4</v>
      </c>
      <c r="Q17" s="31">
        <v>1</v>
      </c>
      <c r="S17" s="31">
        <v>1</v>
      </c>
      <c r="U17" s="32"/>
      <c r="W17" s="101"/>
    </row>
    <row r="18" spans="1:23" s="5" customFormat="1" x14ac:dyDescent="0.25">
      <c r="A18" s="10"/>
      <c r="B18" s="110">
        <v>4</v>
      </c>
      <c r="C18" s="111" t="s">
        <v>651</v>
      </c>
      <c r="D18" s="108"/>
      <c r="E18" s="112">
        <v>480</v>
      </c>
      <c r="F18" s="4"/>
      <c r="G18" s="61">
        <f t="shared" si="0"/>
        <v>1920</v>
      </c>
      <c r="H18" s="29"/>
      <c r="I18" s="48" t="s">
        <v>39</v>
      </c>
      <c r="J18" s="29"/>
      <c r="K18" s="31">
        <v>4</v>
      </c>
      <c r="L18" s="12"/>
      <c r="M18" s="31">
        <v>4</v>
      </c>
      <c r="O18" s="31">
        <v>4</v>
      </c>
      <c r="Q18" s="31">
        <v>1</v>
      </c>
      <c r="S18" s="31">
        <v>1</v>
      </c>
      <c r="U18" s="32"/>
      <c r="W18" s="101"/>
    </row>
    <row r="19" spans="1:23" s="5" customFormat="1" x14ac:dyDescent="0.25">
      <c r="A19" s="10"/>
      <c r="B19" s="110">
        <v>1</v>
      </c>
      <c r="C19" s="111" t="s">
        <v>652</v>
      </c>
      <c r="D19" s="108"/>
      <c r="E19" s="112">
        <v>125000</v>
      </c>
      <c r="F19" s="4"/>
      <c r="G19" s="61">
        <f t="shared" si="0"/>
        <v>125000</v>
      </c>
      <c r="H19" s="29"/>
      <c r="I19" s="48" t="s">
        <v>39</v>
      </c>
      <c r="J19" s="29"/>
      <c r="K19" s="31">
        <v>4</v>
      </c>
      <c r="L19" s="12"/>
      <c r="M19" s="31">
        <v>4</v>
      </c>
      <c r="O19" s="31">
        <v>4</v>
      </c>
      <c r="Q19" s="31">
        <v>1</v>
      </c>
      <c r="S19" s="31">
        <v>1</v>
      </c>
      <c r="U19" s="32"/>
      <c r="W19" s="101"/>
    </row>
    <row r="20" spans="1:23" s="5" customFormat="1" x14ac:dyDescent="0.25">
      <c r="A20" s="10"/>
      <c r="B20" s="110">
        <v>2</v>
      </c>
      <c r="C20" s="111" t="s">
        <v>653</v>
      </c>
      <c r="D20" s="108"/>
      <c r="E20" s="112">
        <v>15700</v>
      </c>
      <c r="F20" s="4"/>
      <c r="G20" s="61">
        <f t="shared" si="0"/>
        <v>31400</v>
      </c>
      <c r="H20" s="29"/>
      <c r="I20" s="48" t="s">
        <v>39</v>
      </c>
      <c r="J20" s="29"/>
      <c r="K20" s="31">
        <v>4</v>
      </c>
      <c r="L20" s="12"/>
      <c r="M20" s="31">
        <v>4</v>
      </c>
      <c r="O20" s="31">
        <v>4</v>
      </c>
      <c r="Q20" s="31">
        <v>1</v>
      </c>
      <c r="S20" s="31">
        <v>1</v>
      </c>
      <c r="U20" s="32"/>
    </row>
    <row r="21" spans="1:23" s="5" customFormat="1" x14ac:dyDescent="0.25">
      <c r="A21" s="10"/>
      <c r="B21" s="110">
        <v>5</v>
      </c>
      <c r="C21" s="111" t="s">
        <v>654</v>
      </c>
      <c r="D21" s="108"/>
      <c r="E21" s="112">
        <v>7820</v>
      </c>
      <c r="F21" s="4"/>
      <c r="G21" s="61">
        <f t="shared" si="0"/>
        <v>39100</v>
      </c>
      <c r="H21" s="29"/>
      <c r="I21" s="48" t="s">
        <v>39</v>
      </c>
      <c r="J21" s="29"/>
      <c r="K21" s="31">
        <v>4</v>
      </c>
      <c r="L21" s="12"/>
      <c r="M21" s="31">
        <v>4</v>
      </c>
      <c r="O21" s="31">
        <v>4</v>
      </c>
      <c r="Q21" s="31">
        <v>1</v>
      </c>
      <c r="S21" s="31">
        <v>1</v>
      </c>
      <c r="U21" s="32"/>
    </row>
    <row r="22" spans="1:23" s="5" customFormat="1" x14ac:dyDescent="0.25">
      <c r="A22" s="10"/>
      <c r="B22" s="110">
        <v>4</v>
      </c>
      <c r="C22" s="111" t="s">
        <v>655</v>
      </c>
      <c r="D22" s="108"/>
      <c r="E22" s="112">
        <v>1980</v>
      </c>
      <c r="F22" s="4"/>
      <c r="G22" s="61">
        <f t="shared" si="0"/>
        <v>7920</v>
      </c>
      <c r="H22" s="29"/>
      <c r="I22" s="48" t="s">
        <v>39</v>
      </c>
      <c r="J22" s="29"/>
      <c r="K22" s="31">
        <v>4</v>
      </c>
      <c r="L22" s="12"/>
      <c r="M22" s="31">
        <v>4</v>
      </c>
      <c r="O22" s="31">
        <v>4</v>
      </c>
      <c r="Q22" s="31">
        <v>1</v>
      </c>
      <c r="S22" s="31">
        <v>1</v>
      </c>
      <c r="U22" s="32"/>
    </row>
    <row r="23" spans="1:23" s="5" customFormat="1" x14ac:dyDescent="0.25">
      <c r="A23" s="10"/>
      <c r="B23" s="110">
        <v>6</v>
      </c>
      <c r="C23" s="111" t="s">
        <v>656</v>
      </c>
      <c r="D23" s="108"/>
      <c r="E23" s="112">
        <v>780</v>
      </c>
      <c r="F23" s="4"/>
      <c r="G23" s="61">
        <f t="shared" si="0"/>
        <v>4680</v>
      </c>
      <c r="H23" s="29"/>
      <c r="I23" s="48" t="s">
        <v>39</v>
      </c>
      <c r="J23" s="29"/>
      <c r="K23" s="31">
        <v>4</v>
      </c>
      <c r="L23" s="12"/>
      <c r="M23" s="31">
        <v>4</v>
      </c>
      <c r="O23" s="31">
        <v>4</v>
      </c>
      <c r="Q23" s="31">
        <v>1</v>
      </c>
      <c r="S23" s="31">
        <v>1</v>
      </c>
      <c r="U23" s="32"/>
    </row>
    <row r="24" spans="1:23" s="5" customFormat="1" x14ac:dyDescent="0.25">
      <c r="A24" s="10"/>
      <c r="B24" s="110">
        <v>2</v>
      </c>
      <c r="C24" s="111" t="s">
        <v>657</v>
      </c>
      <c r="D24" s="108"/>
      <c r="E24" s="112">
        <v>1315</v>
      </c>
      <c r="F24" s="4"/>
      <c r="G24" s="61">
        <f t="shared" si="0"/>
        <v>2630</v>
      </c>
      <c r="H24" s="29"/>
      <c r="I24" s="48" t="s">
        <v>39</v>
      </c>
      <c r="J24" s="29"/>
      <c r="K24" s="31">
        <v>4</v>
      </c>
      <c r="L24" s="12"/>
      <c r="M24" s="31">
        <v>4</v>
      </c>
      <c r="O24" s="31">
        <v>4</v>
      </c>
      <c r="Q24" s="31">
        <v>1</v>
      </c>
      <c r="S24" s="31">
        <v>1</v>
      </c>
      <c r="U24" s="32"/>
    </row>
    <row r="25" spans="1:23" s="5" customFormat="1" x14ac:dyDescent="0.25">
      <c r="A25" s="10"/>
      <c r="B25" s="110">
        <v>10</v>
      </c>
      <c r="C25" s="111" t="s">
        <v>658</v>
      </c>
      <c r="D25" s="108"/>
      <c r="E25" s="112">
        <v>65</v>
      </c>
      <c r="F25" s="4"/>
      <c r="G25" s="61">
        <f t="shared" si="0"/>
        <v>650</v>
      </c>
      <c r="H25" s="29"/>
      <c r="I25" s="48" t="s">
        <v>39</v>
      </c>
      <c r="J25" s="29"/>
      <c r="K25" s="31">
        <v>4</v>
      </c>
      <c r="L25" s="12"/>
      <c r="M25" s="31">
        <v>4</v>
      </c>
      <c r="O25" s="31">
        <v>4</v>
      </c>
      <c r="Q25" s="31">
        <v>1</v>
      </c>
      <c r="S25" s="31">
        <v>1</v>
      </c>
      <c r="U25" s="32"/>
    </row>
    <row r="26" spans="1:23" s="5" customFormat="1" ht="30" x14ac:dyDescent="0.25">
      <c r="A26" s="10"/>
      <c r="B26" s="110">
        <v>4</v>
      </c>
      <c r="C26" s="111" t="s">
        <v>659</v>
      </c>
      <c r="D26" s="108"/>
      <c r="E26" s="112">
        <v>113875.39</v>
      </c>
      <c r="F26" s="4"/>
      <c r="G26" s="61">
        <f t="shared" si="0"/>
        <v>455501.56</v>
      </c>
      <c r="H26" s="29"/>
      <c r="I26" s="48" t="s">
        <v>39</v>
      </c>
      <c r="J26" s="29"/>
      <c r="K26" s="31">
        <v>4</v>
      </c>
      <c r="L26" s="12"/>
      <c r="M26" s="31">
        <v>4</v>
      </c>
      <c r="O26" s="31">
        <v>4</v>
      </c>
      <c r="Q26" s="31">
        <v>1</v>
      </c>
      <c r="S26" s="31">
        <v>1</v>
      </c>
      <c r="U26" s="32"/>
    </row>
    <row r="27" spans="1:23" s="5" customFormat="1" x14ac:dyDescent="0.25">
      <c r="A27" s="10"/>
      <c r="B27" s="110">
        <v>1</v>
      </c>
      <c r="C27" s="111" t="s">
        <v>660</v>
      </c>
      <c r="D27" s="108"/>
      <c r="E27" s="112">
        <v>3950</v>
      </c>
      <c r="F27" s="4"/>
      <c r="G27" s="61">
        <f t="shared" si="0"/>
        <v>3950</v>
      </c>
      <c r="H27" s="29"/>
      <c r="I27" s="48" t="s">
        <v>39</v>
      </c>
      <c r="J27" s="29"/>
      <c r="K27" s="31">
        <v>4</v>
      </c>
      <c r="L27" s="12"/>
      <c r="M27" s="31">
        <v>4</v>
      </c>
      <c r="O27" s="31">
        <v>4</v>
      </c>
      <c r="Q27" s="31">
        <v>1</v>
      </c>
      <c r="S27" s="31">
        <v>1</v>
      </c>
      <c r="U27" s="32"/>
    </row>
    <row r="28" spans="1:23" s="5" customFormat="1" x14ac:dyDescent="0.25">
      <c r="A28" s="10"/>
      <c r="B28" s="110">
        <v>4</v>
      </c>
      <c r="C28" s="111" t="s">
        <v>661</v>
      </c>
      <c r="D28" s="108"/>
      <c r="E28" s="112">
        <v>3450</v>
      </c>
      <c r="F28" s="4"/>
      <c r="G28" s="61">
        <f t="shared" si="0"/>
        <v>13800</v>
      </c>
      <c r="H28" s="29"/>
      <c r="I28" s="48" t="s">
        <v>39</v>
      </c>
      <c r="J28" s="29"/>
      <c r="K28" s="31">
        <v>4</v>
      </c>
      <c r="L28" s="12"/>
      <c r="M28" s="31">
        <v>4</v>
      </c>
      <c r="O28" s="31">
        <v>4</v>
      </c>
      <c r="Q28" s="31">
        <v>1</v>
      </c>
      <c r="S28" s="31">
        <v>1</v>
      </c>
      <c r="U28" s="32"/>
    </row>
    <row r="29" spans="1:23" s="5" customFormat="1" x14ac:dyDescent="0.25">
      <c r="A29" s="10"/>
      <c r="B29" s="110">
        <v>1</v>
      </c>
      <c r="C29" s="111" t="s">
        <v>662</v>
      </c>
      <c r="D29" s="108"/>
      <c r="E29" s="112">
        <v>1550</v>
      </c>
      <c r="F29" s="4"/>
      <c r="G29" s="61">
        <f t="shared" si="0"/>
        <v>1550</v>
      </c>
      <c r="H29" s="29"/>
      <c r="I29" s="48" t="s">
        <v>39</v>
      </c>
      <c r="J29" s="29"/>
      <c r="K29" s="31">
        <v>4</v>
      </c>
      <c r="L29" s="12"/>
      <c r="M29" s="31">
        <v>4</v>
      </c>
      <c r="O29" s="31">
        <v>4</v>
      </c>
      <c r="Q29" s="31">
        <v>1</v>
      </c>
      <c r="S29" s="31">
        <v>1</v>
      </c>
      <c r="U29" s="32"/>
    </row>
    <row r="30" spans="1:23" s="5" customFormat="1" x14ac:dyDescent="0.25">
      <c r="A30" s="10"/>
      <c r="B30" s="110">
        <v>2</v>
      </c>
      <c r="C30" s="111" t="s">
        <v>663</v>
      </c>
      <c r="D30" s="108"/>
      <c r="E30" s="112">
        <v>640</v>
      </c>
      <c r="F30" s="4"/>
      <c r="G30" s="61">
        <f t="shared" si="0"/>
        <v>1280</v>
      </c>
      <c r="H30" s="29"/>
      <c r="I30" s="48" t="s">
        <v>39</v>
      </c>
      <c r="J30" s="29"/>
      <c r="K30" s="31">
        <v>4</v>
      </c>
      <c r="L30" s="12"/>
      <c r="M30" s="31">
        <v>4</v>
      </c>
      <c r="O30" s="31">
        <v>4</v>
      </c>
      <c r="Q30" s="31">
        <v>1</v>
      </c>
      <c r="S30" s="31">
        <v>1</v>
      </c>
      <c r="U30" s="32"/>
    </row>
    <row r="31" spans="1:23" s="5" customFormat="1" x14ac:dyDescent="0.25">
      <c r="A31" s="10"/>
      <c r="B31" s="110">
        <v>2</v>
      </c>
      <c r="C31" s="111" t="s">
        <v>664</v>
      </c>
      <c r="D31" s="108"/>
      <c r="E31" s="112">
        <v>2850</v>
      </c>
      <c r="F31" s="4"/>
      <c r="G31" s="61">
        <f t="shared" si="0"/>
        <v>5700</v>
      </c>
      <c r="H31" s="29"/>
      <c r="I31" s="48" t="s">
        <v>39</v>
      </c>
      <c r="J31" s="29"/>
      <c r="K31" s="31">
        <v>4</v>
      </c>
      <c r="L31" s="12"/>
      <c r="M31" s="31">
        <v>4</v>
      </c>
      <c r="O31" s="31">
        <v>4</v>
      </c>
      <c r="Q31" s="31">
        <v>1</v>
      </c>
      <c r="S31" s="31">
        <v>1</v>
      </c>
      <c r="U31" s="32"/>
    </row>
    <row r="32" spans="1:23" s="5" customFormat="1" x14ac:dyDescent="0.25">
      <c r="A32" s="10"/>
      <c r="B32" s="110">
        <v>1</v>
      </c>
      <c r="C32" s="111" t="s">
        <v>665</v>
      </c>
      <c r="D32" s="108"/>
      <c r="E32" s="112">
        <v>2850</v>
      </c>
      <c r="F32" s="4"/>
      <c r="G32" s="61">
        <f t="shared" si="0"/>
        <v>2850</v>
      </c>
      <c r="H32" s="29"/>
      <c r="I32" s="48" t="s">
        <v>39</v>
      </c>
      <c r="J32" s="29"/>
      <c r="K32" s="31">
        <v>4</v>
      </c>
      <c r="L32" s="12"/>
      <c r="M32" s="31">
        <v>4</v>
      </c>
      <c r="O32" s="31">
        <v>4</v>
      </c>
      <c r="Q32" s="31">
        <v>1</v>
      </c>
      <c r="S32" s="31">
        <v>1</v>
      </c>
      <c r="U32" s="32"/>
    </row>
    <row r="33" spans="1:21" s="5" customFormat="1" ht="45" x14ac:dyDescent="0.25">
      <c r="A33" s="10"/>
      <c r="B33" s="110">
        <v>3</v>
      </c>
      <c r="C33" s="111" t="s">
        <v>666</v>
      </c>
      <c r="D33" s="108"/>
      <c r="E33" s="112">
        <v>223000</v>
      </c>
      <c r="F33" s="4"/>
      <c r="G33" s="61">
        <f t="shared" si="0"/>
        <v>669000</v>
      </c>
      <c r="H33" s="29"/>
      <c r="I33" s="48" t="s">
        <v>39</v>
      </c>
      <c r="J33" s="29"/>
      <c r="K33" s="31">
        <v>4</v>
      </c>
      <c r="L33" s="12"/>
      <c r="M33" s="31">
        <v>4</v>
      </c>
      <c r="O33" s="31">
        <v>4</v>
      </c>
      <c r="Q33" s="31">
        <v>1</v>
      </c>
      <c r="S33" s="31">
        <v>1</v>
      </c>
      <c r="U33" s="32"/>
    </row>
    <row r="34" spans="1:21" s="5" customFormat="1" x14ac:dyDescent="0.25">
      <c r="A34" s="10"/>
      <c r="B34" s="110">
        <v>4</v>
      </c>
      <c r="C34" s="111" t="s">
        <v>667</v>
      </c>
      <c r="D34" s="108"/>
      <c r="E34" s="112">
        <v>4950</v>
      </c>
      <c r="F34" s="4"/>
      <c r="G34" s="61">
        <f t="shared" si="0"/>
        <v>19800</v>
      </c>
      <c r="H34" s="29"/>
      <c r="I34" s="48" t="s">
        <v>39</v>
      </c>
      <c r="J34" s="29"/>
      <c r="K34" s="31">
        <v>4</v>
      </c>
      <c r="L34" s="12"/>
      <c r="M34" s="31">
        <v>4</v>
      </c>
      <c r="O34" s="31">
        <v>4</v>
      </c>
      <c r="Q34" s="31">
        <v>1</v>
      </c>
      <c r="S34" s="31">
        <v>1</v>
      </c>
      <c r="U34" s="32"/>
    </row>
    <row r="35" spans="1:21" s="5" customFormat="1" x14ac:dyDescent="0.25">
      <c r="A35" s="10"/>
      <c r="B35" s="110">
        <v>4</v>
      </c>
      <c r="C35" s="111" t="s">
        <v>668</v>
      </c>
      <c r="D35" s="108"/>
      <c r="E35" s="112">
        <v>4950</v>
      </c>
      <c r="F35" s="4"/>
      <c r="G35" s="61">
        <f t="shared" si="0"/>
        <v>19800</v>
      </c>
      <c r="H35" s="29"/>
      <c r="I35" s="48" t="s">
        <v>39</v>
      </c>
      <c r="J35" s="29"/>
      <c r="K35" s="31">
        <v>4</v>
      </c>
      <c r="L35" s="12"/>
      <c r="M35" s="31">
        <v>4</v>
      </c>
      <c r="O35" s="31">
        <v>4</v>
      </c>
      <c r="Q35" s="31">
        <v>1</v>
      </c>
      <c r="S35" s="31">
        <v>1</v>
      </c>
      <c r="U35" s="32"/>
    </row>
    <row r="36" spans="1:21" s="5" customFormat="1" x14ac:dyDescent="0.25">
      <c r="A36" s="10"/>
      <c r="B36" s="110">
        <v>6</v>
      </c>
      <c r="C36" s="111" t="s">
        <v>669</v>
      </c>
      <c r="D36" s="108"/>
      <c r="E36" s="112">
        <v>4819</v>
      </c>
      <c r="F36" s="4"/>
      <c r="G36" s="61">
        <f t="shared" si="0"/>
        <v>28914</v>
      </c>
      <c r="H36" s="29"/>
      <c r="I36" s="48" t="s">
        <v>39</v>
      </c>
      <c r="J36" s="29"/>
      <c r="K36" s="31">
        <v>4</v>
      </c>
      <c r="L36" s="12"/>
      <c r="M36" s="31">
        <v>4</v>
      </c>
      <c r="O36" s="31">
        <v>4</v>
      </c>
      <c r="Q36" s="31">
        <v>1</v>
      </c>
      <c r="S36" s="31">
        <v>1</v>
      </c>
      <c r="U36" s="32"/>
    </row>
    <row r="37" spans="1:21" s="5" customFormat="1" x14ac:dyDescent="0.25">
      <c r="A37" s="10"/>
      <c r="B37" s="110">
        <v>5</v>
      </c>
      <c r="C37" s="111" t="s">
        <v>670</v>
      </c>
      <c r="D37" s="108"/>
      <c r="E37" s="112">
        <v>150</v>
      </c>
      <c r="F37" s="4"/>
      <c r="G37" s="61">
        <f t="shared" si="0"/>
        <v>750</v>
      </c>
      <c r="H37" s="29"/>
      <c r="I37" s="48" t="s">
        <v>39</v>
      </c>
      <c r="J37" s="29"/>
      <c r="K37" s="31">
        <v>4</v>
      </c>
      <c r="L37" s="12"/>
      <c r="M37" s="31">
        <v>4</v>
      </c>
      <c r="O37" s="31">
        <v>4</v>
      </c>
      <c r="Q37" s="31">
        <v>1</v>
      </c>
      <c r="S37" s="31">
        <v>1</v>
      </c>
      <c r="U37" s="32"/>
    </row>
    <row r="38" spans="1:21" s="5" customFormat="1" x14ac:dyDescent="0.25">
      <c r="A38" s="10"/>
      <c r="B38" s="110">
        <v>1</v>
      </c>
      <c r="C38" s="111" t="s">
        <v>671</v>
      </c>
      <c r="D38" s="108"/>
      <c r="E38" s="112">
        <v>3250</v>
      </c>
      <c r="F38" s="4"/>
      <c r="G38" s="61">
        <f t="shared" si="0"/>
        <v>3250</v>
      </c>
      <c r="H38" s="29"/>
      <c r="I38" s="48" t="s">
        <v>39</v>
      </c>
      <c r="J38" s="29"/>
      <c r="K38" s="31">
        <v>4</v>
      </c>
      <c r="L38" s="12"/>
      <c r="M38" s="31">
        <v>4</v>
      </c>
      <c r="O38" s="31">
        <v>4</v>
      </c>
      <c r="Q38" s="31">
        <v>1</v>
      </c>
      <c r="S38" s="31">
        <v>1</v>
      </c>
      <c r="U38" s="32"/>
    </row>
    <row r="39" spans="1:21" s="5" customFormat="1" x14ac:dyDescent="0.25">
      <c r="A39" s="10"/>
      <c r="B39" s="110">
        <v>1</v>
      </c>
      <c r="C39" s="111" t="s">
        <v>672</v>
      </c>
      <c r="D39" s="108"/>
      <c r="E39" s="112">
        <v>22000</v>
      </c>
      <c r="F39" s="4"/>
      <c r="G39" s="61">
        <f t="shared" si="0"/>
        <v>22000</v>
      </c>
      <c r="H39" s="29"/>
      <c r="I39" s="48" t="s">
        <v>39</v>
      </c>
      <c r="J39" s="29"/>
      <c r="K39" s="31">
        <v>4</v>
      </c>
      <c r="L39" s="12"/>
      <c r="M39" s="31">
        <v>4</v>
      </c>
      <c r="O39" s="31">
        <v>4</v>
      </c>
      <c r="Q39" s="31">
        <v>1</v>
      </c>
      <c r="S39" s="31">
        <v>1</v>
      </c>
      <c r="U39" s="32"/>
    </row>
    <row r="40" spans="1:21" s="5" customFormat="1" x14ac:dyDescent="0.25">
      <c r="A40" s="10"/>
      <c r="B40" s="110">
        <v>10</v>
      </c>
      <c r="C40" s="111" t="s">
        <v>673</v>
      </c>
      <c r="D40" s="108"/>
      <c r="E40" s="112">
        <v>320</v>
      </c>
      <c r="F40" s="4"/>
      <c r="G40" s="61">
        <f t="shared" si="0"/>
        <v>3200</v>
      </c>
      <c r="H40" s="29"/>
      <c r="I40" s="48" t="s">
        <v>39</v>
      </c>
      <c r="J40" s="29"/>
      <c r="K40" s="31">
        <v>4</v>
      </c>
      <c r="L40" s="12"/>
      <c r="M40" s="31">
        <v>4</v>
      </c>
      <c r="O40" s="31">
        <v>4</v>
      </c>
      <c r="Q40" s="31">
        <v>1</v>
      </c>
      <c r="S40" s="31">
        <v>1</v>
      </c>
      <c r="U40" s="32"/>
    </row>
    <row r="41" spans="1:21" s="5" customFormat="1" x14ac:dyDescent="0.25">
      <c r="A41" s="10"/>
      <c r="B41" s="110">
        <v>6</v>
      </c>
      <c r="C41" s="111" t="s">
        <v>674</v>
      </c>
      <c r="D41" s="108"/>
      <c r="E41" s="112">
        <v>18</v>
      </c>
      <c r="F41" s="4"/>
      <c r="G41" s="61">
        <f t="shared" si="0"/>
        <v>108</v>
      </c>
      <c r="H41" s="29"/>
      <c r="I41" s="48" t="s">
        <v>39</v>
      </c>
      <c r="J41" s="29"/>
      <c r="K41" s="31">
        <v>4</v>
      </c>
      <c r="L41" s="12"/>
      <c r="M41" s="31">
        <v>4</v>
      </c>
      <c r="O41" s="31">
        <v>4</v>
      </c>
      <c r="Q41" s="31">
        <v>1</v>
      </c>
      <c r="S41" s="31">
        <v>1</v>
      </c>
      <c r="U41" s="32"/>
    </row>
    <row r="42" spans="1:21" s="5" customFormat="1" x14ac:dyDescent="0.25">
      <c r="A42" s="10"/>
      <c r="B42" s="110">
        <v>2</v>
      </c>
      <c r="C42" s="111" t="s">
        <v>675</v>
      </c>
      <c r="D42" s="108"/>
      <c r="E42" s="112">
        <v>1850</v>
      </c>
      <c r="F42" s="4"/>
      <c r="G42" s="61">
        <f t="shared" si="0"/>
        <v>3700</v>
      </c>
      <c r="H42" s="29"/>
      <c r="I42" s="48" t="s">
        <v>39</v>
      </c>
      <c r="J42" s="29"/>
      <c r="K42" s="31">
        <v>4</v>
      </c>
      <c r="L42" s="12"/>
      <c r="M42" s="31">
        <v>4</v>
      </c>
      <c r="O42" s="31">
        <v>4</v>
      </c>
      <c r="Q42" s="31">
        <v>1</v>
      </c>
      <c r="S42" s="31">
        <v>1</v>
      </c>
      <c r="U42" s="32"/>
    </row>
    <row r="43" spans="1:21" s="5" customFormat="1" x14ac:dyDescent="0.25">
      <c r="A43" s="10"/>
      <c r="B43" s="110">
        <v>10</v>
      </c>
      <c r="C43" s="111" t="s">
        <v>676</v>
      </c>
      <c r="D43" s="108"/>
      <c r="E43" s="112">
        <v>95</v>
      </c>
      <c r="F43" s="4"/>
      <c r="G43" s="61">
        <f t="shared" si="0"/>
        <v>950</v>
      </c>
      <c r="H43" s="29"/>
      <c r="I43" s="48" t="s">
        <v>39</v>
      </c>
      <c r="J43" s="29"/>
      <c r="K43" s="31">
        <v>4</v>
      </c>
      <c r="L43" s="12"/>
      <c r="M43" s="31">
        <v>4</v>
      </c>
      <c r="O43" s="31">
        <v>4</v>
      </c>
      <c r="Q43" s="31">
        <v>1</v>
      </c>
      <c r="S43" s="31">
        <v>1</v>
      </c>
      <c r="U43" s="32"/>
    </row>
    <row r="44" spans="1:21" s="5" customFormat="1" x14ac:dyDescent="0.25">
      <c r="A44" s="10"/>
      <c r="B44" s="110">
        <v>2</v>
      </c>
      <c r="C44" s="111" t="s">
        <v>677</v>
      </c>
      <c r="D44" s="108"/>
      <c r="E44" s="112">
        <v>65000</v>
      </c>
      <c r="F44" s="4"/>
      <c r="G44" s="61">
        <f t="shared" si="0"/>
        <v>130000</v>
      </c>
      <c r="H44" s="29"/>
      <c r="I44" s="48" t="s">
        <v>39</v>
      </c>
      <c r="J44" s="29"/>
      <c r="K44" s="31">
        <v>4</v>
      </c>
      <c r="L44" s="12"/>
      <c r="M44" s="31">
        <v>4</v>
      </c>
      <c r="O44" s="31">
        <v>4</v>
      </c>
      <c r="Q44" s="31">
        <v>1</v>
      </c>
      <c r="S44" s="31">
        <v>1</v>
      </c>
      <c r="U44" s="32"/>
    </row>
    <row r="45" spans="1:21" s="5" customFormat="1" x14ac:dyDescent="0.25">
      <c r="A45" s="10"/>
      <c r="B45" s="110">
        <v>2</v>
      </c>
      <c r="C45" s="111" t="s">
        <v>678</v>
      </c>
      <c r="D45" s="108"/>
      <c r="E45" s="112">
        <v>31000</v>
      </c>
      <c r="F45" s="4"/>
      <c r="G45" s="61">
        <f t="shared" si="0"/>
        <v>62000</v>
      </c>
      <c r="H45" s="29"/>
      <c r="I45" s="48" t="s">
        <v>39</v>
      </c>
      <c r="J45" s="29"/>
      <c r="K45" s="31">
        <v>4</v>
      </c>
      <c r="L45" s="12"/>
      <c r="M45" s="31">
        <v>4</v>
      </c>
      <c r="O45" s="31">
        <v>4</v>
      </c>
      <c r="Q45" s="31">
        <v>1</v>
      </c>
      <c r="S45" s="31">
        <v>1</v>
      </c>
      <c r="U45" s="32"/>
    </row>
    <row r="46" spans="1:21" s="5" customFormat="1" x14ac:dyDescent="0.25">
      <c r="A46" s="10"/>
      <c r="B46" s="110">
        <v>20</v>
      </c>
      <c r="C46" s="111" t="s">
        <v>679</v>
      </c>
      <c r="D46" s="108"/>
      <c r="E46" s="112">
        <v>450</v>
      </c>
      <c r="F46" s="4"/>
      <c r="G46" s="61">
        <f t="shared" si="0"/>
        <v>9000</v>
      </c>
      <c r="H46" s="29"/>
      <c r="I46" s="48" t="s">
        <v>39</v>
      </c>
      <c r="J46" s="29"/>
      <c r="K46" s="31">
        <v>4</v>
      </c>
      <c r="L46" s="12"/>
      <c r="M46" s="31">
        <v>4</v>
      </c>
      <c r="O46" s="31">
        <v>4</v>
      </c>
      <c r="Q46" s="31">
        <v>1</v>
      </c>
      <c r="S46" s="31">
        <v>1</v>
      </c>
      <c r="U46" s="32"/>
    </row>
    <row r="47" spans="1:21" s="5" customFormat="1" x14ac:dyDescent="0.25">
      <c r="A47" s="10"/>
      <c r="B47" s="110">
        <v>2</v>
      </c>
      <c r="C47" s="111" t="s">
        <v>680</v>
      </c>
      <c r="D47" s="108"/>
      <c r="E47" s="112">
        <v>15500</v>
      </c>
      <c r="F47" s="4"/>
      <c r="G47" s="61">
        <f t="shared" si="0"/>
        <v>31000</v>
      </c>
      <c r="H47" s="29"/>
      <c r="I47" s="48" t="s">
        <v>39</v>
      </c>
      <c r="J47" s="29"/>
      <c r="K47" s="31">
        <v>4</v>
      </c>
      <c r="L47" s="12"/>
      <c r="M47" s="31">
        <v>4</v>
      </c>
      <c r="O47" s="31">
        <v>4</v>
      </c>
      <c r="Q47" s="31">
        <v>1</v>
      </c>
      <c r="S47" s="31">
        <v>1</v>
      </c>
      <c r="U47" s="32"/>
    </row>
    <row r="48" spans="1:21" s="5" customFormat="1" x14ac:dyDescent="0.25">
      <c r="A48" s="10"/>
      <c r="B48" s="110">
        <v>4</v>
      </c>
      <c r="C48" s="111" t="s">
        <v>681</v>
      </c>
      <c r="D48" s="108"/>
      <c r="E48" s="112">
        <v>2299</v>
      </c>
      <c r="F48" s="4"/>
      <c r="G48" s="61">
        <f t="shared" si="0"/>
        <v>9196</v>
      </c>
      <c r="H48" s="29"/>
      <c r="I48" s="48" t="s">
        <v>39</v>
      </c>
      <c r="J48" s="29"/>
      <c r="K48" s="31">
        <v>4</v>
      </c>
      <c r="L48" s="12"/>
      <c r="M48" s="31">
        <v>4</v>
      </c>
      <c r="O48" s="31">
        <v>4</v>
      </c>
      <c r="Q48" s="31">
        <v>1</v>
      </c>
      <c r="S48" s="31">
        <v>1</v>
      </c>
      <c r="U48" s="32"/>
    </row>
    <row r="49" spans="1:21" s="5" customFormat="1" x14ac:dyDescent="0.25">
      <c r="A49" s="10"/>
      <c r="B49" s="110">
        <v>1</v>
      </c>
      <c r="C49" s="111" t="s">
        <v>682</v>
      </c>
      <c r="D49" s="108"/>
      <c r="E49" s="112">
        <v>1000000</v>
      </c>
      <c r="F49" s="4"/>
      <c r="G49" s="61">
        <f t="shared" si="0"/>
        <v>1000000</v>
      </c>
      <c r="H49" s="29"/>
      <c r="I49" s="48" t="s">
        <v>39</v>
      </c>
      <c r="J49" s="29"/>
      <c r="K49" s="31">
        <v>4</v>
      </c>
      <c r="L49" s="12"/>
      <c r="M49" s="31">
        <v>4</v>
      </c>
      <c r="O49" s="31">
        <v>4</v>
      </c>
      <c r="Q49" s="31">
        <v>1</v>
      </c>
      <c r="S49" s="31">
        <v>1</v>
      </c>
      <c r="U49" s="32"/>
    </row>
    <row r="50" spans="1:21" s="5" customFormat="1" x14ac:dyDescent="0.25">
      <c r="A50" s="10"/>
      <c r="B50" s="110">
        <v>1</v>
      </c>
      <c r="C50" s="111" t="s">
        <v>683</v>
      </c>
      <c r="D50" s="108"/>
      <c r="E50" s="112">
        <v>480000</v>
      </c>
      <c r="F50" s="4"/>
      <c r="G50" s="61">
        <f t="shared" si="0"/>
        <v>480000</v>
      </c>
      <c r="H50" s="29"/>
      <c r="I50" s="48" t="s">
        <v>39</v>
      </c>
      <c r="J50" s="29"/>
      <c r="K50" s="31">
        <v>4</v>
      </c>
      <c r="L50" s="12"/>
      <c r="M50" s="31">
        <v>4</v>
      </c>
      <c r="O50" s="31">
        <v>4</v>
      </c>
      <c r="Q50" s="31">
        <v>1</v>
      </c>
      <c r="S50" s="31">
        <v>1</v>
      </c>
      <c r="U50" s="32"/>
    </row>
    <row r="51" spans="1:21" s="5" customFormat="1" x14ac:dyDescent="0.25">
      <c r="A51" s="10"/>
      <c r="B51" s="110">
        <v>2</v>
      </c>
      <c r="C51" s="111" t="s">
        <v>684</v>
      </c>
      <c r="D51" s="108"/>
      <c r="E51" s="112">
        <v>1100</v>
      </c>
      <c r="F51" s="4"/>
      <c r="G51" s="61">
        <f t="shared" si="0"/>
        <v>2200</v>
      </c>
      <c r="H51" s="29"/>
      <c r="I51" s="48" t="s">
        <v>39</v>
      </c>
      <c r="J51" s="29"/>
      <c r="K51" s="31">
        <v>4</v>
      </c>
      <c r="L51" s="12"/>
      <c r="M51" s="31">
        <v>4</v>
      </c>
      <c r="O51" s="31">
        <v>4</v>
      </c>
      <c r="Q51" s="31">
        <v>1</v>
      </c>
      <c r="S51" s="31">
        <v>1</v>
      </c>
      <c r="U51" s="32"/>
    </row>
    <row r="52" spans="1:21" s="5" customFormat="1" x14ac:dyDescent="0.25">
      <c r="A52" s="10"/>
      <c r="B52" s="110">
        <v>6</v>
      </c>
      <c r="C52" s="111" t="s">
        <v>685</v>
      </c>
      <c r="D52" s="108"/>
      <c r="E52" s="112">
        <v>780</v>
      </c>
      <c r="F52" s="4"/>
      <c r="G52" s="61">
        <f t="shared" si="0"/>
        <v>4680</v>
      </c>
      <c r="H52" s="29"/>
      <c r="I52" s="48" t="s">
        <v>39</v>
      </c>
      <c r="J52" s="29"/>
      <c r="K52" s="31">
        <v>4</v>
      </c>
      <c r="L52" s="12"/>
      <c r="M52" s="31">
        <v>4</v>
      </c>
      <c r="O52" s="31">
        <v>4</v>
      </c>
      <c r="Q52" s="31">
        <v>1</v>
      </c>
      <c r="S52" s="31">
        <v>1</v>
      </c>
      <c r="U52" s="32"/>
    </row>
    <row r="53" spans="1:21" s="5" customFormat="1" x14ac:dyDescent="0.25">
      <c r="A53" s="10"/>
      <c r="B53" s="110">
        <v>1</v>
      </c>
      <c r="C53" s="111" t="s">
        <v>686</v>
      </c>
      <c r="D53" s="108"/>
      <c r="E53" s="112">
        <v>180</v>
      </c>
      <c r="F53" s="4"/>
      <c r="G53" s="61">
        <f t="shared" si="0"/>
        <v>180</v>
      </c>
      <c r="H53" s="29"/>
      <c r="I53" s="48" t="s">
        <v>39</v>
      </c>
      <c r="J53" s="29"/>
      <c r="K53" s="31">
        <v>4</v>
      </c>
      <c r="L53" s="12"/>
      <c r="M53" s="31">
        <v>4</v>
      </c>
      <c r="O53" s="31">
        <v>4</v>
      </c>
      <c r="Q53" s="31">
        <v>1</v>
      </c>
      <c r="S53" s="31">
        <v>1</v>
      </c>
      <c r="U53" s="32"/>
    </row>
    <row r="54" spans="1:21" s="5" customFormat="1" x14ac:dyDescent="0.25">
      <c r="A54" s="10"/>
      <c r="B54" s="110">
        <v>2</v>
      </c>
      <c r="C54" s="111" t="s">
        <v>687</v>
      </c>
      <c r="D54" s="108"/>
      <c r="E54" s="112">
        <v>95000</v>
      </c>
      <c r="F54" s="4"/>
      <c r="G54" s="61">
        <f t="shared" si="0"/>
        <v>190000</v>
      </c>
      <c r="H54" s="29"/>
      <c r="I54" s="48" t="s">
        <v>39</v>
      </c>
      <c r="J54" s="29"/>
      <c r="K54" s="31">
        <v>4</v>
      </c>
      <c r="L54" s="12"/>
      <c r="M54" s="31">
        <v>4</v>
      </c>
      <c r="O54" s="31">
        <v>4</v>
      </c>
      <c r="Q54" s="31">
        <v>1</v>
      </c>
      <c r="S54" s="31">
        <v>1</v>
      </c>
      <c r="U54" s="32"/>
    </row>
    <row r="55" spans="1:21" s="5" customFormat="1" x14ac:dyDescent="0.25">
      <c r="A55" s="10"/>
      <c r="B55" s="110">
        <v>12</v>
      </c>
      <c r="C55" s="111" t="s">
        <v>688</v>
      </c>
      <c r="D55" s="108"/>
      <c r="E55" s="112">
        <v>1200</v>
      </c>
      <c r="F55" s="4"/>
      <c r="G55" s="61">
        <f t="shared" si="0"/>
        <v>14400</v>
      </c>
      <c r="H55" s="29"/>
      <c r="I55" s="48" t="s">
        <v>39</v>
      </c>
      <c r="J55" s="29"/>
      <c r="K55" s="31">
        <v>4</v>
      </c>
      <c r="L55" s="12"/>
      <c r="M55" s="31">
        <v>4</v>
      </c>
      <c r="O55" s="31">
        <v>4</v>
      </c>
      <c r="Q55" s="31">
        <v>1</v>
      </c>
      <c r="S55" s="31">
        <v>1</v>
      </c>
      <c r="U55" s="32"/>
    </row>
    <row r="56" spans="1:21" s="5" customFormat="1" x14ac:dyDescent="0.25">
      <c r="A56" s="10"/>
      <c r="B56" s="110">
        <v>6</v>
      </c>
      <c r="C56" s="111" t="s">
        <v>689</v>
      </c>
      <c r="D56" s="108"/>
      <c r="E56" s="112">
        <v>590</v>
      </c>
      <c r="F56" s="4"/>
      <c r="G56" s="61">
        <f t="shared" si="0"/>
        <v>3540</v>
      </c>
      <c r="H56" s="29"/>
      <c r="I56" s="48" t="s">
        <v>39</v>
      </c>
      <c r="J56" s="29"/>
      <c r="K56" s="31">
        <v>4</v>
      </c>
      <c r="L56" s="12"/>
      <c r="M56" s="31">
        <v>4</v>
      </c>
      <c r="O56" s="31">
        <v>4</v>
      </c>
      <c r="Q56" s="31">
        <v>1</v>
      </c>
      <c r="S56" s="31">
        <v>1</v>
      </c>
      <c r="U56" s="32"/>
    </row>
    <row r="57" spans="1:21" s="5" customFormat="1" x14ac:dyDescent="0.25">
      <c r="A57" s="10"/>
      <c r="B57" s="110">
        <v>10</v>
      </c>
      <c r="C57" s="111" t="s">
        <v>690</v>
      </c>
      <c r="D57" s="108"/>
      <c r="E57" s="112">
        <v>490</v>
      </c>
      <c r="F57" s="4"/>
      <c r="G57" s="61">
        <f t="shared" si="0"/>
        <v>4900</v>
      </c>
      <c r="H57" s="29"/>
      <c r="I57" s="48" t="s">
        <v>39</v>
      </c>
      <c r="J57" s="29"/>
      <c r="K57" s="31">
        <v>4</v>
      </c>
      <c r="L57" s="12"/>
      <c r="M57" s="31">
        <v>4</v>
      </c>
      <c r="O57" s="31">
        <v>4</v>
      </c>
      <c r="Q57" s="31">
        <v>1</v>
      </c>
      <c r="S57" s="31">
        <v>1</v>
      </c>
      <c r="U57" s="32"/>
    </row>
    <row r="58" spans="1:21" s="5" customFormat="1" x14ac:dyDescent="0.25">
      <c r="A58" s="10"/>
      <c r="B58" s="110">
        <v>1</v>
      </c>
      <c r="C58" s="111" t="s">
        <v>691</v>
      </c>
      <c r="D58" s="108"/>
      <c r="E58" s="112">
        <v>9000</v>
      </c>
      <c r="F58" s="4"/>
      <c r="G58" s="61">
        <f t="shared" si="0"/>
        <v>9000</v>
      </c>
      <c r="H58" s="29"/>
      <c r="I58" s="48" t="s">
        <v>39</v>
      </c>
      <c r="J58" s="29"/>
      <c r="K58" s="31">
        <v>4</v>
      </c>
      <c r="L58" s="12"/>
      <c r="M58" s="31">
        <v>4</v>
      </c>
      <c r="O58" s="31">
        <v>4</v>
      </c>
      <c r="Q58" s="31">
        <v>1</v>
      </c>
      <c r="S58" s="31">
        <v>1</v>
      </c>
      <c r="U58" s="32"/>
    </row>
    <row r="59" spans="1:21" s="5" customFormat="1" ht="30" x14ac:dyDescent="0.25">
      <c r="A59" s="10"/>
      <c r="B59" s="110">
        <v>1</v>
      </c>
      <c r="C59" s="111" t="s">
        <v>692</v>
      </c>
      <c r="D59" s="108"/>
      <c r="E59" s="112">
        <v>45900</v>
      </c>
      <c r="F59" s="4"/>
      <c r="G59" s="61">
        <f t="shared" si="0"/>
        <v>45900</v>
      </c>
      <c r="H59" s="29"/>
      <c r="I59" s="48" t="s">
        <v>39</v>
      </c>
      <c r="J59" s="29"/>
      <c r="K59" s="31">
        <v>4</v>
      </c>
      <c r="L59" s="12"/>
      <c r="M59" s="31">
        <v>4</v>
      </c>
      <c r="O59" s="31">
        <v>4</v>
      </c>
      <c r="Q59" s="31">
        <v>1</v>
      </c>
      <c r="S59" s="31">
        <v>1</v>
      </c>
      <c r="U59" s="32"/>
    </row>
    <row r="60" spans="1:21" s="5" customFormat="1" ht="30" x14ac:dyDescent="0.25">
      <c r="A60" s="10"/>
      <c r="B60" s="110">
        <v>2</v>
      </c>
      <c r="C60" s="111" t="s">
        <v>693</v>
      </c>
      <c r="D60" s="108"/>
      <c r="E60" s="112">
        <v>22500</v>
      </c>
      <c r="F60" s="4"/>
      <c r="G60" s="61">
        <f t="shared" si="0"/>
        <v>45000</v>
      </c>
      <c r="H60" s="29"/>
      <c r="I60" s="48" t="s">
        <v>39</v>
      </c>
      <c r="J60" s="29"/>
      <c r="K60" s="31">
        <v>4</v>
      </c>
      <c r="L60" s="12"/>
      <c r="M60" s="31">
        <v>4</v>
      </c>
      <c r="O60" s="31">
        <v>4</v>
      </c>
      <c r="Q60" s="31">
        <v>1</v>
      </c>
      <c r="S60" s="31">
        <v>1</v>
      </c>
      <c r="U60" s="32"/>
    </row>
    <row r="61" spans="1:21" s="5" customFormat="1" x14ac:dyDescent="0.25">
      <c r="A61" s="10"/>
      <c r="B61" s="110">
        <v>6</v>
      </c>
      <c r="C61" s="111" t="s">
        <v>694</v>
      </c>
      <c r="D61" s="108"/>
      <c r="E61" s="112">
        <v>22500</v>
      </c>
      <c r="F61" s="4"/>
      <c r="G61" s="61">
        <f t="shared" si="0"/>
        <v>135000</v>
      </c>
      <c r="H61" s="29"/>
      <c r="I61" s="48" t="s">
        <v>39</v>
      </c>
      <c r="J61" s="29"/>
      <c r="K61" s="31">
        <v>4</v>
      </c>
      <c r="L61" s="12"/>
      <c r="M61" s="31">
        <v>4</v>
      </c>
      <c r="O61" s="31">
        <v>4</v>
      </c>
      <c r="Q61" s="31">
        <v>1</v>
      </c>
      <c r="S61" s="31">
        <v>1</v>
      </c>
      <c r="U61" s="32"/>
    </row>
    <row r="62" spans="1:21" s="5" customFormat="1" x14ac:dyDescent="0.25">
      <c r="A62" s="10"/>
      <c r="B62" s="110">
        <v>2</v>
      </c>
      <c r="C62" s="111" t="s">
        <v>695</v>
      </c>
      <c r="D62" s="108"/>
      <c r="E62" s="112">
        <v>780</v>
      </c>
      <c r="F62" s="4"/>
      <c r="G62" s="61">
        <f t="shared" si="0"/>
        <v>1560</v>
      </c>
      <c r="H62" s="29"/>
      <c r="I62" s="48" t="s">
        <v>39</v>
      </c>
      <c r="J62" s="29"/>
      <c r="K62" s="31">
        <v>4</v>
      </c>
      <c r="L62" s="12"/>
      <c r="M62" s="31">
        <v>4</v>
      </c>
      <c r="O62" s="31">
        <v>4</v>
      </c>
      <c r="Q62" s="31">
        <v>1</v>
      </c>
      <c r="S62" s="31">
        <v>1</v>
      </c>
      <c r="U62" s="32"/>
    </row>
    <row r="63" spans="1:21" s="5" customFormat="1" x14ac:dyDescent="0.25">
      <c r="A63" s="10"/>
      <c r="B63" s="110">
        <v>4</v>
      </c>
      <c r="C63" s="111" t="s">
        <v>696</v>
      </c>
      <c r="D63" s="108"/>
      <c r="E63" s="112">
        <v>350</v>
      </c>
      <c r="F63" s="4"/>
      <c r="G63" s="61">
        <f t="shared" si="0"/>
        <v>1400</v>
      </c>
      <c r="H63" s="29"/>
      <c r="I63" s="48" t="s">
        <v>39</v>
      </c>
      <c r="J63" s="29"/>
      <c r="K63" s="31">
        <v>4</v>
      </c>
      <c r="L63" s="12"/>
      <c r="M63" s="31">
        <v>4</v>
      </c>
      <c r="O63" s="31">
        <v>4</v>
      </c>
      <c r="Q63" s="31">
        <v>1</v>
      </c>
      <c r="S63" s="31">
        <v>1</v>
      </c>
      <c r="U63" s="32"/>
    </row>
    <row r="64" spans="1:21" s="5" customFormat="1" x14ac:dyDescent="0.25">
      <c r="A64" s="10"/>
      <c r="B64" s="110">
        <v>1</v>
      </c>
      <c r="C64" s="111" t="s">
        <v>697</v>
      </c>
      <c r="D64" s="108"/>
      <c r="E64" s="112">
        <v>72000</v>
      </c>
      <c r="F64" s="4"/>
      <c r="G64" s="61">
        <f t="shared" si="0"/>
        <v>72000</v>
      </c>
      <c r="H64" s="29"/>
      <c r="I64" s="48" t="s">
        <v>39</v>
      </c>
      <c r="J64" s="29"/>
      <c r="K64" s="31">
        <v>4</v>
      </c>
      <c r="L64" s="12"/>
      <c r="M64" s="31">
        <v>4</v>
      </c>
      <c r="O64" s="31">
        <v>4</v>
      </c>
      <c r="Q64" s="31">
        <v>1</v>
      </c>
      <c r="S64" s="31">
        <v>1</v>
      </c>
      <c r="U64" s="32"/>
    </row>
    <row r="65" spans="1:21" s="5" customFormat="1" x14ac:dyDescent="0.25">
      <c r="A65" s="10"/>
      <c r="B65" s="106">
        <v>6</v>
      </c>
      <c r="C65" s="107" t="s">
        <v>698</v>
      </c>
      <c r="D65" s="108"/>
      <c r="E65" s="109">
        <v>85</v>
      </c>
      <c r="F65" s="4"/>
      <c r="G65" s="61">
        <f t="shared" si="0"/>
        <v>510</v>
      </c>
      <c r="H65" s="29"/>
      <c r="I65" s="48" t="s">
        <v>39</v>
      </c>
      <c r="J65" s="29"/>
      <c r="K65" s="31">
        <v>4</v>
      </c>
      <c r="L65" s="12"/>
      <c r="M65" s="31">
        <v>4</v>
      </c>
      <c r="O65" s="31">
        <v>4</v>
      </c>
      <c r="Q65" s="31">
        <v>1</v>
      </c>
      <c r="S65" s="31">
        <v>1</v>
      </c>
      <c r="U65" s="32"/>
    </row>
    <row r="66" spans="1:21" s="5" customFormat="1" x14ac:dyDescent="0.25">
      <c r="A66" s="10"/>
      <c r="B66" s="110">
        <v>8</v>
      </c>
      <c r="C66" s="111" t="s">
        <v>699</v>
      </c>
      <c r="D66" s="108"/>
      <c r="E66" s="112">
        <v>390</v>
      </c>
      <c r="F66" s="4"/>
      <c r="G66" s="61">
        <f t="shared" si="0"/>
        <v>3120</v>
      </c>
      <c r="H66" s="29"/>
      <c r="I66" s="48" t="s">
        <v>39</v>
      </c>
      <c r="J66" s="29"/>
      <c r="K66" s="31">
        <v>4</v>
      </c>
      <c r="L66" s="12"/>
      <c r="M66" s="31">
        <v>4</v>
      </c>
      <c r="O66" s="31">
        <v>4</v>
      </c>
      <c r="Q66" s="31">
        <v>1</v>
      </c>
      <c r="S66" s="31">
        <v>1</v>
      </c>
      <c r="U66" s="32"/>
    </row>
    <row r="67" spans="1:21" s="5" customFormat="1" x14ac:dyDescent="0.25">
      <c r="A67" s="10"/>
      <c r="B67" s="110">
        <v>10</v>
      </c>
      <c r="C67" s="111" t="s">
        <v>700</v>
      </c>
      <c r="D67" s="108"/>
      <c r="E67" s="112">
        <v>454</v>
      </c>
      <c r="F67" s="4"/>
      <c r="G67" s="61">
        <f t="shared" si="0"/>
        <v>4540</v>
      </c>
      <c r="H67" s="29"/>
      <c r="I67" s="48" t="s">
        <v>39</v>
      </c>
      <c r="J67" s="29"/>
      <c r="K67" s="31">
        <v>4</v>
      </c>
      <c r="L67" s="12"/>
      <c r="M67" s="31">
        <v>4</v>
      </c>
      <c r="O67" s="31">
        <v>4</v>
      </c>
      <c r="Q67" s="31">
        <v>1</v>
      </c>
      <c r="S67" s="31">
        <v>1</v>
      </c>
      <c r="U67" s="32"/>
    </row>
    <row r="68" spans="1:21" s="5" customFormat="1" x14ac:dyDescent="0.25">
      <c r="A68" s="10"/>
      <c r="B68" s="110">
        <v>6</v>
      </c>
      <c r="C68" s="111" t="s">
        <v>701</v>
      </c>
      <c r="D68" s="108"/>
      <c r="E68" s="112">
        <v>380</v>
      </c>
      <c r="F68" s="4"/>
      <c r="G68" s="61">
        <f t="shared" si="0"/>
        <v>2280</v>
      </c>
      <c r="H68" s="29"/>
      <c r="I68" s="48" t="s">
        <v>39</v>
      </c>
      <c r="J68" s="29"/>
      <c r="K68" s="31">
        <v>4</v>
      </c>
      <c r="L68" s="12"/>
      <c r="M68" s="31">
        <v>4</v>
      </c>
      <c r="O68" s="31">
        <v>4</v>
      </c>
      <c r="Q68" s="31">
        <v>1</v>
      </c>
      <c r="S68" s="31">
        <v>1</v>
      </c>
      <c r="U68" s="32"/>
    </row>
    <row r="69" spans="1:21" s="5" customFormat="1" x14ac:dyDescent="0.25">
      <c r="A69" s="10"/>
      <c r="B69" s="110">
        <v>2</v>
      </c>
      <c r="C69" s="111" t="s">
        <v>702</v>
      </c>
      <c r="D69" s="108"/>
      <c r="E69" s="112">
        <v>640</v>
      </c>
      <c r="F69" s="4"/>
      <c r="G69" s="61">
        <f t="shared" si="0"/>
        <v>1280</v>
      </c>
      <c r="H69" s="29"/>
      <c r="I69" s="48" t="s">
        <v>39</v>
      </c>
      <c r="J69" s="29"/>
      <c r="K69" s="31">
        <v>4</v>
      </c>
      <c r="L69" s="12"/>
      <c r="M69" s="31">
        <v>4</v>
      </c>
      <c r="O69" s="31">
        <v>4</v>
      </c>
      <c r="Q69" s="31">
        <v>1</v>
      </c>
      <c r="S69" s="31">
        <v>1</v>
      </c>
      <c r="U69" s="32"/>
    </row>
    <row r="70" spans="1:21" s="5" customFormat="1" x14ac:dyDescent="0.25">
      <c r="A70" s="10"/>
      <c r="B70" s="110">
        <v>0</v>
      </c>
      <c r="C70" s="111" t="s">
        <v>703</v>
      </c>
      <c r="D70" s="108"/>
      <c r="E70" s="112">
        <v>488890</v>
      </c>
      <c r="F70" s="4"/>
      <c r="G70" s="61">
        <f t="shared" si="0"/>
        <v>0</v>
      </c>
      <c r="H70" s="29"/>
      <c r="I70" s="48" t="s">
        <v>39</v>
      </c>
      <c r="J70" s="29"/>
      <c r="K70" s="31">
        <v>4</v>
      </c>
      <c r="L70" s="12"/>
      <c r="M70" s="31">
        <v>4</v>
      </c>
      <c r="O70" s="31">
        <v>4</v>
      </c>
      <c r="Q70" s="31">
        <v>1</v>
      </c>
      <c r="S70" s="31">
        <v>1</v>
      </c>
      <c r="U70" s="32"/>
    </row>
    <row r="71" spans="1:21" s="5" customFormat="1" x14ac:dyDescent="0.25">
      <c r="A71" s="10"/>
      <c r="B71" s="110">
        <v>2</v>
      </c>
      <c r="C71" s="111" t="s">
        <v>704</v>
      </c>
      <c r="D71" s="108"/>
      <c r="E71" s="112">
        <v>580000</v>
      </c>
      <c r="F71" s="4"/>
      <c r="G71" s="61">
        <f t="shared" si="0"/>
        <v>1160000</v>
      </c>
      <c r="H71" s="29"/>
      <c r="I71" s="48" t="s">
        <v>39</v>
      </c>
      <c r="J71" s="29"/>
      <c r="K71" s="31">
        <v>4</v>
      </c>
      <c r="L71" s="12"/>
      <c r="M71" s="31">
        <v>4</v>
      </c>
      <c r="O71" s="31">
        <v>4</v>
      </c>
      <c r="Q71" s="31">
        <v>1</v>
      </c>
      <c r="S71" s="31">
        <v>1</v>
      </c>
      <c r="U71" s="32"/>
    </row>
    <row r="72" spans="1:21" s="5" customFormat="1" x14ac:dyDescent="0.25">
      <c r="A72" s="10"/>
      <c r="B72" s="110">
        <v>10</v>
      </c>
      <c r="C72" s="111" t="s">
        <v>705</v>
      </c>
      <c r="D72" s="108"/>
      <c r="E72" s="112">
        <v>210</v>
      </c>
      <c r="F72" s="4"/>
      <c r="G72" s="61">
        <f t="shared" si="0"/>
        <v>2100</v>
      </c>
      <c r="H72" s="29"/>
      <c r="I72" s="48" t="s">
        <v>39</v>
      </c>
      <c r="J72" s="29"/>
      <c r="K72" s="31">
        <v>4</v>
      </c>
      <c r="L72" s="12"/>
      <c r="M72" s="31">
        <v>4</v>
      </c>
      <c r="O72" s="31">
        <v>4</v>
      </c>
      <c r="Q72" s="31">
        <v>1</v>
      </c>
      <c r="S72" s="31">
        <v>1</v>
      </c>
      <c r="U72" s="32"/>
    </row>
    <row r="73" spans="1:21" s="5" customFormat="1" x14ac:dyDescent="0.25">
      <c r="A73" s="10"/>
      <c r="B73" s="110">
        <v>6</v>
      </c>
      <c r="C73" s="111" t="s">
        <v>706</v>
      </c>
      <c r="D73" s="108"/>
      <c r="E73" s="112">
        <v>280</v>
      </c>
      <c r="F73" s="4"/>
      <c r="G73" s="61">
        <f t="shared" si="0"/>
        <v>1680</v>
      </c>
      <c r="H73" s="29"/>
      <c r="I73" s="48" t="s">
        <v>39</v>
      </c>
      <c r="J73" s="29"/>
      <c r="K73" s="31">
        <v>4</v>
      </c>
      <c r="L73" s="12"/>
      <c r="M73" s="31">
        <v>4</v>
      </c>
      <c r="O73" s="31">
        <v>4</v>
      </c>
      <c r="Q73" s="31">
        <v>1</v>
      </c>
      <c r="S73" s="31">
        <v>1</v>
      </c>
      <c r="U73" s="32"/>
    </row>
    <row r="74" spans="1:21" s="5" customFormat="1" x14ac:dyDescent="0.25">
      <c r="A74" s="10"/>
      <c r="B74" s="110">
        <v>6</v>
      </c>
      <c r="C74" s="111" t="s">
        <v>707</v>
      </c>
      <c r="D74" s="108"/>
      <c r="E74" s="112">
        <v>280</v>
      </c>
      <c r="F74" s="4"/>
      <c r="G74" s="61">
        <f t="shared" si="0"/>
        <v>1680</v>
      </c>
      <c r="H74" s="29"/>
      <c r="I74" s="48" t="s">
        <v>39</v>
      </c>
      <c r="J74" s="29"/>
      <c r="K74" s="31">
        <v>4</v>
      </c>
      <c r="L74" s="12"/>
      <c r="M74" s="31">
        <v>4</v>
      </c>
      <c r="O74" s="31">
        <v>4</v>
      </c>
      <c r="Q74" s="31">
        <v>1</v>
      </c>
      <c r="S74" s="31">
        <v>1</v>
      </c>
      <c r="U74" s="32"/>
    </row>
    <row r="75" spans="1:21" s="5" customFormat="1" x14ac:dyDescent="0.25">
      <c r="A75" s="10"/>
      <c r="B75" s="110">
        <v>6</v>
      </c>
      <c r="C75" s="111" t="s">
        <v>708</v>
      </c>
      <c r="D75" s="108"/>
      <c r="E75" s="112">
        <v>280</v>
      </c>
      <c r="F75" s="4"/>
      <c r="G75" s="61">
        <f t="shared" si="0"/>
        <v>1680</v>
      </c>
      <c r="H75" s="29"/>
      <c r="I75" s="48" t="s">
        <v>39</v>
      </c>
      <c r="J75" s="29"/>
      <c r="K75" s="31">
        <v>4</v>
      </c>
      <c r="L75" s="12"/>
      <c r="M75" s="31">
        <v>4</v>
      </c>
      <c r="O75" s="31">
        <v>4</v>
      </c>
      <c r="Q75" s="31">
        <v>1</v>
      </c>
      <c r="S75" s="31">
        <v>1</v>
      </c>
      <c r="U75" s="32"/>
    </row>
    <row r="76" spans="1:21" s="5" customFormat="1" x14ac:dyDescent="0.25">
      <c r="A76" s="10"/>
      <c r="B76" s="110">
        <v>20</v>
      </c>
      <c r="C76" s="111" t="s">
        <v>649</v>
      </c>
      <c r="D76" s="108"/>
      <c r="E76" s="112">
        <v>315</v>
      </c>
      <c r="F76" s="4"/>
      <c r="G76" s="61">
        <f t="shared" si="0"/>
        <v>6300</v>
      </c>
      <c r="H76" s="29"/>
      <c r="I76" s="48" t="s">
        <v>39</v>
      </c>
      <c r="J76" s="29"/>
      <c r="K76" s="31">
        <v>4</v>
      </c>
      <c r="L76" s="12"/>
      <c r="M76" s="31">
        <v>4</v>
      </c>
      <c r="O76" s="31">
        <v>4</v>
      </c>
      <c r="Q76" s="31">
        <v>1</v>
      </c>
      <c r="S76" s="31">
        <v>1</v>
      </c>
      <c r="U76" s="32"/>
    </row>
    <row r="77" spans="1:21" s="5" customFormat="1" x14ac:dyDescent="0.25">
      <c r="A77" s="10"/>
      <c r="B77" s="110">
        <v>1</v>
      </c>
      <c r="C77" s="111" t="s">
        <v>709</v>
      </c>
      <c r="D77" s="108"/>
      <c r="E77" s="112">
        <v>9200</v>
      </c>
      <c r="F77" s="4"/>
      <c r="G77" s="61">
        <f t="shared" si="0"/>
        <v>9200</v>
      </c>
      <c r="H77" s="29"/>
      <c r="I77" s="48" t="s">
        <v>39</v>
      </c>
      <c r="J77" s="29"/>
      <c r="K77" s="31">
        <v>4</v>
      </c>
      <c r="L77" s="12"/>
      <c r="M77" s="31">
        <v>4</v>
      </c>
      <c r="O77" s="31">
        <v>4</v>
      </c>
      <c r="Q77" s="31">
        <v>1</v>
      </c>
      <c r="S77" s="31">
        <v>1</v>
      </c>
      <c r="U77" s="32"/>
    </row>
    <row r="78" spans="1:21" s="5" customFormat="1" x14ac:dyDescent="0.25">
      <c r="A78" s="10"/>
      <c r="B78" s="110">
        <v>2</v>
      </c>
      <c r="C78" s="111" t="s">
        <v>710</v>
      </c>
      <c r="D78" s="108"/>
      <c r="E78" s="112">
        <v>1450</v>
      </c>
      <c r="F78" s="4"/>
      <c r="G78" s="61">
        <f t="shared" si="0"/>
        <v>2900</v>
      </c>
      <c r="H78" s="29"/>
      <c r="I78" s="48" t="s">
        <v>39</v>
      </c>
      <c r="J78" s="29"/>
      <c r="K78" s="31">
        <v>4</v>
      </c>
      <c r="L78" s="12"/>
      <c r="M78" s="31">
        <v>4</v>
      </c>
      <c r="O78" s="31">
        <v>4</v>
      </c>
      <c r="Q78" s="31">
        <v>1</v>
      </c>
      <c r="S78" s="31">
        <v>1</v>
      </c>
      <c r="U78" s="32"/>
    </row>
    <row r="79" spans="1:21" s="5" customFormat="1" x14ac:dyDescent="0.25">
      <c r="A79" s="10"/>
      <c r="B79" s="110">
        <v>4</v>
      </c>
      <c r="C79" s="111" t="s">
        <v>711</v>
      </c>
      <c r="D79" s="108"/>
      <c r="E79" s="112">
        <v>1350</v>
      </c>
      <c r="F79" s="4"/>
      <c r="G79" s="61">
        <f t="shared" si="0"/>
        <v>5400</v>
      </c>
      <c r="H79" s="29"/>
      <c r="I79" s="48" t="s">
        <v>39</v>
      </c>
      <c r="J79" s="29"/>
      <c r="K79" s="31">
        <v>4</v>
      </c>
      <c r="L79" s="12"/>
      <c r="M79" s="31">
        <v>4</v>
      </c>
      <c r="O79" s="31">
        <v>4</v>
      </c>
      <c r="Q79" s="31">
        <v>1</v>
      </c>
      <c r="S79" s="31">
        <v>1</v>
      </c>
      <c r="U79" s="32"/>
    </row>
    <row r="80" spans="1:21" s="5" customFormat="1" x14ac:dyDescent="0.25">
      <c r="A80" s="10"/>
      <c r="B80" s="110">
        <v>1</v>
      </c>
      <c r="C80" s="111" t="s">
        <v>507</v>
      </c>
      <c r="D80" s="108"/>
      <c r="E80" s="112">
        <v>1980</v>
      </c>
      <c r="F80" s="4"/>
      <c r="G80" s="61">
        <f t="shared" si="0"/>
        <v>1980</v>
      </c>
      <c r="H80" s="29"/>
      <c r="I80" s="48" t="s">
        <v>39</v>
      </c>
      <c r="J80" s="29"/>
      <c r="K80" s="31">
        <v>4</v>
      </c>
      <c r="L80" s="12"/>
      <c r="M80" s="31">
        <v>4</v>
      </c>
      <c r="O80" s="31">
        <v>4</v>
      </c>
      <c r="Q80" s="31">
        <v>1</v>
      </c>
      <c r="S80" s="31">
        <v>1</v>
      </c>
      <c r="U80" s="32"/>
    </row>
    <row r="81" spans="1:21" s="5" customFormat="1" x14ac:dyDescent="0.25">
      <c r="A81" s="10"/>
      <c r="B81" s="110">
        <v>1</v>
      </c>
      <c r="C81" s="111" t="s">
        <v>660</v>
      </c>
      <c r="D81" s="108"/>
      <c r="E81" s="112">
        <v>3950</v>
      </c>
      <c r="F81" s="4"/>
      <c r="G81" s="61">
        <f t="shared" ref="G81:G144" si="1">B81*E81</f>
        <v>3950</v>
      </c>
      <c r="H81" s="29"/>
      <c r="I81" s="48" t="s">
        <v>39</v>
      </c>
      <c r="J81" s="29"/>
      <c r="K81" s="31">
        <v>4</v>
      </c>
      <c r="L81" s="12"/>
      <c r="M81" s="31">
        <v>4</v>
      </c>
      <c r="O81" s="31">
        <v>4</v>
      </c>
      <c r="Q81" s="31">
        <v>1</v>
      </c>
      <c r="S81" s="31">
        <v>1</v>
      </c>
      <c r="U81" s="32"/>
    </row>
    <row r="82" spans="1:21" s="5" customFormat="1" x14ac:dyDescent="0.25">
      <c r="A82" s="10"/>
      <c r="B82" s="110">
        <v>7</v>
      </c>
      <c r="C82" s="111" t="s">
        <v>712</v>
      </c>
      <c r="D82" s="108"/>
      <c r="E82" s="112">
        <v>8921</v>
      </c>
      <c r="F82" s="4"/>
      <c r="G82" s="61">
        <f t="shared" si="1"/>
        <v>62447</v>
      </c>
      <c r="H82" s="29"/>
      <c r="I82" s="48" t="s">
        <v>39</v>
      </c>
      <c r="J82" s="29"/>
      <c r="K82" s="31">
        <v>4</v>
      </c>
      <c r="L82" s="12"/>
      <c r="M82" s="31">
        <v>4</v>
      </c>
      <c r="O82" s="31">
        <v>4</v>
      </c>
      <c r="Q82" s="31">
        <v>1</v>
      </c>
      <c r="S82" s="31">
        <v>1</v>
      </c>
      <c r="U82" s="32"/>
    </row>
    <row r="83" spans="1:21" s="5" customFormat="1" x14ac:dyDescent="0.25">
      <c r="A83" s="10"/>
      <c r="B83" s="110">
        <v>1</v>
      </c>
      <c r="C83" s="111" t="s">
        <v>713</v>
      </c>
      <c r="D83" s="108"/>
      <c r="E83" s="112">
        <v>8921</v>
      </c>
      <c r="F83" s="4"/>
      <c r="G83" s="61">
        <f t="shared" si="1"/>
        <v>8921</v>
      </c>
      <c r="H83" s="29"/>
      <c r="I83" s="48" t="s">
        <v>39</v>
      </c>
      <c r="J83" s="29"/>
      <c r="K83" s="31">
        <v>4</v>
      </c>
      <c r="L83" s="12"/>
      <c r="M83" s="31">
        <v>4</v>
      </c>
      <c r="O83" s="31">
        <v>4</v>
      </c>
      <c r="Q83" s="31">
        <v>1</v>
      </c>
      <c r="S83" s="31">
        <v>1</v>
      </c>
      <c r="U83" s="32"/>
    </row>
    <row r="84" spans="1:21" s="5" customFormat="1" x14ac:dyDescent="0.25">
      <c r="A84" s="10"/>
      <c r="B84" s="110">
        <v>4</v>
      </c>
      <c r="C84" s="111" t="s">
        <v>669</v>
      </c>
      <c r="D84" s="108"/>
      <c r="E84" s="112">
        <v>4819</v>
      </c>
      <c r="F84" s="4"/>
      <c r="G84" s="61">
        <f t="shared" si="1"/>
        <v>19276</v>
      </c>
      <c r="H84" s="29"/>
      <c r="I84" s="48" t="s">
        <v>39</v>
      </c>
      <c r="J84" s="29"/>
      <c r="K84" s="31">
        <v>4</v>
      </c>
      <c r="L84" s="12"/>
      <c r="M84" s="31">
        <v>4</v>
      </c>
      <c r="O84" s="31">
        <v>4</v>
      </c>
      <c r="Q84" s="31">
        <v>1</v>
      </c>
      <c r="S84" s="31">
        <v>1</v>
      </c>
      <c r="U84" s="32"/>
    </row>
    <row r="85" spans="1:21" s="5" customFormat="1" x14ac:dyDescent="0.25">
      <c r="A85" s="10"/>
      <c r="B85" s="110">
        <v>5</v>
      </c>
      <c r="C85" s="111" t="s">
        <v>670</v>
      </c>
      <c r="D85" s="108"/>
      <c r="E85" s="112">
        <v>150</v>
      </c>
      <c r="F85" s="4"/>
      <c r="G85" s="61">
        <f t="shared" si="1"/>
        <v>750</v>
      </c>
      <c r="H85" s="29"/>
      <c r="I85" s="48" t="s">
        <v>39</v>
      </c>
      <c r="J85" s="29"/>
      <c r="K85" s="31">
        <v>4</v>
      </c>
      <c r="L85" s="12"/>
      <c r="M85" s="31">
        <v>4</v>
      </c>
      <c r="O85" s="31">
        <v>4</v>
      </c>
      <c r="Q85" s="31">
        <v>1</v>
      </c>
      <c r="S85" s="31">
        <v>1</v>
      </c>
      <c r="U85" s="32"/>
    </row>
    <row r="86" spans="1:21" s="5" customFormat="1" x14ac:dyDescent="0.25">
      <c r="A86" s="10"/>
      <c r="B86" s="110">
        <v>1</v>
      </c>
      <c r="C86" s="111" t="s">
        <v>672</v>
      </c>
      <c r="D86" s="108"/>
      <c r="E86" s="112">
        <v>22000</v>
      </c>
      <c r="F86" s="4"/>
      <c r="G86" s="61">
        <f t="shared" si="1"/>
        <v>22000</v>
      </c>
      <c r="H86" s="29"/>
      <c r="I86" s="48" t="s">
        <v>39</v>
      </c>
      <c r="J86" s="29"/>
      <c r="K86" s="31">
        <v>4</v>
      </c>
      <c r="L86" s="12"/>
      <c r="M86" s="31">
        <v>4</v>
      </c>
      <c r="O86" s="31">
        <v>4</v>
      </c>
      <c r="Q86" s="31">
        <v>1</v>
      </c>
      <c r="S86" s="31">
        <v>1</v>
      </c>
      <c r="U86" s="32"/>
    </row>
    <row r="87" spans="1:21" s="5" customFormat="1" x14ac:dyDescent="0.25">
      <c r="A87" s="10"/>
      <c r="B87" s="110">
        <v>5</v>
      </c>
      <c r="C87" s="111" t="s">
        <v>714</v>
      </c>
      <c r="D87" s="108"/>
      <c r="E87" s="112">
        <v>18</v>
      </c>
      <c r="F87" s="4"/>
      <c r="G87" s="61">
        <f t="shared" si="1"/>
        <v>90</v>
      </c>
      <c r="H87" s="29"/>
      <c r="I87" s="48" t="s">
        <v>39</v>
      </c>
      <c r="J87" s="29"/>
      <c r="K87" s="31">
        <v>4</v>
      </c>
      <c r="L87" s="12"/>
      <c r="M87" s="31">
        <v>4</v>
      </c>
      <c r="O87" s="31">
        <v>4</v>
      </c>
      <c r="Q87" s="31">
        <v>1</v>
      </c>
      <c r="S87" s="31">
        <v>1</v>
      </c>
      <c r="U87" s="32"/>
    </row>
    <row r="88" spans="1:21" s="5" customFormat="1" x14ac:dyDescent="0.25">
      <c r="A88" s="10"/>
      <c r="B88" s="110">
        <v>4</v>
      </c>
      <c r="C88" s="111" t="s">
        <v>715</v>
      </c>
      <c r="D88" s="108"/>
      <c r="E88" s="112">
        <v>1850</v>
      </c>
      <c r="F88" s="4"/>
      <c r="G88" s="61">
        <f t="shared" si="1"/>
        <v>7400</v>
      </c>
      <c r="H88" s="29"/>
      <c r="I88" s="48" t="s">
        <v>39</v>
      </c>
      <c r="J88" s="29"/>
      <c r="K88" s="31">
        <v>4</v>
      </c>
      <c r="L88" s="12"/>
      <c r="M88" s="31">
        <v>4</v>
      </c>
      <c r="O88" s="31">
        <v>4</v>
      </c>
      <c r="Q88" s="31">
        <v>1</v>
      </c>
      <c r="S88" s="31">
        <v>1</v>
      </c>
      <c r="U88" s="32"/>
    </row>
    <row r="89" spans="1:21" s="5" customFormat="1" x14ac:dyDescent="0.25">
      <c r="A89" s="10"/>
      <c r="B89" s="110">
        <v>10</v>
      </c>
      <c r="C89" s="111" t="s">
        <v>676</v>
      </c>
      <c r="D89" s="108"/>
      <c r="E89" s="112">
        <v>95</v>
      </c>
      <c r="F89" s="4"/>
      <c r="G89" s="61">
        <f t="shared" si="1"/>
        <v>950</v>
      </c>
      <c r="H89" s="29"/>
      <c r="I89" s="48" t="s">
        <v>39</v>
      </c>
      <c r="J89" s="29"/>
      <c r="K89" s="31">
        <v>4</v>
      </c>
      <c r="L89" s="12"/>
      <c r="M89" s="31">
        <v>4</v>
      </c>
      <c r="O89" s="31">
        <v>4</v>
      </c>
      <c r="Q89" s="31">
        <v>1</v>
      </c>
      <c r="S89" s="31">
        <v>1</v>
      </c>
      <c r="U89" s="32"/>
    </row>
    <row r="90" spans="1:21" s="5" customFormat="1" x14ac:dyDescent="0.25">
      <c r="A90" s="10"/>
      <c r="B90" s="110">
        <v>5</v>
      </c>
      <c r="C90" s="111" t="s">
        <v>716</v>
      </c>
      <c r="D90" s="108"/>
      <c r="E90" s="112">
        <v>450</v>
      </c>
      <c r="F90" s="4"/>
      <c r="G90" s="61">
        <f t="shared" si="1"/>
        <v>2250</v>
      </c>
      <c r="H90" s="29"/>
      <c r="I90" s="48" t="s">
        <v>39</v>
      </c>
      <c r="J90" s="29"/>
      <c r="K90" s="31">
        <v>4</v>
      </c>
      <c r="L90" s="12"/>
      <c r="M90" s="31">
        <v>4</v>
      </c>
      <c r="O90" s="31">
        <v>4</v>
      </c>
      <c r="Q90" s="31">
        <v>1</v>
      </c>
      <c r="S90" s="31">
        <v>1</v>
      </c>
      <c r="U90" s="32"/>
    </row>
    <row r="91" spans="1:21" s="5" customFormat="1" x14ac:dyDescent="0.25">
      <c r="A91" s="10"/>
      <c r="B91" s="110">
        <v>2</v>
      </c>
      <c r="C91" s="111" t="s">
        <v>684</v>
      </c>
      <c r="D91" s="108"/>
      <c r="E91" s="112">
        <v>1100</v>
      </c>
      <c r="F91" s="4"/>
      <c r="G91" s="61">
        <f t="shared" si="1"/>
        <v>2200</v>
      </c>
      <c r="H91" s="29"/>
      <c r="I91" s="48" t="s">
        <v>39</v>
      </c>
      <c r="J91" s="29"/>
      <c r="K91" s="31">
        <v>4</v>
      </c>
      <c r="L91" s="12"/>
      <c r="M91" s="31">
        <v>4</v>
      </c>
      <c r="O91" s="31">
        <v>4</v>
      </c>
      <c r="Q91" s="31">
        <v>1</v>
      </c>
      <c r="S91" s="31">
        <v>1</v>
      </c>
      <c r="U91" s="32"/>
    </row>
    <row r="92" spans="1:21" s="5" customFormat="1" x14ac:dyDescent="0.25">
      <c r="A92" s="10"/>
      <c r="B92" s="110">
        <v>2</v>
      </c>
      <c r="C92" s="111" t="s">
        <v>717</v>
      </c>
      <c r="D92" s="108"/>
      <c r="E92" s="112">
        <v>780</v>
      </c>
      <c r="F92" s="4"/>
      <c r="G92" s="61">
        <f t="shared" si="1"/>
        <v>1560</v>
      </c>
      <c r="H92" s="29"/>
      <c r="I92" s="48" t="s">
        <v>39</v>
      </c>
      <c r="J92" s="29"/>
      <c r="K92" s="31">
        <v>4</v>
      </c>
      <c r="L92" s="12"/>
      <c r="M92" s="31">
        <v>4</v>
      </c>
      <c r="O92" s="31">
        <v>4</v>
      </c>
      <c r="Q92" s="31">
        <v>1</v>
      </c>
      <c r="S92" s="31">
        <v>1</v>
      </c>
      <c r="U92" s="32"/>
    </row>
    <row r="93" spans="1:21" s="5" customFormat="1" x14ac:dyDescent="0.25">
      <c r="A93" s="10"/>
      <c r="B93" s="110">
        <v>1</v>
      </c>
      <c r="C93" s="111" t="s">
        <v>686</v>
      </c>
      <c r="D93" s="108"/>
      <c r="E93" s="112">
        <v>180</v>
      </c>
      <c r="F93" s="4"/>
      <c r="G93" s="61">
        <f t="shared" si="1"/>
        <v>180</v>
      </c>
      <c r="H93" s="29"/>
      <c r="I93" s="48" t="s">
        <v>39</v>
      </c>
      <c r="J93" s="29"/>
      <c r="K93" s="31">
        <v>4</v>
      </c>
      <c r="L93" s="12"/>
      <c r="M93" s="31">
        <v>4</v>
      </c>
      <c r="O93" s="31">
        <v>4</v>
      </c>
      <c r="Q93" s="31">
        <v>1</v>
      </c>
      <c r="S93" s="31">
        <v>1</v>
      </c>
      <c r="U93" s="32"/>
    </row>
    <row r="94" spans="1:21" s="5" customFormat="1" x14ac:dyDescent="0.25">
      <c r="A94" s="10"/>
      <c r="B94" s="110">
        <v>2</v>
      </c>
      <c r="C94" s="111" t="s">
        <v>688</v>
      </c>
      <c r="D94" s="108"/>
      <c r="E94" s="112">
        <v>1200</v>
      </c>
      <c r="F94" s="4"/>
      <c r="G94" s="61">
        <f t="shared" si="1"/>
        <v>2400</v>
      </c>
      <c r="H94" s="29"/>
      <c r="I94" s="48" t="s">
        <v>39</v>
      </c>
      <c r="J94" s="29"/>
      <c r="K94" s="31">
        <v>4</v>
      </c>
      <c r="L94" s="12"/>
      <c r="M94" s="31">
        <v>4</v>
      </c>
      <c r="O94" s="31">
        <v>4</v>
      </c>
      <c r="Q94" s="31">
        <v>1</v>
      </c>
      <c r="S94" s="31">
        <v>1</v>
      </c>
      <c r="U94" s="32"/>
    </row>
    <row r="95" spans="1:21" s="5" customFormat="1" x14ac:dyDescent="0.25">
      <c r="A95" s="10"/>
      <c r="B95" s="110">
        <v>2</v>
      </c>
      <c r="C95" s="111" t="s">
        <v>689</v>
      </c>
      <c r="D95" s="108"/>
      <c r="E95" s="112">
        <v>590</v>
      </c>
      <c r="F95" s="4"/>
      <c r="G95" s="61">
        <f t="shared" si="1"/>
        <v>1180</v>
      </c>
      <c r="H95" s="29"/>
      <c r="I95" s="48" t="s">
        <v>39</v>
      </c>
      <c r="J95" s="29"/>
      <c r="K95" s="31">
        <v>4</v>
      </c>
      <c r="L95" s="12"/>
      <c r="M95" s="31">
        <v>4</v>
      </c>
      <c r="O95" s="31">
        <v>4</v>
      </c>
      <c r="Q95" s="31">
        <v>1</v>
      </c>
      <c r="S95" s="31">
        <v>1</v>
      </c>
      <c r="U95" s="32"/>
    </row>
    <row r="96" spans="1:21" s="5" customFormat="1" x14ac:dyDescent="0.25">
      <c r="A96" s="10"/>
      <c r="B96" s="110">
        <v>1</v>
      </c>
      <c r="C96" s="111" t="s">
        <v>691</v>
      </c>
      <c r="D96" s="108"/>
      <c r="E96" s="112">
        <v>9000</v>
      </c>
      <c r="F96" s="4"/>
      <c r="G96" s="61">
        <f t="shared" si="1"/>
        <v>9000</v>
      </c>
      <c r="H96" s="29"/>
      <c r="I96" s="48" t="s">
        <v>39</v>
      </c>
      <c r="J96" s="29"/>
      <c r="K96" s="31">
        <v>4</v>
      </c>
      <c r="L96" s="12"/>
      <c r="M96" s="31">
        <v>4</v>
      </c>
      <c r="O96" s="31">
        <v>4</v>
      </c>
      <c r="Q96" s="31">
        <v>1</v>
      </c>
      <c r="S96" s="31">
        <v>1</v>
      </c>
      <c r="U96" s="32"/>
    </row>
    <row r="97" spans="1:21" s="5" customFormat="1" x14ac:dyDescent="0.25">
      <c r="A97" s="10"/>
      <c r="B97" s="110">
        <v>6</v>
      </c>
      <c r="C97" s="111" t="s">
        <v>718</v>
      </c>
      <c r="D97" s="108"/>
      <c r="E97" s="112">
        <v>12500</v>
      </c>
      <c r="F97" s="4"/>
      <c r="G97" s="61">
        <f t="shared" si="1"/>
        <v>75000</v>
      </c>
      <c r="H97" s="29"/>
      <c r="I97" s="48" t="s">
        <v>39</v>
      </c>
      <c r="J97" s="29"/>
      <c r="K97" s="31">
        <v>4</v>
      </c>
      <c r="L97" s="12"/>
      <c r="M97" s="31">
        <v>4</v>
      </c>
      <c r="O97" s="31">
        <v>4</v>
      </c>
      <c r="Q97" s="31">
        <v>1</v>
      </c>
      <c r="S97" s="31">
        <v>1</v>
      </c>
      <c r="U97" s="32"/>
    </row>
    <row r="98" spans="1:21" s="5" customFormat="1" x14ac:dyDescent="0.25">
      <c r="A98" s="10"/>
      <c r="B98" s="110">
        <v>5</v>
      </c>
      <c r="C98" s="111" t="s">
        <v>719</v>
      </c>
      <c r="D98" s="108"/>
      <c r="E98" s="112">
        <v>1450</v>
      </c>
      <c r="F98" s="4"/>
      <c r="G98" s="61">
        <f t="shared" si="1"/>
        <v>7250</v>
      </c>
      <c r="H98" s="29"/>
      <c r="I98" s="48" t="s">
        <v>39</v>
      </c>
      <c r="J98" s="29"/>
      <c r="K98" s="31">
        <v>4</v>
      </c>
      <c r="L98" s="12"/>
      <c r="M98" s="31">
        <v>4</v>
      </c>
      <c r="O98" s="31">
        <v>4</v>
      </c>
      <c r="Q98" s="31">
        <v>1</v>
      </c>
      <c r="S98" s="31">
        <v>1</v>
      </c>
      <c r="U98" s="32"/>
    </row>
    <row r="99" spans="1:21" s="5" customFormat="1" x14ac:dyDescent="0.25">
      <c r="A99" s="10"/>
      <c r="B99" s="110">
        <v>2</v>
      </c>
      <c r="C99" s="111" t="s">
        <v>698</v>
      </c>
      <c r="D99" s="108"/>
      <c r="E99" s="112">
        <v>85</v>
      </c>
      <c r="F99" s="4"/>
      <c r="G99" s="61">
        <f t="shared" si="1"/>
        <v>170</v>
      </c>
      <c r="H99" s="29"/>
      <c r="I99" s="48" t="s">
        <v>39</v>
      </c>
      <c r="J99" s="29"/>
      <c r="K99" s="31">
        <v>4</v>
      </c>
      <c r="L99" s="12"/>
      <c r="M99" s="31">
        <v>4</v>
      </c>
      <c r="O99" s="31">
        <v>4</v>
      </c>
      <c r="Q99" s="31">
        <v>1</v>
      </c>
      <c r="S99" s="31">
        <v>1</v>
      </c>
      <c r="U99" s="32"/>
    </row>
    <row r="100" spans="1:21" s="5" customFormat="1" x14ac:dyDescent="0.25">
      <c r="A100" s="10"/>
      <c r="B100" s="110">
        <v>2</v>
      </c>
      <c r="C100" s="111" t="s">
        <v>699</v>
      </c>
      <c r="D100" s="108"/>
      <c r="E100" s="112">
        <v>390</v>
      </c>
      <c r="F100" s="4"/>
      <c r="G100" s="61">
        <f t="shared" si="1"/>
        <v>780</v>
      </c>
      <c r="H100" s="29"/>
      <c r="I100" s="48" t="s">
        <v>39</v>
      </c>
      <c r="J100" s="29"/>
      <c r="K100" s="31">
        <v>4</v>
      </c>
      <c r="L100" s="12"/>
      <c r="M100" s="31">
        <v>4</v>
      </c>
      <c r="O100" s="31">
        <v>4</v>
      </c>
      <c r="Q100" s="31">
        <v>1</v>
      </c>
      <c r="S100" s="31">
        <v>1</v>
      </c>
      <c r="U100" s="32"/>
    </row>
    <row r="101" spans="1:21" s="5" customFormat="1" x14ac:dyDescent="0.25">
      <c r="A101" s="10"/>
      <c r="B101" s="110">
        <v>4</v>
      </c>
      <c r="C101" s="111" t="s">
        <v>700</v>
      </c>
      <c r="D101" s="108"/>
      <c r="E101" s="112">
        <v>454</v>
      </c>
      <c r="F101" s="4"/>
      <c r="G101" s="61">
        <f t="shared" si="1"/>
        <v>1816</v>
      </c>
      <c r="H101" s="29"/>
      <c r="I101" s="48" t="s">
        <v>39</v>
      </c>
      <c r="J101" s="29"/>
      <c r="K101" s="31">
        <v>4</v>
      </c>
      <c r="L101" s="12"/>
      <c r="M101" s="31">
        <v>4</v>
      </c>
      <c r="O101" s="31">
        <v>4</v>
      </c>
      <c r="Q101" s="31">
        <v>1</v>
      </c>
      <c r="S101" s="31">
        <v>1</v>
      </c>
      <c r="U101" s="32"/>
    </row>
    <row r="102" spans="1:21" s="5" customFormat="1" x14ac:dyDescent="0.25">
      <c r="A102" s="10"/>
      <c r="B102" s="110">
        <v>5</v>
      </c>
      <c r="C102" s="111" t="s">
        <v>720</v>
      </c>
      <c r="D102" s="108"/>
      <c r="E102" s="112">
        <v>380</v>
      </c>
      <c r="F102" s="4"/>
      <c r="G102" s="61">
        <f t="shared" si="1"/>
        <v>1900</v>
      </c>
      <c r="H102" s="29"/>
      <c r="I102" s="48" t="s">
        <v>39</v>
      </c>
      <c r="J102" s="29"/>
      <c r="K102" s="31">
        <v>4</v>
      </c>
      <c r="L102" s="12"/>
      <c r="M102" s="31">
        <v>4</v>
      </c>
      <c r="O102" s="31">
        <v>4</v>
      </c>
      <c r="Q102" s="31">
        <v>1</v>
      </c>
      <c r="S102" s="31">
        <v>1</v>
      </c>
      <c r="U102" s="32"/>
    </row>
    <row r="103" spans="1:21" s="5" customFormat="1" x14ac:dyDescent="0.25">
      <c r="A103" s="10"/>
      <c r="B103" s="110">
        <v>1</v>
      </c>
      <c r="C103" s="111" t="s">
        <v>721</v>
      </c>
      <c r="D103" s="108"/>
      <c r="E103" s="112">
        <v>640</v>
      </c>
      <c r="F103" s="4"/>
      <c r="G103" s="61">
        <f t="shared" si="1"/>
        <v>640</v>
      </c>
      <c r="H103" s="29"/>
      <c r="I103" s="48" t="s">
        <v>39</v>
      </c>
      <c r="J103" s="29"/>
      <c r="K103" s="31">
        <v>4</v>
      </c>
      <c r="L103" s="12"/>
      <c r="M103" s="31">
        <v>4</v>
      </c>
      <c r="O103" s="31">
        <v>4</v>
      </c>
      <c r="Q103" s="31">
        <v>1</v>
      </c>
      <c r="S103" s="31">
        <v>1</v>
      </c>
      <c r="U103" s="32"/>
    </row>
    <row r="104" spans="1:21" s="5" customFormat="1" x14ac:dyDescent="0.25">
      <c r="A104" s="10"/>
      <c r="B104" s="110">
        <v>6</v>
      </c>
      <c r="C104" s="111" t="s">
        <v>722</v>
      </c>
      <c r="D104" s="108"/>
      <c r="E104" s="112">
        <v>1775.4</v>
      </c>
      <c r="F104" s="4"/>
      <c r="G104" s="61">
        <f t="shared" si="1"/>
        <v>10652.400000000001</v>
      </c>
      <c r="H104" s="29"/>
      <c r="I104" s="48" t="s">
        <v>39</v>
      </c>
      <c r="J104" s="29"/>
      <c r="K104" s="31">
        <v>4</v>
      </c>
      <c r="L104" s="12"/>
      <c r="M104" s="31">
        <v>4</v>
      </c>
      <c r="O104" s="31">
        <v>4</v>
      </c>
      <c r="Q104" s="31">
        <v>1</v>
      </c>
      <c r="S104" s="31">
        <v>1</v>
      </c>
      <c r="U104" s="32"/>
    </row>
    <row r="105" spans="1:21" s="5" customFormat="1" x14ac:dyDescent="0.25">
      <c r="A105" s="10"/>
      <c r="B105" s="110">
        <v>8</v>
      </c>
      <c r="C105" s="111" t="s">
        <v>705</v>
      </c>
      <c r="D105" s="108"/>
      <c r="E105" s="112">
        <v>210</v>
      </c>
      <c r="F105" s="4"/>
      <c r="G105" s="61">
        <f t="shared" si="1"/>
        <v>1680</v>
      </c>
      <c r="H105" s="29"/>
      <c r="I105" s="48" t="s">
        <v>39</v>
      </c>
      <c r="J105" s="29"/>
      <c r="K105" s="31">
        <v>4</v>
      </c>
      <c r="L105" s="12"/>
      <c r="M105" s="31">
        <v>4</v>
      </c>
      <c r="O105" s="31">
        <v>4</v>
      </c>
      <c r="Q105" s="31">
        <v>1</v>
      </c>
      <c r="S105" s="31">
        <v>1</v>
      </c>
      <c r="U105" s="32"/>
    </row>
    <row r="106" spans="1:21" s="5" customFormat="1" x14ac:dyDescent="0.25">
      <c r="A106" s="10"/>
      <c r="B106" s="110">
        <v>1</v>
      </c>
      <c r="C106" s="111" t="s">
        <v>723</v>
      </c>
      <c r="D106" s="108"/>
      <c r="E106" s="112">
        <v>119680</v>
      </c>
      <c r="F106" s="4"/>
      <c r="G106" s="61">
        <f t="shared" si="1"/>
        <v>119680</v>
      </c>
      <c r="H106" s="29"/>
      <c r="I106" s="48" t="s">
        <v>39</v>
      </c>
      <c r="J106" s="29"/>
      <c r="K106" s="31">
        <v>4</v>
      </c>
      <c r="L106" s="12"/>
      <c r="M106" s="31">
        <v>4</v>
      </c>
      <c r="O106" s="31">
        <v>4</v>
      </c>
      <c r="Q106" s="31">
        <v>1</v>
      </c>
      <c r="S106" s="31">
        <v>1</v>
      </c>
      <c r="U106" s="32"/>
    </row>
    <row r="107" spans="1:21" s="5" customFormat="1" x14ac:dyDescent="0.25">
      <c r="A107" s="10"/>
      <c r="B107" s="110">
        <v>30</v>
      </c>
      <c r="C107" s="111" t="s">
        <v>649</v>
      </c>
      <c r="D107" s="108"/>
      <c r="E107" s="112">
        <v>315</v>
      </c>
      <c r="F107" s="4"/>
      <c r="G107" s="61">
        <f t="shared" si="1"/>
        <v>9450</v>
      </c>
      <c r="H107" s="29"/>
      <c r="I107" s="48" t="s">
        <v>39</v>
      </c>
      <c r="J107" s="29"/>
      <c r="K107" s="31">
        <v>4</v>
      </c>
      <c r="L107" s="12"/>
      <c r="M107" s="31">
        <v>4</v>
      </c>
      <c r="O107" s="31">
        <v>4</v>
      </c>
      <c r="Q107" s="31">
        <v>1</v>
      </c>
      <c r="S107" s="31">
        <v>1</v>
      </c>
      <c r="U107" s="32"/>
    </row>
    <row r="108" spans="1:21" s="5" customFormat="1" x14ac:dyDescent="0.25">
      <c r="A108" s="10"/>
      <c r="B108" s="110">
        <v>2</v>
      </c>
      <c r="C108" s="111" t="s">
        <v>724</v>
      </c>
      <c r="D108" s="108"/>
      <c r="E108" s="112">
        <v>8400</v>
      </c>
      <c r="F108" s="4"/>
      <c r="G108" s="61">
        <f t="shared" si="1"/>
        <v>16800</v>
      </c>
      <c r="H108" s="29"/>
      <c r="I108" s="48" t="s">
        <v>39</v>
      </c>
      <c r="J108" s="29"/>
      <c r="K108" s="31">
        <v>4</v>
      </c>
      <c r="L108" s="12"/>
      <c r="M108" s="31">
        <v>4</v>
      </c>
      <c r="O108" s="31">
        <v>4</v>
      </c>
      <c r="Q108" s="31">
        <v>1</v>
      </c>
      <c r="S108" s="31">
        <v>1</v>
      </c>
      <c r="U108" s="32"/>
    </row>
    <row r="109" spans="1:21" s="5" customFormat="1" x14ac:dyDescent="0.25">
      <c r="A109" s="10"/>
      <c r="B109" s="110">
        <v>4</v>
      </c>
      <c r="C109" s="111" t="s">
        <v>725</v>
      </c>
      <c r="D109" s="108"/>
      <c r="E109" s="112">
        <v>8400</v>
      </c>
      <c r="F109" s="4"/>
      <c r="G109" s="61">
        <f t="shared" si="1"/>
        <v>33600</v>
      </c>
      <c r="H109" s="29"/>
      <c r="I109" s="48" t="s">
        <v>39</v>
      </c>
      <c r="J109" s="29"/>
      <c r="K109" s="31">
        <v>4</v>
      </c>
      <c r="L109" s="12"/>
      <c r="M109" s="31">
        <v>4</v>
      </c>
      <c r="O109" s="31">
        <v>4</v>
      </c>
      <c r="Q109" s="31">
        <v>1</v>
      </c>
      <c r="S109" s="31">
        <v>1</v>
      </c>
      <c r="U109" s="32"/>
    </row>
    <row r="110" spans="1:21" s="5" customFormat="1" x14ac:dyDescent="0.25">
      <c r="A110" s="10"/>
      <c r="B110" s="110">
        <v>6</v>
      </c>
      <c r="C110" s="111" t="s">
        <v>726</v>
      </c>
      <c r="D110" s="108"/>
      <c r="E110" s="112">
        <v>7488</v>
      </c>
      <c r="F110" s="4"/>
      <c r="G110" s="61">
        <f t="shared" si="1"/>
        <v>44928</v>
      </c>
      <c r="H110" s="29"/>
      <c r="I110" s="48" t="s">
        <v>39</v>
      </c>
      <c r="J110" s="29"/>
      <c r="K110" s="31">
        <v>4</v>
      </c>
      <c r="L110" s="12"/>
      <c r="M110" s="31">
        <v>4</v>
      </c>
      <c r="O110" s="31">
        <v>4</v>
      </c>
      <c r="Q110" s="31">
        <v>1</v>
      </c>
      <c r="S110" s="31">
        <v>1</v>
      </c>
      <c r="U110" s="32"/>
    </row>
    <row r="111" spans="1:21" s="5" customFormat="1" x14ac:dyDescent="0.25">
      <c r="A111" s="10"/>
      <c r="B111" s="110">
        <v>2</v>
      </c>
      <c r="C111" s="111" t="s">
        <v>727</v>
      </c>
      <c r="D111" s="108"/>
      <c r="E111" s="112">
        <v>443079</v>
      </c>
      <c r="F111" s="4"/>
      <c r="G111" s="61">
        <f t="shared" si="1"/>
        <v>886158</v>
      </c>
      <c r="H111" s="29"/>
      <c r="I111" s="48" t="s">
        <v>39</v>
      </c>
      <c r="J111" s="29"/>
      <c r="K111" s="31">
        <v>4</v>
      </c>
      <c r="L111" s="12"/>
      <c r="M111" s="31">
        <v>4</v>
      </c>
      <c r="O111" s="31">
        <v>4</v>
      </c>
      <c r="Q111" s="31">
        <v>1</v>
      </c>
      <c r="S111" s="31">
        <v>1</v>
      </c>
      <c r="U111" s="32"/>
    </row>
    <row r="112" spans="1:21" s="5" customFormat="1" x14ac:dyDescent="0.25">
      <c r="A112" s="10"/>
      <c r="B112" s="110">
        <v>6</v>
      </c>
      <c r="C112" s="111" t="s">
        <v>728</v>
      </c>
      <c r="D112" s="108"/>
      <c r="E112" s="112">
        <v>450</v>
      </c>
      <c r="F112" s="4"/>
      <c r="G112" s="61">
        <f t="shared" si="1"/>
        <v>2700</v>
      </c>
      <c r="H112" s="29"/>
      <c r="I112" s="48" t="s">
        <v>39</v>
      </c>
      <c r="J112" s="29"/>
      <c r="K112" s="31">
        <v>4</v>
      </c>
      <c r="L112" s="12"/>
      <c r="M112" s="31">
        <v>4</v>
      </c>
      <c r="O112" s="31">
        <v>4</v>
      </c>
      <c r="Q112" s="31">
        <v>1</v>
      </c>
      <c r="S112" s="31">
        <v>1</v>
      </c>
      <c r="U112" s="32"/>
    </row>
    <row r="113" spans="1:21" s="5" customFormat="1" x14ac:dyDescent="0.25">
      <c r="A113" s="10"/>
      <c r="B113" s="110">
        <v>10</v>
      </c>
      <c r="C113" s="111" t="s">
        <v>658</v>
      </c>
      <c r="D113" s="108"/>
      <c r="E113" s="112">
        <v>65</v>
      </c>
      <c r="F113" s="4"/>
      <c r="G113" s="61">
        <f t="shared" si="1"/>
        <v>650</v>
      </c>
      <c r="H113" s="29"/>
      <c r="I113" s="48" t="s">
        <v>39</v>
      </c>
      <c r="J113" s="29"/>
      <c r="K113" s="31">
        <v>4</v>
      </c>
      <c r="L113" s="12"/>
      <c r="M113" s="31">
        <v>4</v>
      </c>
      <c r="O113" s="31">
        <v>4</v>
      </c>
      <c r="Q113" s="31">
        <v>1</v>
      </c>
      <c r="S113" s="31">
        <v>1</v>
      </c>
      <c r="U113" s="32"/>
    </row>
    <row r="114" spans="1:21" s="5" customFormat="1" x14ac:dyDescent="0.25">
      <c r="A114" s="10"/>
      <c r="B114" s="110">
        <v>2</v>
      </c>
      <c r="C114" s="111" t="s">
        <v>729</v>
      </c>
      <c r="D114" s="108"/>
      <c r="E114" s="112">
        <v>580</v>
      </c>
      <c r="F114" s="4"/>
      <c r="G114" s="61">
        <f t="shared" si="1"/>
        <v>1160</v>
      </c>
      <c r="H114" s="29"/>
      <c r="I114" s="48" t="s">
        <v>39</v>
      </c>
      <c r="J114" s="29"/>
      <c r="K114" s="31">
        <v>4</v>
      </c>
      <c r="L114" s="12"/>
      <c r="M114" s="31">
        <v>4</v>
      </c>
      <c r="O114" s="31">
        <v>4</v>
      </c>
      <c r="Q114" s="31">
        <v>1</v>
      </c>
      <c r="S114" s="31">
        <v>1</v>
      </c>
      <c r="U114" s="32"/>
    </row>
    <row r="115" spans="1:21" s="5" customFormat="1" x14ac:dyDescent="0.25">
      <c r="A115" s="10"/>
      <c r="B115" s="110">
        <v>4</v>
      </c>
      <c r="C115" s="111" t="s">
        <v>730</v>
      </c>
      <c r="D115" s="108"/>
      <c r="E115" s="112">
        <v>580</v>
      </c>
      <c r="F115" s="4"/>
      <c r="G115" s="61">
        <f t="shared" si="1"/>
        <v>2320</v>
      </c>
      <c r="H115" s="29"/>
      <c r="I115" s="48" t="s">
        <v>39</v>
      </c>
      <c r="J115" s="29"/>
      <c r="K115" s="31">
        <v>4</v>
      </c>
      <c r="L115" s="12"/>
      <c r="M115" s="31">
        <v>4</v>
      </c>
      <c r="O115" s="31">
        <v>4</v>
      </c>
      <c r="Q115" s="31">
        <v>1</v>
      </c>
      <c r="S115" s="31">
        <v>1</v>
      </c>
      <c r="U115" s="32"/>
    </row>
    <row r="116" spans="1:21" s="5" customFormat="1" x14ac:dyDescent="0.25">
      <c r="A116" s="10"/>
      <c r="B116" s="110">
        <v>60</v>
      </c>
      <c r="C116" s="111" t="s">
        <v>731</v>
      </c>
      <c r="D116" s="108"/>
      <c r="E116" s="112">
        <v>155</v>
      </c>
      <c r="F116" s="4"/>
      <c r="G116" s="61">
        <f t="shared" si="1"/>
        <v>9300</v>
      </c>
      <c r="H116" s="29"/>
      <c r="I116" s="48" t="s">
        <v>39</v>
      </c>
      <c r="J116" s="29"/>
      <c r="K116" s="31">
        <v>4</v>
      </c>
      <c r="L116" s="12"/>
      <c r="M116" s="31">
        <v>4</v>
      </c>
      <c r="O116" s="31">
        <v>4</v>
      </c>
      <c r="Q116" s="31">
        <v>1</v>
      </c>
      <c r="S116" s="31">
        <v>1</v>
      </c>
      <c r="U116" s="32"/>
    </row>
    <row r="117" spans="1:21" s="5" customFormat="1" x14ac:dyDescent="0.25">
      <c r="A117" s="10"/>
      <c r="B117" s="106">
        <v>2</v>
      </c>
      <c r="C117" s="107" t="s">
        <v>732</v>
      </c>
      <c r="D117" s="108"/>
      <c r="E117" s="109">
        <v>3450</v>
      </c>
      <c r="F117" s="4"/>
      <c r="G117" s="61">
        <f t="shared" si="1"/>
        <v>6900</v>
      </c>
      <c r="H117" s="29"/>
      <c r="I117" s="48" t="s">
        <v>39</v>
      </c>
      <c r="J117" s="29"/>
      <c r="K117" s="31">
        <v>4</v>
      </c>
      <c r="L117" s="12"/>
      <c r="M117" s="31">
        <v>4</v>
      </c>
      <c r="O117" s="31">
        <v>4</v>
      </c>
      <c r="Q117" s="31">
        <v>1</v>
      </c>
      <c r="S117" s="31">
        <v>1</v>
      </c>
      <c r="U117" s="32"/>
    </row>
    <row r="118" spans="1:21" s="5" customFormat="1" x14ac:dyDescent="0.25">
      <c r="A118" s="10"/>
      <c r="B118" s="110">
        <v>1</v>
      </c>
      <c r="C118" s="111" t="s">
        <v>733</v>
      </c>
      <c r="D118" s="108"/>
      <c r="E118" s="112">
        <v>4350</v>
      </c>
      <c r="F118" s="4"/>
      <c r="G118" s="61">
        <f t="shared" si="1"/>
        <v>4350</v>
      </c>
      <c r="H118" s="29"/>
      <c r="I118" s="48" t="s">
        <v>39</v>
      </c>
      <c r="J118" s="29"/>
      <c r="K118" s="31">
        <v>4</v>
      </c>
      <c r="L118" s="12"/>
      <c r="M118" s="31">
        <v>4</v>
      </c>
      <c r="O118" s="31">
        <v>4</v>
      </c>
      <c r="Q118" s="31">
        <v>1</v>
      </c>
      <c r="S118" s="31">
        <v>1</v>
      </c>
      <c r="U118" s="32"/>
    </row>
    <row r="119" spans="1:21" s="5" customFormat="1" x14ac:dyDescent="0.25">
      <c r="A119" s="10"/>
      <c r="B119" s="110">
        <v>2</v>
      </c>
      <c r="C119" s="111" t="s">
        <v>734</v>
      </c>
      <c r="D119" s="108"/>
      <c r="E119" s="112">
        <v>3200</v>
      </c>
      <c r="F119" s="4"/>
      <c r="G119" s="61">
        <f t="shared" si="1"/>
        <v>6400</v>
      </c>
      <c r="H119" s="29"/>
      <c r="I119" s="48" t="s">
        <v>39</v>
      </c>
      <c r="J119" s="29"/>
      <c r="K119" s="31">
        <v>4</v>
      </c>
      <c r="L119" s="12"/>
      <c r="M119" s="31">
        <v>4</v>
      </c>
      <c r="O119" s="31">
        <v>4</v>
      </c>
      <c r="Q119" s="31">
        <v>1</v>
      </c>
      <c r="S119" s="31">
        <v>1</v>
      </c>
      <c r="U119" s="32"/>
    </row>
    <row r="120" spans="1:21" s="5" customFormat="1" x14ac:dyDescent="0.25">
      <c r="A120" s="10"/>
      <c r="B120" s="110">
        <v>2</v>
      </c>
      <c r="C120" s="111" t="s">
        <v>735</v>
      </c>
      <c r="D120" s="108"/>
      <c r="E120" s="112">
        <v>25000</v>
      </c>
      <c r="F120" s="4"/>
      <c r="G120" s="61">
        <f t="shared" si="1"/>
        <v>50000</v>
      </c>
      <c r="H120" s="29"/>
      <c r="I120" s="48" t="s">
        <v>39</v>
      </c>
      <c r="J120" s="29"/>
      <c r="K120" s="31">
        <v>4</v>
      </c>
      <c r="L120" s="12"/>
      <c r="M120" s="31">
        <v>4</v>
      </c>
      <c r="O120" s="31">
        <v>4</v>
      </c>
      <c r="Q120" s="31">
        <v>1</v>
      </c>
      <c r="S120" s="31">
        <v>1</v>
      </c>
      <c r="U120" s="32"/>
    </row>
    <row r="121" spans="1:21" s="5" customFormat="1" x14ac:dyDescent="0.25">
      <c r="A121" s="10"/>
      <c r="B121" s="110">
        <v>2</v>
      </c>
      <c r="C121" s="111" t="s">
        <v>669</v>
      </c>
      <c r="D121" s="108"/>
      <c r="E121" s="112">
        <v>4819</v>
      </c>
      <c r="F121" s="4"/>
      <c r="G121" s="61">
        <f t="shared" si="1"/>
        <v>9638</v>
      </c>
      <c r="H121" s="29"/>
      <c r="I121" s="48" t="s">
        <v>39</v>
      </c>
      <c r="J121" s="29"/>
      <c r="K121" s="31">
        <v>4</v>
      </c>
      <c r="L121" s="12"/>
      <c r="M121" s="31">
        <v>4</v>
      </c>
      <c r="O121" s="31">
        <v>4</v>
      </c>
      <c r="Q121" s="31">
        <v>1</v>
      </c>
      <c r="S121" s="31">
        <v>1</v>
      </c>
      <c r="U121" s="32"/>
    </row>
    <row r="122" spans="1:21" s="5" customFormat="1" x14ac:dyDescent="0.25">
      <c r="A122" s="10"/>
      <c r="B122" s="110">
        <v>4</v>
      </c>
      <c r="C122" s="111" t="s">
        <v>669</v>
      </c>
      <c r="D122" s="108"/>
      <c r="E122" s="112">
        <v>4819</v>
      </c>
      <c r="F122" s="4"/>
      <c r="G122" s="61">
        <f t="shared" si="1"/>
        <v>19276</v>
      </c>
      <c r="H122" s="29"/>
      <c r="I122" s="48" t="s">
        <v>39</v>
      </c>
      <c r="J122" s="29"/>
      <c r="K122" s="31">
        <v>4</v>
      </c>
      <c r="L122" s="12"/>
      <c r="M122" s="31">
        <v>4</v>
      </c>
      <c r="O122" s="31">
        <v>4</v>
      </c>
      <c r="Q122" s="31">
        <v>1</v>
      </c>
      <c r="S122" s="31">
        <v>1</v>
      </c>
      <c r="U122" s="32"/>
    </row>
    <row r="123" spans="1:21" s="5" customFormat="1" x14ac:dyDescent="0.25">
      <c r="A123" s="10"/>
      <c r="B123" s="110">
        <v>6</v>
      </c>
      <c r="C123" s="111" t="s">
        <v>669</v>
      </c>
      <c r="D123" s="108"/>
      <c r="E123" s="112">
        <v>4819</v>
      </c>
      <c r="F123" s="4"/>
      <c r="G123" s="61">
        <f t="shared" si="1"/>
        <v>28914</v>
      </c>
      <c r="H123" s="29"/>
      <c r="I123" s="48" t="s">
        <v>39</v>
      </c>
      <c r="J123" s="29"/>
      <c r="K123" s="31">
        <v>4</v>
      </c>
      <c r="L123" s="12"/>
      <c r="M123" s="31">
        <v>4</v>
      </c>
      <c r="O123" s="31">
        <v>4</v>
      </c>
      <c r="Q123" s="31">
        <v>1</v>
      </c>
      <c r="S123" s="31">
        <v>1</v>
      </c>
      <c r="U123" s="32"/>
    </row>
    <row r="124" spans="1:21" s="5" customFormat="1" x14ac:dyDescent="0.25">
      <c r="A124" s="10"/>
      <c r="B124" s="110">
        <v>1</v>
      </c>
      <c r="C124" s="111" t="s">
        <v>671</v>
      </c>
      <c r="D124" s="108"/>
      <c r="E124" s="112">
        <v>3250</v>
      </c>
      <c r="F124" s="4"/>
      <c r="G124" s="61">
        <f t="shared" si="1"/>
        <v>3250</v>
      </c>
      <c r="H124" s="29"/>
      <c r="I124" s="48" t="s">
        <v>39</v>
      </c>
      <c r="J124" s="29"/>
      <c r="K124" s="31">
        <v>4</v>
      </c>
      <c r="L124" s="12"/>
      <c r="M124" s="31">
        <v>4</v>
      </c>
      <c r="O124" s="31">
        <v>4</v>
      </c>
      <c r="Q124" s="31">
        <v>1</v>
      </c>
      <c r="S124" s="31">
        <v>1</v>
      </c>
      <c r="U124" s="32"/>
    </row>
    <row r="125" spans="1:21" s="5" customFormat="1" x14ac:dyDescent="0.25">
      <c r="A125" s="10"/>
      <c r="B125" s="110">
        <v>2</v>
      </c>
      <c r="C125" s="111" t="s">
        <v>736</v>
      </c>
      <c r="D125" s="108"/>
      <c r="E125" s="112">
        <v>390</v>
      </c>
      <c r="F125" s="4"/>
      <c r="G125" s="61">
        <f t="shared" si="1"/>
        <v>780</v>
      </c>
      <c r="H125" s="29"/>
      <c r="I125" s="48" t="s">
        <v>39</v>
      </c>
      <c r="J125" s="29"/>
      <c r="K125" s="31">
        <v>4</v>
      </c>
      <c r="L125" s="12"/>
      <c r="M125" s="31">
        <v>4</v>
      </c>
      <c r="O125" s="31">
        <v>4</v>
      </c>
      <c r="Q125" s="31">
        <v>1</v>
      </c>
      <c r="S125" s="31">
        <v>1</v>
      </c>
      <c r="U125" s="32"/>
    </row>
    <row r="126" spans="1:21" s="5" customFormat="1" x14ac:dyDescent="0.25">
      <c r="A126" s="10"/>
      <c r="B126" s="110">
        <v>1</v>
      </c>
      <c r="C126" s="111" t="s">
        <v>737</v>
      </c>
      <c r="D126" s="108"/>
      <c r="E126" s="112">
        <v>315</v>
      </c>
      <c r="F126" s="4"/>
      <c r="G126" s="61">
        <f t="shared" si="1"/>
        <v>315</v>
      </c>
      <c r="H126" s="29"/>
      <c r="I126" s="48" t="s">
        <v>39</v>
      </c>
      <c r="J126" s="29"/>
      <c r="K126" s="31">
        <v>4</v>
      </c>
      <c r="L126" s="12"/>
      <c r="M126" s="31">
        <v>4</v>
      </c>
      <c r="O126" s="31">
        <v>4</v>
      </c>
      <c r="Q126" s="31">
        <v>1</v>
      </c>
      <c r="S126" s="31">
        <v>1</v>
      </c>
      <c r="U126" s="32"/>
    </row>
    <row r="127" spans="1:21" s="5" customFormat="1" x14ac:dyDescent="0.25">
      <c r="A127" s="10"/>
      <c r="B127" s="110">
        <v>2</v>
      </c>
      <c r="C127" s="111" t="s">
        <v>737</v>
      </c>
      <c r="D127" s="108"/>
      <c r="E127" s="112">
        <v>315</v>
      </c>
      <c r="F127" s="4"/>
      <c r="G127" s="61">
        <f t="shared" si="1"/>
        <v>630</v>
      </c>
      <c r="H127" s="29"/>
      <c r="I127" s="48" t="s">
        <v>39</v>
      </c>
      <c r="J127" s="29"/>
      <c r="K127" s="31">
        <v>4</v>
      </c>
      <c r="L127" s="12"/>
      <c r="M127" s="31">
        <v>4</v>
      </c>
      <c r="O127" s="31">
        <v>4</v>
      </c>
      <c r="Q127" s="31">
        <v>1</v>
      </c>
      <c r="S127" s="31">
        <v>1</v>
      </c>
      <c r="U127" s="32"/>
    </row>
    <row r="128" spans="1:21" s="5" customFormat="1" x14ac:dyDescent="0.25">
      <c r="A128" s="10"/>
      <c r="B128" s="110">
        <v>2</v>
      </c>
      <c r="C128" s="111" t="s">
        <v>675</v>
      </c>
      <c r="D128" s="108"/>
      <c r="E128" s="112">
        <v>1850</v>
      </c>
      <c r="F128" s="4"/>
      <c r="G128" s="61">
        <f t="shared" si="1"/>
        <v>3700</v>
      </c>
      <c r="H128" s="29"/>
      <c r="I128" s="48" t="s">
        <v>39</v>
      </c>
      <c r="J128" s="29"/>
      <c r="K128" s="31">
        <v>4</v>
      </c>
      <c r="L128" s="12"/>
      <c r="M128" s="31">
        <v>4</v>
      </c>
      <c r="O128" s="31">
        <v>4</v>
      </c>
      <c r="Q128" s="31">
        <v>1</v>
      </c>
      <c r="S128" s="31">
        <v>1</v>
      </c>
      <c r="U128" s="32"/>
    </row>
    <row r="129" spans="1:21" s="5" customFormat="1" x14ac:dyDescent="0.25">
      <c r="A129" s="10"/>
      <c r="B129" s="110">
        <v>2</v>
      </c>
      <c r="C129" s="111" t="s">
        <v>715</v>
      </c>
      <c r="D129" s="108"/>
      <c r="E129" s="112">
        <v>2299</v>
      </c>
      <c r="F129" s="4"/>
      <c r="G129" s="61">
        <f t="shared" si="1"/>
        <v>4598</v>
      </c>
      <c r="H129" s="29"/>
      <c r="I129" s="48" t="s">
        <v>39</v>
      </c>
      <c r="J129" s="29"/>
      <c r="K129" s="31">
        <v>4</v>
      </c>
      <c r="L129" s="12"/>
      <c r="M129" s="31">
        <v>4</v>
      </c>
      <c r="O129" s="31">
        <v>4</v>
      </c>
      <c r="Q129" s="31">
        <v>1</v>
      </c>
      <c r="S129" s="31">
        <v>1</v>
      </c>
      <c r="U129" s="32"/>
    </row>
    <row r="130" spans="1:21" s="5" customFormat="1" x14ac:dyDescent="0.25">
      <c r="A130" s="10"/>
      <c r="B130" s="110">
        <v>1</v>
      </c>
      <c r="C130" s="111" t="s">
        <v>738</v>
      </c>
      <c r="D130" s="108"/>
      <c r="E130" s="112">
        <v>77341</v>
      </c>
      <c r="F130" s="4"/>
      <c r="G130" s="61">
        <f t="shared" si="1"/>
        <v>77341</v>
      </c>
      <c r="H130" s="29"/>
      <c r="I130" s="48" t="s">
        <v>39</v>
      </c>
      <c r="J130" s="29"/>
      <c r="K130" s="31">
        <v>4</v>
      </c>
      <c r="L130" s="12"/>
      <c r="M130" s="31">
        <v>4</v>
      </c>
      <c r="O130" s="31">
        <v>4</v>
      </c>
      <c r="Q130" s="31">
        <v>1</v>
      </c>
      <c r="S130" s="31">
        <v>1</v>
      </c>
      <c r="U130" s="32"/>
    </row>
    <row r="131" spans="1:21" s="5" customFormat="1" x14ac:dyDescent="0.25">
      <c r="A131" s="10"/>
      <c r="B131" s="110">
        <v>4</v>
      </c>
      <c r="C131" s="111" t="s">
        <v>681</v>
      </c>
      <c r="D131" s="108"/>
      <c r="E131" s="112">
        <v>2299</v>
      </c>
      <c r="F131" s="4"/>
      <c r="G131" s="61">
        <f t="shared" si="1"/>
        <v>9196</v>
      </c>
      <c r="H131" s="29"/>
      <c r="I131" s="48" t="s">
        <v>39</v>
      </c>
      <c r="J131" s="29"/>
      <c r="K131" s="31">
        <v>4</v>
      </c>
      <c r="L131" s="12"/>
      <c r="M131" s="31">
        <v>4</v>
      </c>
      <c r="O131" s="31">
        <v>4</v>
      </c>
      <c r="Q131" s="31">
        <v>1</v>
      </c>
      <c r="S131" s="31">
        <v>1</v>
      </c>
      <c r="U131" s="32"/>
    </row>
    <row r="132" spans="1:21" s="5" customFormat="1" ht="30" x14ac:dyDescent="0.25">
      <c r="A132" s="10"/>
      <c r="B132" s="110">
        <v>1</v>
      </c>
      <c r="C132" s="111" t="s">
        <v>739</v>
      </c>
      <c r="D132" s="108"/>
      <c r="E132" s="112">
        <v>39800</v>
      </c>
      <c r="F132" s="4"/>
      <c r="G132" s="61">
        <f t="shared" si="1"/>
        <v>39800</v>
      </c>
      <c r="H132" s="29"/>
      <c r="I132" s="48" t="s">
        <v>39</v>
      </c>
      <c r="J132" s="29"/>
      <c r="K132" s="31">
        <v>4</v>
      </c>
      <c r="L132" s="12"/>
      <c r="M132" s="31">
        <v>4</v>
      </c>
      <c r="O132" s="31">
        <v>4</v>
      </c>
      <c r="Q132" s="31">
        <v>1</v>
      </c>
      <c r="S132" s="31">
        <v>1</v>
      </c>
      <c r="U132" s="32"/>
    </row>
    <row r="133" spans="1:21" s="5" customFormat="1" x14ac:dyDescent="0.25">
      <c r="A133" s="10"/>
      <c r="B133" s="110">
        <v>6</v>
      </c>
      <c r="C133" s="111" t="s">
        <v>685</v>
      </c>
      <c r="D133" s="108"/>
      <c r="E133" s="112">
        <v>780</v>
      </c>
      <c r="F133" s="4"/>
      <c r="G133" s="61">
        <f t="shared" si="1"/>
        <v>4680</v>
      </c>
      <c r="H133" s="29"/>
      <c r="I133" s="48" t="s">
        <v>39</v>
      </c>
      <c r="J133" s="29"/>
      <c r="K133" s="31">
        <v>4</v>
      </c>
      <c r="L133" s="12"/>
      <c r="M133" s="31">
        <v>4</v>
      </c>
      <c r="O133" s="31">
        <v>4</v>
      </c>
      <c r="Q133" s="31">
        <v>1</v>
      </c>
      <c r="S133" s="31">
        <v>1</v>
      </c>
      <c r="U133" s="32"/>
    </row>
    <row r="134" spans="1:21" s="5" customFormat="1" x14ac:dyDescent="0.25">
      <c r="A134" s="10"/>
      <c r="B134" s="110">
        <v>2</v>
      </c>
      <c r="C134" s="111" t="s">
        <v>740</v>
      </c>
      <c r="D134" s="108"/>
      <c r="E134" s="112">
        <v>780</v>
      </c>
      <c r="F134" s="4"/>
      <c r="G134" s="61">
        <f t="shared" si="1"/>
        <v>1560</v>
      </c>
      <c r="H134" s="29"/>
      <c r="I134" s="48" t="s">
        <v>39</v>
      </c>
      <c r="J134" s="29"/>
      <c r="K134" s="31">
        <v>4</v>
      </c>
      <c r="L134" s="12"/>
      <c r="M134" s="31">
        <v>4</v>
      </c>
      <c r="O134" s="31">
        <v>4</v>
      </c>
      <c r="Q134" s="31">
        <v>1</v>
      </c>
      <c r="S134" s="31">
        <v>1</v>
      </c>
      <c r="U134" s="32"/>
    </row>
    <row r="135" spans="1:21" s="5" customFormat="1" x14ac:dyDescent="0.25">
      <c r="A135" s="10"/>
      <c r="B135" s="110">
        <v>2</v>
      </c>
      <c r="C135" s="111" t="s">
        <v>741</v>
      </c>
      <c r="D135" s="108"/>
      <c r="E135" s="112">
        <v>5500</v>
      </c>
      <c r="F135" s="4"/>
      <c r="G135" s="61">
        <f t="shared" si="1"/>
        <v>11000</v>
      </c>
      <c r="H135" s="29"/>
      <c r="I135" s="48" t="s">
        <v>39</v>
      </c>
      <c r="J135" s="29"/>
      <c r="K135" s="31">
        <v>4</v>
      </c>
      <c r="L135" s="12"/>
      <c r="M135" s="31">
        <v>4</v>
      </c>
      <c r="O135" s="31">
        <v>4</v>
      </c>
      <c r="Q135" s="31">
        <v>1</v>
      </c>
      <c r="S135" s="31">
        <v>1</v>
      </c>
      <c r="U135" s="32"/>
    </row>
    <row r="136" spans="1:21" s="5" customFormat="1" x14ac:dyDescent="0.25">
      <c r="A136" s="10"/>
      <c r="B136" s="110">
        <v>1</v>
      </c>
      <c r="C136" s="111" t="s">
        <v>742</v>
      </c>
      <c r="D136" s="108"/>
      <c r="E136" s="112">
        <v>3190</v>
      </c>
      <c r="F136" s="4"/>
      <c r="G136" s="61">
        <f t="shared" si="1"/>
        <v>3190</v>
      </c>
      <c r="H136" s="29"/>
      <c r="I136" s="48" t="s">
        <v>39</v>
      </c>
      <c r="J136" s="29"/>
      <c r="K136" s="31">
        <v>4</v>
      </c>
      <c r="L136" s="12"/>
      <c r="M136" s="31">
        <v>4</v>
      </c>
      <c r="O136" s="31">
        <v>4</v>
      </c>
      <c r="Q136" s="31">
        <v>1</v>
      </c>
      <c r="S136" s="31">
        <v>1</v>
      </c>
      <c r="U136" s="32"/>
    </row>
    <row r="137" spans="1:21" s="5" customFormat="1" x14ac:dyDescent="0.25">
      <c r="A137" s="10"/>
      <c r="B137" s="110">
        <v>2</v>
      </c>
      <c r="C137" s="111" t="s">
        <v>743</v>
      </c>
      <c r="D137" s="108"/>
      <c r="E137" s="112">
        <v>1350</v>
      </c>
      <c r="F137" s="4"/>
      <c r="G137" s="61">
        <f t="shared" si="1"/>
        <v>2700</v>
      </c>
      <c r="H137" s="29"/>
      <c r="I137" s="48" t="s">
        <v>39</v>
      </c>
      <c r="J137" s="29"/>
      <c r="K137" s="31">
        <v>4</v>
      </c>
      <c r="L137" s="12"/>
      <c r="M137" s="31">
        <v>4</v>
      </c>
      <c r="O137" s="31">
        <v>4</v>
      </c>
      <c r="Q137" s="31">
        <v>1</v>
      </c>
      <c r="S137" s="31">
        <v>1</v>
      </c>
      <c r="U137" s="32"/>
    </row>
    <row r="138" spans="1:21" s="5" customFormat="1" x14ac:dyDescent="0.25">
      <c r="A138" s="10"/>
      <c r="B138" s="110">
        <v>1</v>
      </c>
      <c r="C138" s="111" t="s">
        <v>744</v>
      </c>
      <c r="D138" s="108"/>
      <c r="E138" s="112">
        <v>15680</v>
      </c>
      <c r="F138" s="4"/>
      <c r="G138" s="61">
        <f t="shared" si="1"/>
        <v>15680</v>
      </c>
      <c r="H138" s="29"/>
      <c r="I138" s="48" t="s">
        <v>39</v>
      </c>
      <c r="J138" s="29"/>
      <c r="K138" s="31">
        <v>4</v>
      </c>
      <c r="L138" s="12"/>
      <c r="M138" s="31">
        <v>4</v>
      </c>
      <c r="O138" s="31">
        <v>4</v>
      </c>
      <c r="Q138" s="31">
        <v>1</v>
      </c>
      <c r="S138" s="31">
        <v>1</v>
      </c>
      <c r="U138" s="32"/>
    </row>
    <row r="139" spans="1:21" s="5" customFormat="1" x14ac:dyDescent="0.25">
      <c r="A139" s="10"/>
      <c r="B139" s="110">
        <v>1</v>
      </c>
      <c r="C139" s="111" t="s">
        <v>698</v>
      </c>
      <c r="D139" s="108"/>
      <c r="E139" s="112">
        <v>85</v>
      </c>
      <c r="F139" s="4"/>
      <c r="G139" s="61">
        <f t="shared" si="1"/>
        <v>85</v>
      </c>
      <c r="H139" s="29"/>
      <c r="I139" s="48" t="s">
        <v>39</v>
      </c>
      <c r="J139" s="29"/>
      <c r="K139" s="31">
        <v>4</v>
      </c>
      <c r="L139" s="12"/>
      <c r="M139" s="31">
        <v>4</v>
      </c>
      <c r="O139" s="31">
        <v>4</v>
      </c>
      <c r="Q139" s="31">
        <v>1</v>
      </c>
      <c r="S139" s="31">
        <v>1</v>
      </c>
      <c r="U139" s="32"/>
    </row>
    <row r="140" spans="1:21" s="5" customFormat="1" x14ac:dyDescent="0.25">
      <c r="A140" s="10"/>
      <c r="B140" s="110">
        <v>1</v>
      </c>
      <c r="C140" s="111" t="s">
        <v>745</v>
      </c>
      <c r="D140" s="108"/>
      <c r="E140" s="112">
        <v>329321</v>
      </c>
      <c r="F140" s="4"/>
      <c r="G140" s="61">
        <f t="shared" si="1"/>
        <v>329321</v>
      </c>
      <c r="H140" s="29"/>
      <c r="I140" s="48" t="s">
        <v>39</v>
      </c>
      <c r="J140" s="29"/>
      <c r="K140" s="31">
        <v>4</v>
      </c>
      <c r="L140" s="12"/>
      <c r="M140" s="31">
        <v>4</v>
      </c>
      <c r="O140" s="31">
        <v>4</v>
      </c>
      <c r="Q140" s="31">
        <v>1</v>
      </c>
      <c r="S140" s="31">
        <v>1</v>
      </c>
      <c r="U140" s="32"/>
    </row>
    <row r="141" spans="1:21" s="5" customFormat="1" x14ac:dyDescent="0.25">
      <c r="A141" s="10"/>
      <c r="B141" s="110">
        <v>1</v>
      </c>
      <c r="C141" s="111" t="s">
        <v>746</v>
      </c>
      <c r="D141" s="108"/>
      <c r="E141" s="112">
        <v>135</v>
      </c>
      <c r="F141" s="4"/>
      <c r="G141" s="61">
        <f t="shared" si="1"/>
        <v>135</v>
      </c>
      <c r="H141" s="29"/>
      <c r="I141" s="48" t="s">
        <v>39</v>
      </c>
      <c r="J141" s="29"/>
      <c r="K141" s="31">
        <v>4</v>
      </c>
      <c r="L141" s="12"/>
      <c r="M141" s="31">
        <v>4</v>
      </c>
      <c r="O141" s="31">
        <v>4</v>
      </c>
      <c r="Q141" s="31">
        <v>1</v>
      </c>
      <c r="S141" s="31">
        <v>1</v>
      </c>
      <c r="U141" s="32"/>
    </row>
    <row r="142" spans="1:21" s="5" customFormat="1" x14ac:dyDescent="0.25">
      <c r="A142" s="10"/>
      <c r="B142" s="110">
        <v>1</v>
      </c>
      <c r="C142" s="111" t="s">
        <v>746</v>
      </c>
      <c r="D142" s="108"/>
      <c r="E142" s="112">
        <v>135</v>
      </c>
      <c r="F142" s="4"/>
      <c r="G142" s="61">
        <f t="shared" si="1"/>
        <v>135</v>
      </c>
      <c r="H142" s="29"/>
      <c r="I142" s="48" t="s">
        <v>39</v>
      </c>
      <c r="J142" s="29"/>
      <c r="K142" s="31">
        <v>4</v>
      </c>
      <c r="L142" s="12"/>
      <c r="M142" s="31">
        <v>4</v>
      </c>
      <c r="O142" s="31">
        <v>4</v>
      </c>
      <c r="Q142" s="31">
        <v>1</v>
      </c>
      <c r="S142" s="31">
        <v>1</v>
      </c>
      <c r="U142" s="32"/>
    </row>
    <row r="143" spans="1:21" s="5" customFormat="1" x14ac:dyDescent="0.25">
      <c r="A143" s="10"/>
      <c r="B143" s="110">
        <v>20</v>
      </c>
      <c r="C143" s="111" t="s">
        <v>649</v>
      </c>
      <c r="D143" s="108"/>
      <c r="E143" s="112">
        <v>315</v>
      </c>
      <c r="F143" s="4"/>
      <c r="G143" s="61">
        <f t="shared" si="1"/>
        <v>6300</v>
      </c>
      <c r="H143" s="29"/>
      <c r="I143" s="48" t="s">
        <v>39</v>
      </c>
      <c r="J143" s="29"/>
      <c r="K143" s="31">
        <v>4</v>
      </c>
      <c r="L143" s="12"/>
      <c r="M143" s="31">
        <v>4</v>
      </c>
      <c r="O143" s="31">
        <v>4</v>
      </c>
      <c r="Q143" s="31">
        <v>1</v>
      </c>
      <c r="S143" s="31">
        <v>1</v>
      </c>
      <c r="U143" s="32"/>
    </row>
    <row r="144" spans="1:21" s="5" customFormat="1" x14ac:dyDescent="0.25">
      <c r="A144" s="10"/>
      <c r="B144" s="110">
        <v>3</v>
      </c>
      <c r="C144" s="111" t="s">
        <v>747</v>
      </c>
      <c r="D144" s="108"/>
      <c r="E144" s="112">
        <v>56000</v>
      </c>
      <c r="F144" s="4"/>
      <c r="G144" s="61">
        <f t="shared" si="1"/>
        <v>168000</v>
      </c>
      <c r="H144" s="29"/>
      <c r="I144" s="48" t="s">
        <v>39</v>
      </c>
      <c r="J144" s="29"/>
      <c r="K144" s="31">
        <v>4</v>
      </c>
      <c r="L144" s="12"/>
      <c r="M144" s="31">
        <v>4</v>
      </c>
      <c r="O144" s="31">
        <v>4</v>
      </c>
      <c r="Q144" s="31">
        <v>1</v>
      </c>
      <c r="S144" s="31">
        <v>1</v>
      </c>
      <c r="U144" s="32"/>
    </row>
    <row r="145" spans="1:21" s="5" customFormat="1" x14ac:dyDescent="0.25">
      <c r="A145" s="10"/>
      <c r="B145" s="110">
        <v>1</v>
      </c>
      <c r="C145" s="111" t="s">
        <v>653</v>
      </c>
      <c r="D145" s="108"/>
      <c r="E145" s="112">
        <v>15700</v>
      </c>
      <c r="F145" s="4"/>
      <c r="G145" s="61">
        <f t="shared" ref="G145:G195" si="2">B145*E145</f>
        <v>15700</v>
      </c>
      <c r="H145" s="29"/>
      <c r="I145" s="48" t="s">
        <v>39</v>
      </c>
      <c r="J145" s="29"/>
      <c r="K145" s="31">
        <v>4</v>
      </c>
      <c r="L145" s="12"/>
      <c r="M145" s="31">
        <v>4</v>
      </c>
      <c r="O145" s="31">
        <v>4</v>
      </c>
      <c r="Q145" s="31">
        <v>1</v>
      </c>
      <c r="S145" s="31">
        <v>1</v>
      </c>
      <c r="U145" s="32"/>
    </row>
    <row r="146" spans="1:21" s="5" customFormat="1" ht="30" x14ac:dyDescent="0.25">
      <c r="A146" s="10"/>
      <c r="B146" s="110">
        <v>1</v>
      </c>
      <c r="C146" s="111" t="s">
        <v>748</v>
      </c>
      <c r="D146" s="108"/>
      <c r="E146" s="112">
        <v>11840</v>
      </c>
      <c r="F146" s="4"/>
      <c r="G146" s="61">
        <f t="shared" si="2"/>
        <v>11840</v>
      </c>
      <c r="H146" s="29"/>
      <c r="I146" s="48" t="s">
        <v>39</v>
      </c>
      <c r="J146" s="29"/>
      <c r="K146" s="31">
        <v>4</v>
      </c>
      <c r="L146" s="12"/>
      <c r="M146" s="31">
        <v>4</v>
      </c>
      <c r="O146" s="31">
        <v>4</v>
      </c>
      <c r="Q146" s="31">
        <v>1</v>
      </c>
      <c r="S146" s="31">
        <v>1</v>
      </c>
      <c r="U146" s="32"/>
    </row>
    <row r="147" spans="1:21" s="5" customFormat="1" x14ac:dyDescent="0.25">
      <c r="A147" s="10"/>
      <c r="B147" s="110">
        <v>2</v>
      </c>
      <c r="C147" s="111" t="s">
        <v>654</v>
      </c>
      <c r="D147" s="108"/>
      <c r="E147" s="112">
        <v>7820</v>
      </c>
      <c r="F147" s="4"/>
      <c r="G147" s="61">
        <f t="shared" si="2"/>
        <v>15640</v>
      </c>
      <c r="H147" s="29"/>
      <c r="I147" s="48" t="s">
        <v>39</v>
      </c>
      <c r="J147" s="29"/>
      <c r="K147" s="31">
        <v>4</v>
      </c>
      <c r="L147" s="12"/>
      <c r="M147" s="31">
        <v>4</v>
      </c>
      <c r="O147" s="31">
        <v>4</v>
      </c>
      <c r="Q147" s="31">
        <v>1</v>
      </c>
      <c r="S147" s="31">
        <v>1</v>
      </c>
      <c r="U147" s="32"/>
    </row>
    <row r="148" spans="1:21" s="5" customFormat="1" x14ac:dyDescent="0.25">
      <c r="A148" s="10"/>
      <c r="B148" s="110">
        <v>4</v>
      </c>
      <c r="C148" s="111" t="s">
        <v>656</v>
      </c>
      <c r="D148" s="108"/>
      <c r="E148" s="112">
        <v>780</v>
      </c>
      <c r="F148" s="4"/>
      <c r="G148" s="61">
        <f t="shared" si="2"/>
        <v>3120</v>
      </c>
      <c r="H148" s="29"/>
      <c r="I148" s="48" t="s">
        <v>39</v>
      </c>
      <c r="J148" s="29"/>
      <c r="K148" s="31">
        <v>4</v>
      </c>
      <c r="L148" s="12"/>
      <c r="M148" s="31">
        <v>4</v>
      </c>
      <c r="O148" s="31">
        <v>4</v>
      </c>
      <c r="Q148" s="31">
        <v>1</v>
      </c>
      <c r="S148" s="31">
        <v>1</v>
      </c>
      <c r="U148" s="32"/>
    </row>
    <row r="149" spans="1:21" s="5" customFormat="1" x14ac:dyDescent="0.25">
      <c r="A149" s="10"/>
      <c r="B149" s="110">
        <v>1</v>
      </c>
      <c r="C149" s="111" t="s">
        <v>660</v>
      </c>
      <c r="D149" s="108"/>
      <c r="E149" s="112">
        <v>3950</v>
      </c>
      <c r="F149" s="4"/>
      <c r="G149" s="61">
        <f t="shared" si="2"/>
        <v>3950</v>
      </c>
      <c r="H149" s="29"/>
      <c r="I149" s="48" t="s">
        <v>39</v>
      </c>
      <c r="J149" s="29"/>
      <c r="K149" s="31">
        <v>4</v>
      </c>
      <c r="L149" s="12"/>
      <c r="M149" s="31">
        <v>4</v>
      </c>
      <c r="O149" s="31">
        <v>4</v>
      </c>
      <c r="Q149" s="31">
        <v>1</v>
      </c>
      <c r="S149" s="31">
        <v>1</v>
      </c>
      <c r="U149" s="32"/>
    </row>
    <row r="150" spans="1:21" s="5" customFormat="1" x14ac:dyDescent="0.25">
      <c r="A150" s="10"/>
      <c r="B150" s="110">
        <v>1</v>
      </c>
      <c r="C150" s="111" t="s">
        <v>662</v>
      </c>
      <c r="D150" s="108"/>
      <c r="E150" s="112">
        <v>1550</v>
      </c>
      <c r="F150" s="4"/>
      <c r="G150" s="61">
        <f t="shared" si="2"/>
        <v>1550</v>
      </c>
      <c r="H150" s="29"/>
      <c r="I150" s="48" t="s">
        <v>39</v>
      </c>
      <c r="J150" s="29"/>
      <c r="K150" s="31">
        <v>4</v>
      </c>
      <c r="L150" s="12"/>
      <c r="M150" s="31">
        <v>4</v>
      </c>
      <c r="O150" s="31">
        <v>4</v>
      </c>
      <c r="Q150" s="31">
        <v>1</v>
      </c>
      <c r="S150" s="31">
        <v>1</v>
      </c>
      <c r="U150" s="32"/>
    </row>
    <row r="151" spans="1:21" s="5" customFormat="1" x14ac:dyDescent="0.25">
      <c r="A151" s="10"/>
      <c r="B151" s="110">
        <v>1</v>
      </c>
      <c r="C151" s="111" t="s">
        <v>663</v>
      </c>
      <c r="D151" s="108"/>
      <c r="E151" s="112">
        <v>640</v>
      </c>
      <c r="F151" s="4"/>
      <c r="G151" s="61">
        <f t="shared" si="2"/>
        <v>640</v>
      </c>
      <c r="H151" s="29"/>
      <c r="I151" s="48" t="s">
        <v>39</v>
      </c>
      <c r="J151" s="29"/>
      <c r="K151" s="31">
        <v>4</v>
      </c>
      <c r="L151" s="12"/>
      <c r="M151" s="31">
        <v>4</v>
      </c>
      <c r="O151" s="31">
        <v>4</v>
      </c>
      <c r="Q151" s="31">
        <v>1</v>
      </c>
      <c r="S151" s="31">
        <v>1</v>
      </c>
      <c r="U151" s="32"/>
    </row>
    <row r="152" spans="1:21" s="5" customFormat="1" x14ac:dyDescent="0.25">
      <c r="A152" s="10"/>
      <c r="B152" s="110">
        <v>1</v>
      </c>
      <c r="C152" s="111" t="s">
        <v>664</v>
      </c>
      <c r="D152" s="108"/>
      <c r="E152" s="112">
        <v>2850</v>
      </c>
      <c r="F152" s="4"/>
      <c r="G152" s="61">
        <f t="shared" si="2"/>
        <v>2850</v>
      </c>
      <c r="H152" s="29"/>
      <c r="I152" s="48" t="s">
        <v>39</v>
      </c>
      <c r="J152" s="29"/>
      <c r="K152" s="31">
        <v>4</v>
      </c>
      <c r="L152" s="12"/>
      <c r="M152" s="31">
        <v>4</v>
      </c>
      <c r="O152" s="31">
        <v>4</v>
      </c>
      <c r="Q152" s="31">
        <v>1</v>
      </c>
      <c r="S152" s="31">
        <v>1</v>
      </c>
      <c r="U152" s="32"/>
    </row>
    <row r="153" spans="1:21" s="5" customFormat="1" x14ac:dyDescent="0.25">
      <c r="A153" s="10"/>
      <c r="B153" s="110">
        <v>3</v>
      </c>
      <c r="C153" s="111" t="s">
        <v>712</v>
      </c>
      <c r="D153" s="108"/>
      <c r="E153" s="112">
        <v>8921</v>
      </c>
      <c r="F153" s="4"/>
      <c r="G153" s="61">
        <f t="shared" si="2"/>
        <v>26763</v>
      </c>
      <c r="H153" s="29"/>
      <c r="I153" s="48" t="s">
        <v>39</v>
      </c>
      <c r="J153" s="29"/>
      <c r="K153" s="31">
        <v>4</v>
      </c>
      <c r="L153" s="12"/>
      <c r="M153" s="31">
        <v>4</v>
      </c>
      <c r="O153" s="31">
        <v>4</v>
      </c>
      <c r="Q153" s="31">
        <v>1</v>
      </c>
      <c r="S153" s="31">
        <v>1</v>
      </c>
      <c r="U153" s="32"/>
    </row>
    <row r="154" spans="1:21" s="5" customFormat="1" x14ac:dyDescent="0.25">
      <c r="A154" s="10"/>
      <c r="B154" s="110">
        <v>1</v>
      </c>
      <c r="C154" s="111" t="s">
        <v>713</v>
      </c>
      <c r="D154" s="108"/>
      <c r="E154" s="112">
        <v>8921</v>
      </c>
      <c r="F154" s="4"/>
      <c r="G154" s="61">
        <f t="shared" si="2"/>
        <v>8921</v>
      </c>
      <c r="H154" s="29"/>
      <c r="I154" s="48" t="s">
        <v>39</v>
      </c>
      <c r="J154" s="29"/>
      <c r="K154" s="31">
        <v>4</v>
      </c>
      <c r="L154" s="12"/>
      <c r="M154" s="31">
        <v>4</v>
      </c>
      <c r="O154" s="31">
        <v>4</v>
      </c>
      <c r="Q154" s="31">
        <v>1</v>
      </c>
      <c r="S154" s="31">
        <v>1</v>
      </c>
      <c r="U154" s="32"/>
    </row>
    <row r="155" spans="1:21" s="5" customFormat="1" x14ac:dyDescent="0.25">
      <c r="A155" s="10"/>
      <c r="B155" s="110">
        <v>1</v>
      </c>
      <c r="C155" s="111" t="s">
        <v>665</v>
      </c>
      <c r="D155" s="108"/>
      <c r="E155" s="112">
        <v>2850</v>
      </c>
      <c r="F155" s="4"/>
      <c r="G155" s="61">
        <f t="shared" si="2"/>
        <v>2850</v>
      </c>
      <c r="H155" s="29"/>
      <c r="I155" s="48" t="s">
        <v>39</v>
      </c>
      <c r="J155" s="29"/>
      <c r="K155" s="31">
        <v>4</v>
      </c>
      <c r="L155" s="12"/>
      <c r="M155" s="31">
        <v>4</v>
      </c>
      <c r="O155" s="31">
        <v>4</v>
      </c>
      <c r="Q155" s="31">
        <v>1</v>
      </c>
      <c r="S155" s="31">
        <v>1</v>
      </c>
      <c r="U155" s="32"/>
    </row>
    <row r="156" spans="1:21" s="5" customFormat="1" x14ac:dyDescent="0.25">
      <c r="A156" s="10"/>
      <c r="B156" s="110">
        <v>2</v>
      </c>
      <c r="C156" s="111" t="s">
        <v>749</v>
      </c>
      <c r="D156" s="108"/>
      <c r="E156" s="112">
        <v>2700</v>
      </c>
      <c r="F156" s="4"/>
      <c r="G156" s="61">
        <f t="shared" si="2"/>
        <v>5400</v>
      </c>
      <c r="H156" s="29"/>
      <c r="I156" s="48" t="s">
        <v>39</v>
      </c>
      <c r="J156" s="29"/>
      <c r="K156" s="31">
        <v>4</v>
      </c>
      <c r="L156" s="12"/>
      <c r="M156" s="31">
        <v>4</v>
      </c>
      <c r="O156" s="31">
        <v>4</v>
      </c>
      <c r="Q156" s="31">
        <v>1</v>
      </c>
      <c r="S156" s="31">
        <v>1</v>
      </c>
      <c r="U156" s="32"/>
    </row>
    <row r="157" spans="1:21" s="5" customFormat="1" x14ac:dyDescent="0.25">
      <c r="A157" s="10"/>
      <c r="B157" s="110">
        <v>0</v>
      </c>
      <c r="C157" s="111" t="s">
        <v>750</v>
      </c>
      <c r="D157" s="108"/>
      <c r="E157" s="112">
        <v>105741</v>
      </c>
      <c r="F157" s="4"/>
      <c r="G157" s="61">
        <f t="shared" si="2"/>
        <v>0</v>
      </c>
      <c r="H157" s="29"/>
      <c r="I157" s="48" t="s">
        <v>39</v>
      </c>
      <c r="J157" s="29"/>
      <c r="K157" s="31">
        <v>4</v>
      </c>
      <c r="L157" s="12"/>
      <c r="M157" s="31">
        <v>4</v>
      </c>
      <c r="O157" s="31">
        <v>4</v>
      </c>
      <c r="Q157" s="31">
        <v>1</v>
      </c>
      <c r="S157" s="31">
        <v>1</v>
      </c>
      <c r="U157" s="32"/>
    </row>
    <row r="158" spans="1:21" s="5" customFormat="1" x14ac:dyDescent="0.25">
      <c r="A158" s="10"/>
      <c r="B158" s="110">
        <v>4</v>
      </c>
      <c r="C158" s="111" t="s">
        <v>669</v>
      </c>
      <c r="D158" s="108"/>
      <c r="E158" s="112">
        <v>4819</v>
      </c>
      <c r="F158" s="4"/>
      <c r="G158" s="61">
        <f t="shared" si="2"/>
        <v>19276</v>
      </c>
      <c r="H158" s="29"/>
      <c r="I158" s="48" t="s">
        <v>39</v>
      </c>
      <c r="J158" s="29"/>
      <c r="K158" s="31">
        <v>4</v>
      </c>
      <c r="L158" s="12"/>
      <c r="M158" s="31">
        <v>4</v>
      </c>
      <c r="O158" s="31">
        <v>4</v>
      </c>
      <c r="Q158" s="31">
        <v>1</v>
      </c>
      <c r="S158" s="31">
        <v>1</v>
      </c>
      <c r="U158" s="32"/>
    </row>
    <row r="159" spans="1:21" s="5" customFormat="1" x14ac:dyDescent="0.25">
      <c r="A159" s="10"/>
      <c r="B159" s="110">
        <v>2</v>
      </c>
      <c r="C159" s="111" t="s">
        <v>670</v>
      </c>
      <c r="D159" s="108"/>
      <c r="E159" s="112">
        <v>150</v>
      </c>
      <c r="F159" s="4"/>
      <c r="G159" s="61">
        <f t="shared" si="2"/>
        <v>300</v>
      </c>
      <c r="H159" s="29"/>
      <c r="I159" s="48" t="s">
        <v>39</v>
      </c>
      <c r="J159" s="29"/>
      <c r="K159" s="31">
        <v>4</v>
      </c>
      <c r="L159" s="12"/>
      <c r="M159" s="31">
        <v>4</v>
      </c>
      <c r="O159" s="31">
        <v>4</v>
      </c>
      <c r="Q159" s="31">
        <v>1</v>
      </c>
      <c r="S159" s="31">
        <v>1</v>
      </c>
      <c r="U159" s="32"/>
    </row>
    <row r="160" spans="1:21" s="5" customFormat="1" x14ac:dyDescent="0.25">
      <c r="A160" s="10"/>
      <c r="B160" s="110">
        <v>1</v>
      </c>
      <c r="C160" s="111" t="s">
        <v>671</v>
      </c>
      <c r="D160" s="108"/>
      <c r="E160" s="112">
        <v>3250</v>
      </c>
      <c r="F160" s="4"/>
      <c r="G160" s="61">
        <f t="shared" si="2"/>
        <v>3250</v>
      </c>
      <c r="H160" s="29"/>
      <c r="I160" s="48" t="s">
        <v>39</v>
      </c>
      <c r="J160" s="29"/>
      <c r="K160" s="31">
        <v>4</v>
      </c>
      <c r="L160" s="12"/>
      <c r="M160" s="31">
        <v>4</v>
      </c>
      <c r="O160" s="31">
        <v>4</v>
      </c>
      <c r="Q160" s="31">
        <v>1</v>
      </c>
      <c r="S160" s="31">
        <v>1</v>
      </c>
      <c r="U160" s="32"/>
    </row>
    <row r="161" spans="1:21" s="5" customFormat="1" x14ac:dyDescent="0.25">
      <c r="A161" s="10"/>
      <c r="B161" s="110">
        <v>1</v>
      </c>
      <c r="C161" s="111" t="s">
        <v>672</v>
      </c>
      <c r="D161" s="108"/>
      <c r="E161" s="112">
        <v>22000</v>
      </c>
      <c r="F161" s="4"/>
      <c r="G161" s="61">
        <f t="shared" si="2"/>
        <v>22000</v>
      </c>
      <c r="H161" s="29"/>
      <c r="I161" s="48" t="s">
        <v>39</v>
      </c>
      <c r="J161" s="29"/>
      <c r="K161" s="31">
        <v>4</v>
      </c>
      <c r="L161" s="12"/>
      <c r="M161" s="31">
        <v>4</v>
      </c>
      <c r="O161" s="31">
        <v>4</v>
      </c>
      <c r="Q161" s="31">
        <v>1</v>
      </c>
      <c r="S161" s="31">
        <v>1</v>
      </c>
      <c r="U161" s="32"/>
    </row>
    <row r="162" spans="1:21" s="5" customFormat="1" x14ac:dyDescent="0.25">
      <c r="A162" s="10"/>
      <c r="B162" s="110">
        <v>0</v>
      </c>
      <c r="C162" s="111" t="s">
        <v>751</v>
      </c>
      <c r="D162" s="108"/>
      <c r="E162" s="112">
        <v>85792</v>
      </c>
      <c r="F162" s="4"/>
      <c r="G162" s="61">
        <f>B162*E162</f>
        <v>0</v>
      </c>
      <c r="H162" s="29"/>
      <c r="I162" s="48" t="s">
        <v>39</v>
      </c>
      <c r="J162" s="29"/>
      <c r="K162" s="31">
        <v>4</v>
      </c>
      <c r="L162" s="12"/>
      <c r="M162" s="31">
        <v>4</v>
      </c>
      <c r="O162" s="31">
        <v>4</v>
      </c>
      <c r="Q162" s="31">
        <v>1</v>
      </c>
      <c r="S162" s="31">
        <v>1</v>
      </c>
      <c r="U162" s="32"/>
    </row>
    <row r="163" spans="1:21" s="5" customFormat="1" x14ac:dyDescent="0.25">
      <c r="A163" s="10"/>
      <c r="B163" s="110">
        <v>3</v>
      </c>
      <c r="C163" s="111" t="s">
        <v>673</v>
      </c>
      <c r="D163" s="108"/>
      <c r="E163" s="112">
        <v>320</v>
      </c>
      <c r="F163" s="4"/>
      <c r="G163" s="61">
        <f>B163*E163</f>
        <v>960</v>
      </c>
      <c r="H163" s="29"/>
      <c r="I163" s="48" t="s">
        <v>39</v>
      </c>
      <c r="J163" s="29"/>
      <c r="K163" s="31">
        <v>4</v>
      </c>
      <c r="L163" s="12"/>
      <c r="M163" s="31">
        <v>4</v>
      </c>
      <c r="O163" s="31">
        <v>4</v>
      </c>
      <c r="Q163" s="31">
        <v>1</v>
      </c>
      <c r="S163" s="31">
        <v>1</v>
      </c>
      <c r="U163" s="32"/>
    </row>
    <row r="164" spans="1:21" s="5" customFormat="1" x14ac:dyDescent="0.25">
      <c r="A164" s="10"/>
      <c r="B164" s="110">
        <v>2</v>
      </c>
      <c r="C164" s="111" t="s">
        <v>674</v>
      </c>
      <c r="D164" s="108"/>
      <c r="E164" s="112">
        <v>18</v>
      </c>
      <c r="F164" s="4"/>
      <c r="G164" s="61">
        <f t="shared" si="2"/>
        <v>36</v>
      </c>
      <c r="H164" s="29"/>
      <c r="I164" s="48" t="s">
        <v>39</v>
      </c>
      <c r="J164" s="29"/>
      <c r="K164" s="31">
        <v>4</v>
      </c>
      <c r="L164" s="12"/>
      <c r="M164" s="31">
        <v>4</v>
      </c>
      <c r="O164" s="31">
        <v>4</v>
      </c>
      <c r="Q164" s="31">
        <v>1</v>
      </c>
      <c r="S164" s="31">
        <v>1</v>
      </c>
      <c r="U164" s="32"/>
    </row>
    <row r="165" spans="1:21" s="5" customFormat="1" x14ac:dyDescent="0.25">
      <c r="A165" s="10"/>
      <c r="B165" s="110">
        <v>2</v>
      </c>
      <c r="C165" s="111" t="s">
        <v>675</v>
      </c>
      <c r="D165" s="108"/>
      <c r="E165" s="112">
        <v>1850</v>
      </c>
      <c r="F165" s="4"/>
      <c r="G165" s="61">
        <f t="shared" si="2"/>
        <v>3700</v>
      </c>
      <c r="H165" s="29"/>
      <c r="I165" s="48" t="s">
        <v>39</v>
      </c>
      <c r="J165" s="29"/>
      <c r="K165" s="31">
        <v>4</v>
      </c>
      <c r="L165" s="12"/>
      <c r="M165" s="31">
        <v>4</v>
      </c>
      <c r="O165" s="31">
        <v>4</v>
      </c>
      <c r="Q165" s="31">
        <v>1</v>
      </c>
      <c r="S165" s="31">
        <v>1</v>
      </c>
      <c r="U165" s="32"/>
    </row>
    <row r="166" spans="1:21" s="5" customFormat="1" x14ac:dyDescent="0.25">
      <c r="A166" s="10"/>
      <c r="B166" s="110">
        <v>5</v>
      </c>
      <c r="C166" s="111" t="s">
        <v>676</v>
      </c>
      <c r="D166" s="108"/>
      <c r="E166" s="112">
        <v>95</v>
      </c>
      <c r="F166" s="4"/>
      <c r="G166" s="61">
        <f t="shared" si="2"/>
        <v>475</v>
      </c>
      <c r="H166" s="29"/>
      <c r="I166" s="48" t="s">
        <v>39</v>
      </c>
      <c r="J166" s="29"/>
      <c r="K166" s="31">
        <v>4</v>
      </c>
      <c r="L166" s="12"/>
      <c r="M166" s="31">
        <v>4</v>
      </c>
      <c r="O166" s="31">
        <v>4</v>
      </c>
      <c r="Q166" s="31">
        <v>1</v>
      </c>
      <c r="S166" s="31">
        <v>1</v>
      </c>
      <c r="U166" s="32"/>
    </row>
    <row r="167" spans="1:21" s="5" customFormat="1" x14ac:dyDescent="0.25">
      <c r="A167" s="10"/>
      <c r="B167" s="110">
        <v>1</v>
      </c>
      <c r="C167" s="111" t="s">
        <v>677</v>
      </c>
      <c r="D167" s="108"/>
      <c r="E167" s="112">
        <v>65000</v>
      </c>
      <c r="F167" s="4"/>
      <c r="G167" s="61">
        <f t="shared" si="2"/>
        <v>65000</v>
      </c>
      <c r="H167" s="29"/>
      <c r="I167" s="48" t="s">
        <v>39</v>
      </c>
      <c r="J167" s="29"/>
      <c r="K167" s="31">
        <v>4</v>
      </c>
      <c r="L167" s="12"/>
      <c r="M167" s="31">
        <v>4</v>
      </c>
      <c r="O167" s="31">
        <v>4</v>
      </c>
      <c r="Q167" s="31">
        <v>1</v>
      </c>
      <c r="S167" s="31">
        <v>1</v>
      </c>
      <c r="U167" s="32"/>
    </row>
    <row r="168" spans="1:21" s="5" customFormat="1" x14ac:dyDescent="0.25">
      <c r="A168" s="10"/>
      <c r="B168" s="110">
        <v>1</v>
      </c>
      <c r="C168" s="111" t="s">
        <v>678</v>
      </c>
      <c r="D168" s="108"/>
      <c r="E168" s="112">
        <v>8200</v>
      </c>
      <c r="F168" s="4"/>
      <c r="G168" s="61">
        <f t="shared" si="2"/>
        <v>8200</v>
      </c>
      <c r="H168" s="29"/>
      <c r="I168" s="48" t="s">
        <v>39</v>
      </c>
      <c r="J168" s="29"/>
      <c r="K168" s="31">
        <v>4</v>
      </c>
      <c r="L168" s="12"/>
      <c r="M168" s="31">
        <v>4</v>
      </c>
      <c r="O168" s="31">
        <v>4</v>
      </c>
      <c r="Q168" s="31">
        <v>1</v>
      </c>
      <c r="S168" s="31">
        <v>1</v>
      </c>
      <c r="U168" s="32"/>
    </row>
    <row r="169" spans="1:21" s="5" customFormat="1" x14ac:dyDescent="0.25">
      <c r="A169" s="10"/>
      <c r="B169" s="106">
        <v>5</v>
      </c>
      <c r="C169" s="107" t="s">
        <v>679</v>
      </c>
      <c r="D169" s="108"/>
      <c r="E169" s="109">
        <v>450</v>
      </c>
      <c r="F169" s="4"/>
      <c r="G169" s="61">
        <f t="shared" si="2"/>
        <v>2250</v>
      </c>
      <c r="H169" s="29"/>
      <c r="I169" s="48" t="s">
        <v>39</v>
      </c>
      <c r="J169" s="29"/>
      <c r="K169" s="31">
        <v>4</v>
      </c>
      <c r="L169" s="12"/>
      <c r="M169" s="31">
        <v>4</v>
      </c>
      <c r="O169" s="31">
        <v>4</v>
      </c>
      <c r="Q169" s="31">
        <v>1</v>
      </c>
      <c r="S169" s="31">
        <v>1</v>
      </c>
      <c r="U169" s="32"/>
    </row>
    <row r="170" spans="1:21" s="5" customFormat="1" x14ac:dyDescent="0.25">
      <c r="A170" s="10"/>
      <c r="B170" s="110">
        <v>2</v>
      </c>
      <c r="C170" s="111" t="s">
        <v>681</v>
      </c>
      <c r="D170" s="108"/>
      <c r="E170" s="112">
        <v>2299</v>
      </c>
      <c r="F170" s="4"/>
      <c r="G170" s="61">
        <f t="shared" si="2"/>
        <v>4598</v>
      </c>
      <c r="H170" s="29"/>
      <c r="I170" s="48" t="s">
        <v>39</v>
      </c>
      <c r="J170" s="29"/>
      <c r="K170" s="31">
        <v>4</v>
      </c>
      <c r="L170" s="12"/>
      <c r="M170" s="31">
        <v>4</v>
      </c>
      <c r="O170" s="31">
        <v>4</v>
      </c>
      <c r="Q170" s="31">
        <v>1</v>
      </c>
      <c r="S170" s="31">
        <v>1</v>
      </c>
      <c r="U170" s="32"/>
    </row>
    <row r="171" spans="1:21" s="5" customFormat="1" x14ac:dyDescent="0.25">
      <c r="A171" s="10"/>
      <c r="B171" s="110">
        <v>2</v>
      </c>
      <c r="C171" s="111" t="s">
        <v>684</v>
      </c>
      <c r="D171" s="108"/>
      <c r="E171" s="112">
        <v>1100</v>
      </c>
      <c r="F171" s="4"/>
      <c r="G171" s="61">
        <f t="shared" si="2"/>
        <v>2200</v>
      </c>
      <c r="H171" s="29"/>
      <c r="I171" s="48" t="s">
        <v>39</v>
      </c>
      <c r="J171" s="29"/>
      <c r="K171" s="31">
        <v>4</v>
      </c>
      <c r="L171" s="12"/>
      <c r="M171" s="31">
        <v>4</v>
      </c>
      <c r="O171" s="31">
        <v>4</v>
      </c>
      <c r="Q171" s="31">
        <v>1</v>
      </c>
      <c r="S171" s="31">
        <v>1</v>
      </c>
      <c r="U171" s="32"/>
    </row>
    <row r="172" spans="1:21" s="5" customFormat="1" x14ac:dyDescent="0.25">
      <c r="A172" s="10"/>
      <c r="B172" s="110">
        <v>2</v>
      </c>
      <c r="C172" s="111" t="s">
        <v>752</v>
      </c>
      <c r="D172" s="108"/>
      <c r="E172" s="112">
        <v>1100</v>
      </c>
      <c r="F172" s="4"/>
      <c r="G172" s="61">
        <f t="shared" si="2"/>
        <v>2200</v>
      </c>
      <c r="H172" s="29"/>
      <c r="I172" s="48" t="s">
        <v>39</v>
      </c>
      <c r="J172" s="29"/>
      <c r="K172" s="31">
        <v>4</v>
      </c>
      <c r="L172" s="12"/>
      <c r="M172" s="31">
        <v>4</v>
      </c>
      <c r="O172" s="31">
        <v>4</v>
      </c>
      <c r="Q172" s="31">
        <v>1</v>
      </c>
      <c r="S172" s="31">
        <v>1</v>
      </c>
      <c r="U172" s="32"/>
    </row>
    <row r="173" spans="1:21" s="5" customFormat="1" x14ac:dyDescent="0.25">
      <c r="A173" s="10"/>
      <c r="B173" s="110">
        <v>0</v>
      </c>
      <c r="C173" s="111" t="s">
        <v>753</v>
      </c>
      <c r="D173" s="108"/>
      <c r="E173" s="112">
        <v>72000</v>
      </c>
      <c r="F173" s="4"/>
      <c r="G173" s="61">
        <f t="shared" si="2"/>
        <v>0</v>
      </c>
      <c r="H173" s="29"/>
      <c r="I173" s="48" t="s">
        <v>39</v>
      </c>
      <c r="J173" s="29"/>
      <c r="K173" s="31">
        <v>4</v>
      </c>
      <c r="L173" s="12"/>
      <c r="M173" s="31">
        <v>4</v>
      </c>
      <c r="O173" s="31">
        <v>4</v>
      </c>
      <c r="Q173" s="31">
        <v>1</v>
      </c>
      <c r="S173" s="31">
        <v>1</v>
      </c>
      <c r="U173" s="32"/>
    </row>
    <row r="174" spans="1:21" s="5" customFormat="1" x14ac:dyDescent="0.25">
      <c r="A174" s="10"/>
      <c r="B174" s="110">
        <v>2</v>
      </c>
      <c r="C174" s="111" t="s">
        <v>685</v>
      </c>
      <c r="D174" s="108"/>
      <c r="E174" s="112">
        <v>780</v>
      </c>
      <c r="F174" s="4"/>
      <c r="G174" s="61">
        <f t="shared" si="2"/>
        <v>1560</v>
      </c>
      <c r="H174" s="29"/>
      <c r="I174" s="48" t="s">
        <v>39</v>
      </c>
      <c r="J174" s="29"/>
      <c r="K174" s="31">
        <v>4</v>
      </c>
      <c r="L174" s="12"/>
      <c r="M174" s="31">
        <v>4</v>
      </c>
      <c r="O174" s="31">
        <v>4</v>
      </c>
      <c r="Q174" s="31">
        <v>1</v>
      </c>
      <c r="S174" s="31">
        <v>1</v>
      </c>
      <c r="U174" s="32"/>
    </row>
    <row r="175" spans="1:21" s="5" customFormat="1" x14ac:dyDescent="0.25">
      <c r="A175" s="10"/>
      <c r="B175" s="110">
        <v>1</v>
      </c>
      <c r="C175" s="111" t="s">
        <v>686</v>
      </c>
      <c r="D175" s="108"/>
      <c r="E175" s="112">
        <v>180</v>
      </c>
      <c r="F175" s="4"/>
      <c r="G175" s="61">
        <f t="shared" si="2"/>
        <v>180</v>
      </c>
      <c r="H175" s="29"/>
      <c r="I175" s="48" t="s">
        <v>39</v>
      </c>
      <c r="J175" s="29"/>
      <c r="K175" s="31">
        <v>4</v>
      </c>
      <c r="L175" s="12"/>
      <c r="M175" s="31">
        <v>4</v>
      </c>
      <c r="O175" s="31">
        <v>4</v>
      </c>
      <c r="Q175" s="31">
        <v>1</v>
      </c>
      <c r="S175" s="31">
        <v>1</v>
      </c>
      <c r="U175" s="32"/>
    </row>
    <row r="176" spans="1:21" s="5" customFormat="1" x14ac:dyDescent="0.25">
      <c r="A176" s="10"/>
      <c r="B176" s="110">
        <v>4</v>
      </c>
      <c r="C176" s="111" t="s">
        <v>688</v>
      </c>
      <c r="D176" s="108"/>
      <c r="E176" s="112">
        <v>1200</v>
      </c>
      <c r="F176" s="4"/>
      <c r="G176" s="61">
        <f t="shared" si="2"/>
        <v>4800</v>
      </c>
      <c r="H176" s="29"/>
      <c r="I176" s="48" t="s">
        <v>39</v>
      </c>
      <c r="J176" s="29"/>
      <c r="K176" s="31">
        <v>4</v>
      </c>
      <c r="L176" s="12"/>
      <c r="M176" s="31">
        <v>4</v>
      </c>
      <c r="O176" s="31">
        <v>4</v>
      </c>
      <c r="Q176" s="31">
        <v>1</v>
      </c>
      <c r="S176" s="31">
        <v>1</v>
      </c>
      <c r="U176" s="32"/>
    </row>
    <row r="177" spans="1:21" s="5" customFormat="1" x14ac:dyDescent="0.25">
      <c r="A177" s="10"/>
      <c r="B177" s="110">
        <v>3</v>
      </c>
      <c r="C177" s="111" t="s">
        <v>689</v>
      </c>
      <c r="D177" s="108"/>
      <c r="E177" s="112">
        <v>590</v>
      </c>
      <c r="F177" s="4"/>
      <c r="G177" s="61">
        <f t="shared" si="2"/>
        <v>1770</v>
      </c>
      <c r="H177" s="29"/>
      <c r="I177" s="48" t="s">
        <v>39</v>
      </c>
      <c r="J177" s="29"/>
      <c r="K177" s="31">
        <v>4</v>
      </c>
      <c r="L177" s="12"/>
      <c r="M177" s="31">
        <v>4</v>
      </c>
      <c r="O177" s="31">
        <v>4</v>
      </c>
      <c r="Q177" s="31">
        <v>1</v>
      </c>
      <c r="S177" s="31">
        <v>1</v>
      </c>
      <c r="U177" s="32"/>
    </row>
    <row r="178" spans="1:21" s="5" customFormat="1" x14ac:dyDescent="0.25">
      <c r="A178" s="10"/>
      <c r="B178" s="110">
        <v>4</v>
      </c>
      <c r="C178" s="111" t="s">
        <v>690</v>
      </c>
      <c r="D178" s="108"/>
      <c r="E178" s="112">
        <v>490</v>
      </c>
      <c r="F178" s="4"/>
      <c r="G178" s="61">
        <f t="shared" si="2"/>
        <v>1960</v>
      </c>
      <c r="H178" s="29"/>
      <c r="I178" s="48" t="s">
        <v>39</v>
      </c>
      <c r="J178" s="29"/>
      <c r="K178" s="31">
        <v>4</v>
      </c>
      <c r="L178" s="12"/>
      <c r="M178" s="31">
        <v>4</v>
      </c>
      <c r="O178" s="31">
        <v>4</v>
      </c>
      <c r="Q178" s="31">
        <v>1</v>
      </c>
      <c r="S178" s="31">
        <v>1</v>
      </c>
      <c r="U178" s="32"/>
    </row>
    <row r="179" spans="1:21" s="5" customFormat="1" x14ac:dyDescent="0.25">
      <c r="A179" s="10"/>
      <c r="B179" s="110">
        <v>1</v>
      </c>
      <c r="C179" s="111" t="s">
        <v>691</v>
      </c>
      <c r="D179" s="108"/>
      <c r="E179" s="112">
        <v>9000</v>
      </c>
      <c r="F179" s="4"/>
      <c r="G179" s="61">
        <f t="shared" si="2"/>
        <v>9000</v>
      </c>
      <c r="H179" s="29"/>
      <c r="I179" s="48" t="s">
        <v>39</v>
      </c>
      <c r="J179" s="29"/>
      <c r="K179" s="31">
        <v>4</v>
      </c>
      <c r="L179" s="12"/>
      <c r="M179" s="31">
        <v>4</v>
      </c>
      <c r="O179" s="31">
        <v>4</v>
      </c>
      <c r="Q179" s="31">
        <v>1</v>
      </c>
      <c r="S179" s="31">
        <v>1</v>
      </c>
      <c r="U179" s="32"/>
    </row>
    <row r="180" spans="1:21" s="5" customFormat="1" ht="30" x14ac:dyDescent="0.25">
      <c r="A180" s="10"/>
      <c r="B180" s="110">
        <v>1</v>
      </c>
      <c r="C180" s="111" t="s">
        <v>754</v>
      </c>
      <c r="D180" s="108"/>
      <c r="E180" s="112">
        <v>45900</v>
      </c>
      <c r="F180" s="4"/>
      <c r="G180" s="61">
        <f t="shared" si="2"/>
        <v>45900</v>
      </c>
      <c r="H180" s="29"/>
      <c r="I180" s="48" t="s">
        <v>39</v>
      </c>
      <c r="J180" s="29"/>
      <c r="K180" s="31">
        <v>4</v>
      </c>
      <c r="L180" s="12"/>
      <c r="M180" s="31">
        <v>4</v>
      </c>
      <c r="O180" s="31">
        <v>4</v>
      </c>
      <c r="Q180" s="31">
        <v>1</v>
      </c>
      <c r="S180" s="31">
        <v>1</v>
      </c>
      <c r="U180" s="32"/>
    </row>
    <row r="181" spans="1:21" s="5" customFormat="1" ht="30" x14ac:dyDescent="0.25">
      <c r="A181" s="10"/>
      <c r="B181" s="110">
        <v>2</v>
      </c>
      <c r="C181" s="111" t="s">
        <v>755</v>
      </c>
      <c r="D181" s="108"/>
      <c r="E181" s="112">
        <v>22500</v>
      </c>
      <c r="F181" s="4"/>
      <c r="G181" s="61">
        <f t="shared" si="2"/>
        <v>45000</v>
      </c>
      <c r="H181" s="29"/>
      <c r="I181" s="48" t="s">
        <v>39</v>
      </c>
      <c r="J181" s="29"/>
      <c r="K181" s="31">
        <v>4</v>
      </c>
      <c r="L181" s="12"/>
      <c r="M181" s="31">
        <v>4</v>
      </c>
      <c r="O181" s="31">
        <v>4</v>
      </c>
      <c r="Q181" s="31">
        <v>1</v>
      </c>
      <c r="S181" s="31">
        <v>1</v>
      </c>
      <c r="U181" s="32"/>
    </row>
    <row r="182" spans="1:21" s="5" customFormat="1" x14ac:dyDescent="0.25">
      <c r="A182" s="10"/>
      <c r="B182" s="110">
        <v>1</v>
      </c>
      <c r="C182" s="111" t="s">
        <v>697</v>
      </c>
      <c r="D182" s="108"/>
      <c r="E182" s="112">
        <v>56000</v>
      </c>
      <c r="F182" s="4"/>
      <c r="G182" s="61">
        <f t="shared" si="2"/>
        <v>56000</v>
      </c>
      <c r="H182" s="29"/>
      <c r="I182" s="48" t="s">
        <v>39</v>
      </c>
      <c r="J182" s="29"/>
      <c r="K182" s="31">
        <v>4</v>
      </c>
      <c r="L182" s="12"/>
      <c r="M182" s="31">
        <v>4</v>
      </c>
      <c r="O182" s="31">
        <v>4</v>
      </c>
      <c r="Q182" s="31">
        <v>1</v>
      </c>
      <c r="S182" s="31">
        <v>1</v>
      </c>
      <c r="U182" s="32"/>
    </row>
    <row r="183" spans="1:21" s="5" customFormat="1" x14ac:dyDescent="0.25">
      <c r="A183" s="10"/>
      <c r="B183" s="110">
        <v>1</v>
      </c>
      <c r="C183" s="111" t="s">
        <v>756</v>
      </c>
      <c r="D183" s="108"/>
      <c r="E183" s="113" t="s">
        <v>757</v>
      </c>
      <c r="F183" s="4"/>
      <c r="G183" s="61"/>
      <c r="H183" s="29"/>
      <c r="I183" s="48" t="s">
        <v>39</v>
      </c>
      <c r="J183" s="29"/>
      <c r="K183" s="31">
        <v>4</v>
      </c>
      <c r="L183" s="12"/>
      <c r="M183" s="31">
        <v>4</v>
      </c>
      <c r="O183" s="31">
        <v>4</v>
      </c>
      <c r="Q183" s="31">
        <v>1</v>
      </c>
      <c r="S183" s="31">
        <v>1</v>
      </c>
      <c r="U183" s="32"/>
    </row>
    <row r="184" spans="1:21" s="5" customFormat="1" x14ac:dyDescent="0.25">
      <c r="A184" s="10"/>
      <c r="B184" s="110">
        <v>2</v>
      </c>
      <c r="C184" s="111" t="s">
        <v>698</v>
      </c>
      <c r="D184" s="108"/>
      <c r="E184" s="112">
        <v>85</v>
      </c>
      <c r="F184" s="4"/>
      <c r="G184" s="61">
        <f t="shared" si="2"/>
        <v>170</v>
      </c>
      <c r="H184" s="29"/>
      <c r="I184" s="48" t="s">
        <v>39</v>
      </c>
      <c r="J184" s="29"/>
      <c r="K184" s="31">
        <v>4</v>
      </c>
      <c r="L184" s="12"/>
      <c r="M184" s="31">
        <v>4</v>
      </c>
      <c r="O184" s="31">
        <v>4</v>
      </c>
      <c r="Q184" s="31">
        <v>1</v>
      </c>
      <c r="S184" s="31">
        <v>1</v>
      </c>
      <c r="U184" s="32"/>
    </row>
    <row r="185" spans="1:21" s="5" customFormat="1" x14ac:dyDescent="0.25">
      <c r="A185" s="10"/>
      <c r="B185" s="110">
        <v>2</v>
      </c>
      <c r="C185" s="111" t="s">
        <v>699</v>
      </c>
      <c r="D185" s="108"/>
      <c r="E185" s="112">
        <v>390</v>
      </c>
      <c r="F185" s="4"/>
      <c r="G185" s="61">
        <f t="shared" si="2"/>
        <v>780</v>
      </c>
      <c r="H185" s="29"/>
      <c r="I185" s="48" t="s">
        <v>39</v>
      </c>
      <c r="J185" s="29"/>
      <c r="K185" s="31">
        <v>4</v>
      </c>
      <c r="L185" s="12"/>
      <c r="M185" s="31">
        <v>4</v>
      </c>
      <c r="O185" s="31">
        <v>4</v>
      </c>
      <c r="Q185" s="31">
        <v>1</v>
      </c>
      <c r="S185" s="31">
        <v>1</v>
      </c>
      <c r="U185" s="32"/>
    </row>
    <row r="186" spans="1:21" s="5" customFormat="1" x14ac:dyDescent="0.25">
      <c r="A186" s="10"/>
      <c r="B186" s="110">
        <v>4</v>
      </c>
      <c r="C186" s="111" t="s">
        <v>700</v>
      </c>
      <c r="D186" s="108"/>
      <c r="E186" s="112">
        <v>454</v>
      </c>
      <c r="F186" s="4"/>
      <c r="G186" s="61">
        <f t="shared" si="2"/>
        <v>1816</v>
      </c>
      <c r="H186" s="29"/>
      <c r="I186" s="48" t="s">
        <v>39</v>
      </c>
      <c r="J186" s="29"/>
      <c r="K186" s="31">
        <v>4</v>
      </c>
      <c r="L186" s="12"/>
      <c r="M186" s="31">
        <v>4</v>
      </c>
      <c r="O186" s="31">
        <v>4</v>
      </c>
      <c r="Q186" s="31">
        <v>1</v>
      </c>
      <c r="S186" s="31">
        <v>1</v>
      </c>
      <c r="U186" s="32"/>
    </row>
    <row r="187" spans="1:21" s="5" customFormat="1" x14ac:dyDescent="0.25">
      <c r="A187" s="10"/>
      <c r="B187" s="110">
        <v>4</v>
      </c>
      <c r="C187" s="111" t="s">
        <v>701</v>
      </c>
      <c r="D187" s="108"/>
      <c r="E187" s="112">
        <v>380</v>
      </c>
      <c r="F187" s="4"/>
      <c r="G187" s="61">
        <f t="shared" si="2"/>
        <v>1520</v>
      </c>
      <c r="H187" s="29"/>
      <c r="I187" s="48" t="s">
        <v>39</v>
      </c>
      <c r="J187" s="29"/>
      <c r="K187" s="31">
        <v>4</v>
      </c>
      <c r="L187" s="12"/>
      <c r="M187" s="31">
        <v>4</v>
      </c>
      <c r="O187" s="31">
        <v>4</v>
      </c>
      <c r="Q187" s="31">
        <v>1</v>
      </c>
      <c r="S187" s="31">
        <v>1</v>
      </c>
      <c r="U187" s="32"/>
    </row>
    <row r="188" spans="1:21" s="5" customFormat="1" x14ac:dyDescent="0.25">
      <c r="A188" s="10"/>
      <c r="B188" s="110">
        <v>2</v>
      </c>
      <c r="C188" s="111" t="s">
        <v>702</v>
      </c>
      <c r="D188" s="108"/>
      <c r="E188" s="112">
        <v>640</v>
      </c>
      <c r="F188" s="4"/>
      <c r="G188" s="61">
        <f t="shared" si="2"/>
        <v>1280</v>
      </c>
      <c r="H188" s="29"/>
      <c r="I188" s="48" t="s">
        <v>39</v>
      </c>
      <c r="J188" s="29"/>
      <c r="K188" s="31">
        <v>4</v>
      </c>
      <c r="L188" s="12"/>
      <c r="M188" s="31">
        <v>4</v>
      </c>
      <c r="O188" s="31">
        <v>4</v>
      </c>
      <c r="Q188" s="31">
        <v>1</v>
      </c>
      <c r="S188" s="31">
        <v>1</v>
      </c>
      <c r="U188" s="32"/>
    </row>
    <row r="189" spans="1:21" s="5" customFormat="1" x14ac:dyDescent="0.25">
      <c r="A189" s="10"/>
      <c r="B189" s="110">
        <v>0</v>
      </c>
      <c r="C189" s="111" t="s">
        <v>703</v>
      </c>
      <c r="D189" s="108"/>
      <c r="E189" s="112">
        <v>499500</v>
      </c>
      <c r="F189" s="4"/>
      <c r="G189" s="61">
        <f>B189*E189</f>
        <v>0</v>
      </c>
      <c r="H189" s="29"/>
      <c r="I189" s="48" t="s">
        <v>39</v>
      </c>
      <c r="J189" s="29"/>
      <c r="K189" s="31">
        <v>4</v>
      </c>
      <c r="L189" s="12"/>
      <c r="M189" s="31">
        <v>4</v>
      </c>
      <c r="O189" s="31">
        <v>4</v>
      </c>
      <c r="Q189" s="31">
        <v>1</v>
      </c>
      <c r="S189" s="31">
        <v>1</v>
      </c>
      <c r="U189" s="32"/>
    </row>
    <row r="190" spans="1:21" s="5" customFormat="1" x14ac:dyDescent="0.25">
      <c r="A190" s="10"/>
      <c r="B190" s="110">
        <v>0</v>
      </c>
      <c r="C190" s="111" t="s">
        <v>758</v>
      </c>
      <c r="D190" s="108"/>
      <c r="E190" s="112">
        <v>390742</v>
      </c>
      <c r="F190" s="4"/>
      <c r="G190" s="61">
        <f t="shared" si="2"/>
        <v>0</v>
      </c>
      <c r="H190" s="29"/>
      <c r="I190" s="48" t="s">
        <v>39</v>
      </c>
      <c r="J190" s="29"/>
      <c r="K190" s="31">
        <v>4</v>
      </c>
      <c r="L190" s="12"/>
      <c r="M190" s="31">
        <v>4</v>
      </c>
      <c r="O190" s="31">
        <v>4</v>
      </c>
      <c r="Q190" s="31">
        <v>1</v>
      </c>
      <c r="S190" s="31">
        <v>1</v>
      </c>
      <c r="U190" s="32"/>
    </row>
    <row r="191" spans="1:21" s="5" customFormat="1" x14ac:dyDescent="0.25">
      <c r="A191" s="10"/>
      <c r="B191" s="110">
        <v>0</v>
      </c>
      <c r="C191" s="111" t="s">
        <v>759</v>
      </c>
      <c r="D191" s="108"/>
      <c r="E191" s="112">
        <v>399500</v>
      </c>
      <c r="F191" s="4"/>
      <c r="G191" s="61">
        <f t="shared" si="2"/>
        <v>0</v>
      </c>
      <c r="H191" s="29"/>
      <c r="I191" s="48" t="s">
        <v>39</v>
      </c>
      <c r="J191" s="29"/>
      <c r="K191" s="31">
        <v>4</v>
      </c>
      <c r="L191" s="12"/>
      <c r="M191" s="31">
        <v>4</v>
      </c>
      <c r="O191" s="31">
        <v>4</v>
      </c>
      <c r="Q191" s="31">
        <v>1</v>
      </c>
      <c r="S191" s="31">
        <v>1</v>
      </c>
      <c r="U191" s="32"/>
    </row>
    <row r="192" spans="1:21" s="5" customFormat="1" x14ac:dyDescent="0.25">
      <c r="A192" s="10"/>
      <c r="B192" s="110">
        <v>6</v>
      </c>
      <c r="C192" s="111" t="s">
        <v>705</v>
      </c>
      <c r="D192" s="108"/>
      <c r="E192" s="112">
        <v>210</v>
      </c>
      <c r="F192" s="4"/>
      <c r="G192" s="61">
        <f t="shared" si="2"/>
        <v>1260</v>
      </c>
      <c r="H192" s="29"/>
      <c r="I192" s="48" t="s">
        <v>39</v>
      </c>
      <c r="J192" s="29"/>
      <c r="K192" s="31">
        <v>4</v>
      </c>
      <c r="L192" s="12"/>
      <c r="M192" s="31">
        <v>4</v>
      </c>
      <c r="O192" s="31">
        <v>4</v>
      </c>
      <c r="Q192" s="31">
        <v>1</v>
      </c>
      <c r="S192" s="31">
        <v>1</v>
      </c>
      <c r="U192" s="32"/>
    </row>
    <row r="193" spans="1:52" s="5" customFormat="1" x14ac:dyDescent="0.25">
      <c r="A193" s="10"/>
      <c r="B193" s="110">
        <v>2</v>
      </c>
      <c r="C193" s="111" t="s">
        <v>706</v>
      </c>
      <c r="D193" s="108"/>
      <c r="E193" s="112">
        <v>280</v>
      </c>
      <c r="F193" s="4"/>
      <c r="G193" s="61">
        <f t="shared" si="2"/>
        <v>560</v>
      </c>
      <c r="H193" s="29"/>
      <c r="I193" s="48" t="s">
        <v>39</v>
      </c>
      <c r="J193" s="29"/>
      <c r="K193" s="31">
        <v>4</v>
      </c>
      <c r="L193" s="12"/>
      <c r="M193" s="31">
        <v>4</v>
      </c>
      <c r="O193" s="31">
        <v>4</v>
      </c>
      <c r="Q193" s="31">
        <v>1</v>
      </c>
      <c r="S193" s="31">
        <v>1</v>
      </c>
      <c r="U193" s="32"/>
    </row>
    <row r="194" spans="1:52" s="5" customFormat="1" x14ac:dyDescent="0.25">
      <c r="A194" s="10"/>
      <c r="B194" s="110">
        <v>2</v>
      </c>
      <c r="C194" s="111" t="s">
        <v>707</v>
      </c>
      <c r="D194" s="108"/>
      <c r="E194" s="112">
        <v>280</v>
      </c>
      <c r="F194" s="4"/>
      <c r="G194" s="61">
        <f t="shared" si="2"/>
        <v>560</v>
      </c>
      <c r="H194" s="29"/>
      <c r="I194" s="48" t="s">
        <v>39</v>
      </c>
      <c r="J194" s="29"/>
      <c r="K194" s="31">
        <v>4</v>
      </c>
      <c r="L194" s="12"/>
      <c r="M194" s="31">
        <v>4</v>
      </c>
      <c r="O194" s="31">
        <v>4</v>
      </c>
      <c r="Q194" s="31">
        <v>1</v>
      </c>
      <c r="S194" s="31">
        <v>1</v>
      </c>
      <c r="U194" s="32"/>
    </row>
    <row r="195" spans="1:52" s="5" customFormat="1" x14ac:dyDescent="0.25">
      <c r="A195" s="10"/>
      <c r="B195" s="110">
        <v>2</v>
      </c>
      <c r="C195" s="111" t="s">
        <v>708</v>
      </c>
      <c r="D195" s="108"/>
      <c r="E195" s="112">
        <v>280</v>
      </c>
      <c r="F195" s="4"/>
      <c r="G195" s="61">
        <f t="shared" si="2"/>
        <v>560</v>
      </c>
      <c r="H195" s="29"/>
      <c r="I195" s="48" t="s">
        <v>39</v>
      </c>
      <c r="J195" s="29"/>
      <c r="K195" s="31">
        <v>4</v>
      </c>
      <c r="L195" s="12"/>
      <c r="M195" s="31">
        <v>4</v>
      </c>
      <c r="O195" s="31">
        <v>4</v>
      </c>
      <c r="Q195" s="31">
        <v>1</v>
      </c>
      <c r="S195" s="31">
        <v>1</v>
      </c>
      <c r="U195" s="32"/>
    </row>
    <row r="196" spans="1:52" s="5" customFormat="1" x14ac:dyDescent="0.25">
      <c r="A196" s="10"/>
      <c r="B196" s="43"/>
      <c r="C196" s="30"/>
      <c r="D196" s="30"/>
      <c r="E196" s="44"/>
      <c r="F196" s="4"/>
      <c r="G196" s="45"/>
      <c r="H196" s="12"/>
      <c r="I196" s="17"/>
      <c r="J196" s="12"/>
      <c r="K196" s="17"/>
      <c r="L196" s="17"/>
      <c r="M196" s="17"/>
      <c r="N196" s="17"/>
      <c r="O196" s="17"/>
      <c r="P196" s="17"/>
      <c r="Q196" s="17"/>
      <c r="R196" s="17"/>
      <c r="S196" s="17"/>
      <c r="U196" s="10"/>
    </row>
    <row r="197" spans="1:52" s="5" customFormat="1" ht="21" x14ac:dyDescent="0.25">
      <c r="A197" s="10"/>
      <c r="B197" s="43"/>
      <c r="C197" s="240" t="s">
        <v>33</v>
      </c>
      <c r="D197" s="240"/>
      <c r="E197" s="240"/>
      <c r="F197" s="4"/>
      <c r="G197" s="58">
        <f>SUM(G16:G195)</f>
        <v>7689866.9600000009</v>
      </c>
      <c r="H197" s="12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U197" s="10"/>
    </row>
    <row r="198" spans="1:52" s="5" customFormat="1" ht="21" x14ac:dyDescent="0.25">
      <c r="A198" s="10"/>
      <c r="B198" s="43"/>
      <c r="C198" s="202"/>
      <c r="D198" s="202"/>
      <c r="E198" s="202"/>
      <c r="F198" s="4"/>
      <c r="G198" s="46"/>
      <c r="H198" s="12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U198" s="10"/>
    </row>
    <row r="199" spans="1:52" s="5" customFormat="1" ht="21" x14ac:dyDescent="0.25">
      <c r="A199" s="10"/>
      <c r="B199" s="43"/>
      <c r="C199" s="202"/>
      <c r="D199" s="202"/>
      <c r="E199" s="202" t="s">
        <v>26</v>
      </c>
      <c r="F199" s="4"/>
      <c r="G199" s="58">
        <f>SUMIF(I16:I195,E199,G16:G195)</f>
        <v>0</v>
      </c>
      <c r="H199" s="12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U199" s="10"/>
    </row>
    <row r="200" spans="1:52" s="5" customFormat="1" ht="21" x14ac:dyDescent="0.25">
      <c r="A200" s="10"/>
      <c r="B200" s="43"/>
      <c r="C200" s="202"/>
      <c r="D200" s="202"/>
      <c r="E200" s="202"/>
      <c r="F200" s="4"/>
      <c r="G200" s="46"/>
      <c r="H200" s="12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U200" s="10"/>
    </row>
    <row r="201" spans="1:52" ht="21.75" thickBot="1" x14ac:dyDescent="0.3">
      <c r="A201" s="30"/>
      <c r="E201" s="202" t="s">
        <v>31</v>
      </c>
      <c r="G201" s="58">
        <f>SUMIF(I16:I195,E201,G16:G195)</f>
        <v>0</v>
      </c>
      <c r="H201" s="30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30"/>
      <c r="U201" s="30"/>
    </row>
    <row r="202" spans="1:52" hidden="1" x14ac:dyDescent="0.25">
      <c r="C202" s="17" t="s">
        <v>34</v>
      </c>
      <c r="D202" s="17"/>
      <c r="E202" s="17"/>
      <c r="F202" s="17"/>
      <c r="G202" s="17"/>
      <c r="K202" s="6">
        <f>SUM(K203:K206)</f>
        <v>180</v>
      </c>
      <c r="L202" s="12"/>
      <c r="M202" s="6">
        <f>SUM(M203:M206)</f>
        <v>180</v>
      </c>
      <c r="O202" s="6">
        <f>SUM(O203:O206)</f>
        <v>180</v>
      </c>
      <c r="Q202" s="6">
        <f>SUM(Q203:Q206)</f>
        <v>180</v>
      </c>
      <c r="S202" s="6">
        <f>SUM(S203:S206)</f>
        <v>180</v>
      </c>
      <c r="U202" s="5"/>
      <c r="AZ202" s="4"/>
    </row>
    <row r="203" spans="1:52" hidden="1" x14ac:dyDescent="0.25">
      <c r="C203" s="17" t="s">
        <v>35</v>
      </c>
      <c r="D203" s="17"/>
      <c r="E203" s="17"/>
      <c r="F203" s="17"/>
      <c r="G203" s="17"/>
      <c r="K203" s="6">
        <f>COUNTIF(K16:K195,Q8)</f>
        <v>0</v>
      </c>
      <c r="M203" s="6">
        <f>COUNTIF(M16:M195,Q8)</f>
        <v>0</v>
      </c>
      <c r="O203" s="6">
        <f>COUNTIF(O16:O195,Q8)</f>
        <v>0</v>
      </c>
      <c r="Q203" s="6">
        <f>COUNTIF(Q16:Q195,Q8)</f>
        <v>180</v>
      </c>
      <c r="S203" s="6">
        <f>COUNTIF(S16:S195,Q8)</f>
        <v>180</v>
      </c>
      <c r="U203" s="5"/>
      <c r="AZ203" s="4"/>
    </row>
    <row r="204" spans="1:52" hidden="1" x14ac:dyDescent="0.25">
      <c r="C204" s="17" t="s">
        <v>36</v>
      </c>
      <c r="D204" s="17"/>
      <c r="E204" s="17"/>
      <c r="F204" s="17"/>
      <c r="G204" s="17"/>
      <c r="K204" s="6">
        <f>COUNTIF(K16:K195,Q9)</f>
        <v>0</v>
      </c>
      <c r="M204" s="6">
        <f>COUNTIF(M16:M195,Q9)</f>
        <v>0</v>
      </c>
      <c r="O204" s="6">
        <f>COUNTIF(O16:O195,Q9)</f>
        <v>0</v>
      </c>
      <c r="Q204" s="6">
        <f>COUNTIF(Q16:Q195,Q9)</f>
        <v>0</v>
      </c>
      <c r="S204" s="6">
        <f>COUNTIF(S16:S195,Q9)</f>
        <v>0</v>
      </c>
      <c r="U204" s="5"/>
      <c r="AZ204" s="4"/>
    </row>
    <row r="205" spans="1:52" hidden="1" x14ac:dyDescent="0.25">
      <c r="C205" s="17" t="s">
        <v>37</v>
      </c>
      <c r="D205" s="17"/>
      <c r="E205" s="17"/>
      <c r="F205" s="17"/>
      <c r="G205" s="17"/>
      <c r="K205" s="6">
        <f>COUNTIF(H16:K195,Q10)</f>
        <v>0</v>
      </c>
      <c r="M205" s="6">
        <f>COUNTIF(M16:M195,Q10)</f>
        <v>0</v>
      </c>
      <c r="O205" s="6">
        <f>COUNTIF(O16:O195,Q10)</f>
        <v>0</v>
      </c>
      <c r="Q205" s="6">
        <f>COUNTIF(Q16:Q195,Q10)</f>
        <v>0</v>
      </c>
      <c r="S205" s="6">
        <f>COUNTIF(S16:S195,Q10)</f>
        <v>0</v>
      </c>
      <c r="U205" s="5"/>
      <c r="AZ205" s="4"/>
    </row>
    <row r="206" spans="1:52" hidden="1" x14ac:dyDescent="0.25">
      <c r="C206" s="17" t="s">
        <v>38</v>
      </c>
      <c r="D206" s="17"/>
      <c r="E206" s="17"/>
      <c r="F206" s="17"/>
      <c r="G206" s="17"/>
      <c r="K206" s="6">
        <f>COUNTIF(K16:K195,Q11)</f>
        <v>180</v>
      </c>
      <c r="M206" s="6">
        <f>COUNTIF(M16:M195,Q11)</f>
        <v>180</v>
      </c>
      <c r="O206" s="6">
        <f>COUNTIF(O16:O195,Q11)</f>
        <v>180</v>
      </c>
      <c r="Q206" s="6">
        <f>COUNTIF(Q16:Q195,Q11)</f>
        <v>0</v>
      </c>
      <c r="S206" s="6">
        <f>COUNTIF(S16:S195,Q11)</f>
        <v>0</v>
      </c>
      <c r="U206" s="5"/>
      <c r="AZ206" s="4"/>
    </row>
    <row r="207" spans="1:52" ht="15.75" thickBot="1" x14ac:dyDescent="0.3">
      <c r="C207" s="17"/>
      <c r="D207" s="17"/>
      <c r="E207" s="17"/>
      <c r="F207" s="17"/>
      <c r="G207" s="17"/>
      <c r="K207" s="13"/>
      <c r="M207" s="13"/>
      <c r="O207" s="13"/>
      <c r="Q207" s="13"/>
      <c r="S207" s="13"/>
      <c r="U207" s="5"/>
      <c r="AZ207" s="4"/>
    </row>
    <row r="208" spans="1:52" ht="21.75" thickBot="1" x14ac:dyDescent="0.3">
      <c r="C208" s="17"/>
      <c r="D208" s="17"/>
      <c r="E208" s="53" t="s">
        <v>39</v>
      </c>
      <c r="F208" s="17"/>
      <c r="G208" s="52">
        <f>SUMIF(I16:I195,E208,G16:G195)</f>
        <v>7689866.9600000009</v>
      </c>
      <c r="K208" s="163" t="s">
        <v>19</v>
      </c>
      <c r="L208" s="164"/>
      <c r="M208" s="164" t="s">
        <v>20</v>
      </c>
      <c r="N208" s="164"/>
      <c r="O208" s="164" t="s">
        <v>21</v>
      </c>
      <c r="P208" s="164"/>
      <c r="Q208" s="165" t="s">
        <v>22</v>
      </c>
      <c r="R208" s="164"/>
      <c r="S208" s="164" t="s">
        <v>23</v>
      </c>
      <c r="U208" s="5"/>
      <c r="AZ208" s="4"/>
    </row>
    <row r="209" spans="3:52" x14ac:dyDescent="0.25">
      <c r="C209" s="17"/>
      <c r="D209" s="17"/>
      <c r="E209" s="17"/>
      <c r="F209" s="17"/>
      <c r="G209" s="17"/>
      <c r="K209" s="13"/>
      <c r="M209" s="13"/>
      <c r="O209" s="13"/>
      <c r="Q209" s="13"/>
      <c r="S209" s="13"/>
      <c r="U209" s="5"/>
      <c r="AZ209" s="4"/>
    </row>
    <row r="210" spans="3:52" ht="19.5" x14ac:dyDescent="0.25">
      <c r="C210" s="240" t="s">
        <v>40</v>
      </c>
      <c r="D210" s="240"/>
      <c r="E210" s="240"/>
      <c r="F210" s="240"/>
      <c r="G210" s="240"/>
      <c r="H210" s="14"/>
      <c r="I210" s="14"/>
      <c r="J210" s="14"/>
      <c r="K210" s="25">
        <f>K205/K202</f>
        <v>0</v>
      </c>
      <c r="L210" s="26"/>
      <c r="M210" s="25">
        <f t="shared" ref="M210:S210" si="3">M205/M202</f>
        <v>0</v>
      </c>
      <c r="N210" s="27"/>
      <c r="O210" s="25">
        <f t="shared" si="3"/>
        <v>0</v>
      </c>
      <c r="P210" s="27"/>
      <c r="Q210" s="25">
        <f t="shared" si="3"/>
        <v>0</v>
      </c>
      <c r="R210" s="27"/>
      <c r="S210" s="25">
        <f t="shared" si="3"/>
        <v>0</v>
      </c>
      <c r="U210" s="5"/>
      <c r="AY210" s="4"/>
      <c r="AZ210" s="4"/>
    </row>
    <row r="211" spans="3:52" ht="18.75" x14ac:dyDescent="0.25">
      <c r="C211" s="19"/>
      <c r="D211" s="19"/>
      <c r="E211" s="19"/>
      <c r="F211" s="19"/>
      <c r="G211" s="19"/>
      <c r="H211" s="4"/>
      <c r="I211" s="4"/>
      <c r="J211" s="4"/>
      <c r="K211" s="28"/>
      <c r="L211" s="26"/>
      <c r="M211" s="28"/>
      <c r="N211" s="27"/>
      <c r="O211" s="28"/>
      <c r="P211" s="27"/>
      <c r="Q211" s="28"/>
      <c r="R211" s="27"/>
      <c r="S211" s="28"/>
      <c r="U211" s="5"/>
      <c r="AY211" s="4"/>
      <c r="AZ211" s="4"/>
    </row>
    <row r="212" spans="3:52" ht="19.5" x14ac:dyDescent="0.25">
      <c r="C212" s="240" t="s">
        <v>41</v>
      </c>
      <c r="D212" s="240"/>
      <c r="E212" s="240"/>
      <c r="F212" s="240"/>
      <c r="G212" s="240"/>
      <c r="K212" s="25">
        <f>K204/K202</f>
        <v>0</v>
      </c>
      <c r="L212" s="26"/>
      <c r="M212" s="25">
        <f>M204/M202</f>
        <v>0</v>
      </c>
      <c r="N212" s="27"/>
      <c r="O212" s="25">
        <f>O204/O202</f>
        <v>0</v>
      </c>
      <c r="P212" s="27"/>
      <c r="Q212" s="25">
        <f>Q204/Q202</f>
        <v>0</v>
      </c>
      <c r="R212" s="27"/>
      <c r="S212" s="25">
        <f>S204/S202</f>
        <v>0</v>
      </c>
    </row>
    <row r="213" spans="3:52" ht="19.5" thickBot="1" x14ac:dyDescent="0.3">
      <c r="C213" s="19"/>
      <c r="D213" s="19"/>
      <c r="E213" s="19"/>
      <c r="F213" s="19"/>
      <c r="G213" s="19"/>
      <c r="H213" s="4"/>
      <c r="I213" s="4"/>
      <c r="J213" s="4"/>
      <c r="K213" s="27"/>
      <c r="L213" s="26"/>
      <c r="M213" s="27"/>
      <c r="N213" s="27"/>
      <c r="O213" s="27"/>
      <c r="P213" s="27"/>
      <c r="Q213" s="27"/>
      <c r="R213" s="27"/>
      <c r="S213" s="27"/>
    </row>
    <row r="214" spans="3:52" ht="20.25" thickBot="1" x14ac:dyDescent="0.3">
      <c r="C214" s="240" t="s">
        <v>42</v>
      </c>
      <c r="D214" s="240"/>
      <c r="E214" s="240"/>
      <c r="F214" s="240"/>
      <c r="G214" s="240"/>
      <c r="K214" s="25">
        <f>K203/K202</f>
        <v>0</v>
      </c>
      <c r="L214" s="26"/>
      <c r="M214" s="25">
        <f>M203/M202</f>
        <v>0</v>
      </c>
      <c r="N214" s="27"/>
      <c r="O214" s="25">
        <f>O203/O202</f>
        <v>0</v>
      </c>
      <c r="P214" s="27"/>
      <c r="Q214" s="25">
        <f>Q203/Q202</f>
        <v>1</v>
      </c>
      <c r="R214" s="27"/>
      <c r="S214" s="25">
        <f>S203/S202</f>
        <v>1</v>
      </c>
    </row>
    <row r="215" spans="3:52" x14ac:dyDescent="0.25">
      <c r="U215" s="4"/>
    </row>
    <row r="217" spans="3:52" x14ac:dyDescent="0.25">
      <c r="G217" s="49">
        <f>G199+G201</f>
        <v>0</v>
      </c>
    </row>
    <row r="224" spans="3:52" x14ac:dyDescent="0.25"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="4" customFormat="1" x14ac:dyDescent="0.25"/>
    <row r="226" s="4" customFormat="1" x14ac:dyDescent="0.25"/>
  </sheetData>
  <mergeCells count="15">
    <mergeCell ref="C197:E197"/>
    <mergeCell ref="C210:G210"/>
    <mergeCell ref="C212:G212"/>
    <mergeCell ref="C214:G214"/>
    <mergeCell ref="B6:E12"/>
    <mergeCell ref="Q11:R11"/>
    <mergeCell ref="B1:U1"/>
    <mergeCell ref="B3:I3"/>
    <mergeCell ref="Q6:S7"/>
    <mergeCell ref="Q8:R8"/>
    <mergeCell ref="Q9:R9"/>
    <mergeCell ref="Q10:R10"/>
    <mergeCell ref="B5:E5"/>
    <mergeCell ref="I6:M11"/>
    <mergeCell ref="U6:Y11"/>
  </mergeCells>
  <conditionalFormatting sqref="M210:M211 K210:K211 O210:O211 Q210:Q211 S210:S211 H210:J210">
    <cfRule type="dataBar" priority="6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{04A53858-8FE9-4AD5-8C8A-16E035123534}</x14:id>
        </ext>
      </extLst>
    </cfRule>
  </conditionalFormatting>
  <conditionalFormatting sqref="L202 I16:I195 S16:S195 Q16:Q195 K16:M195 O16:O195">
    <cfRule type="cellIs" dxfId="4" priority="5" operator="equal">
      <formula>4</formula>
    </cfRule>
    <cfRule type="cellIs" dxfId="3" priority="62" operator="equal">
      <formula>1</formula>
    </cfRule>
  </conditionalFormatting>
  <conditionalFormatting sqref="L202 H196:H200 J196 I16:I195 S16:S195 Q16:Q195 K16:M195 O16:O195">
    <cfRule type="cellIs" dxfId="2" priority="59" operator="equal">
      <formula>3</formula>
    </cfRule>
    <cfRule type="cellIs" dxfId="1" priority="60" operator="equal">
      <formula>2</formula>
    </cfRule>
  </conditionalFormatting>
  <conditionalFormatting sqref="H196:H200 J196">
    <cfRule type="cellIs" dxfId="0" priority="58" operator="equal">
      <formula>1</formula>
    </cfRule>
  </conditionalFormatting>
  <conditionalFormatting sqref="K212 M212 O212 Q212 S212">
    <cfRule type="dataBar" priority="43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{A5384869-B48E-4F00-BD4D-6809DF4AAC5A}</x14:id>
        </ext>
      </extLst>
    </cfRule>
  </conditionalFormatting>
  <conditionalFormatting sqref="K214 Q214 S214 M214 O214">
    <cfRule type="dataBar" priority="42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{3F5A8957-2684-483A-B16E-150138FA5D31}</x14:id>
        </ext>
      </extLst>
    </cfRule>
  </conditionalFormatting>
  <dataValidations count="3">
    <dataValidation type="list" allowBlank="1" showInputMessage="1" showErrorMessage="1" sqref="L202 J196 H196:H200 L16:L195">
      <formula1>"1,2,3"</formula1>
    </dataValidation>
    <dataValidation type="list" allowBlank="1" showInputMessage="1" showErrorMessage="1" sqref="Q16:Q195 S16:S195 K16:K195 M16:M195 O16:O195">
      <formula1>"1,2,3,4"</formula1>
    </dataValidation>
    <dataValidation type="list" allowBlank="1" showInputMessage="1" showErrorMessage="1" sqref="I16:I195">
      <formula1>"HUMANITAS,PREFEITURA,ADITAMENTO"</formula1>
    </dataValidation>
  </dataValidations>
  <printOptions horizontalCentered="1"/>
  <pageMargins left="0.23622047244094491" right="0.23622047244094491" top="0.23622047244094491" bottom="0.23622047244094491" header="0.31496062992125984" footer="0.31496062992125984"/>
  <pageSetup paperSize="9" scale="8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53858-8FE9-4AD5-8C8A-16E0351235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M210:M211 K210:K211 O210:O211 Q210:Q211 S210:S211 H210:J210</xm:sqref>
        </x14:conditionalFormatting>
        <x14:conditionalFormatting xmlns:xm="http://schemas.microsoft.com/office/excel/2006/main">
          <x14:cfRule type="dataBar" id="{A5384869-B48E-4F00-BD4D-6809DF4AAC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K212 M212 O212 Q212 S212</xm:sqref>
        </x14:conditionalFormatting>
        <x14:conditionalFormatting xmlns:xm="http://schemas.microsoft.com/office/excel/2006/main">
          <x14:cfRule type="dataBar" id="{3F5A8957-2684-483A-B16E-150138FA5D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K214 Q214 S214 M214 O214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showGridLines="0" workbookViewId="0">
      <selection activeCell="N3" sqref="N3:O3"/>
    </sheetView>
  </sheetViews>
  <sheetFormatPr defaultRowHeight="15" x14ac:dyDescent="0.25"/>
  <cols>
    <col min="1" max="1" width="4.42578125" style="74" customWidth="1"/>
    <col min="2" max="2" width="21.5703125" style="74" customWidth="1"/>
    <col min="3" max="3" width="20.85546875" style="74" customWidth="1"/>
    <col min="4" max="4" width="4.42578125" style="74" customWidth="1"/>
    <col min="5" max="5" width="22.140625" style="74" customWidth="1"/>
    <col min="6" max="6" width="22" style="74" customWidth="1"/>
    <col min="7" max="7" width="4.28515625" style="74" customWidth="1"/>
    <col min="8" max="8" width="20" style="74" customWidth="1"/>
    <col min="9" max="9" width="22.42578125" style="74" customWidth="1"/>
    <col min="10" max="10" width="4.140625" style="74" customWidth="1"/>
    <col min="11" max="11" width="22.140625" style="74" customWidth="1"/>
    <col min="12" max="12" width="23" style="74" customWidth="1"/>
    <col min="13" max="13" width="3.5703125" style="74" customWidth="1"/>
    <col min="14" max="14" width="20.7109375" style="74" customWidth="1"/>
    <col min="15" max="15" width="23.140625" style="74" customWidth="1"/>
    <col min="16" max="16384" width="9.140625" style="74"/>
  </cols>
  <sheetData>
    <row r="1" spans="1:15" ht="32.25" customHeight="1" x14ac:dyDescent="0.25">
      <c r="B1" s="289" t="s">
        <v>760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</row>
    <row r="2" spans="1:15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24.75" customHeight="1" x14ac:dyDescent="0.25">
      <c r="A3" s="75"/>
      <c r="B3" s="291" t="s">
        <v>761</v>
      </c>
      <c r="C3" s="292"/>
      <c r="D3" s="75"/>
      <c r="E3" s="291" t="s">
        <v>762</v>
      </c>
      <c r="F3" s="292"/>
      <c r="G3" s="75"/>
      <c r="H3" s="291" t="s">
        <v>763</v>
      </c>
      <c r="I3" s="292"/>
      <c r="J3" s="75"/>
      <c r="K3" s="291" t="s">
        <v>764</v>
      </c>
      <c r="L3" s="292"/>
      <c r="M3" s="75"/>
      <c r="N3" s="291" t="s">
        <v>765</v>
      </c>
      <c r="O3" s="292"/>
    </row>
    <row r="4" spans="1:15" x14ac:dyDescent="0.25">
      <c r="A4" s="75"/>
      <c r="B4" s="76" t="s">
        <v>766</v>
      </c>
      <c r="C4" s="77" t="s">
        <v>766</v>
      </c>
      <c r="D4" s="75"/>
      <c r="E4" s="76" t="s">
        <v>766</v>
      </c>
      <c r="F4" s="78" t="s">
        <v>766</v>
      </c>
      <c r="G4" s="75"/>
      <c r="H4" s="76" t="s">
        <v>766</v>
      </c>
      <c r="I4" s="77" t="s">
        <v>766</v>
      </c>
      <c r="J4" s="75"/>
      <c r="K4" s="76" t="s">
        <v>766</v>
      </c>
      <c r="L4" s="77" t="s">
        <v>766</v>
      </c>
      <c r="M4" s="75"/>
      <c r="N4" s="76" t="s">
        <v>766</v>
      </c>
      <c r="O4" s="77" t="s">
        <v>766</v>
      </c>
    </row>
    <row r="5" spans="1:15" ht="18.75" x14ac:dyDescent="0.25">
      <c r="A5" s="75"/>
      <c r="B5" s="79" t="s">
        <v>31</v>
      </c>
      <c r="C5" s="81">
        <f>'UBS CAJURU'!G85</f>
        <v>0</v>
      </c>
      <c r="D5" s="75"/>
      <c r="E5" s="98" t="s">
        <v>31</v>
      </c>
      <c r="F5" s="154">
        <f>'CER III'!G266</f>
        <v>1340765.439999999</v>
      </c>
      <c r="G5" s="75"/>
      <c r="H5" s="79" t="s">
        <v>31</v>
      </c>
      <c r="I5" s="80">
        <f>'UBS VL INDUSTRIAL'!G64</f>
        <v>0</v>
      </c>
      <c r="J5" s="75"/>
      <c r="K5" s="79" t="s">
        <v>31</v>
      </c>
      <c r="L5" s="81">
        <f>'HOSPITAL CLÍNICA SUL'!G201</f>
        <v>0</v>
      </c>
      <c r="M5" s="75"/>
      <c r="N5" s="79" t="s">
        <v>31</v>
      </c>
      <c r="O5" s="81">
        <f>'HOSPITAL DE RETAGUARDA'!G163</f>
        <v>0</v>
      </c>
    </row>
    <row r="6" spans="1:15" ht="18.75" x14ac:dyDescent="0.25">
      <c r="A6" s="75"/>
      <c r="B6" s="79" t="s">
        <v>766</v>
      </c>
      <c r="C6" s="84" t="s">
        <v>766</v>
      </c>
      <c r="D6" s="75"/>
      <c r="E6" s="79" t="s">
        <v>766</v>
      </c>
      <c r="F6" s="82" t="s">
        <v>766</v>
      </c>
      <c r="G6" s="75"/>
      <c r="H6" s="79" t="s">
        <v>766</v>
      </c>
      <c r="I6" s="83" t="s">
        <v>766</v>
      </c>
      <c r="J6" s="75"/>
      <c r="K6" s="79" t="s">
        <v>766</v>
      </c>
      <c r="L6" s="84" t="s">
        <v>766</v>
      </c>
      <c r="M6" s="75"/>
      <c r="N6" s="79" t="s">
        <v>766</v>
      </c>
      <c r="O6" s="84" t="s">
        <v>766</v>
      </c>
    </row>
    <row r="7" spans="1:15" ht="18.75" x14ac:dyDescent="0.25">
      <c r="A7" s="75"/>
      <c r="B7" s="98" t="s">
        <v>26</v>
      </c>
      <c r="C7" s="99">
        <f>'UBS CAJURU'!G83</f>
        <v>533443.5882</v>
      </c>
      <c r="D7" s="75"/>
      <c r="E7" s="79" t="s">
        <v>26</v>
      </c>
      <c r="F7" s="82">
        <f>'CER III'!G264</f>
        <v>0</v>
      </c>
      <c r="G7" s="75"/>
      <c r="H7" s="98" t="s">
        <v>26</v>
      </c>
      <c r="I7" s="100">
        <f>'UBS VL INDUSTRIAL'!G62</f>
        <v>500370.50880000001</v>
      </c>
      <c r="J7" s="75"/>
      <c r="K7" s="79" t="s">
        <v>26</v>
      </c>
      <c r="L7" s="81">
        <f>'HOSPITAL CLÍNICA SUL'!G199</f>
        <v>0</v>
      </c>
      <c r="M7" s="75"/>
      <c r="N7" s="85" t="s">
        <v>26</v>
      </c>
      <c r="O7" s="86">
        <f>'HOSPITAL DE RETAGUARDA'!G161</f>
        <v>1140107.3360000001</v>
      </c>
    </row>
    <row r="8" spans="1:15" ht="18.75" x14ac:dyDescent="0.25">
      <c r="A8" s="75"/>
      <c r="B8" s="79" t="s">
        <v>766</v>
      </c>
      <c r="C8" s="84" t="s">
        <v>766</v>
      </c>
      <c r="D8" s="75"/>
      <c r="E8" s="79" t="s">
        <v>766</v>
      </c>
      <c r="F8" s="82" t="s">
        <v>766</v>
      </c>
      <c r="G8" s="75"/>
      <c r="H8" s="79" t="s">
        <v>766</v>
      </c>
      <c r="I8" s="83" t="s">
        <v>766</v>
      </c>
      <c r="J8" s="75"/>
      <c r="K8" s="79" t="s">
        <v>766</v>
      </c>
      <c r="L8" s="84" t="s">
        <v>766</v>
      </c>
      <c r="M8" s="75"/>
      <c r="N8" s="79" t="s">
        <v>766</v>
      </c>
      <c r="O8" s="84" t="s">
        <v>766</v>
      </c>
    </row>
    <row r="9" spans="1:15" ht="18.75" x14ac:dyDescent="0.25">
      <c r="A9" s="75"/>
      <c r="B9" s="79" t="s">
        <v>39</v>
      </c>
      <c r="C9" s="81">
        <f>'UBS CAJURU'!G92</f>
        <v>0</v>
      </c>
      <c r="D9" s="75"/>
      <c r="E9" s="79" t="s">
        <v>39</v>
      </c>
      <c r="F9" s="82">
        <f>'CER III'!G273</f>
        <v>0</v>
      </c>
      <c r="G9" s="75"/>
      <c r="H9" s="79" t="s">
        <v>39</v>
      </c>
      <c r="I9" s="80">
        <f>'UBS VL INDUSTRIAL'!G71</f>
        <v>0</v>
      </c>
      <c r="J9" s="75"/>
      <c r="K9" s="85" t="s">
        <v>39</v>
      </c>
      <c r="L9" s="86">
        <f>'HOSPITAL CLÍNICA SUL'!G208</f>
        <v>7689866.9600000009</v>
      </c>
      <c r="M9" s="75"/>
      <c r="N9" s="79" t="s">
        <v>39</v>
      </c>
      <c r="O9" s="81">
        <f>'HOSPITAL DE RETAGUARDA'!G170</f>
        <v>0</v>
      </c>
    </row>
    <row r="10" spans="1:15" ht="18.75" x14ac:dyDescent="0.25">
      <c r="A10" s="75"/>
      <c r="B10" s="79" t="s">
        <v>766</v>
      </c>
      <c r="C10" s="84" t="s">
        <v>766</v>
      </c>
      <c r="D10" s="75"/>
      <c r="E10" s="79" t="s">
        <v>766</v>
      </c>
      <c r="F10" s="82" t="s">
        <v>766</v>
      </c>
      <c r="G10" s="75"/>
      <c r="H10" s="79" t="s">
        <v>766</v>
      </c>
      <c r="I10" s="83" t="s">
        <v>766</v>
      </c>
      <c r="J10" s="75"/>
      <c r="K10" s="79" t="s">
        <v>766</v>
      </c>
      <c r="L10" s="84" t="s">
        <v>766</v>
      </c>
      <c r="M10" s="75"/>
      <c r="N10" s="79" t="s">
        <v>766</v>
      </c>
      <c r="O10" s="84" t="s">
        <v>766</v>
      </c>
    </row>
    <row r="11" spans="1:15" ht="18.75" x14ac:dyDescent="0.25">
      <c r="A11" s="75"/>
      <c r="B11" s="87" t="s">
        <v>33</v>
      </c>
      <c r="C11" s="89">
        <f>'UBS CAJURU'!G81</f>
        <v>533443.5882</v>
      </c>
      <c r="D11" s="75"/>
      <c r="E11" s="87" t="s">
        <v>33</v>
      </c>
      <c r="F11" s="90">
        <f>'CER III'!G262</f>
        <v>1340765.439999999</v>
      </c>
      <c r="G11" s="75"/>
      <c r="H11" s="87" t="s">
        <v>33</v>
      </c>
      <c r="I11" s="88">
        <f>'UBS VL INDUSTRIAL'!G60</f>
        <v>500370.50880000001</v>
      </c>
      <c r="J11" s="75"/>
      <c r="K11" s="87" t="s">
        <v>33</v>
      </c>
      <c r="L11" s="89">
        <f>'HOSPITAL CLÍNICA SUL'!G197</f>
        <v>7689866.9600000009</v>
      </c>
      <c r="M11" s="75"/>
      <c r="N11" s="87" t="s">
        <v>33</v>
      </c>
      <c r="O11" s="89">
        <f>'HOSPITAL DE RETAGUARDA'!G159</f>
        <v>1216161.9460000002</v>
      </c>
    </row>
    <row r="12" spans="1:15" ht="20.25" customHeight="1" x14ac:dyDescent="0.25">
      <c r="A12" s="75"/>
      <c r="B12" s="79"/>
      <c r="C12" s="81"/>
      <c r="D12" s="75"/>
      <c r="E12" s="79"/>
      <c r="F12" s="82"/>
      <c r="G12" s="75"/>
      <c r="H12" s="79"/>
      <c r="I12" s="91"/>
      <c r="J12" s="75"/>
      <c r="K12" s="79"/>
      <c r="L12" s="81"/>
      <c r="M12" s="75"/>
      <c r="N12" s="79"/>
      <c r="O12" s="81"/>
    </row>
    <row r="13" spans="1:15" ht="20.25" customHeight="1" x14ac:dyDescent="0.25">
      <c r="A13" s="75"/>
      <c r="B13" s="92" t="s">
        <v>767</v>
      </c>
      <c r="C13" s="93">
        <f>C11-C9-C7-C5</f>
        <v>0</v>
      </c>
      <c r="D13" s="75"/>
      <c r="E13" s="92" t="s">
        <v>767</v>
      </c>
      <c r="F13" s="94">
        <f>F11-F9-F7-F5</f>
        <v>0</v>
      </c>
      <c r="G13" s="75"/>
      <c r="H13" s="92" t="s">
        <v>767</v>
      </c>
      <c r="I13" s="116">
        <f>T11-T9-T7-T5</f>
        <v>0</v>
      </c>
      <c r="J13" s="75"/>
      <c r="K13" s="92" t="s">
        <v>767</v>
      </c>
      <c r="L13" s="116">
        <f>L11-L5-L7-L9</f>
        <v>0</v>
      </c>
      <c r="M13" s="75"/>
      <c r="N13" s="92" t="s">
        <v>767</v>
      </c>
      <c r="O13" s="116">
        <f>O11-O5-O7-O9</f>
        <v>76054.610000000102</v>
      </c>
    </row>
    <row r="14" spans="1:15" x14ac:dyDescent="0.25">
      <c r="A14" s="75"/>
      <c r="B14" s="95" t="s">
        <v>766</v>
      </c>
      <c r="C14" s="96" t="s">
        <v>766</v>
      </c>
      <c r="D14" s="75"/>
      <c r="E14" s="95" t="s">
        <v>766</v>
      </c>
      <c r="F14" s="96"/>
      <c r="G14" s="75"/>
      <c r="H14" s="95" t="s">
        <v>766</v>
      </c>
      <c r="I14" s="96" t="s">
        <v>766</v>
      </c>
      <c r="J14" s="75"/>
      <c r="K14" s="95" t="s">
        <v>766</v>
      </c>
      <c r="L14" s="96" t="s">
        <v>766</v>
      </c>
      <c r="M14" s="75"/>
      <c r="N14" s="95" t="s">
        <v>766</v>
      </c>
      <c r="O14" s="96" t="s">
        <v>766</v>
      </c>
    </row>
    <row r="15" spans="1:15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spans="1:15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  <row r="17" spans="1:15" ht="18.75" x14ac:dyDescent="0.25">
      <c r="A17" s="75"/>
      <c r="B17" s="287" t="s">
        <v>768</v>
      </c>
      <c r="C17" s="288"/>
      <c r="D17" s="75"/>
      <c r="E17" s="287" t="s">
        <v>769</v>
      </c>
      <c r="F17" s="288"/>
      <c r="G17" s="75"/>
      <c r="H17" s="287" t="s">
        <v>770</v>
      </c>
      <c r="I17" s="288"/>
      <c r="J17" s="75"/>
      <c r="K17" s="287" t="s">
        <v>771</v>
      </c>
      <c r="L17" s="288"/>
      <c r="M17" s="75"/>
      <c r="N17" s="151"/>
      <c r="O17" s="151"/>
    </row>
    <row r="18" spans="1:15" x14ac:dyDescent="0.25">
      <c r="A18" s="75"/>
      <c r="B18" s="131" t="s">
        <v>766</v>
      </c>
      <c r="C18" s="132" t="s">
        <v>766</v>
      </c>
      <c r="D18" s="75"/>
      <c r="E18" s="131" t="s">
        <v>766</v>
      </c>
      <c r="F18" s="133" t="s">
        <v>766</v>
      </c>
      <c r="G18" s="75"/>
      <c r="H18" s="131" t="s">
        <v>766</v>
      </c>
      <c r="I18" s="132" t="s">
        <v>766</v>
      </c>
      <c r="J18" s="75"/>
      <c r="K18" s="131" t="s">
        <v>766</v>
      </c>
      <c r="L18" s="132" t="s">
        <v>766</v>
      </c>
      <c r="M18" s="75"/>
      <c r="N18" s="151"/>
      <c r="O18" s="151"/>
    </row>
    <row r="19" spans="1:15" ht="18.75" x14ac:dyDescent="0.25">
      <c r="A19" s="75"/>
      <c r="B19" s="134" t="s">
        <v>31</v>
      </c>
      <c r="C19" s="135">
        <f>'UBS CAJURU'!G99</f>
        <v>0</v>
      </c>
      <c r="D19" s="75"/>
      <c r="E19" s="134" t="s">
        <v>31</v>
      </c>
      <c r="F19" s="136">
        <f>'CER III'!G280</f>
        <v>0</v>
      </c>
      <c r="G19" s="75"/>
      <c r="H19" s="134" t="s">
        <v>31</v>
      </c>
      <c r="I19" s="137">
        <f>'UBS VL INDUSTRIAL'!G78</f>
        <v>0</v>
      </c>
      <c r="J19" s="75"/>
      <c r="K19" s="134" t="s">
        <v>31</v>
      </c>
      <c r="L19" s="135">
        <f>'HOSPITAL CLÍNICA SUL'!G215</f>
        <v>0</v>
      </c>
      <c r="M19" s="75"/>
      <c r="N19" s="151"/>
      <c r="O19" s="151"/>
    </row>
    <row r="20" spans="1:15" ht="18.75" x14ac:dyDescent="0.25">
      <c r="A20" s="75"/>
      <c r="B20" s="134" t="s">
        <v>766</v>
      </c>
      <c r="C20" s="138" t="s">
        <v>766</v>
      </c>
      <c r="D20" s="75"/>
      <c r="E20" s="134" t="s">
        <v>766</v>
      </c>
      <c r="F20" s="136" t="s">
        <v>766</v>
      </c>
      <c r="G20" s="75"/>
      <c r="H20" s="134" t="s">
        <v>766</v>
      </c>
      <c r="I20" s="139" t="s">
        <v>766</v>
      </c>
      <c r="J20" s="75"/>
      <c r="K20" s="134" t="s">
        <v>766</v>
      </c>
      <c r="L20" s="138" t="s">
        <v>766</v>
      </c>
      <c r="M20" s="75"/>
      <c r="N20" s="151"/>
      <c r="O20" s="151"/>
    </row>
    <row r="21" spans="1:15" ht="18.75" x14ac:dyDescent="0.25">
      <c r="A21" s="75"/>
      <c r="B21" s="175" t="s">
        <v>26</v>
      </c>
      <c r="C21" s="176">
        <f>'UBS P. DO SOL'!G21</f>
        <v>69145</v>
      </c>
      <c r="D21" s="75"/>
      <c r="E21" s="175" t="s">
        <v>26</v>
      </c>
      <c r="F21" s="177">
        <f>'UBS JD GRANJA'!G20</f>
        <v>45145</v>
      </c>
      <c r="G21" s="75"/>
      <c r="H21" s="175" t="s">
        <v>26</v>
      </c>
      <c r="I21" s="178">
        <f>'UBS JD SATÉLITE'!G20</f>
        <v>45145</v>
      </c>
      <c r="J21" s="75"/>
      <c r="K21" s="175" t="s">
        <v>26</v>
      </c>
      <c r="L21" s="176">
        <f>'UBS VL NAIR'!G20</f>
        <v>26620</v>
      </c>
      <c r="M21" s="75"/>
      <c r="N21" s="151"/>
      <c r="O21" s="151"/>
    </row>
    <row r="22" spans="1:15" ht="18.75" x14ac:dyDescent="0.25">
      <c r="A22" s="75"/>
      <c r="B22" s="134" t="s">
        <v>766</v>
      </c>
      <c r="C22" s="138" t="s">
        <v>766</v>
      </c>
      <c r="D22" s="75"/>
      <c r="E22" s="134" t="s">
        <v>766</v>
      </c>
      <c r="F22" s="136" t="s">
        <v>766</v>
      </c>
      <c r="G22" s="75"/>
      <c r="H22" s="134" t="s">
        <v>766</v>
      </c>
      <c r="I22" s="139" t="s">
        <v>766</v>
      </c>
      <c r="J22" s="75"/>
      <c r="K22" s="134" t="s">
        <v>766</v>
      </c>
      <c r="L22" s="138" t="s">
        <v>766</v>
      </c>
      <c r="M22" s="75"/>
      <c r="N22" s="151"/>
      <c r="O22" s="151"/>
    </row>
    <row r="23" spans="1:15" ht="18.75" x14ac:dyDescent="0.25">
      <c r="A23" s="75"/>
      <c r="B23" s="134" t="s">
        <v>39</v>
      </c>
      <c r="C23" s="135">
        <f>'UBS CAJURU'!G106</f>
        <v>0</v>
      </c>
      <c r="D23" s="75"/>
      <c r="E23" s="134" t="s">
        <v>39</v>
      </c>
      <c r="F23" s="136">
        <f>'CER III'!G287</f>
        <v>0</v>
      </c>
      <c r="G23" s="75"/>
      <c r="H23" s="134" t="s">
        <v>39</v>
      </c>
      <c r="I23" s="137">
        <f>'UBS VL INDUSTRIAL'!G85</f>
        <v>0</v>
      </c>
      <c r="J23" s="75"/>
      <c r="K23" s="152" t="s">
        <v>39</v>
      </c>
      <c r="L23" s="153">
        <f>'HOSPITAL CLÍNICA SUL'!G222</f>
        <v>0</v>
      </c>
      <c r="M23" s="75"/>
      <c r="N23" s="151"/>
      <c r="O23" s="151"/>
    </row>
    <row r="24" spans="1:15" ht="18.75" x14ac:dyDescent="0.25">
      <c r="A24" s="75"/>
      <c r="B24" s="134" t="s">
        <v>766</v>
      </c>
      <c r="C24" s="138" t="s">
        <v>766</v>
      </c>
      <c r="D24" s="75"/>
      <c r="E24" s="134" t="s">
        <v>766</v>
      </c>
      <c r="F24" s="136" t="s">
        <v>766</v>
      </c>
      <c r="G24" s="75"/>
      <c r="H24" s="134" t="s">
        <v>766</v>
      </c>
      <c r="I24" s="139" t="s">
        <v>766</v>
      </c>
      <c r="J24" s="75"/>
      <c r="K24" s="134" t="s">
        <v>766</v>
      </c>
      <c r="L24" s="138" t="s">
        <v>766</v>
      </c>
      <c r="M24" s="75"/>
      <c r="N24" s="151"/>
      <c r="O24" s="151"/>
    </row>
    <row r="25" spans="1:15" ht="18.75" x14ac:dyDescent="0.25">
      <c r="A25" s="75"/>
      <c r="B25" s="140" t="s">
        <v>33</v>
      </c>
      <c r="C25" s="141">
        <f>'UBS P. DO SOL'!G21</f>
        <v>69145</v>
      </c>
      <c r="D25" s="75"/>
      <c r="E25" s="140" t="s">
        <v>33</v>
      </c>
      <c r="F25" s="142">
        <f>'UBS JD GRANJA'!G20</f>
        <v>45145</v>
      </c>
      <c r="G25" s="75"/>
      <c r="H25" s="140" t="s">
        <v>33</v>
      </c>
      <c r="I25" s="143">
        <f>'UBS JD SATÉLITE'!G20</f>
        <v>45145</v>
      </c>
      <c r="J25" s="75"/>
      <c r="K25" s="140" t="s">
        <v>33</v>
      </c>
      <c r="L25" s="141">
        <f>'UBS VL NAIR'!G20</f>
        <v>26620</v>
      </c>
      <c r="M25" s="75"/>
      <c r="N25" s="151"/>
      <c r="O25" s="151"/>
    </row>
    <row r="26" spans="1:15" ht="18.75" x14ac:dyDescent="0.25">
      <c r="A26" s="75"/>
      <c r="B26" s="134"/>
      <c r="C26" s="135"/>
      <c r="D26" s="75"/>
      <c r="E26" s="134"/>
      <c r="F26" s="136"/>
      <c r="G26" s="75"/>
      <c r="H26" s="134"/>
      <c r="I26" s="144"/>
      <c r="J26" s="75"/>
      <c r="K26" s="134"/>
      <c r="L26" s="135"/>
      <c r="M26" s="75"/>
      <c r="N26" s="151"/>
      <c r="O26" s="151"/>
    </row>
    <row r="27" spans="1:15" ht="18.75" x14ac:dyDescent="0.25">
      <c r="A27" s="75"/>
      <c r="B27" s="145" t="s">
        <v>767</v>
      </c>
      <c r="C27" s="146">
        <f>C25-C23-C21-C19</f>
        <v>0</v>
      </c>
      <c r="D27" s="75"/>
      <c r="E27" s="145" t="s">
        <v>767</v>
      </c>
      <c r="F27" s="147">
        <f>F25-F23-F21-F19</f>
        <v>0</v>
      </c>
      <c r="G27" s="75"/>
      <c r="H27" s="145" t="s">
        <v>767</v>
      </c>
      <c r="I27" s="148">
        <f>I25-I23-I21-I19</f>
        <v>0</v>
      </c>
      <c r="J27" s="75"/>
      <c r="K27" s="145" t="s">
        <v>767</v>
      </c>
      <c r="L27" s="148">
        <f>L25-L19-L21-L23</f>
        <v>0</v>
      </c>
      <c r="M27" s="75"/>
      <c r="O27" s="151"/>
    </row>
    <row r="28" spans="1:15" x14ac:dyDescent="0.25">
      <c r="A28" s="75"/>
      <c r="B28" s="149" t="s">
        <v>766</v>
      </c>
      <c r="C28" s="150" t="s">
        <v>766</v>
      </c>
      <c r="D28" s="75"/>
      <c r="E28" s="149" t="s">
        <v>766</v>
      </c>
      <c r="F28" s="150"/>
      <c r="G28" s="75"/>
      <c r="H28" s="149" t="s">
        <v>766</v>
      </c>
      <c r="I28" s="150" t="s">
        <v>766</v>
      </c>
      <c r="J28" s="75"/>
      <c r="K28" s="149" t="s">
        <v>766</v>
      </c>
      <c r="L28" s="150" t="s">
        <v>766</v>
      </c>
      <c r="M28" s="75"/>
      <c r="O28" s="151"/>
    </row>
    <row r="29" spans="1:15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 ht="45" x14ac:dyDescent="0.25">
      <c r="B30" s="97" t="s">
        <v>772</v>
      </c>
      <c r="L30" s="155">
        <f>L25+I25+F25+C25+C11+I11</f>
        <v>1219869.0970000001</v>
      </c>
    </row>
    <row r="31" spans="1:15" x14ac:dyDescent="0.25">
      <c r="L31" s="155">
        <f>529108+274316</f>
        <v>803424</v>
      </c>
    </row>
    <row r="32" spans="1:15" ht="120" x14ac:dyDescent="0.25">
      <c r="B32" s="97" t="s">
        <v>773</v>
      </c>
      <c r="E32" s="174">
        <f>C7+I7+O7+C21+F21+I21+L21</f>
        <v>2359976.4330000002</v>
      </c>
      <c r="H32" s="97" t="s">
        <v>774</v>
      </c>
    </row>
    <row r="34" spans="2:8" ht="75" x14ac:dyDescent="0.25">
      <c r="B34" s="97" t="s">
        <v>775</v>
      </c>
      <c r="H34" s="97" t="s">
        <v>775</v>
      </c>
    </row>
    <row r="36" spans="2:8" ht="45" x14ac:dyDescent="0.25">
      <c r="B36" s="97" t="s">
        <v>776</v>
      </c>
      <c r="H36" s="97" t="s">
        <v>776</v>
      </c>
    </row>
  </sheetData>
  <mergeCells count="10">
    <mergeCell ref="B17:C17"/>
    <mergeCell ref="E17:F17"/>
    <mergeCell ref="H17:I17"/>
    <mergeCell ref="K17:L17"/>
    <mergeCell ref="B1:O1"/>
    <mergeCell ref="H3:I3"/>
    <mergeCell ref="B3:C3"/>
    <mergeCell ref="E3:F3"/>
    <mergeCell ref="K3:L3"/>
    <mergeCell ref="N3:O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9</vt:i4>
      </vt:variant>
    </vt:vector>
  </HeadingPairs>
  <TitlesOfParts>
    <vt:vector size="20" baseType="lpstr">
      <vt:lpstr>UBS P. DO SOL</vt:lpstr>
      <vt:lpstr>UBS JD GRANJA</vt:lpstr>
      <vt:lpstr>UBS JD SATÉLITE</vt:lpstr>
      <vt:lpstr>UBS VL NAIR</vt:lpstr>
      <vt:lpstr>UBS CAJURU</vt:lpstr>
      <vt:lpstr>UBS VL INDUSTRIAL</vt:lpstr>
      <vt:lpstr>CER III</vt:lpstr>
      <vt:lpstr>HOSPITAL DE RETAGUARDA</vt:lpstr>
      <vt:lpstr>HOSPITAL CLÍNICA SUL</vt:lpstr>
      <vt:lpstr>RESUMO - FONTES DE PGTO</vt:lpstr>
      <vt:lpstr>Planilha1</vt:lpstr>
      <vt:lpstr>'CER III'!Area_de_impressao</vt:lpstr>
      <vt:lpstr>'HOSPITAL CLÍNICA SUL'!Area_de_impressao</vt:lpstr>
      <vt:lpstr>'HOSPITAL DE RETAGUARDA'!Area_de_impressao</vt:lpstr>
      <vt:lpstr>'UBS CAJURU'!Area_de_impressao</vt:lpstr>
      <vt:lpstr>'UBS JD GRANJA'!Area_de_impressao</vt:lpstr>
      <vt:lpstr>'UBS JD SATÉLITE'!Area_de_impressao</vt:lpstr>
      <vt:lpstr>'UBS P. DO SOL'!Area_de_impressao</vt:lpstr>
      <vt:lpstr>'UBS VL INDUSTRIAL'!Area_de_impressao</vt:lpstr>
      <vt:lpstr>'UBS VL NAIR'!Area_de_impressao</vt:lpstr>
    </vt:vector>
  </TitlesOfParts>
  <Company>www.qualityplanilhas.xpg.com.br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</dc:creator>
  <cp:lastModifiedBy>Placidio Alves de Oliveira</cp:lastModifiedBy>
  <cp:revision/>
  <dcterms:created xsi:type="dcterms:W3CDTF">2011-02-16T22:44:42Z</dcterms:created>
  <dcterms:modified xsi:type="dcterms:W3CDTF">2026-06-17T18:20:31Z</dcterms:modified>
</cp:coreProperties>
</file>