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Corey\Dropbox\NHL Data Archive\2022-23 Season\Game Sheets\"/>
    </mc:Choice>
  </mc:AlternateContent>
  <xr:revisionPtr revIDLastSave="0" documentId="13_ncr:1_{92A9674D-1AF2-4935-9FE1-884495E9DA3B}" xr6:coauthVersionLast="47" xr6:coauthVersionMax="47" xr10:uidLastSave="{00000000-0000-0000-0000-000000000000}"/>
  <bookViews>
    <workbookView xWindow="3000" yWindow="3000" windowWidth="4890" windowHeight="3010" tabRatio="823" xr2:uid="{00000000-000D-0000-FFFF-FFFF00000000}"/>
  </bookViews>
  <sheets>
    <sheet name="Tracking" sheetId="1" r:id="rId1"/>
    <sheet name="Player List" sheetId="2" r:id="rId2"/>
    <sheet name="Export" sheetId="3" r:id="rId3"/>
  </sheets>
  <definedNames>
    <definedName name="_xlnm._FilterDatabase" localSheetId="1" hidden="1">'Player List'!$A$1:$DI$37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K38" i="2" l="1"/>
  <c r="AJ38" i="2" s="1"/>
  <c r="AL38" i="2"/>
  <c r="AM38" i="2"/>
  <c r="AN38" i="2"/>
  <c r="AO38" i="2"/>
  <c r="AP38" i="2"/>
  <c r="AQ38" i="2"/>
  <c r="AR38" i="2"/>
  <c r="AS38" i="2"/>
  <c r="AT38" i="2"/>
  <c r="AU38" i="2"/>
  <c r="AV38" i="2"/>
  <c r="AW38" i="2"/>
  <c r="AK39" i="2"/>
  <c r="AJ39" i="2" s="1"/>
  <c r="AL39" i="2"/>
  <c r="AM39" i="2"/>
  <c r="AN39" i="2"/>
  <c r="AO39" i="2"/>
  <c r="AP39" i="2"/>
  <c r="AQ39" i="2"/>
  <c r="AR39" i="2"/>
  <c r="AS39" i="2"/>
  <c r="AT39" i="2"/>
  <c r="AU39" i="2"/>
  <c r="AV39" i="2"/>
  <c r="AW39" i="2"/>
  <c r="H3" i="2"/>
  <c r="X2" i="2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2" i="2"/>
  <c r="AR3" i="2"/>
  <c r="AR4" i="2"/>
  <c r="AR5" i="2"/>
  <c r="AR6" i="2"/>
  <c r="AR7" i="2"/>
  <c r="AR8" i="2"/>
  <c r="AR9" i="2"/>
  <c r="AR10" i="2"/>
  <c r="AR11" i="2"/>
  <c r="AR12" i="2"/>
  <c r="AR13" i="2"/>
  <c r="AR14" i="2"/>
  <c r="AR15" i="2"/>
  <c r="AR16" i="2"/>
  <c r="AR17" i="2"/>
  <c r="AR18" i="2"/>
  <c r="AR19" i="2"/>
  <c r="AR20" i="2"/>
  <c r="AR21" i="2"/>
  <c r="AR22" i="2"/>
  <c r="AR23" i="2"/>
  <c r="AR24" i="2"/>
  <c r="AR25" i="2"/>
  <c r="AR26" i="2"/>
  <c r="AR27" i="2"/>
  <c r="AR28" i="2"/>
  <c r="AR29" i="2"/>
  <c r="AR30" i="2"/>
  <c r="AR31" i="2"/>
  <c r="AR32" i="2"/>
  <c r="AR33" i="2"/>
  <c r="AR34" i="2"/>
  <c r="AR35" i="2"/>
  <c r="AR36" i="2"/>
  <c r="AR37" i="2"/>
  <c r="AR2" i="2"/>
  <c r="AU3" i="2"/>
  <c r="AU4" i="2"/>
  <c r="AU5" i="2"/>
  <c r="AU6" i="2"/>
  <c r="AU7" i="2"/>
  <c r="AU8" i="2"/>
  <c r="AU9" i="2"/>
  <c r="AU10" i="2"/>
  <c r="AU11" i="2"/>
  <c r="AU12" i="2"/>
  <c r="AU13" i="2"/>
  <c r="AU14" i="2"/>
  <c r="AU15" i="2"/>
  <c r="AU16" i="2"/>
  <c r="AU17" i="2"/>
  <c r="AU18" i="2"/>
  <c r="AU19" i="2"/>
  <c r="AU20" i="2"/>
  <c r="AU21" i="2"/>
  <c r="AU22" i="2"/>
  <c r="AU23" i="2"/>
  <c r="AU24" i="2"/>
  <c r="AU25" i="2"/>
  <c r="AU26" i="2"/>
  <c r="AU27" i="2"/>
  <c r="AU28" i="2"/>
  <c r="AU29" i="2"/>
  <c r="AU30" i="2"/>
  <c r="AU31" i="2"/>
  <c r="AU32" i="2"/>
  <c r="AU33" i="2"/>
  <c r="AU34" i="2"/>
  <c r="AU35" i="2"/>
  <c r="AU36" i="2"/>
  <c r="AU37" i="2"/>
  <c r="AU2" i="2"/>
  <c r="G17" i="2"/>
  <c r="BV3" i="2"/>
  <c r="BV4" i="2"/>
  <c r="BV5" i="2"/>
  <c r="BV6" i="2"/>
  <c r="BV7" i="2"/>
  <c r="BV8" i="2"/>
  <c r="BV9" i="2"/>
  <c r="BV10" i="2"/>
  <c r="BV11" i="2"/>
  <c r="BV12" i="2"/>
  <c r="BV13" i="2"/>
  <c r="BV14" i="2"/>
  <c r="BV15" i="2"/>
  <c r="BV16" i="2"/>
  <c r="BV17" i="2"/>
  <c r="BV18" i="2"/>
  <c r="BV19" i="2"/>
  <c r="BV20" i="2"/>
  <c r="BV21" i="2"/>
  <c r="BV22" i="2"/>
  <c r="BV23" i="2"/>
  <c r="BV24" i="2"/>
  <c r="BV25" i="2"/>
  <c r="BV26" i="2"/>
  <c r="BV27" i="2"/>
  <c r="BV28" i="2"/>
  <c r="BV29" i="2"/>
  <c r="BV30" i="2"/>
  <c r="BV31" i="2"/>
  <c r="BV32" i="2"/>
  <c r="BV33" i="2"/>
  <c r="BV34" i="2"/>
  <c r="BV35" i="2"/>
  <c r="BV36" i="2"/>
  <c r="BV37" i="2"/>
  <c r="BV2" i="2"/>
  <c r="BU3" i="2"/>
  <c r="BU4" i="2"/>
  <c r="BU5" i="2"/>
  <c r="BU6" i="2"/>
  <c r="BU7" i="2"/>
  <c r="BU8" i="2"/>
  <c r="BU9" i="2"/>
  <c r="BU10" i="2"/>
  <c r="BU11" i="2"/>
  <c r="BU12" i="2"/>
  <c r="BU13" i="2"/>
  <c r="BU14" i="2"/>
  <c r="BU15" i="2"/>
  <c r="BU16" i="2"/>
  <c r="BU17" i="2"/>
  <c r="BU18" i="2"/>
  <c r="BU19" i="2"/>
  <c r="BU20" i="2"/>
  <c r="BU21" i="2"/>
  <c r="BU22" i="2"/>
  <c r="BU23" i="2"/>
  <c r="BU24" i="2"/>
  <c r="BU25" i="2"/>
  <c r="BU26" i="2"/>
  <c r="BU27" i="2"/>
  <c r="BU28" i="2"/>
  <c r="BU29" i="2"/>
  <c r="BU30" i="2"/>
  <c r="BU31" i="2"/>
  <c r="BU32" i="2"/>
  <c r="BU33" i="2"/>
  <c r="BU34" i="2"/>
  <c r="BU35" i="2"/>
  <c r="BU36" i="2"/>
  <c r="BU37" i="2"/>
  <c r="BU2" i="2"/>
  <c r="BT3" i="2"/>
  <c r="BT4" i="2"/>
  <c r="BT5" i="2"/>
  <c r="BT6" i="2"/>
  <c r="BT7" i="2"/>
  <c r="BT8" i="2"/>
  <c r="BT9" i="2"/>
  <c r="BT10" i="2"/>
  <c r="BT11" i="2"/>
  <c r="BT12" i="2"/>
  <c r="BT13" i="2"/>
  <c r="BT14" i="2"/>
  <c r="BT15" i="2"/>
  <c r="BT16" i="2"/>
  <c r="BT17" i="2"/>
  <c r="BT18" i="2"/>
  <c r="BT19" i="2"/>
  <c r="BT20" i="2"/>
  <c r="BT21" i="2"/>
  <c r="BT22" i="2"/>
  <c r="BT23" i="2"/>
  <c r="BT24" i="2"/>
  <c r="BT25" i="2"/>
  <c r="BT26" i="2"/>
  <c r="BT27" i="2"/>
  <c r="BT28" i="2"/>
  <c r="BT29" i="2"/>
  <c r="BT30" i="2"/>
  <c r="BT31" i="2"/>
  <c r="BT32" i="2"/>
  <c r="BT33" i="2"/>
  <c r="BT34" i="2"/>
  <c r="BT35" i="2"/>
  <c r="BT36" i="2"/>
  <c r="BT37" i="2"/>
  <c r="BT2" i="2"/>
  <c r="BQ2" i="2"/>
  <c r="M2" i="2"/>
  <c r="L2" i="2"/>
  <c r="K2" i="2"/>
  <c r="I2" i="2"/>
  <c r="K6" i="2"/>
  <c r="G2" i="2"/>
  <c r="AP11" i="2"/>
  <c r="AW3" i="2"/>
  <c r="AW4" i="2"/>
  <c r="AW5" i="2"/>
  <c r="AW6" i="2"/>
  <c r="AW7" i="2"/>
  <c r="AW8" i="2"/>
  <c r="AW9" i="2"/>
  <c r="AW10" i="2"/>
  <c r="AW11" i="2"/>
  <c r="AW12" i="2"/>
  <c r="AW13" i="2"/>
  <c r="AW14" i="2"/>
  <c r="AW15" i="2"/>
  <c r="AW16" i="2"/>
  <c r="AW17" i="2"/>
  <c r="AW18" i="2"/>
  <c r="AW19" i="2"/>
  <c r="AW20" i="2"/>
  <c r="AW21" i="2"/>
  <c r="AW22" i="2"/>
  <c r="AW23" i="2"/>
  <c r="AW24" i="2"/>
  <c r="AW25" i="2"/>
  <c r="AW26" i="2"/>
  <c r="AW27" i="2"/>
  <c r="AW28" i="2"/>
  <c r="AW29" i="2"/>
  <c r="AW30" i="2"/>
  <c r="AW31" i="2"/>
  <c r="AW32" i="2"/>
  <c r="AW33" i="2"/>
  <c r="AW34" i="2"/>
  <c r="AW35" i="2"/>
  <c r="AW36" i="2"/>
  <c r="AW37" i="2"/>
  <c r="AW2" i="2"/>
  <c r="AL2" i="2"/>
  <c r="AV2" i="2"/>
  <c r="AV3" i="2"/>
  <c r="AV4" i="2"/>
  <c r="AV5" i="2"/>
  <c r="AV6" i="2"/>
  <c r="AV7" i="2"/>
  <c r="AV8" i="2"/>
  <c r="AV9" i="2"/>
  <c r="AV10" i="2"/>
  <c r="AV11" i="2"/>
  <c r="AV12" i="2"/>
  <c r="AV13" i="2"/>
  <c r="AV14" i="2"/>
  <c r="AV15" i="2"/>
  <c r="AV16" i="2"/>
  <c r="AV17" i="2"/>
  <c r="AV18" i="2"/>
  <c r="AV19" i="2"/>
  <c r="AV20" i="2"/>
  <c r="AV21" i="2"/>
  <c r="AV22" i="2"/>
  <c r="AV23" i="2"/>
  <c r="AV24" i="2"/>
  <c r="AV25" i="2"/>
  <c r="AV26" i="2"/>
  <c r="AV27" i="2"/>
  <c r="AV28" i="2"/>
  <c r="AV29" i="2"/>
  <c r="AV30" i="2"/>
  <c r="AV31" i="2"/>
  <c r="AV32" i="2"/>
  <c r="AV33" i="2"/>
  <c r="AV34" i="2"/>
  <c r="AV35" i="2"/>
  <c r="AV36" i="2"/>
  <c r="AV37" i="2"/>
  <c r="AS14" i="2"/>
  <c r="AT6" i="2"/>
  <c r="AT11" i="2"/>
  <c r="AT2" i="2"/>
  <c r="AT10" i="2"/>
  <c r="AT13" i="2"/>
  <c r="AT3" i="2"/>
  <c r="AT9" i="2"/>
  <c r="AT7" i="2"/>
  <c r="AT12" i="2"/>
  <c r="AT15" i="2"/>
  <c r="AT16" i="2"/>
  <c r="AT17" i="2"/>
  <c r="AT4" i="2"/>
  <c r="AT5" i="2"/>
  <c r="AT8" i="2"/>
  <c r="AT18" i="2"/>
  <c r="AT19" i="2"/>
  <c r="AT34" i="2"/>
  <c r="AT36" i="2"/>
  <c r="AT37" i="2"/>
  <c r="AT20" i="2"/>
  <c r="AT22" i="2"/>
  <c r="AT31" i="2"/>
  <c r="AT29" i="2"/>
  <c r="AT25" i="2"/>
  <c r="AT33" i="2"/>
  <c r="AT23" i="2"/>
  <c r="AT24" i="2"/>
  <c r="AT26" i="2"/>
  <c r="AT27" i="2"/>
  <c r="AT28" i="2"/>
  <c r="AT32" i="2"/>
  <c r="AT21" i="2"/>
  <c r="AT30" i="2"/>
  <c r="AT35" i="2"/>
  <c r="AT14" i="2"/>
  <c r="AN14" i="2"/>
  <c r="AK14" i="2"/>
  <c r="AJ14" i="2" s="1"/>
  <c r="AL14" i="2"/>
  <c r="AO20" i="2"/>
  <c r="AQ20" i="2"/>
  <c r="AS21" i="2"/>
  <c r="AS22" i="2"/>
  <c r="AS23" i="2"/>
  <c r="AS24" i="2"/>
  <c r="AS25" i="2"/>
  <c r="AS26" i="2"/>
  <c r="AS27" i="2"/>
  <c r="AS28" i="2"/>
  <c r="AS29" i="2"/>
  <c r="AS30" i="2"/>
  <c r="AS31" i="2"/>
  <c r="AS32" i="2"/>
  <c r="AS33" i="2"/>
  <c r="AS34" i="2"/>
  <c r="AS35" i="2"/>
  <c r="AS36" i="2"/>
  <c r="AS37" i="2"/>
  <c r="AS2" i="2"/>
  <c r="AS3" i="2"/>
  <c r="AS4" i="2"/>
  <c r="AS5" i="2"/>
  <c r="AS6" i="2"/>
  <c r="AS7" i="2"/>
  <c r="AS8" i="2"/>
  <c r="AS9" i="2"/>
  <c r="AS10" i="2"/>
  <c r="AS11" i="2"/>
  <c r="AS12" i="2"/>
  <c r="AS13" i="2"/>
  <c r="AS15" i="2"/>
  <c r="AS16" i="2"/>
  <c r="AS17" i="2"/>
  <c r="AS18" i="2"/>
  <c r="AS19" i="2"/>
  <c r="AS20" i="2"/>
  <c r="AK20" i="2"/>
  <c r="AJ20" i="2" s="1"/>
  <c r="AP20" i="2"/>
  <c r="AP21" i="2"/>
  <c r="AP22" i="2"/>
  <c r="AP23" i="2"/>
  <c r="AP24" i="2"/>
  <c r="AP25" i="2"/>
  <c r="AP26" i="2"/>
  <c r="AP27" i="2"/>
  <c r="AP28" i="2"/>
  <c r="AP29" i="2"/>
  <c r="AP30" i="2"/>
  <c r="AP31" i="2"/>
  <c r="AP32" i="2"/>
  <c r="AP33" i="2"/>
  <c r="AP34" i="2"/>
  <c r="AP35" i="2"/>
  <c r="AP36" i="2"/>
  <c r="AP37" i="2"/>
  <c r="AP2" i="2"/>
  <c r="AP3" i="2"/>
  <c r="AP4" i="2"/>
  <c r="AP5" i="2"/>
  <c r="AP6" i="2"/>
  <c r="AP7" i="2"/>
  <c r="AP8" i="2"/>
  <c r="AP9" i="2"/>
  <c r="AP10" i="2"/>
  <c r="AP12" i="2"/>
  <c r="AP13" i="2"/>
  <c r="AP14" i="2"/>
  <c r="AP15" i="2"/>
  <c r="AP16" i="2"/>
  <c r="AP17" i="2"/>
  <c r="AP18" i="2"/>
  <c r="AP19" i="2"/>
  <c r="AN20" i="2"/>
  <c r="AN21" i="2"/>
  <c r="AN22" i="2"/>
  <c r="AN23" i="2"/>
  <c r="AN24" i="2"/>
  <c r="AN25" i="2"/>
  <c r="AN26" i="2"/>
  <c r="AN27" i="2"/>
  <c r="AN28" i="2"/>
  <c r="AN29" i="2"/>
  <c r="AN30" i="2"/>
  <c r="AN31" i="2"/>
  <c r="AN32" i="2"/>
  <c r="AN33" i="2"/>
  <c r="AN34" i="2"/>
  <c r="AN35" i="2"/>
  <c r="AN36" i="2"/>
  <c r="AN37" i="2"/>
  <c r="AN2" i="2"/>
  <c r="AN3" i="2"/>
  <c r="AN4" i="2"/>
  <c r="AN5" i="2"/>
  <c r="AN6" i="2"/>
  <c r="AN7" i="2"/>
  <c r="AN8" i="2"/>
  <c r="AN9" i="2"/>
  <c r="AN10" i="2"/>
  <c r="AN11" i="2"/>
  <c r="AN12" i="2"/>
  <c r="AN13" i="2"/>
  <c r="AN15" i="2"/>
  <c r="AN16" i="2"/>
  <c r="AN17" i="2"/>
  <c r="AN18" i="2"/>
  <c r="AN19" i="2"/>
  <c r="AM20" i="2"/>
  <c r="AM21" i="2"/>
  <c r="AM22" i="2"/>
  <c r="AM23" i="2"/>
  <c r="AM24" i="2"/>
  <c r="AM25" i="2"/>
  <c r="AM26" i="2"/>
  <c r="AM27" i="2"/>
  <c r="AM28" i="2"/>
  <c r="AM29" i="2"/>
  <c r="AM30" i="2"/>
  <c r="AM31" i="2"/>
  <c r="AM32" i="2"/>
  <c r="AM33" i="2"/>
  <c r="AM34" i="2"/>
  <c r="AM35" i="2"/>
  <c r="AM36" i="2"/>
  <c r="AM37" i="2"/>
  <c r="AM2" i="2"/>
  <c r="AM3" i="2"/>
  <c r="AM4" i="2"/>
  <c r="AM5" i="2"/>
  <c r="AM6" i="2"/>
  <c r="AM7" i="2"/>
  <c r="AM8" i="2"/>
  <c r="AM9" i="2"/>
  <c r="AM10" i="2"/>
  <c r="AM11" i="2"/>
  <c r="AM12" i="2"/>
  <c r="AM13" i="2"/>
  <c r="AM14" i="2"/>
  <c r="AM15" i="2"/>
  <c r="AM16" i="2"/>
  <c r="AM17" i="2"/>
  <c r="AM18" i="2"/>
  <c r="AM19" i="2"/>
  <c r="AL20" i="2"/>
  <c r="AL21" i="2"/>
  <c r="AL22" i="2"/>
  <c r="AL23" i="2"/>
  <c r="AL24" i="2"/>
  <c r="AL25" i="2"/>
  <c r="AL26" i="2"/>
  <c r="AL27" i="2"/>
  <c r="AL28" i="2"/>
  <c r="AL29" i="2"/>
  <c r="AL30" i="2"/>
  <c r="AL31" i="2"/>
  <c r="AL32" i="2"/>
  <c r="AL33" i="2"/>
  <c r="AL34" i="2"/>
  <c r="AL35" i="2"/>
  <c r="AL36" i="2"/>
  <c r="AL37" i="2"/>
  <c r="AL3" i="2"/>
  <c r="AL4" i="2"/>
  <c r="AL5" i="2"/>
  <c r="AL6" i="2"/>
  <c r="AL7" i="2"/>
  <c r="AL8" i="2"/>
  <c r="AL9" i="2"/>
  <c r="AL10" i="2"/>
  <c r="AL11" i="2"/>
  <c r="AL12" i="2"/>
  <c r="AL13" i="2"/>
  <c r="AL15" i="2"/>
  <c r="AL16" i="2"/>
  <c r="AL17" i="2"/>
  <c r="AL18" i="2"/>
  <c r="AL19" i="2"/>
  <c r="AK25" i="2"/>
  <c r="AJ25" i="2" s="1"/>
  <c r="AK21" i="2"/>
  <c r="AJ21" i="2" s="1"/>
  <c r="AK22" i="2"/>
  <c r="AJ22" i="2" s="1"/>
  <c r="AK23" i="2"/>
  <c r="AJ23" i="2" s="1"/>
  <c r="AK24" i="2"/>
  <c r="AJ24" i="2" s="1"/>
  <c r="AK26" i="2"/>
  <c r="AJ26" i="2" s="1"/>
  <c r="AK27" i="2"/>
  <c r="AJ27" i="2" s="1"/>
  <c r="AK28" i="2"/>
  <c r="AJ28" i="2" s="1"/>
  <c r="AK29" i="2"/>
  <c r="AJ29" i="2" s="1"/>
  <c r="AK30" i="2"/>
  <c r="AJ30" i="2" s="1"/>
  <c r="AK31" i="2"/>
  <c r="AJ31" i="2" s="1"/>
  <c r="AK32" i="2"/>
  <c r="AJ32" i="2" s="1"/>
  <c r="AK33" i="2"/>
  <c r="AJ33" i="2" s="1"/>
  <c r="AK34" i="2"/>
  <c r="AJ34" i="2" s="1"/>
  <c r="AK35" i="2"/>
  <c r="AJ35" i="2" s="1"/>
  <c r="AK36" i="2"/>
  <c r="AJ36" i="2" s="1"/>
  <c r="AK37" i="2"/>
  <c r="AJ37" i="2" s="1"/>
  <c r="AK2" i="2"/>
  <c r="AJ2" i="2" s="1"/>
  <c r="AK3" i="2"/>
  <c r="AJ3" i="2" s="1"/>
  <c r="AK4" i="2"/>
  <c r="AJ4" i="2" s="1"/>
  <c r="AK5" i="2"/>
  <c r="AJ5" i="2" s="1"/>
  <c r="AK6" i="2"/>
  <c r="AJ6" i="2" s="1"/>
  <c r="AK7" i="2"/>
  <c r="AJ7" i="2" s="1"/>
  <c r="AK8" i="2"/>
  <c r="AJ8" i="2" s="1"/>
  <c r="AK9" i="2"/>
  <c r="AJ9" i="2" s="1"/>
  <c r="AK10" i="2"/>
  <c r="AJ10" i="2" s="1"/>
  <c r="AK11" i="2"/>
  <c r="AJ11" i="2" s="1"/>
  <c r="AK12" i="2"/>
  <c r="AJ12" i="2" s="1"/>
  <c r="AK13" i="2"/>
  <c r="AJ13" i="2" s="1"/>
  <c r="AK15" i="2"/>
  <c r="AJ15" i="2" s="1"/>
  <c r="AK16" i="2"/>
  <c r="AJ16" i="2" s="1"/>
  <c r="AK17" i="2"/>
  <c r="AJ17" i="2" s="1"/>
  <c r="AK18" i="2"/>
  <c r="AJ18" i="2" s="1"/>
  <c r="AK19" i="2"/>
  <c r="AJ19" i="2" s="1"/>
  <c r="Z21" i="2"/>
  <c r="Z22" i="2"/>
  <c r="Z23" i="2"/>
  <c r="Z24" i="2"/>
  <c r="Z25" i="2"/>
  <c r="Z26" i="2"/>
  <c r="Z27" i="2"/>
  <c r="Z28" i="2"/>
  <c r="Z29" i="2"/>
  <c r="Z30" i="2"/>
  <c r="Z31" i="2"/>
  <c r="Z32" i="2"/>
  <c r="Z33" i="2"/>
  <c r="Z34" i="2"/>
  <c r="Z35" i="2"/>
  <c r="Z36" i="2"/>
  <c r="Z37" i="2"/>
  <c r="Z2" i="2"/>
  <c r="Z3" i="2"/>
  <c r="Z4" i="2"/>
  <c r="Z5" i="2"/>
  <c r="Z6" i="2"/>
  <c r="Z7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AH14" i="2"/>
  <c r="AH28" i="2"/>
  <c r="AH20" i="2"/>
  <c r="BO8" i="2"/>
  <c r="BN8" i="2"/>
  <c r="BM8" i="2"/>
  <c r="BL8" i="2"/>
  <c r="BK8" i="2"/>
  <c r="BK21" i="2"/>
  <c r="BK22" i="2"/>
  <c r="BK23" i="2"/>
  <c r="BK24" i="2"/>
  <c r="BK25" i="2"/>
  <c r="BK26" i="2"/>
  <c r="BK27" i="2"/>
  <c r="BK28" i="2"/>
  <c r="BK29" i="2"/>
  <c r="BK30" i="2"/>
  <c r="BK31" i="2"/>
  <c r="BK32" i="2"/>
  <c r="BK33" i="2"/>
  <c r="BK34" i="2"/>
  <c r="BK35" i="2"/>
  <c r="BK36" i="2"/>
  <c r="BK37" i="2"/>
  <c r="BK2" i="2"/>
  <c r="BK3" i="2"/>
  <c r="BK4" i="2"/>
  <c r="BK5" i="2"/>
  <c r="BK6" i="2"/>
  <c r="BK7" i="2"/>
  <c r="BK9" i="2"/>
  <c r="BK10" i="2"/>
  <c r="BK11" i="2"/>
  <c r="BK12" i="2"/>
  <c r="BK13" i="2"/>
  <c r="BK14" i="2"/>
  <c r="BK15" i="2"/>
  <c r="BK16" i="2"/>
  <c r="BK17" i="2"/>
  <c r="BK18" i="2"/>
  <c r="BK19" i="2"/>
  <c r="BK20" i="2"/>
  <c r="BJ21" i="2"/>
  <c r="BJ22" i="2"/>
  <c r="BJ23" i="2"/>
  <c r="BJ24" i="2"/>
  <c r="BJ25" i="2"/>
  <c r="BJ26" i="2"/>
  <c r="BJ27" i="2"/>
  <c r="BJ28" i="2"/>
  <c r="BJ29" i="2"/>
  <c r="BJ30" i="2"/>
  <c r="BJ31" i="2"/>
  <c r="BJ32" i="2"/>
  <c r="BJ33" i="2"/>
  <c r="BJ34" i="2"/>
  <c r="BJ35" i="2"/>
  <c r="BJ36" i="2"/>
  <c r="BJ37" i="2"/>
  <c r="BJ2" i="2"/>
  <c r="BJ3" i="2"/>
  <c r="BJ4" i="2"/>
  <c r="BJ5" i="2"/>
  <c r="BJ6" i="2"/>
  <c r="BJ7" i="2"/>
  <c r="BJ8" i="2"/>
  <c r="BJ9" i="2"/>
  <c r="BJ10" i="2"/>
  <c r="BJ11" i="2"/>
  <c r="BJ12" i="2"/>
  <c r="BJ13" i="2"/>
  <c r="BJ14" i="2"/>
  <c r="BJ15" i="2"/>
  <c r="BJ16" i="2"/>
  <c r="BJ17" i="2"/>
  <c r="BJ18" i="2"/>
  <c r="BJ19" i="2"/>
  <c r="BI4" i="2"/>
  <c r="BF3" i="2"/>
  <c r="BG3" i="2"/>
  <c r="BH3" i="2"/>
  <c r="AX4" i="2"/>
  <c r="K3" i="2"/>
  <c r="BS2" i="2"/>
  <c r="BP36" i="2"/>
  <c r="BP21" i="2"/>
  <c r="BP22" i="2"/>
  <c r="BP23" i="2"/>
  <c r="BP24" i="2"/>
  <c r="BP25" i="2"/>
  <c r="BP26" i="2"/>
  <c r="BP27" i="2"/>
  <c r="BP28" i="2"/>
  <c r="BP29" i="2"/>
  <c r="BP30" i="2"/>
  <c r="BP31" i="2"/>
  <c r="BP32" i="2"/>
  <c r="BP33" i="2"/>
  <c r="BP34" i="2"/>
  <c r="BP35" i="2"/>
  <c r="BP37" i="2"/>
  <c r="BP2" i="2"/>
  <c r="BP3" i="2"/>
  <c r="BP4" i="2"/>
  <c r="BP5" i="2"/>
  <c r="BP6" i="2"/>
  <c r="BP7" i="2"/>
  <c r="BP8" i="2"/>
  <c r="BP9" i="2"/>
  <c r="BP10" i="2"/>
  <c r="BP11" i="2"/>
  <c r="BP12" i="2"/>
  <c r="BP13" i="2"/>
  <c r="BP14" i="2"/>
  <c r="BP15" i="2"/>
  <c r="BP16" i="2"/>
  <c r="BP17" i="2"/>
  <c r="BP18" i="2"/>
  <c r="BP19" i="2"/>
  <c r="BP74" i="2"/>
  <c r="BP75" i="2"/>
  <c r="BP76" i="2"/>
  <c r="BP77" i="2"/>
  <c r="BP78" i="2"/>
  <c r="BP79" i="2"/>
  <c r="BP80" i="2"/>
  <c r="BP81" i="2"/>
  <c r="BP82" i="2"/>
  <c r="BP83" i="2"/>
  <c r="BP84" i="2"/>
  <c r="BP85" i="2"/>
  <c r="BP86" i="2"/>
  <c r="BP87" i="2"/>
  <c r="BP88" i="2"/>
  <c r="BP89" i="2"/>
  <c r="BP90" i="2"/>
  <c r="BP91" i="2"/>
  <c r="BP92" i="2"/>
  <c r="BP93" i="2"/>
  <c r="BP94" i="2"/>
  <c r="BP95" i="2"/>
  <c r="BP96" i="2"/>
  <c r="BP97" i="2"/>
  <c r="BP98" i="2"/>
  <c r="BP99" i="2"/>
  <c r="BP100" i="2"/>
  <c r="BP101" i="2"/>
  <c r="BP102" i="2"/>
  <c r="BP103" i="2"/>
  <c r="BP104" i="2"/>
  <c r="BP105" i="2"/>
  <c r="BP106" i="2"/>
  <c r="BP107" i="2"/>
  <c r="BP108" i="2"/>
  <c r="BP109" i="2"/>
  <c r="BO21" i="2"/>
  <c r="BO22" i="2"/>
  <c r="BO23" i="2"/>
  <c r="BO24" i="2"/>
  <c r="BO25" i="2"/>
  <c r="BO26" i="2"/>
  <c r="BO27" i="2"/>
  <c r="BO28" i="2"/>
  <c r="BO29" i="2"/>
  <c r="BO30" i="2"/>
  <c r="BO31" i="2"/>
  <c r="BO32" i="2"/>
  <c r="BO33" i="2"/>
  <c r="BO34" i="2"/>
  <c r="BO35" i="2"/>
  <c r="BO36" i="2"/>
  <c r="BO37" i="2"/>
  <c r="BO2" i="2"/>
  <c r="BO3" i="2"/>
  <c r="BO4" i="2"/>
  <c r="BO5" i="2"/>
  <c r="BO6" i="2"/>
  <c r="BO7" i="2"/>
  <c r="BO9" i="2"/>
  <c r="BO10" i="2"/>
  <c r="BO11" i="2"/>
  <c r="BO12" i="2"/>
  <c r="BO13" i="2"/>
  <c r="BO14" i="2"/>
  <c r="BO15" i="2"/>
  <c r="BO16" i="2"/>
  <c r="BO17" i="2"/>
  <c r="BO18" i="2"/>
  <c r="BO19" i="2"/>
  <c r="BN105" i="2"/>
  <c r="BN21" i="2"/>
  <c r="BN22" i="2"/>
  <c r="BN23" i="2"/>
  <c r="BN24" i="2"/>
  <c r="BN25" i="2"/>
  <c r="BN26" i="2"/>
  <c r="BN27" i="2"/>
  <c r="BN28" i="2"/>
  <c r="BN29" i="2"/>
  <c r="BN30" i="2"/>
  <c r="BN31" i="2"/>
  <c r="BN32" i="2"/>
  <c r="BN33" i="2"/>
  <c r="BN34" i="2"/>
  <c r="BN35" i="2"/>
  <c r="BN36" i="2"/>
  <c r="BN37" i="2"/>
  <c r="BN2" i="2"/>
  <c r="BN3" i="2"/>
  <c r="BN4" i="2"/>
  <c r="BN5" i="2"/>
  <c r="BN6" i="2"/>
  <c r="BN7" i="2"/>
  <c r="BN9" i="2"/>
  <c r="BN10" i="2"/>
  <c r="BN11" i="2"/>
  <c r="BN12" i="2"/>
  <c r="BN13" i="2"/>
  <c r="BN14" i="2"/>
  <c r="BN15" i="2"/>
  <c r="BN16" i="2"/>
  <c r="BN17" i="2"/>
  <c r="BN18" i="2"/>
  <c r="BN19" i="2"/>
  <c r="BN74" i="2"/>
  <c r="BN75" i="2"/>
  <c r="BN76" i="2"/>
  <c r="BN77" i="2"/>
  <c r="BN78" i="2"/>
  <c r="BN79" i="2"/>
  <c r="BN80" i="2"/>
  <c r="BN81" i="2"/>
  <c r="BN82" i="2"/>
  <c r="BN83" i="2"/>
  <c r="BN84" i="2"/>
  <c r="BN85" i="2"/>
  <c r="BN86" i="2"/>
  <c r="BN87" i="2"/>
  <c r="BN88" i="2"/>
  <c r="BN89" i="2"/>
  <c r="BN90" i="2"/>
  <c r="BN91" i="2"/>
  <c r="BN92" i="2"/>
  <c r="BN93" i="2"/>
  <c r="BN94" i="2"/>
  <c r="BN95" i="2"/>
  <c r="BN96" i="2"/>
  <c r="BN97" i="2"/>
  <c r="BN98" i="2"/>
  <c r="BN99" i="2"/>
  <c r="BN100" i="2"/>
  <c r="BN101" i="2"/>
  <c r="BN102" i="2"/>
  <c r="BN103" i="2"/>
  <c r="BN104" i="2"/>
  <c r="BN106" i="2"/>
  <c r="BN107" i="2"/>
  <c r="BN108" i="2"/>
  <c r="BN109" i="2"/>
  <c r="BN20" i="2"/>
  <c r="R20" i="2"/>
  <c r="BF21" i="2"/>
  <c r="BF22" i="2"/>
  <c r="BF23" i="2"/>
  <c r="BF24" i="2"/>
  <c r="BF25" i="2"/>
  <c r="BF26" i="2"/>
  <c r="BF27" i="2"/>
  <c r="BF28" i="2"/>
  <c r="BF29" i="2"/>
  <c r="BF30" i="2"/>
  <c r="BF31" i="2"/>
  <c r="BF32" i="2"/>
  <c r="BF33" i="2"/>
  <c r="BF34" i="2"/>
  <c r="BF35" i="2"/>
  <c r="BF36" i="2"/>
  <c r="BF37" i="2"/>
  <c r="BF2" i="2"/>
  <c r="BF4" i="2"/>
  <c r="BF5" i="2"/>
  <c r="BF6" i="2"/>
  <c r="BF7" i="2"/>
  <c r="BF8" i="2"/>
  <c r="BF9" i="2"/>
  <c r="BF10" i="2"/>
  <c r="BF11" i="2"/>
  <c r="BF12" i="2"/>
  <c r="BF13" i="2"/>
  <c r="BF14" i="2"/>
  <c r="BF15" i="2"/>
  <c r="BF16" i="2"/>
  <c r="BF17" i="2"/>
  <c r="BF18" i="2"/>
  <c r="BF19" i="2"/>
  <c r="BF74" i="2"/>
  <c r="BF75" i="2"/>
  <c r="BF76" i="2"/>
  <c r="BF77" i="2"/>
  <c r="BF78" i="2"/>
  <c r="BF79" i="2"/>
  <c r="BF80" i="2"/>
  <c r="BF81" i="2"/>
  <c r="BF82" i="2"/>
  <c r="BF83" i="2"/>
  <c r="BF84" i="2"/>
  <c r="BF85" i="2"/>
  <c r="BF86" i="2"/>
  <c r="BF87" i="2"/>
  <c r="BF88" i="2"/>
  <c r="BF89" i="2"/>
  <c r="BF90" i="2"/>
  <c r="BF91" i="2"/>
  <c r="BF92" i="2"/>
  <c r="BF93" i="2"/>
  <c r="BF94" i="2"/>
  <c r="BF95" i="2"/>
  <c r="BF96" i="2"/>
  <c r="BF97" i="2"/>
  <c r="BF98" i="2"/>
  <c r="BF99" i="2"/>
  <c r="BF100" i="2"/>
  <c r="BF101" i="2"/>
  <c r="BF102" i="2"/>
  <c r="BF103" i="2"/>
  <c r="BF104" i="2"/>
  <c r="BF105" i="2"/>
  <c r="BF106" i="2"/>
  <c r="BF107" i="2"/>
  <c r="BF108" i="2"/>
  <c r="BF109" i="2"/>
  <c r="BF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2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BE74" i="2"/>
  <c r="BG74" i="2"/>
  <c r="BH74" i="2"/>
  <c r="BE75" i="2"/>
  <c r="BG75" i="2"/>
  <c r="BH75" i="2"/>
  <c r="BE76" i="2"/>
  <c r="BG76" i="2"/>
  <c r="BH76" i="2"/>
  <c r="BE77" i="2"/>
  <c r="BG77" i="2"/>
  <c r="BH77" i="2"/>
  <c r="BE78" i="2"/>
  <c r="BG78" i="2"/>
  <c r="BH78" i="2"/>
  <c r="BE79" i="2"/>
  <c r="BG79" i="2"/>
  <c r="BH79" i="2"/>
  <c r="BE80" i="2"/>
  <c r="BG80" i="2"/>
  <c r="BH80" i="2"/>
  <c r="BE81" i="2"/>
  <c r="BG81" i="2"/>
  <c r="BH81" i="2"/>
  <c r="BE82" i="2"/>
  <c r="BG82" i="2"/>
  <c r="BH82" i="2"/>
  <c r="BE83" i="2"/>
  <c r="BG83" i="2"/>
  <c r="BH83" i="2"/>
  <c r="BE84" i="2"/>
  <c r="BG84" i="2"/>
  <c r="BH84" i="2"/>
  <c r="BE85" i="2"/>
  <c r="BG85" i="2"/>
  <c r="BH85" i="2"/>
  <c r="BE86" i="2"/>
  <c r="BG86" i="2"/>
  <c r="BH86" i="2"/>
  <c r="BE87" i="2"/>
  <c r="BG87" i="2"/>
  <c r="BH87" i="2"/>
  <c r="BE88" i="2"/>
  <c r="BG88" i="2"/>
  <c r="BH88" i="2"/>
  <c r="BE89" i="2"/>
  <c r="BG89" i="2"/>
  <c r="BH89" i="2"/>
  <c r="BE90" i="2"/>
  <c r="BG90" i="2"/>
  <c r="BH90" i="2"/>
  <c r="BE91" i="2"/>
  <c r="BG91" i="2"/>
  <c r="BH91" i="2"/>
  <c r="BE92" i="2"/>
  <c r="BG92" i="2"/>
  <c r="BH92" i="2"/>
  <c r="BE93" i="2"/>
  <c r="BG93" i="2"/>
  <c r="BH93" i="2"/>
  <c r="BE94" i="2"/>
  <c r="BG94" i="2"/>
  <c r="BH94" i="2"/>
  <c r="BE95" i="2"/>
  <c r="BG95" i="2"/>
  <c r="BH95" i="2"/>
  <c r="BE96" i="2"/>
  <c r="BG96" i="2"/>
  <c r="BH96" i="2"/>
  <c r="BE97" i="2"/>
  <c r="BG97" i="2"/>
  <c r="BH97" i="2"/>
  <c r="BE98" i="2"/>
  <c r="BG98" i="2"/>
  <c r="BH98" i="2"/>
  <c r="BE99" i="2"/>
  <c r="BG99" i="2"/>
  <c r="BH99" i="2"/>
  <c r="BE100" i="2"/>
  <c r="BG100" i="2"/>
  <c r="BH100" i="2"/>
  <c r="BE101" i="2"/>
  <c r="BG101" i="2"/>
  <c r="BH101" i="2"/>
  <c r="BE102" i="2"/>
  <c r="BG102" i="2"/>
  <c r="BH102" i="2"/>
  <c r="BE103" i="2"/>
  <c r="BG103" i="2"/>
  <c r="BH103" i="2"/>
  <c r="BE104" i="2"/>
  <c r="BG104" i="2"/>
  <c r="BH104" i="2"/>
  <c r="BE105" i="2"/>
  <c r="BG105" i="2"/>
  <c r="BH105" i="2"/>
  <c r="BE106" i="2"/>
  <c r="BG106" i="2"/>
  <c r="BH106" i="2"/>
  <c r="BE107" i="2"/>
  <c r="BG107" i="2"/>
  <c r="BH107" i="2"/>
  <c r="BE108" i="2"/>
  <c r="BG108" i="2"/>
  <c r="BH108" i="2"/>
  <c r="BE109" i="2"/>
  <c r="BG109" i="2"/>
  <c r="BH109" i="2"/>
  <c r="BH21" i="2"/>
  <c r="BH22" i="2"/>
  <c r="BH23" i="2"/>
  <c r="BH24" i="2"/>
  <c r="BH25" i="2"/>
  <c r="BH26" i="2"/>
  <c r="BH27" i="2"/>
  <c r="BH28" i="2"/>
  <c r="BH29" i="2"/>
  <c r="BH30" i="2"/>
  <c r="BH31" i="2"/>
  <c r="BH32" i="2"/>
  <c r="BH33" i="2"/>
  <c r="BH34" i="2"/>
  <c r="BH35" i="2"/>
  <c r="BH36" i="2"/>
  <c r="BH37" i="2"/>
  <c r="BH2" i="2"/>
  <c r="BH4" i="2"/>
  <c r="BH5" i="2"/>
  <c r="BH6" i="2"/>
  <c r="BH7" i="2"/>
  <c r="BH8" i="2"/>
  <c r="BH9" i="2"/>
  <c r="BH10" i="2"/>
  <c r="BH11" i="2"/>
  <c r="BH12" i="2"/>
  <c r="BH13" i="2"/>
  <c r="BH14" i="2"/>
  <c r="BH15" i="2"/>
  <c r="BH16" i="2"/>
  <c r="BH17" i="2"/>
  <c r="BH18" i="2"/>
  <c r="BH19" i="2"/>
  <c r="BH20" i="2"/>
  <c r="BO74" i="2"/>
  <c r="BO75" i="2"/>
  <c r="BO76" i="2"/>
  <c r="BO77" i="2"/>
  <c r="BO78" i="2"/>
  <c r="BO79" i="2"/>
  <c r="BO80" i="2"/>
  <c r="BO81" i="2"/>
  <c r="BO82" i="2"/>
  <c r="BO83" i="2"/>
  <c r="BO84" i="2"/>
  <c r="BO85" i="2"/>
  <c r="BO86" i="2"/>
  <c r="BO87" i="2"/>
  <c r="BO88" i="2"/>
  <c r="BO89" i="2"/>
  <c r="BO90" i="2"/>
  <c r="BO91" i="2"/>
  <c r="BO92" i="2"/>
  <c r="BO93" i="2"/>
  <c r="BO94" i="2"/>
  <c r="BO95" i="2"/>
  <c r="BO96" i="2"/>
  <c r="BO97" i="2"/>
  <c r="BO98" i="2"/>
  <c r="BO99" i="2"/>
  <c r="BO100" i="2"/>
  <c r="BO101" i="2"/>
  <c r="BO102" i="2"/>
  <c r="BO103" i="2"/>
  <c r="BO104" i="2"/>
  <c r="BO105" i="2"/>
  <c r="BO106" i="2"/>
  <c r="BO107" i="2"/>
  <c r="BO108" i="2"/>
  <c r="BO109" i="2"/>
  <c r="BE21" i="2"/>
  <c r="BE22" i="2"/>
  <c r="BE23" i="2"/>
  <c r="BE24" i="2"/>
  <c r="BE25" i="2"/>
  <c r="BE26" i="2"/>
  <c r="BE27" i="2"/>
  <c r="BE28" i="2"/>
  <c r="BE29" i="2"/>
  <c r="BE30" i="2"/>
  <c r="BE31" i="2"/>
  <c r="BE32" i="2"/>
  <c r="BE33" i="2"/>
  <c r="BE34" i="2"/>
  <c r="BE35" i="2"/>
  <c r="BE36" i="2"/>
  <c r="BE37" i="2"/>
  <c r="BE2" i="2"/>
  <c r="BE3" i="2"/>
  <c r="BE4" i="2"/>
  <c r="BE5" i="2"/>
  <c r="BE6" i="2"/>
  <c r="BE7" i="2"/>
  <c r="BE8" i="2"/>
  <c r="BE9" i="2"/>
  <c r="BE10" i="2"/>
  <c r="BE11" i="2"/>
  <c r="BE12" i="2"/>
  <c r="BE13" i="2"/>
  <c r="BE14" i="2"/>
  <c r="BE15" i="2"/>
  <c r="BE16" i="2"/>
  <c r="BE17" i="2"/>
  <c r="BE18" i="2"/>
  <c r="BE19" i="2"/>
  <c r="BE20" i="2"/>
  <c r="AA21" i="2"/>
  <c r="AA22" i="2"/>
  <c r="AA23" i="2"/>
  <c r="AA24" i="2"/>
  <c r="AA25" i="2"/>
  <c r="AA26" i="2"/>
  <c r="AA27" i="2"/>
  <c r="AA28" i="2"/>
  <c r="AA29" i="2"/>
  <c r="AA30" i="2"/>
  <c r="AA31" i="2"/>
  <c r="AA32" i="2"/>
  <c r="AA33" i="2"/>
  <c r="AA34" i="2"/>
  <c r="AA35" i="2"/>
  <c r="AA36" i="2"/>
  <c r="AA37" i="2"/>
  <c r="AA2" i="2"/>
  <c r="AA3" i="2"/>
  <c r="AA4" i="2"/>
  <c r="AA5" i="2"/>
  <c r="AA6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U21" i="2"/>
  <c r="W21" i="2"/>
  <c r="U22" i="2"/>
  <c r="W22" i="2"/>
  <c r="U23" i="2"/>
  <c r="W23" i="2"/>
  <c r="U24" i="2"/>
  <c r="W24" i="2"/>
  <c r="U25" i="2"/>
  <c r="W25" i="2"/>
  <c r="U26" i="2"/>
  <c r="W26" i="2"/>
  <c r="U27" i="2"/>
  <c r="W27" i="2"/>
  <c r="U28" i="2"/>
  <c r="W28" i="2"/>
  <c r="U29" i="2"/>
  <c r="W29" i="2"/>
  <c r="U30" i="2"/>
  <c r="W30" i="2"/>
  <c r="U31" i="2"/>
  <c r="W31" i="2"/>
  <c r="U32" i="2"/>
  <c r="W32" i="2"/>
  <c r="U33" i="2"/>
  <c r="W33" i="2"/>
  <c r="U34" i="2"/>
  <c r="W34" i="2"/>
  <c r="U35" i="2"/>
  <c r="W35" i="2"/>
  <c r="U36" i="2"/>
  <c r="W36" i="2"/>
  <c r="U37" i="2"/>
  <c r="W37" i="2"/>
  <c r="U2" i="2"/>
  <c r="W2" i="2"/>
  <c r="U3" i="2"/>
  <c r="W3" i="2"/>
  <c r="U4" i="2"/>
  <c r="W4" i="2"/>
  <c r="U5" i="2"/>
  <c r="W5" i="2"/>
  <c r="U6" i="2"/>
  <c r="W6" i="2"/>
  <c r="U7" i="2"/>
  <c r="W7" i="2"/>
  <c r="U8" i="2"/>
  <c r="W8" i="2"/>
  <c r="U9" i="2"/>
  <c r="W9" i="2"/>
  <c r="U10" i="2"/>
  <c r="W10" i="2"/>
  <c r="U11" i="2"/>
  <c r="W11" i="2"/>
  <c r="U12" i="2"/>
  <c r="W12" i="2"/>
  <c r="U13" i="2"/>
  <c r="W13" i="2"/>
  <c r="U14" i="2"/>
  <c r="W14" i="2"/>
  <c r="U15" i="2"/>
  <c r="W15" i="2"/>
  <c r="U16" i="2"/>
  <c r="W16" i="2"/>
  <c r="U17" i="2"/>
  <c r="W17" i="2"/>
  <c r="U18" i="2"/>
  <c r="W18" i="2"/>
  <c r="U19" i="2"/>
  <c r="W19" i="2"/>
  <c r="S21" i="2"/>
  <c r="T21" i="2"/>
  <c r="S22" i="2"/>
  <c r="T22" i="2"/>
  <c r="S23" i="2"/>
  <c r="T23" i="2"/>
  <c r="S24" i="2"/>
  <c r="T24" i="2"/>
  <c r="S25" i="2"/>
  <c r="T25" i="2"/>
  <c r="S26" i="2"/>
  <c r="T26" i="2"/>
  <c r="S27" i="2"/>
  <c r="T27" i="2"/>
  <c r="S28" i="2"/>
  <c r="T28" i="2"/>
  <c r="S29" i="2"/>
  <c r="T29" i="2"/>
  <c r="S30" i="2"/>
  <c r="T30" i="2"/>
  <c r="S31" i="2"/>
  <c r="T31" i="2"/>
  <c r="S32" i="2"/>
  <c r="T32" i="2"/>
  <c r="S33" i="2"/>
  <c r="T33" i="2"/>
  <c r="S34" i="2"/>
  <c r="T34" i="2"/>
  <c r="S35" i="2"/>
  <c r="T35" i="2"/>
  <c r="S36" i="2"/>
  <c r="T36" i="2"/>
  <c r="S37" i="2"/>
  <c r="T37" i="2"/>
  <c r="S2" i="2"/>
  <c r="T2" i="2"/>
  <c r="S3" i="2"/>
  <c r="T3" i="2"/>
  <c r="S4" i="2"/>
  <c r="T4" i="2"/>
  <c r="S5" i="2"/>
  <c r="T5" i="2"/>
  <c r="S6" i="2"/>
  <c r="T6" i="2"/>
  <c r="S7" i="2"/>
  <c r="T7" i="2"/>
  <c r="S8" i="2"/>
  <c r="T8" i="2"/>
  <c r="S9" i="2"/>
  <c r="T9" i="2"/>
  <c r="S10" i="2"/>
  <c r="T10" i="2"/>
  <c r="S11" i="2"/>
  <c r="T11" i="2"/>
  <c r="S12" i="2"/>
  <c r="T12" i="2"/>
  <c r="S13" i="2"/>
  <c r="T13" i="2"/>
  <c r="S14" i="2"/>
  <c r="T14" i="2"/>
  <c r="S15" i="2"/>
  <c r="T15" i="2"/>
  <c r="S16" i="2"/>
  <c r="T16" i="2"/>
  <c r="S17" i="2"/>
  <c r="T17" i="2"/>
  <c r="S18" i="2"/>
  <c r="T18" i="2"/>
  <c r="S19" i="2"/>
  <c r="T19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M21" i="2"/>
  <c r="N21" i="2"/>
  <c r="O21" i="2"/>
  <c r="P21" i="2"/>
  <c r="M22" i="2"/>
  <c r="N22" i="2"/>
  <c r="O22" i="2"/>
  <c r="P22" i="2"/>
  <c r="M23" i="2"/>
  <c r="N23" i="2"/>
  <c r="O23" i="2"/>
  <c r="P23" i="2"/>
  <c r="M24" i="2"/>
  <c r="N24" i="2"/>
  <c r="O24" i="2"/>
  <c r="P24" i="2"/>
  <c r="M25" i="2"/>
  <c r="N25" i="2"/>
  <c r="O25" i="2"/>
  <c r="P25" i="2"/>
  <c r="M26" i="2"/>
  <c r="N26" i="2"/>
  <c r="O26" i="2"/>
  <c r="P26" i="2"/>
  <c r="M27" i="2"/>
  <c r="N27" i="2"/>
  <c r="O27" i="2"/>
  <c r="P27" i="2"/>
  <c r="M28" i="2"/>
  <c r="N28" i="2"/>
  <c r="O28" i="2"/>
  <c r="P28" i="2"/>
  <c r="M29" i="2"/>
  <c r="N29" i="2"/>
  <c r="O29" i="2"/>
  <c r="P29" i="2"/>
  <c r="M30" i="2"/>
  <c r="N30" i="2"/>
  <c r="O30" i="2"/>
  <c r="P30" i="2"/>
  <c r="M31" i="2"/>
  <c r="N31" i="2"/>
  <c r="O31" i="2"/>
  <c r="P31" i="2"/>
  <c r="M32" i="2"/>
  <c r="N32" i="2"/>
  <c r="O32" i="2"/>
  <c r="P32" i="2"/>
  <c r="M33" i="2"/>
  <c r="N33" i="2"/>
  <c r="O33" i="2"/>
  <c r="P33" i="2"/>
  <c r="M34" i="2"/>
  <c r="N34" i="2"/>
  <c r="O34" i="2"/>
  <c r="P34" i="2"/>
  <c r="M35" i="2"/>
  <c r="N35" i="2"/>
  <c r="O35" i="2"/>
  <c r="P35" i="2"/>
  <c r="M36" i="2"/>
  <c r="N36" i="2"/>
  <c r="O36" i="2"/>
  <c r="P36" i="2"/>
  <c r="M37" i="2"/>
  <c r="N37" i="2"/>
  <c r="O37" i="2"/>
  <c r="P37" i="2"/>
  <c r="N2" i="2"/>
  <c r="O2" i="2"/>
  <c r="P2" i="2"/>
  <c r="M3" i="2"/>
  <c r="N3" i="2"/>
  <c r="O3" i="2"/>
  <c r="P3" i="2"/>
  <c r="M4" i="2"/>
  <c r="N4" i="2"/>
  <c r="O4" i="2"/>
  <c r="P4" i="2"/>
  <c r="M5" i="2"/>
  <c r="N5" i="2"/>
  <c r="O5" i="2"/>
  <c r="P5" i="2"/>
  <c r="M6" i="2"/>
  <c r="N6" i="2"/>
  <c r="O6" i="2"/>
  <c r="P6" i="2"/>
  <c r="M7" i="2"/>
  <c r="N7" i="2"/>
  <c r="O7" i="2"/>
  <c r="P7" i="2"/>
  <c r="M8" i="2"/>
  <c r="N8" i="2"/>
  <c r="O8" i="2"/>
  <c r="P8" i="2"/>
  <c r="M9" i="2"/>
  <c r="N9" i="2"/>
  <c r="O9" i="2"/>
  <c r="P9" i="2"/>
  <c r="M10" i="2"/>
  <c r="N10" i="2"/>
  <c r="O10" i="2"/>
  <c r="P10" i="2"/>
  <c r="M11" i="2"/>
  <c r="N11" i="2"/>
  <c r="O11" i="2"/>
  <c r="P11" i="2"/>
  <c r="M12" i="2"/>
  <c r="N12" i="2"/>
  <c r="O12" i="2"/>
  <c r="P12" i="2"/>
  <c r="M13" i="2"/>
  <c r="N13" i="2"/>
  <c r="O13" i="2"/>
  <c r="P13" i="2"/>
  <c r="M14" i="2"/>
  <c r="N14" i="2"/>
  <c r="O14" i="2"/>
  <c r="P14" i="2"/>
  <c r="M15" i="2"/>
  <c r="N15" i="2"/>
  <c r="O15" i="2"/>
  <c r="P15" i="2"/>
  <c r="M16" i="2"/>
  <c r="N16" i="2"/>
  <c r="O16" i="2"/>
  <c r="P16" i="2"/>
  <c r="M17" i="2"/>
  <c r="N17" i="2"/>
  <c r="O17" i="2"/>
  <c r="P17" i="2"/>
  <c r="M18" i="2"/>
  <c r="N18" i="2"/>
  <c r="O18" i="2"/>
  <c r="P18" i="2"/>
  <c r="M19" i="2"/>
  <c r="N19" i="2"/>
  <c r="O19" i="2"/>
  <c r="P19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2" i="2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W20" i="2"/>
  <c r="Y20" i="2"/>
  <c r="G20" i="2"/>
  <c r="H20" i="2"/>
  <c r="I20" i="2"/>
  <c r="K20" i="2"/>
  <c r="L20" i="2"/>
  <c r="M20" i="2"/>
  <c r="N20" i="2"/>
  <c r="O20" i="2"/>
  <c r="P20" i="2"/>
  <c r="Q20" i="2"/>
  <c r="S20" i="2"/>
  <c r="T20" i="2"/>
  <c r="U20" i="2"/>
  <c r="AA20" i="2"/>
  <c r="AC20" i="2"/>
  <c r="AD20" i="2"/>
  <c r="AB20" i="2" s="1"/>
  <c r="AE20" i="2"/>
  <c r="AF20" i="2"/>
  <c r="AG20" i="2"/>
  <c r="AI20" i="2"/>
  <c r="AX20" i="2"/>
  <c r="AY20" i="2"/>
  <c r="AZ20" i="2"/>
  <c r="BA20" i="2"/>
  <c r="BB20" i="2"/>
  <c r="BC20" i="2"/>
  <c r="BD20" i="2"/>
  <c r="BG20" i="2"/>
  <c r="BI20" i="2"/>
  <c r="BJ20" i="2"/>
  <c r="BL20" i="2"/>
  <c r="BM20" i="2"/>
  <c r="BO20" i="2"/>
  <c r="BP20" i="2"/>
  <c r="BQ20" i="2"/>
  <c r="BR20" i="2"/>
  <c r="BS20" i="2"/>
  <c r="G21" i="2"/>
  <c r="H21" i="2"/>
  <c r="I21" i="2"/>
  <c r="K21" i="2"/>
  <c r="L21" i="2"/>
  <c r="AC21" i="2"/>
  <c r="AD21" i="2"/>
  <c r="AB21" i="2" s="1"/>
  <c r="AE21" i="2"/>
  <c r="AF21" i="2"/>
  <c r="AG21" i="2"/>
  <c r="AH21" i="2"/>
  <c r="AI21" i="2"/>
  <c r="AO21" i="2"/>
  <c r="AQ21" i="2"/>
  <c r="AX21" i="2"/>
  <c r="AY21" i="2"/>
  <c r="AZ21" i="2"/>
  <c r="BA21" i="2"/>
  <c r="BB21" i="2"/>
  <c r="BC21" i="2"/>
  <c r="BD21" i="2"/>
  <c r="BG21" i="2"/>
  <c r="BI21" i="2"/>
  <c r="BL21" i="2"/>
  <c r="BM21" i="2"/>
  <c r="BQ21" i="2"/>
  <c r="BR21" i="2"/>
  <c r="BS21" i="2"/>
  <c r="G22" i="2"/>
  <c r="H22" i="2"/>
  <c r="I22" i="2"/>
  <c r="K22" i="2"/>
  <c r="L22" i="2"/>
  <c r="AC22" i="2"/>
  <c r="AD22" i="2"/>
  <c r="AB22" i="2" s="1"/>
  <c r="AE22" i="2"/>
  <c r="AF22" i="2"/>
  <c r="AG22" i="2"/>
  <c r="AH22" i="2"/>
  <c r="AI22" i="2"/>
  <c r="AO22" i="2"/>
  <c r="AQ22" i="2"/>
  <c r="AX22" i="2"/>
  <c r="AY22" i="2"/>
  <c r="AZ22" i="2"/>
  <c r="BA22" i="2"/>
  <c r="BB22" i="2"/>
  <c r="BC22" i="2"/>
  <c r="BD22" i="2"/>
  <c r="BG22" i="2"/>
  <c r="BI22" i="2"/>
  <c r="BL22" i="2"/>
  <c r="BM22" i="2"/>
  <c r="BQ22" i="2"/>
  <c r="BR22" i="2"/>
  <c r="BS22" i="2"/>
  <c r="G23" i="2"/>
  <c r="H23" i="2"/>
  <c r="I23" i="2"/>
  <c r="K23" i="2"/>
  <c r="L23" i="2"/>
  <c r="AC23" i="2"/>
  <c r="AD23" i="2"/>
  <c r="AB23" i="2" s="1"/>
  <c r="AE23" i="2"/>
  <c r="AF23" i="2"/>
  <c r="AG23" i="2"/>
  <c r="AH23" i="2"/>
  <c r="AI23" i="2"/>
  <c r="AO23" i="2"/>
  <c r="AQ23" i="2"/>
  <c r="AX23" i="2"/>
  <c r="AY23" i="2"/>
  <c r="AZ23" i="2"/>
  <c r="BA23" i="2"/>
  <c r="BB23" i="2"/>
  <c r="BC23" i="2"/>
  <c r="BD23" i="2"/>
  <c r="BG23" i="2"/>
  <c r="BI23" i="2"/>
  <c r="BL23" i="2"/>
  <c r="BM23" i="2"/>
  <c r="BQ23" i="2"/>
  <c r="BR23" i="2"/>
  <c r="BS23" i="2"/>
  <c r="G24" i="2"/>
  <c r="H24" i="2"/>
  <c r="I24" i="2"/>
  <c r="K24" i="2"/>
  <c r="L24" i="2"/>
  <c r="AC24" i="2"/>
  <c r="AD24" i="2"/>
  <c r="AB24" i="2" s="1"/>
  <c r="AE24" i="2"/>
  <c r="AF24" i="2"/>
  <c r="AG24" i="2"/>
  <c r="AH24" i="2"/>
  <c r="AI24" i="2"/>
  <c r="AO24" i="2"/>
  <c r="AQ24" i="2"/>
  <c r="AX24" i="2"/>
  <c r="AY24" i="2"/>
  <c r="AZ24" i="2"/>
  <c r="BA24" i="2"/>
  <c r="BB24" i="2"/>
  <c r="BC24" i="2"/>
  <c r="BD24" i="2"/>
  <c r="BG24" i="2"/>
  <c r="BI24" i="2"/>
  <c r="BL24" i="2"/>
  <c r="BM24" i="2"/>
  <c r="BQ24" i="2"/>
  <c r="BR24" i="2"/>
  <c r="BS24" i="2"/>
  <c r="G25" i="2"/>
  <c r="H25" i="2"/>
  <c r="I25" i="2"/>
  <c r="K25" i="2"/>
  <c r="L25" i="2"/>
  <c r="AC25" i="2"/>
  <c r="AD25" i="2"/>
  <c r="AB25" i="2" s="1"/>
  <c r="AE25" i="2"/>
  <c r="AF25" i="2"/>
  <c r="AG25" i="2"/>
  <c r="AH25" i="2"/>
  <c r="AI25" i="2"/>
  <c r="AO25" i="2"/>
  <c r="AQ25" i="2"/>
  <c r="AX25" i="2"/>
  <c r="AY25" i="2"/>
  <c r="AZ25" i="2"/>
  <c r="BA25" i="2"/>
  <c r="BB25" i="2"/>
  <c r="BC25" i="2"/>
  <c r="BD25" i="2"/>
  <c r="BG25" i="2"/>
  <c r="BI25" i="2"/>
  <c r="BL25" i="2"/>
  <c r="BM25" i="2"/>
  <c r="BQ25" i="2"/>
  <c r="BR25" i="2"/>
  <c r="BS25" i="2"/>
  <c r="G26" i="2"/>
  <c r="H26" i="2"/>
  <c r="I26" i="2"/>
  <c r="K26" i="2"/>
  <c r="L26" i="2"/>
  <c r="AC26" i="2"/>
  <c r="AD26" i="2"/>
  <c r="AB26" i="2" s="1"/>
  <c r="AE26" i="2"/>
  <c r="AF26" i="2"/>
  <c r="AG26" i="2"/>
  <c r="AH26" i="2"/>
  <c r="AI26" i="2"/>
  <c r="AO26" i="2"/>
  <c r="AQ26" i="2"/>
  <c r="AX26" i="2"/>
  <c r="AY26" i="2"/>
  <c r="AZ26" i="2"/>
  <c r="BA26" i="2"/>
  <c r="BB26" i="2"/>
  <c r="BC26" i="2"/>
  <c r="BD26" i="2"/>
  <c r="BG26" i="2"/>
  <c r="BI26" i="2"/>
  <c r="BL26" i="2"/>
  <c r="BM26" i="2"/>
  <c r="BQ26" i="2"/>
  <c r="BR26" i="2"/>
  <c r="BS26" i="2"/>
  <c r="G27" i="2"/>
  <c r="H27" i="2"/>
  <c r="I27" i="2"/>
  <c r="K27" i="2"/>
  <c r="L27" i="2"/>
  <c r="AC27" i="2"/>
  <c r="AD27" i="2"/>
  <c r="AB27" i="2" s="1"/>
  <c r="AE27" i="2"/>
  <c r="AF27" i="2"/>
  <c r="AG27" i="2"/>
  <c r="AH27" i="2"/>
  <c r="AI27" i="2"/>
  <c r="AO27" i="2"/>
  <c r="AQ27" i="2"/>
  <c r="AX27" i="2"/>
  <c r="AY27" i="2"/>
  <c r="AZ27" i="2"/>
  <c r="BA27" i="2"/>
  <c r="BB27" i="2"/>
  <c r="BC27" i="2"/>
  <c r="BD27" i="2"/>
  <c r="BG27" i="2"/>
  <c r="BI27" i="2"/>
  <c r="BL27" i="2"/>
  <c r="BM27" i="2"/>
  <c r="BQ27" i="2"/>
  <c r="BR27" i="2"/>
  <c r="BS27" i="2"/>
  <c r="G28" i="2"/>
  <c r="H28" i="2"/>
  <c r="I28" i="2"/>
  <c r="K28" i="2"/>
  <c r="L28" i="2"/>
  <c r="AC28" i="2"/>
  <c r="AD28" i="2"/>
  <c r="AB28" i="2" s="1"/>
  <c r="AE28" i="2"/>
  <c r="AF28" i="2"/>
  <c r="AG28" i="2"/>
  <c r="AI28" i="2"/>
  <c r="AO28" i="2"/>
  <c r="AQ28" i="2"/>
  <c r="AX28" i="2"/>
  <c r="AY28" i="2"/>
  <c r="AZ28" i="2"/>
  <c r="BA28" i="2"/>
  <c r="BB28" i="2"/>
  <c r="BC28" i="2"/>
  <c r="BD28" i="2"/>
  <c r="BG28" i="2"/>
  <c r="BI28" i="2"/>
  <c r="BL28" i="2"/>
  <c r="BM28" i="2"/>
  <c r="BQ28" i="2"/>
  <c r="BR28" i="2"/>
  <c r="BS28" i="2"/>
  <c r="G29" i="2"/>
  <c r="H29" i="2"/>
  <c r="I29" i="2"/>
  <c r="K29" i="2"/>
  <c r="L29" i="2"/>
  <c r="AC29" i="2"/>
  <c r="AD29" i="2"/>
  <c r="AB29" i="2" s="1"/>
  <c r="AE29" i="2"/>
  <c r="AF29" i="2"/>
  <c r="AG29" i="2"/>
  <c r="AH29" i="2"/>
  <c r="AI29" i="2"/>
  <c r="AO29" i="2"/>
  <c r="AQ29" i="2"/>
  <c r="AX29" i="2"/>
  <c r="AY29" i="2"/>
  <c r="AZ29" i="2"/>
  <c r="BA29" i="2"/>
  <c r="BB29" i="2"/>
  <c r="BC29" i="2"/>
  <c r="BD29" i="2"/>
  <c r="BG29" i="2"/>
  <c r="BI29" i="2"/>
  <c r="BL29" i="2"/>
  <c r="BM29" i="2"/>
  <c r="BQ29" i="2"/>
  <c r="BR29" i="2"/>
  <c r="BS29" i="2"/>
  <c r="G30" i="2"/>
  <c r="H30" i="2"/>
  <c r="I30" i="2"/>
  <c r="K30" i="2"/>
  <c r="L30" i="2"/>
  <c r="AC30" i="2"/>
  <c r="AD30" i="2"/>
  <c r="AB30" i="2" s="1"/>
  <c r="AE30" i="2"/>
  <c r="AF30" i="2"/>
  <c r="AG30" i="2"/>
  <c r="AH30" i="2"/>
  <c r="AI30" i="2"/>
  <c r="AO30" i="2"/>
  <c r="AQ30" i="2"/>
  <c r="AX30" i="2"/>
  <c r="AY30" i="2"/>
  <c r="AZ30" i="2"/>
  <c r="BA30" i="2"/>
  <c r="BB30" i="2"/>
  <c r="BC30" i="2"/>
  <c r="BD30" i="2"/>
  <c r="BG30" i="2"/>
  <c r="BI30" i="2"/>
  <c r="BL30" i="2"/>
  <c r="BM30" i="2"/>
  <c r="BQ30" i="2"/>
  <c r="BR30" i="2"/>
  <c r="BS30" i="2"/>
  <c r="G31" i="2"/>
  <c r="H31" i="2"/>
  <c r="I31" i="2"/>
  <c r="K31" i="2"/>
  <c r="L31" i="2"/>
  <c r="AC31" i="2"/>
  <c r="AD31" i="2"/>
  <c r="AB31" i="2" s="1"/>
  <c r="AE31" i="2"/>
  <c r="AF31" i="2"/>
  <c r="AG31" i="2"/>
  <c r="AH31" i="2"/>
  <c r="AI31" i="2"/>
  <c r="AO31" i="2"/>
  <c r="AQ31" i="2"/>
  <c r="AX31" i="2"/>
  <c r="AY31" i="2"/>
  <c r="AZ31" i="2"/>
  <c r="BA31" i="2"/>
  <c r="BB31" i="2"/>
  <c r="BC31" i="2"/>
  <c r="BD31" i="2"/>
  <c r="BG31" i="2"/>
  <c r="BI31" i="2"/>
  <c r="BL31" i="2"/>
  <c r="BM31" i="2"/>
  <c r="BQ31" i="2"/>
  <c r="BR31" i="2"/>
  <c r="BS31" i="2"/>
  <c r="G32" i="2"/>
  <c r="H32" i="2"/>
  <c r="I32" i="2"/>
  <c r="K32" i="2"/>
  <c r="L32" i="2"/>
  <c r="AC32" i="2"/>
  <c r="AD32" i="2"/>
  <c r="AB32" i="2" s="1"/>
  <c r="AE32" i="2"/>
  <c r="AF32" i="2"/>
  <c r="AG32" i="2"/>
  <c r="AH32" i="2"/>
  <c r="AI32" i="2"/>
  <c r="AO32" i="2"/>
  <c r="AQ32" i="2"/>
  <c r="AX32" i="2"/>
  <c r="AY32" i="2"/>
  <c r="AZ32" i="2"/>
  <c r="BA32" i="2"/>
  <c r="BB32" i="2"/>
  <c r="BC32" i="2"/>
  <c r="BD32" i="2"/>
  <c r="BG32" i="2"/>
  <c r="BI32" i="2"/>
  <c r="BL32" i="2"/>
  <c r="BM32" i="2"/>
  <c r="BQ32" i="2"/>
  <c r="BR32" i="2"/>
  <c r="BS32" i="2"/>
  <c r="G33" i="2"/>
  <c r="H33" i="2"/>
  <c r="I33" i="2"/>
  <c r="K33" i="2"/>
  <c r="L33" i="2"/>
  <c r="AC33" i="2"/>
  <c r="AD33" i="2"/>
  <c r="AB33" i="2" s="1"/>
  <c r="AE33" i="2"/>
  <c r="AF33" i="2"/>
  <c r="AG33" i="2"/>
  <c r="AH33" i="2"/>
  <c r="AI33" i="2"/>
  <c r="AO33" i="2"/>
  <c r="AQ33" i="2"/>
  <c r="AX33" i="2"/>
  <c r="AY33" i="2"/>
  <c r="AZ33" i="2"/>
  <c r="BA33" i="2"/>
  <c r="BB33" i="2"/>
  <c r="BC33" i="2"/>
  <c r="BD33" i="2"/>
  <c r="BG33" i="2"/>
  <c r="BI33" i="2"/>
  <c r="BL33" i="2"/>
  <c r="BM33" i="2"/>
  <c r="BQ33" i="2"/>
  <c r="BR33" i="2"/>
  <c r="BS33" i="2"/>
  <c r="G34" i="2"/>
  <c r="H34" i="2"/>
  <c r="I34" i="2"/>
  <c r="K34" i="2"/>
  <c r="L34" i="2"/>
  <c r="AC34" i="2"/>
  <c r="AD34" i="2"/>
  <c r="AB34" i="2" s="1"/>
  <c r="AE34" i="2"/>
  <c r="AF34" i="2"/>
  <c r="AG34" i="2"/>
  <c r="AH34" i="2"/>
  <c r="AI34" i="2"/>
  <c r="AO34" i="2"/>
  <c r="AQ34" i="2"/>
  <c r="AX34" i="2"/>
  <c r="AY34" i="2"/>
  <c r="AZ34" i="2"/>
  <c r="BA34" i="2"/>
  <c r="BB34" i="2"/>
  <c r="BC34" i="2"/>
  <c r="BD34" i="2"/>
  <c r="BG34" i="2"/>
  <c r="BI34" i="2"/>
  <c r="BL34" i="2"/>
  <c r="BM34" i="2"/>
  <c r="BQ34" i="2"/>
  <c r="BR34" i="2"/>
  <c r="BS34" i="2"/>
  <c r="G35" i="2"/>
  <c r="H35" i="2"/>
  <c r="I35" i="2"/>
  <c r="K35" i="2"/>
  <c r="L35" i="2"/>
  <c r="AC35" i="2"/>
  <c r="AD35" i="2"/>
  <c r="AB35" i="2" s="1"/>
  <c r="AE35" i="2"/>
  <c r="AF35" i="2"/>
  <c r="AG35" i="2"/>
  <c r="AH35" i="2"/>
  <c r="AI35" i="2"/>
  <c r="AO35" i="2"/>
  <c r="AQ35" i="2"/>
  <c r="AX35" i="2"/>
  <c r="AY35" i="2"/>
  <c r="AZ35" i="2"/>
  <c r="BA35" i="2"/>
  <c r="BB35" i="2"/>
  <c r="BC35" i="2"/>
  <c r="BD35" i="2"/>
  <c r="BG35" i="2"/>
  <c r="BI35" i="2"/>
  <c r="BL35" i="2"/>
  <c r="BM35" i="2"/>
  <c r="BQ35" i="2"/>
  <c r="BR35" i="2"/>
  <c r="BS35" i="2"/>
  <c r="G36" i="2"/>
  <c r="H36" i="2"/>
  <c r="I36" i="2"/>
  <c r="K36" i="2"/>
  <c r="L36" i="2"/>
  <c r="AC36" i="2"/>
  <c r="AD36" i="2"/>
  <c r="AB36" i="2" s="1"/>
  <c r="AE36" i="2"/>
  <c r="AF36" i="2"/>
  <c r="AG36" i="2"/>
  <c r="AH36" i="2"/>
  <c r="AI36" i="2"/>
  <c r="AO36" i="2"/>
  <c r="AQ36" i="2"/>
  <c r="AX36" i="2"/>
  <c r="AY36" i="2"/>
  <c r="AZ36" i="2"/>
  <c r="BA36" i="2"/>
  <c r="BB36" i="2"/>
  <c r="BC36" i="2"/>
  <c r="BD36" i="2"/>
  <c r="BG36" i="2"/>
  <c r="BI36" i="2"/>
  <c r="BL36" i="2"/>
  <c r="BM36" i="2"/>
  <c r="BQ36" i="2"/>
  <c r="BR36" i="2"/>
  <c r="BS36" i="2"/>
  <c r="G37" i="2"/>
  <c r="H37" i="2"/>
  <c r="I37" i="2"/>
  <c r="K37" i="2"/>
  <c r="L37" i="2"/>
  <c r="AC37" i="2"/>
  <c r="AD37" i="2"/>
  <c r="AB37" i="2" s="1"/>
  <c r="AE37" i="2"/>
  <c r="AF37" i="2"/>
  <c r="AG37" i="2"/>
  <c r="AH37" i="2"/>
  <c r="AI37" i="2"/>
  <c r="AO37" i="2"/>
  <c r="AQ37" i="2"/>
  <c r="AX37" i="2"/>
  <c r="AY37" i="2"/>
  <c r="AZ37" i="2"/>
  <c r="BA37" i="2"/>
  <c r="BB37" i="2"/>
  <c r="BC37" i="2"/>
  <c r="BD37" i="2"/>
  <c r="BG37" i="2"/>
  <c r="BI37" i="2"/>
  <c r="BL37" i="2"/>
  <c r="BM37" i="2"/>
  <c r="BQ37" i="2"/>
  <c r="BR37" i="2"/>
  <c r="BS37" i="2"/>
  <c r="H2" i="2"/>
  <c r="AC2" i="2"/>
  <c r="AD2" i="2"/>
  <c r="AB2" i="2" s="1"/>
  <c r="AE2" i="2"/>
  <c r="AF2" i="2"/>
  <c r="AG2" i="2"/>
  <c r="AH2" i="2"/>
  <c r="AI2" i="2"/>
  <c r="AO2" i="2"/>
  <c r="AQ2" i="2"/>
  <c r="AX2" i="2"/>
  <c r="AY2" i="2"/>
  <c r="AZ2" i="2"/>
  <c r="BA2" i="2"/>
  <c r="BB2" i="2"/>
  <c r="BC2" i="2"/>
  <c r="BD2" i="2"/>
  <c r="BG2" i="2"/>
  <c r="BI2" i="2"/>
  <c r="BL2" i="2"/>
  <c r="BM2" i="2"/>
  <c r="BR2" i="2"/>
  <c r="G3" i="2"/>
  <c r="I3" i="2"/>
  <c r="L3" i="2"/>
  <c r="AC3" i="2"/>
  <c r="AD3" i="2"/>
  <c r="AB3" i="2" s="1"/>
  <c r="AE3" i="2"/>
  <c r="AF3" i="2"/>
  <c r="AG3" i="2"/>
  <c r="AH3" i="2"/>
  <c r="AI3" i="2"/>
  <c r="AO3" i="2"/>
  <c r="AQ3" i="2"/>
  <c r="AX3" i="2"/>
  <c r="AY3" i="2"/>
  <c r="AZ3" i="2"/>
  <c r="BA3" i="2"/>
  <c r="BB3" i="2"/>
  <c r="BC3" i="2"/>
  <c r="BD3" i="2"/>
  <c r="BI3" i="2"/>
  <c r="BL3" i="2"/>
  <c r="BM3" i="2"/>
  <c r="BQ3" i="2"/>
  <c r="BR3" i="2"/>
  <c r="BS3" i="2"/>
  <c r="G4" i="2"/>
  <c r="H4" i="2"/>
  <c r="I4" i="2"/>
  <c r="K4" i="2"/>
  <c r="L4" i="2"/>
  <c r="AC4" i="2"/>
  <c r="AD4" i="2"/>
  <c r="AB4" i="2" s="1"/>
  <c r="AE4" i="2"/>
  <c r="AF4" i="2"/>
  <c r="AG4" i="2"/>
  <c r="AH4" i="2"/>
  <c r="AI4" i="2"/>
  <c r="AO4" i="2"/>
  <c r="AQ4" i="2"/>
  <c r="AY4" i="2"/>
  <c r="AZ4" i="2"/>
  <c r="BA4" i="2"/>
  <c r="BB4" i="2"/>
  <c r="BC4" i="2"/>
  <c r="BD4" i="2"/>
  <c r="BG4" i="2"/>
  <c r="BL4" i="2"/>
  <c r="BM4" i="2"/>
  <c r="BQ4" i="2"/>
  <c r="BR4" i="2"/>
  <c r="BS4" i="2"/>
  <c r="G5" i="2"/>
  <c r="H5" i="2"/>
  <c r="I5" i="2"/>
  <c r="K5" i="2"/>
  <c r="L5" i="2"/>
  <c r="AC5" i="2"/>
  <c r="AD5" i="2"/>
  <c r="AB5" i="2" s="1"/>
  <c r="AE5" i="2"/>
  <c r="AF5" i="2"/>
  <c r="AG5" i="2"/>
  <c r="AH5" i="2"/>
  <c r="AI5" i="2"/>
  <c r="AO5" i="2"/>
  <c r="AQ5" i="2"/>
  <c r="AX5" i="2"/>
  <c r="AY5" i="2"/>
  <c r="AZ5" i="2"/>
  <c r="BA5" i="2"/>
  <c r="BB5" i="2"/>
  <c r="BC5" i="2"/>
  <c r="BD5" i="2"/>
  <c r="BG5" i="2"/>
  <c r="BI5" i="2"/>
  <c r="BL5" i="2"/>
  <c r="BM5" i="2"/>
  <c r="BQ5" i="2"/>
  <c r="BR5" i="2"/>
  <c r="BS5" i="2"/>
  <c r="G6" i="2"/>
  <c r="H6" i="2"/>
  <c r="I6" i="2"/>
  <c r="L6" i="2"/>
  <c r="AC6" i="2"/>
  <c r="AD6" i="2"/>
  <c r="AB6" i="2" s="1"/>
  <c r="AE6" i="2"/>
  <c r="AF6" i="2"/>
  <c r="AG6" i="2"/>
  <c r="AH6" i="2"/>
  <c r="AI6" i="2"/>
  <c r="AO6" i="2"/>
  <c r="AQ6" i="2"/>
  <c r="AX6" i="2"/>
  <c r="AY6" i="2"/>
  <c r="AZ6" i="2"/>
  <c r="BA6" i="2"/>
  <c r="BB6" i="2"/>
  <c r="BC6" i="2"/>
  <c r="BD6" i="2"/>
  <c r="BG6" i="2"/>
  <c r="BI6" i="2"/>
  <c r="BL6" i="2"/>
  <c r="BM6" i="2"/>
  <c r="BQ6" i="2"/>
  <c r="BR6" i="2"/>
  <c r="BS6" i="2"/>
  <c r="G7" i="2"/>
  <c r="H7" i="2"/>
  <c r="I7" i="2"/>
  <c r="K7" i="2"/>
  <c r="L7" i="2"/>
  <c r="AC7" i="2"/>
  <c r="AD7" i="2"/>
  <c r="AB7" i="2" s="1"/>
  <c r="AE7" i="2"/>
  <c r="AF7" i="2"/>
  <c r="AG7" i="2"/>
  <c r="AH7" i="2"/>
  <c r="AI7" i="2"/>
  <c r="AO7" i="2"/>
  <c r="AQ7" i="2"/>
  <c r="AX7" i="2"/>
  <c r="AY7" i="2"/>
  <c r="AZ7" i="2"/>
  <c r="BA7" i="2"/>
  <c r="BB7" i="2"/>
  <c r="BC7" i="2"/>
  <c r="BD7" i="2"/>
  <c r="BG7" i="2"/>
  <c r="BI7" i="2"/>
  <c r="BL7" i="2"/>
  <c r="BM7" i="2"/>
  <c r="BQ7" i="2"/>
  <c r="BR7" i="2"/>
  <c r="BS7" i="2"/>
  <c r="G8" i="2"/>
  <c r="H8" i="2"/>
  <c r="I8" i="2"/>
  <c r="K8" i="2"/>
  <c r="L8" i="2"/>
  <c r="AC8" i="2"/>
  <c r="AD8" i="2"/>
  <c r="AB8" i="2" s="1"/>
  <c r="AE8" i="2"/>
  <c r="AF8" i="2"/>
  <c r="AG8" i="2"/>
  <c r="AH8" i="2"/>
  <c r="AI8" i="2"/>
  <c r="AO8" i="2"/>
  <c r="AQ8" i="2"/>
  <c r="AX8" i="2"/>
  <c r="AY8" i="2"/>
  <c r="AZ8" i="2"/>
  <c r="BA8" i="2"/>
  <c r="BB8" i="2"/>
  <c r="BC8" i="2"/>
  <c r="BD8" i="2"/>
  <c r="BG8" i="2"/>
  <c r="BI8" i="2"/>
  <c r="BQ8" i="2"/>
  <c r="BR8" i="2"/>
  <c r="BS8" i="2"/>
  <c r="G9" i="2"/>
  <c r="H9" i="2"/>
  <c r="I9" i="2"/>
  <c r="K9" i="2"/>
  <c r="L9" i="2"/>
  <c r="AC9" i="2"/>
  <c r="AD9" i="2"/>
  <c r="AB9" i="2" s="1"/>
  <c r="AE9" i="2"/>
  <c r="AF9" i="2"/>
  <c r="AG9" i="2"/>
  <c r="AH9" i="2"/>
  <c r="AI9" i="2"/>
  <c r="AO9" i="2"/>
  <c r="AQ9" i="2"/>
  <c r="AX9" i="2"/>
  <c r="AY9" i="2"/>
  <c r="AZ9" i="2"/>
  <c r="BA9" i="2"/>
  <c r="BB9" i="2"/>
  <c r="BC9" i="2"/>
  <c r="BD9" i="2"/>
  <c r="BG9" i="2"/>
  <c r="BI9" i="2"/>
  <c r="BL9" i="2"/>
  <c r="BM9" i="2"/>
  <c r="BQ9" i="2"/>
  <c r="BR9" i="2"/>
  <c r="BS9" i="2"/>
  <c r="G10" i="2"/>
  <c r="H10" i="2"/>
  <c r="I10" i="2"/>
  <c r="K10" i="2"/>
  <c r="L10" i="2"/>
  <c r="AC10" i="2"/>
  <c r="AD10" i="2"/>
  <c r="AB10" i="2" s="1"/>
  <c r="AE10" i="2"/>
  <c r="AF10" i="2"/>
  <c r="AG10" i="2"/>
  <c r="AH10" i="2"/>
  <c r="AI10" i="2"/>
  <c r="AO10" i="2"/>
  <c r="AQ10" i="2"/>
  <c r="AX10" i="2"/>
  <c r="AY10" i="2"/>
  <c r="AZ10" i="2"/>
  <c r="BA10" i="2"/>
  <c r="BB10" i="2"/>
  <c r="BC10" i="2"/>
  <c r="BD10" i="2"/>
  <c r="BG10" i="2"/>
  <c r="BI10" i="2"/>
  <c r="BL10" i="2"/>
  <c r="BM10" i="2"/>
  <c r="BQ10" i="2"/>
  <c r="BR10" i="2"/>
  <c r="BS10" i="2"/>
  <c r="G11" i="2"/>
  <c r="H11" i="2"/>
  <c r="I11" i="2"/>
  <c r="K11" i="2"/>
  <c r="L11" i="2"/>
  <c r="AC11" i="2"/>
  <c r="AD11" i="2"/>
  <c r="AB11" i="2" s="1"/>
  <c r="AE11" i="2"/>
  <c r="AF11" i="2"/>
  <c r="AG11" i="2"/>
  <c r="AH11" i="2"/>
  <c r="AI11" i="2"/>
  <c r="AO11" i="2"/>
  <c r="AQ11" i="2"/>
  <c r="AX11" i="2"/>
  <c r="AY11" i="2"/>
  <c r="AZ11" i="2"/>
  <c r="BA11" i="2"/>
  <c r="BB11" i="2"/>
  <c r="BC11" i="2"/>
  <c r="BD11" i="2"/>
  <c r="BG11" i="2"/>
  <c r="BI11" i="2"/>
  <c r="BL11" i="2"/>
  <c r="BM11" i="2"/>
  <c r="BQ11" i="2"/>
  <c r="BR11" i="2"/>
  <c r="BS11" i="2"/>
  <c r="G12" i="2"/>
  <c r="H12" i="2"/>
  <c r="I12" i="2"/>
  <c r="K12" i="2"/>
  <c r="L12" i="2"/>
  <c r="AC12" i="2"/>
  <c r="AD12" i="2"/>
  <c r="AB12" i="2" s="1"/>
  <c r="AE12" i="2"/>
  <c r="AF12" i="2"/>
  <c r="AG12" i="2"/>
  <c r="AH12" i="2"/>
  <c r="AI12" i="2"/>
  <c r="AO12" i="2"/>
  <c r="AQ12" i="2"/>
  <c r="AX12" i="2"/>
  <c r="AY12" i="2"/>
  <c r="AZ12" i="2"/>
  <c r="BA12" i="2"/>
  <c r="BB12" i="2"/>
  <c r="BC12" i="2"/>
  <c r="BD12" i="2"/>
  <c r="BG12" i="2"/>
  <c r="BI12" i="2"/>
  <c r="BL12" i="2"/>
  <c r="BM12" i="2"/>
  <c r="BQ12" i="2"/>
  <c r="BR12" i="2"/>
  <c r="BS12" i="2"/>
  <c r="G13" i="2"/>
  <c r="H13" i="2"/>
  <c r="I13" i="2"/>
  <c r="K13" i="2"/>
  <c r="L13" i="2"/>
  <c r="AC13" i="2"/>
  <c r="AD13" i="2"/>
  <c r="AB13" i="2" s="1"/>
  <c r="AE13" i="2"/>
  <c r="AF13" i="2"/>
  <c r="AG13" i="2"/>
  <c r="AH13" i="2"/>
  <c r="AI13" i="2"/>
  <c r="AO13" i="2"/>
  <c r="AQ13" i="2"/>
  <c r="AX13" i="2"/>
  <c r="AY13" i="2"/>
  <c r="AZ13" i="2"/>
  <c r="BA13" i="2"/>
  <c r="BB13" i="2"/>
  <c r="BC13" i="2"/>
  <c r="BD13" i="2"/>
  <c r="BG13" i="2"/>
  <c r="BI13" i="2"/>
  <c r="BL13" i="2"/>
  <c r="BM13" i="2"/>
  <c r="BQ13" i="2"/>
  <c r="BR13" i="2"/>
  <c r="BS13" i="2"/>
  <c r="G14" i="2"/>
  <c r="H14" i="2"/>
  <c r="I14" i="2"/>
  <c r="K14" i="2"/>
  <c r="L14" i="2"/>
  <c r="AC14" i="2"/>
  <c r="AD14" i="2"/>
  <c r="AB14" i="2" s="1"/>
  <c r="AE14" i="2"/>
  <c r="AF14" i="2"/>
  <c r="AG14" i="2"/>
  <c r="AI14" i="2"/>
  <c r="AO14" i="2"/>
  <c r="AQ14" i="2"/>
  <c r="AX14" i="2"/>
  <c r="AY14" i="2"/>
  <c r="AZ14" i="2"/>
  <c r="BA14" i="2"/>
  <c r="BB14" i="2"/>
  <c r="BC14" i="2"/>
  <c r="BD14" i="2"/>
  <c r="BG14" i="2"/>
  <c r="BI14" i="2"/>
  <c r="BL14" i="2"/>
  <c r="BM14" i="2"/>
  <c r="BQ14" i="2"/>
  <c r="BR14" i="2"/>
  <c r="BS14" i="2"/>
  <c r="G15" i="2"/>
  <c r="H15" i="2"/>
  <c r="I15" i="2"/>
  <c r="K15" i="2"/>
  <c r="L15" i="2"/>
  <c r="AC15" i="2"/>
  <c r="AD15" i="2"/>
  <c r="AB15" i="2" s="1"/>
  <c r="AE15" i="2"/>
  <c r="AF15" i="2"/>
  <c r="AG15" i="2"/>
  <c r="AH15" i="2"/>
  <c r="AI15" i="2"/>
  <c r="AO15" i="2"/>
  <c r="AQ15" i="2"/>
  <c r="AX15" i="2"/>
  <c r="AY15" i="2"/>
  <c r="AZ15" i="2"/>
  <c r="BA15" i="2"/>
  <c r="BB15" i="2"/>
  <c r="BC15" i="2"/>
  <c r="BD15" i="2"/>
  <c r="BG15" i="2"/>
  <c r="BI15" i="2"/>
  <c r="BL15" i="2"/>
  <c r="BM15" i="2"/>
  <c r="BQ15" i="2"/>
  <c r="BR15" i="2"/>
  <c r="BS15" i="2"/>
  <c r="G16" i="2"/>
  <c r="H16" i="2"/>
  <c r="I16" i="2"/>
  <c r="K16" i="2"/>
  <c r="L16" i="2"/>
  <c r="AC16" i="2"/>
  <c r="AD16" i="2"/>
  <c r="AB16" i="2" s="1"/>
  <c r="AE16" i="2"/>
  <c r="AF16" i="2"/>
  <c r="AG16" i="2"/>
  <c r="AH16" i="2"/>
  <c r="AI16" i="2"/>
  <c r="AO16" i="2"/>
  <c r="AQ16" i="2"/>
  <c r="AX16" i="2"/>
  <c r="AY16" i="2"/>
  <c r="AZ16" i="2"/>
  <c r="BA16" i="2"/>
  <c r="BB16" i="2"/>
  <c r="BC16" i="2"/>
  <c r="BD16" i="2"/>
  <c r="BG16" i="2"/>
  <c r="BI16" i="2"/>
  <c r="BL16" i="2"/>
  <c r="BM16" i="2"/>
  <c r="BQ16" i="2"/>
  <c r="BR16" i="2"/>
  <c r="BS16" i="2"/>
  <c r="H17" i="2"/>
  <c r="I17" i="2"/>
  <c r="K17" i="2"/>
  <c r="L17" i="2"/>
  <c r="AC17" i="2"/>
  <c r="AD17" i="2"/>
  <c r="AB17" i="2" s="1"/>
  <c r="AE17" i="2"/>
  <c r="AF17" i="2"/>
  <c r="AG17" i="2"/>
  <c r="AH17" i="2"/>
  <c r="AI17" i="2"/>
  <c r="AO17" i="2"/>
  <c r="AQ17" i="2"/>
  <c r="AX17" i="2"/>
  <c r="AY17" i="2"/>
  <c r="AZ17" i="2"/>
  <c r="BA17" i="2"/>
  <c r="BB17" i="2"/>
  <c r="BC17" i="2"/>
  <c r="BD17" i="2"/>
  <c r="BG17" i="2"/>
  <c r="BI17" i="2"/>
  <c r="BL17" i="2"/>
  <c r="BM17" i="2"/>
  <c r="BQ17" i="2"/>
  <c r="BR17" i="2"/>
  <c r="BS17" i="2"/>
  <c r="G18" i="2"/>
  <c r="H18" i="2"/>
  <c r="I18" i="2"/>
  <c r="K18" i="2"/>
  <c r="L18" i="2"/>
  <c r="AC18" i="2"/>
  <c r="AD18" i="2"/>
  <c r="AB18" i="2" s="1"/>
  <c r="AE18" i="2"/>
  <c r="AF18" i="2"/>
  <c r="AG18" i="2"/>
  <c r="AH18" i="2"/>
  <c r="AI18" i="2"/>
  <c r="AO18" i="2"/>
  <c r="AQ18" i="2"/>
  <c r="AX18" i="2"/>
  <c r="AY18" i="2"/>
  <c r="AZ18" i="2"/>
  <c r="BA18" i="2"/>
  <c r="BB18" i="2"/>
  <c r="BC18" i="2"/>
  <c r="BD18" i="2"/>
  <c r="BG18" i="2"/>
  <c r="BI18" i="2"/>
  <c r="BL18" i="2"/>
  <c r="BM18" i="2"/>
  <c r="BQ18" i="2"/>
  <c r="BR18" i="2"/>
  <c r="BS18" i="2"/>
  <c r="G19" i="2"/>
  <c r="H19" i="2"/>
  <c r="I19" i="2"/>
  <c r="K19" i="2"/>
  <c r="L19" i="2"/>
  <c r="AC19" i="2"/>
  <c r="AD19" i="2"/>
  <c r="AB19" i="2" s="1"/>
  <c r="AE19" i="2"/>
  <c r="AF19" i="2"/>
  <c r="AG19" i="2"/>
  <c r="AH19" i="2"/>
  <c r="AI19" i="2"/>
  <c r="AO19" i="2"/>
  <c r="AQ19" i="2"/>
  <c r="AX19" i="2"/>
  <c r="AY19" i="2"/>
  <c r="AZ19" i="2"/>
  <c r="BA19" i="2"/>
  <c r="BB19" i="2"/>
  <c r="BC19" i="2"/>
  <c r="BD19" i="2"/>
  <c r="BG19" i="2"/>
  <c r="BI19" i="2"/>
  <c r="BL19" i="2"/>
  <c r="BM19" i="2"/>
  <c r="BQ19" i="2"/>
  <c r="BR19" i="2"/>
  <c r="BS19" i="2"/>
  <c r="CA3" i="2" l="1"/>
  <c r="CA27" i="2"/>
  <c r="CB20" i="2"/>
  <c r="CA5" i="2"/>
  <c r="CA29" i="2"/>
  <c r="CA14" i="2"/>
  <c r="CA2" i="2"/>
  <c r="CA26" i="2"/>
  <c r="CA13" i="2"/>
  <c r="CA37" i="2"/>
  <c r="CA25" i="2"/>
  <c r="CC36" i="2"/>
  <c r="CB36" i="2"/>
  <c r="CC33" i="2"/>
  <c r="CC30" i="2"/>
  <c r="CA11" i="2"/>
  <c r="CA35" i="2"/>
  <c r="CA23" i="2"/>
  <c r="CA10" i="2"/>
  <c r="CA34" i="2"/>
  <c r="CA22" i="2"/>
  <c r="CA18" i="2"/>
  <c r="CA6" i="2"/>
  <c r="CA30" i="2"/>
  <c r="CA12" i="2"/>
  <c r="CA36" i="2"/>
  <c r="CA24" i="2"/>
  <c r="BX8" i="2"/>
  <c r="CA9" i="2"/>
  <c r="CA33" i="2"/>
  <c r="CA21" i="2"/>
  <c r="CA8" i="2"/>
  <c r="CA32" i="2"/>
  <c r="CA20" i="2"/>
  <c r="CB32" i="2"/>
  <c r="CC29" i="2"/>
  <c r="CB8" i="2"/>
  <c r="CC35" i="2"/>
  <c r="CC32" i="2"/>
  <c r="CA16" i="2"/>
  <c r="CA4" i="2"/>
  <c r="CA28" i="2"/>
  <c r="CC7" i="2"/>
  <c r="CB7" i="2"/>
  <c r="CC2" i="2"/>
  <c r="CB2" i="2"/>
  <c r="CC37" i="2"/>
  <c r="CC34" i="2"/>
  <c r="CC31" i="2"/>
  <c r="CC28" i="2"/>
  <c r="CB28" i="2"/>
  <c r="CA15" i="2"/>
  <c r="CC3" i="2"/>
  <c r="BX2" i="2"/>
  <c r="CC6" i="2"/>
  <c r="BX4" i="2"/>
  <c r="CC20" i="2"/>
  <c r="CA19" i="2"/>
  <c r="CA7" i="2"/>
  <c r="CA31" i="2"/>
  <c r="CB4" i="2"/>
  <c r="CA17" i="2"/>
  <c r="CC18" i="2"/>
  <c r="BZ5" i="2"/>
  <c r="BZ27" i="2"/>
  <c r="BZ26" i="2"/>
  <c r="BZ25" i="2"/>
  <c r="BZ24" i="2"/>
  <c r="BZ23" i="2"/>
  <c r="BZ22" i="2"/>
  <c r="BZ21" i="2"/>
  <c r="CC19" i="2"/>
  <c r="CC17" i="2"/>
  <c r="BX16" i="2"/>
  <c r="CC5" i="2"/>
  <c r="CC4" i="2"/>
  <c r="CC27" i="2"/>
  <c r="CC26" i="2"/>
  <c r="CC25" i="2"/>
  <c r="CC24" i="2"/>
  <c r="CC23" i="2"/>
  <c r="CC22" i="2"/>
  <c r="CC21" i="2"/>
  <c r="BZ20" i="2"/>
  <c r="BY2" i="2"/>
  <c r="BZ4" i="2"/>
  <c r="CC8" i="2"/>
  <c r="BZ3" i="2"/>
  <c r="BZ2" i="2"/>
  <c r="BZ35" i="2"/>
  <c r="BZ34" i="2"/>
  <c r="BZ33" i="2"/>
  <c r="BZ32" i="2"/>
  <c r="BZ31" i="2"/>
  <c r="BZ30" i="2"/>
  <c r="BZ29" i="2"/>
  <c r="BZ28" i="2"/>
  <c r="BZ19" i="2"/>
  <c r="BZ18" i="2"/>
  <c r="BZ17" i="2"/>
  <c r="BZ14" i="2"/>
  <c r="BZ15" i="2"/>
  <c r="CC16" i="2"/>
  <c r="CC15" i="2"/>
  <c r="CC14" i="2"/>
  <c r="BZ13" i="2"/>
  <c r="BZ12" i="2"/>
  <c r="BZ11" i="2"/>
  <c r="BZ10" i="2"/>
  <c r="BZ9" i="2"/>
  <c r="BZ16" i="2"/>
  <c r="CC13" i="2"/>
  <c r="CC12" i="2"/>
  <c r="CC11" i="2"/>
  <c r="CC10" i="2"/>
  <c r="CC9" i="2"/>
  <c r="BZ8" i="2"/>
  <c r="BZ7" i="2"/>
  <c r="BZ6" i="2"/>
  <c r="BZ37" i="2"/>
  <c r="BZ36" i="2"/>
  <c r="CB16" i="2"/>
  <c r="CB15" i="2"/>
  <c r="CB27" i="2"/>
  <c r="CB26" i="2"/>
  <c r="CB23" i="2"/>
  <c r="CB22" i="2"/>
  <c r="CB13" i="2"/>
  <c r="CB10" i="2"/>
  <c r="CB9" i="2"/>
  <c r="CB35" i="2"/>
  <c r="CB31" i="2"/>
  <c r="J2" i="2"/>
  <c r="BX37" i="2"/>
  <c r="BX33" i="2"/>
  <c r="BY32" i="2"/>
  <c r="CB30" i="2"/>
  <c r="BX29" i="2"/>
  <c r="BX28" i="2"/>
  <c r="BY27" i="2"/>
  <c r="CB25" i="2"/>
  <c r="BX24" i="2"/>
  <c r="BY23" i="2"/>
  <c r="CB21" i="2"/>
  <c r="BY33" i="2"/>
  <c r="BX30" i="2"/>
  <c r="BY29" i="2"/>
  <c r="BY28" i="2"/>
  <c r="BX25" i="2"/>
  <c r="BY24" i="2"/>
  <c r="BX21" i="2"/>
  <c r="BY20" i="2"/>
  <c r="BY19" i="2"/>
  <c r="BY34" i="2"/>
  <c r="BX31" i="2"/>
  <c r="BY30" i="2"/>
  <c r="BX26" i="2"/>
  <c r="BY25" i="2"/>
  <c r="BX22" i="2"/>
  <c r="BY21" i="2"/>
  <c r="BY7" i="2"/>
  <c r="BY4" i="2"/>
  <c r="BY3" i="2"/>
  <c r="CB37" i="2"/>
  <c r="BY35" i="2"/>
  <c r="CB33" i="2"/>
  <c r="BX32" i="2"/>
  <c r="BY31" i="2"/>
  <c r="CB29" i="2"/>
  <c r="BX27" i="2"/>
  <c r="BY26" i="2"/>
  <c r="CB24" i="2"/>
  <c r="BX23" i="2"/>
  <c r="BY22" i="2"/>
  <c r="BX20" i="2"/>
  <c r="CB19" i="2"/>
  <c r="BY17" i="2"/>
  <c r="BY14" i="2"/>
  <c r="BY10" i="2"/>
  <c r="CB6" i="2"/>
  <c r="BY36" i="2"/>
  <c r="CB34" i="2"/>
  <c r="BY37" i="2"/>
  <c r="BX34" i="2"/>
  <c r="BY12" i="2"/>
  <c r="BX35" i="2"/>
  <c r="CB18" i="2"/>
  <c r="BY15" i="2"/>
  <c r="CB11" i="2"/>
  <c r="BX36" i="2"/>
  <c r="BX17" i="2"/>
  <c r="BY16" i="2"/>
  <c r="BX13" i="2"/>
  <c r="CB12" i="2"/>
  <c r="BX9" i="2"/>
  <c r="BY8" i="2"/>
  <c r="CB5" i="2"/>
  <c r="BX5" i="2"/>
  <c r="BX12" i="2"/>
  <c r="BX19" i="2"/>
  <c r="BY18" i="2"/>
  <c r="BX7" i="2"/>
  <c r="BY6" i="2"/>
  <c r="BX6" i="2"/>
  <c r="CB3" i="2"/>
  <c r="BX3" i="2"/>
  <c r="BY11" i="2"/>
  <c r="BX15" i="2"/>
  <c r="BX11" i="2"/>
  <c r="BX18" i="2"/>
  <c r="CB17" i="2"/>
  <c r="CB14" i="2"/>
  <c r="BX14" i="2"/>
  <c r="BY13" i="2"/>
  <c r="BX10" i="2"/>
  <c r="BY9" i="2"/>
  <c r="BY5" i="2"/>
  <c r="J20" i="2"/>
  <c r="J18" i="2"/>
  <c r="J17" i="2"/>
  <c r="J14" i="2"/>
  <c r="J13" i="2"/>
  <c r="J10" i="2"/>
  <c r="J9" i="2"/>
  <c r="J8" i="2"/>
  <c r="J7" i="2"/>
  <c r="J6" i="2"/>
  <c r="J5" i="2"/>
  <c r="J4" i="2"/>
  <c r="J3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12" i="2"/>
  <c r="J11" i="2"/>
  <c r="J16" i="2"/>
  <c r="J19" i="2"/>
  <c r="J15" i="2"/>
  <c r="BW2" i="2" l="1"/>
  <c r="CD22" i="2"/>
  <c r="CD2" i="2"/>
  <c r="BW3" i="2"/>
  <c r="CD36" i="2"/>
  <c r="CD33" i="2"/>
  <c r="BW35" i="2"/>
  <c r="BW20" i="2"/>
  <c r="BW24" i="2"/>
  <c r="CD26" i="2"/>
  <c r="CD25" i="2"/>
  <c r="CD32" i="2"/>
  <c r="BW6" i="2"/>
  <c r="CD34" i="2"/>
  <c r="CD28" i="2"/>
  <c r="BW34" i="2"/>
  <c r="CD4" i="2"/>
  <c r="CD20" i="2"/>
  <c r="CD35" i="2"/>
  <c r="BW36" i="2"/>
  <c r="BW33" i="2"/>
  <c r="BW37" i="2"/>
  <c r="BW23" i="2"/>
  <c r="BW32" i="2"/>
  <c r="CD21" i="2"/>
  <c r="CD13" i="2"/>
  <c r="BW25" i="2"/>
  <c r="CD30" i="2"/>
  <c r="BW31" i="2"/>
  <c r="CD29" i="2"/>
  <c r="CD24" i="2"/>
  <c r="BW27" i="2"/>
  <c r="BW30" i="2"/>
  <c r="CD37" i="2"/>
  <c r="CD18" i="2"/>
  <c r="BW5" i="2"/>
  <c r="BW9" i="2"/>
  <c r="BW28" i="2"/>
  <c r="BW21" i="2"/>
  <c r="BW18" i="2"/>
  <c r="BW26" i="2"/>
  <c r="CD31" i="2"/>
  <c r="CD27" i="2"/>
  <c r="BW29" i="2"/>
  <c r="CD5" i="2"/>
  <c r="BW16" i="2"/>
  <c r="CD12" i="2"/>
  <c r="CD8" i="2"/>
  <c r="BW12" i="2"/>
  <c r="CD23" i="2"/>
  <c r="BW8" i="2"/>
  <c r="CD9" i="2"/>
  <c r="CD14" i="2"/>
  <c r="BW15" i="2"/>
  <c r="CD19" i="2"/>
  <c r="CD11" i="2"/>
  <c r="BW13" i="2"/>
  <c r="BW22" i="2"/>
  <c r="CD10" i="2"/>
  <c r="CD17" i="2"/>
  <c r="CD15" i="2"/>
  <c r="CD3" i="2"/>
  <c r="CD6" i="2"/>
  <c r="CD7" i="2"/>
  <c r="BW11" i="2"/>
  <c r="CD16" i="2"/>
  <c r="BW14" i="2"/>
  <c r="BW4" i="2"/>
  <c r="BW7" i="2"/>
  <c r="BW17" i="2"/>
  <c r="BW10" i="2"/>
  <c r="BW19" i="2"/>
</calcChain>
</file>

<file path=xl/sharedStrings.xml><?xml version="1.0" encoding="utf-8"?>
<sst xmlns="http://schemas.openxmlformats.org/spreadsheetml/2006/main" count="2320" uniqueCount="251">
  <si>
    <t>Period</t>
  </si>
  <si>
    <t>Time</t>
  </si>
  <si>
    <t>Strength</t>
  </si>
  <si>
    <t>Team</t>
  </si>
  <si>
    <t>Defended by</t>
  </si>
  <si>
    <t>Pass?</t>
  </si>
  <si>
    <t>Lane</t>
  </si>
  <si>
    <t>Dump recovered?</t>
  </si>
  <si>
    <t>Chance?</t>
  </si>
  <si>
    <t>Shot Type</t>
  </si>
  <si>
    <t>A1</t>
  </si>
  <si>
    <t>A2</t>
  </si>
  <si>
    <t>A3</t>
  </si>
  <si>
    <t>A1 Zone</t>
  </si>
  <si>
    <t>A2 Zone</t>
  </si>
  <si>
    <t>A3 Zone</t>
  </si>
  <si>
    <t>SC?</t>
  </si>
  <si>
    <t>SOG?</t>
  </si>
  <si>
    <t>Screen?</t>
  </si>
  <si>
    <t>Oddman?</t>
  </si>
  <si>
    <t>G?</t>
  </si>
  <si>
    <t>Game ID</t>
  </si>
  <si>
    <t>Home</t>
  </si>
  <si>
    <t>Road</t>
  </si>
  <si>
    <t>Date</t>
  </si>
  <si>
    <t>Pos.</t>
  </si>
  <si>
    <t>5v5 TOI</t>
  </si>
  <si>
    <t xml:space="preserve">Shots </t>
  </si>
  <si>
    <t xml:space="preserve">Chances </t>
  </si>
  <si>
    <t xml:space="preserve">Passes </t>
  </si>
  <si>
    <t xml:space="preserve">Primary Shot Assists </t>
  </si>
  <si>
    <t xml:space="preserve">Home Plate </t>
  </si>
  <si>
    <t xml:space="preserve">Low-to-High </t>
  </si>
  <si>
    <t xml:space="preserve">NZ Assist </t>
  </si>
  <si>
    <t xml:space="preserve">DZ Assist </t>
  </si>
  <si>
    <t>Zone Entries</t>
  </si>
  <si>
    <t xml:space="preserve">Carries </t>
  </si>
  <si>
    <t>Recoveries</t>
  </si>
  <si>
    <t>Zone Exits</t>
  </si>
  <si>
    <t>Exits w/ Possession</t>
  </si>
  <si>
    <t xml:space="preserve">Targets </t>
  </si>
  <si>
    <t xml:space="preserve">Carries  </t>
  </si>
  <si>
    <t>Denials</t>
  </si>
  <si>
    <t>Passes Allowed</t>
  </si>
  <si>
    <t xml:space="preserve">5v4 Entries </t>
  </si>
  <si>
    <t xml:space="preserve"> 5v4 Carries</t>
  </si>
  <si>
    <t xml:space="preserve">5v4 Setups </t>
  </si>
  <si>
    <t xml:space="preserve">4v5 Entries </t>
  </si>
  <si>
    <t xml:space="preserve">4v5 Carry Denials </t>
  </si>
  <si>
    <t xml:space="preserve">5v4 Shots </t>
  </si>
  <si>
    <t xml:space="preserve">5v4 Passes </t>
  </si>
  <si>
    <t>5v4 Primary Setups</t>
  </si>
  <si>
    <t xml:space="preserve">5v4 Cross-Slot </t>
  </si>
  <si>
    <t>5v4 Low-to-High</t>
  </si>
  <si>
    <t>5v4 Goal Line</t>
  </si>
  <si>
    <t>Forecheck Pressures</t>
  </si>
  <si>
    <t>Shots On Goal</t>
  </si>
  <si>
    <t>Center Lane Assists</t>
  </si>
  <si>
    <t>Carries w/ Chances</t>
  </si>
  <si>
    <t>Dump-in Chances</t>
  </si>
  <si>
    <t>Behind Net</t>
  </si>
  <si>
    <t>Chance Assists</t>
  </si>
  <si>
    <t>Carries w/ Chance Against</t>
  </si>
  <si>
    <t>Dump-in w/ Chance Against</t>
  </si>
  <si>
    <t>Shooter</t>
  </si>
  <si>
    <t>State</t>
  </si>
  <si>
    <t>Rush?</t>
  </si>
  <si>
    <t>Player</t>
  </si>
  <si>
    <t>Entry By</t>
  </si>
  <si>
    <t>Entry Type</t>
  </si>
  <si>
    <t>#</t>
  </si>
  <si>
    <t>Secondary Assists</t>
  </si>
  <si>
    <t>Tertiary Assists</t>
  </si>
  <si>
    <t>Shots off Rush</t>
  </si>
  <si>
    <t>Assists off Rush</t>
  </si>
  <si>
    <t>Shots off HD Passes</t>
  </si>
  <si>
    <t>Assists off Forecheck</t>
  </si>
  <si>
    <t>Clears</t>
  </si>
  <si>
    <t>Carried Exits</t>
  </si>
  <si>
    <t>Passed Exits</t>
  </si>
  <si>
    <t>Failed Exit</t>
  </si>
  <si>
    <t>5v4 Chances</t>
  </si>
  <si>
    <t>5v4 Chance Setups</t>
  </si>
  <si>
    <t>Entries w/ Passing Play</t>
  </si>
  <si>
    <t>Failed Entries</t>
  </si>
  <si>
    <t>One-timer</t>
  </si>
  <si>
    <t>Rebounds</t>
  </si>
  <si>
    <t>Deflections</t>
  </si>
  <si>
    <t>Missed Passes</t>
  </si>
  <si>
    <t>Shots off Forecheck or Cycle</t>
  </si>
  <si>
    <t>Shots off Cycle</t>
  </si>
  <si>
    <t>Assists off Cycle</t>
  </si>
  <si>
    <t>Retrieval</t>
  </si>
  <si>
    <t>Result</t>
  </si>
  <si>
    <t>Pressure</t>
  </si>
  <si>
    <t>Exit</t>
  </si>
  <si>
    <t>DZ Retrievals</t>
  </si>
  <si>
    <t>Botched Retrievals</t>
  </si>
  <si>
    <t>DZ Puck Touches</t>
  </si>
  <si>
    <t>Exchanges</t>
  </si>
  <si>
    <t>Rushed Exits</t>
  </si>
  <si>
    <t>Second Touch Exits</t>
  </si>
  <si>
    <t>Retrievals Leading to Exits</t>
  </si>
  <si>
    <t>Microstat Game Score</t>
  </si>
  <si>
    <t>Offense</t>
  </si>
  <si>
    <t>Entry Defense</t>
  </si>
  <si>
    <t>Exits</t>
  </si>
  <si>
    <t>Forechecking</t>
  </si>
  <si>
    <t>Special Teams</t>
  </si>
  <si>
    <t>5v5 Game Score</t>
  </si>
  <si>
    <t>One-timer Assists</t>
  </si>
  <si>
    <t>Rebound Assists</t>
  </si>
  <si>
    <t>Deflection Assists</t>
  </si>
  <si>
    <t>Game</t>
  </si>
  <si>
    <t>Origin</t>
  </si>
  <si>
    <t>N</t>
  </si>
  <si>
    <t>EXC</t>
  </si>
  <si>
    <t>MEX</t>
  </si>
  <si>
    <t>5v5</t>
  </si>
  <si>
    <t>PHI</t>
  </si>
  <si>
    <t>w</t>
  </si>
  <si>
    <t>oelc</t>
  </si>
  <si>
    <t>ol</t>
  </si>
  <si>
    <t>f</t>
  </si>
  <si>
    <t>oz</t>
  </si>
  <si>
    <t>y</t>
  </si>
  <si>
    <t>NYR</t>
  </si>
  <si>
    <t>or</t>
  </si>
  <si>
    <t>opr</t>
  </si>
  <si>
    <t>oelr</t>
  </si>
  <si>
    <t>dl</t>
  </si>
  <si>
    <t>r</t>
  </si>
  <si>
    <t>dz</t>
  </si>
  <si>
    <t>W</t>
  </si>
  <si>
    <t>nz</t>
  </si>
  <si>
    <t>3 on 1</t>
  </si>
  <si>
    <t>nr</t>
  </si>
  <si>
    <t>dr</t>
  </si>
  <si>
    <t>oc</t>
  </si>
  <si>
    <t>t</t>
  </si>
  <si>
    <t>c</t>
  </si>
  <si>
    <t>opl</t>
  </si>
  <si>
    <t>dsr</t>
  </si>
  <si>
    <t>2 on 1</t>
  </si>
  <si>
    <t>oell</t>
  </si>
  <si>
    <t>o</t>
  </si>
  <si>
    <t>orrl</t>
  </si>
  <si>
    <t>5v4</t>
  </si>
  <si>
    <t>nc</t>
  </si>
  <si>
    <t>b</t>
  </si>
  <si>
    <t>B</t>
  </si>
  <si>
    <t>1 on 0</t>
  </si>
  <si>
    <t>orrr</t>
  </si>
  <si>
    <t>nl</t>
  </si>
  <si>
    <t>4v5</t>
  </si>
  <si>
    <t>ofp</t>
  </si>
  <si>
    <t>of</t>
  </si>
  <si>
    <t>O</t>
  </si>
  <si>
    <t>dc</t>
  </si>
  <si>
    <t>X</t>
  </si>
  <si>
    <t>Y</t>
  </si>
  <si>
    <t>D</t>
  </si>
  <si>
    <t>91NYR</t>
  </si>
  <si>
    <t>R</t>
  </si>
  <si>
    <t>49PHI</t>
  </si>
  <si>
    <t>C</t>
  </si>
  <si>
    <t>74PHI</t>
  </si>
  <si>
    <t>8NYR</t>
  </si>
  <si>
    <t>11PHI</t>
  </si>
  <si>
    <t>79NYR</t>
  </si>
  <si>
    <t>L</t>
  </si>
  <si>
    <t>10NYR</t>
  </si>
  <si>
    <t>77PHI</t>
  </si>
  <si>
    <t>20NYR</t>
  </si>
  <si>
    <t>20PHI</t>
  </si>
  <si>
    <t>72NYR</t>
  </si>
  <si>
    <t>9PHI</t>
  </si>
  <si>
    <t>55NYR</t>
  </si>
  <si>
    <t>6PHI</t>
  </si>
  <si>
    <t>F</t>
  </si>
  <si>
    <t>45PHI</t>
  </si>
  <si>
    <t>74NYR</t>
  </si>
  <si>
    <t>93NYR</t>
  </si>
  <si>
    <t>5NYR</t>
  </si>
  <si>
    <t>25PHI</t>
  </si>
  <si>
    <t>61PHI</t>
  </si>
  <si>
    <t>23NYR</t>
  </si>
  <si>
    <t>26NYR</t>
  </si>
  <si>
    <t>55PHI</t>
  </si>
  <si>
    <t>76NYR</t>
  </si>
  <si>
    <t>24PHI</t>
  </si>
  <si>
    <t>16NYR</t>
  </si>
  <si>
    <t>21PHI</t>
  </si>
  <si>
    <t>24NYR</t>
  </si>
  <si>
    <t>4NYR</t>
  </si>
  <si>
    <t>44PHI</t>
  </si>
  <si>
    <t>62PHI</t>
  </si>
  <si>
    <t>48PHI</t>
  </si>
  <si>
    <t>13NYR</t>
  </si>
  <si>
    <t>38PHI</t>
  </si>
  <si>
    <t>86PHI</t>
  </si>
  <si>
    <t>21NYR</t>
  </si>
  <si>
    <t>BOT</t>
  </si>
  <si>
    <t>FEX</t>
  </si>
  <si>
    <t>PEX</t>
  </si>
  <si>
    <t>79PHI</t>
  </si>
  <si>
    <t>445PHI</t>
  </si>
  <si>
    <t>CLE</t>
  </si>
  <si>
    <t>CEX</t>
  </si>
  <si>
    <t>41NYR</t>
  </si>
  <si>
    <t>48PH</t>
  </si>
  <si>
    <t>Cam York</t>
  </si>
  <si>
    <t>Ivan Provorov</t>
  </si>
  <si>
    <t>James van Riemsdyk</t>
  </si>
  <si>
    <t>Joel Farabee</t>
  </si>
  <si>
    <t>Justin Braun</t>
  </si>
  <si>
    <t>Kieffer Bellows</t>
  </si>
  <si>
    <t>Morgan Frost</t>
  </si>
  <si>
    <t>Nick Seeler</t>
  </si>
  <si>
    <t>Nicolas Deslauriers</t>
  </si>
  <si>
    <t>Noah Cates</t>
  </si>
  <si>
    <t>Olle Lycksell</t>
  </si>
  <si>
    <t>Owen Tippett</t>
  </si>
  <si>
    <t>Patrick Brown</t>
  </si>
  <si>
    <t>Rasmus Ristolainen</t>
  </si>
  <si>
    <t>Scott Laughton</t>
  </si>
  <si>
    <t>Tony DeAngelo</t>
  </si>
  <si>
    <t>Travis Konecny</t>
  </si>
  <si>
    <t>Travis Sanheim</t>
  </si>
  <si>
    <t>Adam Fox</t>
  </si>
  <si>
    <t>Alexis Lafrenière</t>
  </si>
  <si>
    <t>Artemi Panarin</t>
  </si>
  <si>
    <t>Barclay Goodrow</t>
  </si>
  <si>
    <t>Ben Harpur</t>
  </si>
  <si>
    <t>Braden Schneider</t>
  </si>
  <si>
    <t>Chris Kreider</t>
  </si>
  <si>
    <t>Filip Chytil</t>
  </si>
  <si>
    <t>Jacob Trouba</t>
  </si>
  <si>
    <t>Jimmy Vesey</t>
  </si>
  <si>
    <t>Jonny Brodzinski</t>
  </si>
  <si>
    <t>K'Andre Miller</t>
  </si>
  <si>
    <t>Kaapo Kakko</t>
  </si>
  <si>
    <t>Mika Zibanejad</t>
  </si>
  <si>
    <t>Ryan Lindgren</t>
  </si>
  <si>
    <t>Sammy Blais</t>
  </si>
  <si>
    <t>Vincent Trocheck</t>
  </si>
  <si>
    <t>Vitali Kravtsov</t>
  </si>
  <si>
    <t>Jaroslav Halak</t>
  </si>
  <si>
    <t>G</t>
  </si>
  <si>
    <t>Carter Hart</t>
  </si>
  <si>
    <t>12/17/2022 PHI vs. NYR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</si>
</sst>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3">
    <xf numFmtId="0" fontId="0" fillId="0" borderId="0" xfId="0"/>
    <xf numFmtId="0" fontId="0" fillId="34" borderId="10" xfId="0" applyFill="1" applyBorder="1"/>
    <xf numFmtId="0" fontId="0" fillId="0" borderId="10" xfId="0" applyBorder="1"/>
    <xf numFmtId="0" fontId="13" fillId="36" borderId="10" xfId="0" applyFont="1" applyFill="1" applyBorder="1"/>
    <xf numFmtId="0" fontId="0" fillId="0" borderId="0" xfId="0" applyAlignment="1">
      <alignment horizontal="center"/>
    </xf>
    <xf numFmtId="0" fontId="0" fillId="35" borderId="10" xfId="0" applyFill="1" applyBorder="1"/>
    <xf numFmtId="0" fontId="17" fillId="36" borderId="0" xfId="0" applyFont="1" applyFill="1"/>
    <xf numFmtId="0" fontId="0" fillId="0" borderId="10" xfId="0" applyBorder="1" applyAlignment="1">
      <alignment horizontal="center"/>
    </xf>
    <xf numFmtId="0" fontId="16" fillId="0" borderId="10" xfId="0" applyFont="1" applyBorder="1"/>
    <xf numFmtId="0" fontId="0" fillId="38" borderId="10" xfId="0" applyFill="1" applyBorder="1"/>
    <xf numFmtId="0" fontId="0" fillId="37" borderId="10" xfId="0" applyFill="1" applyBorder="1"/>
    <xf numFmtId="0" fontId="0" fillId="39" borderId="10" xfId="0" applyFill="1" applyBorder="1"/>
    <xf numFmtId="0" fontId="0" fillId="40" borderId="10" xfId="0" applyFill="1" applyBorder="1"/>
    <xf numFmtId="0" fontId="0" fillId="35" borderId="10" xfId="0" applyFill="1" applyBorder="1" applyAlignment="1">
      <alignment horizontal="center"/>
    </xf>
    <xf numFmtId="20" fontId="0" fillId="0" borderId="10" xfId="0" applyNumberFormat="1" applyBorder="1" applyAlignment="1">
      <alignment horizontal="center"/>
    </xf>
    <xf numFmtId="20" fontId="0" fillId="0" borderId="10" xfId="0" applyNumberFormat="1" applyBorder="1"/>
    <xf numFmtId="0" fontId="0" fillId="33" borderId="10" xfId="0" applyFill="1" applyBorder="1"/>
    <xf numFmtId="0" fontId="0" fillId="33" borderId="10" xfId="0" applyFill="1" applyBorder="1" applyAlignment="1">
      <alignment horizontal="center"/>
    </xf>
    <xf numFmtId="0" fontId="0" fillId="34" borderId="10" xfId="0" applyFill="1" applyBorder="1" applyAlignment="1">
      <alignment horizontal="center"/>
    </xf>
    <xf numFmtId="14" fontId="16" fillId="0" borderId="10" xfId="0" applyNumberFormat="1" applyFont="1" applyBorder="1"/>
    <xf numFmtId="0" fontId="0" fillId="0" borderId="11" xfId="0" applyBorder="1" applyAlignment="1">
      <alignment horizontal="center"/>
    </xf>
    <xf numFmtId="0" fontId="0" fillId="0" borderId="11" xfId="0" applyBorder="1"/>
    <xf numFmtId="20" fontId="0" fillId="0" borderId="11" xfId="0" applyNumberForma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1520"/>
  <sheetViews>
    <sheetView tabSelected="1" zoomScale="70" zoomScaleNormal="70" workbookViewId="0">
      <pane xSplit="3" ySplit="1" topLeftCell="Y268" activePane="bottomRight" state="frozen"/>
      <selection pane="topRight" activeCell="D1" sqref="D1"/>
      <selection pane="bottomLeft" activeCell="A2" sqref="A2"/>
      <selection pane="bottomRight" activeCell="AD275" sqref="AD275"/>
    </sheetView>
  </sheetViews>
  <sheetFormatPr defaultRowHeight="14.5" x14ac:dyDescent="0.35"/>
  <cols>
    <col min="1" max="1" width="6.453125" style="2" bestFit="1" customWidth="1"/>
    <col min="2" max="2" width="5.36328125" style="2" bestFit="1" customWidth="1"/>
    <col min="3" max="3" width="7.90625" style="21" bestFit="1" customWidth="1"/>
    <col min="4" max="4" width="5.6328125" style="1" bestFit="1" customWidth="1"/>
    <col min="5" max="5" width="7.7265625" style="1" bestFit="1" customWidth="1"/>
    <col min="6" max="6" width="9.1796875" style="1" bestFit="1" customWidth="1"/>
    <col min="7" max="9" width="3.26953125" style="1" bestFit="1" customWidth="1"/>
    <col min="10" max="12" width="7.7265625" style="1" bestFit="1" customWidth="1"/>
    <col min="13" max="13" width="4" style="1" bestFit="1" customWidth="1"/>
    <col min="14" max="14" width="5.453125" style="1" bestFit="1" customWidth="1"/>
    <col min="15" max="15" width="7.453125" style="1" bestFit="1" customWidth="1"/>
    <col min="16" max="17" width="5.81640625" style="1" bestFit="1" customWidth="1"/>
    <col min="18" max="18" width="9" style="1" bestFit="1" customWidth="1"/>
    <col min="19" max="19" width="3.1796875" style="1" bestFit="1" customWidth="1"/>
    <col min="20" max="20" width="4.26953125" style="1" bestFit="1" customWidth="1"/>
    <col min="21" max="21" width="5.36328125" style="16" bestFit="1" customWidth="1"/>
    <col min="22" max="22" width="5.36328125" style="16" customWidth="1"/>
    <col min="23" max="23" width="11.54296875" style="16" bestFit="1" customWidth="1"/>
    <col min="24" max="24" width="5.54296875" style="16" bestFit="1" customWidth="1"/>
    <col min="25" max="25" width="5" style="16" bestFit="1" customWidth="1"/>
    <col min="26" max="26" width="15.81640625" style="16" bestFit="1" customWidth="1"/>
    <col min="27" max="27" width="8.08984375" style="16" bestFit="1" customWidth="1"/>
    <col min="28" max="28" width="6.54296875" style="5" bestFit="1" customWidth="1"/>
    <col min="29" max="29" width="8.54296875" style="5" bestFit="1" customWidth="1"/>
    <col min="30" max="30" width="10.54296875" style="5" bestFit="1" customWidth="1"/>
    <col min="31" max="31" width="9.26953125" style="5" bestFit="1" customWidth="1"/>
    <col min="32" max="32" width="10.1796875" style="5" bestFit="1" customWidth="1"/>
    <col min="33" max="33" width="8.1796875" style="2" bestFit="1" customWidth="1"/>
    <col min="34" max="34" width="6" bestFit="1" customWidth="1"/>
    <col min="35" max="35" width="5.36328125" bestFit="1" customWidth="1"/>
    <col min="36" max="36" width="20.453125" bestFit="1" customWidth="1"/>
  </cols>
  <sheetData>
    <row r="1" spans="1:36" x14ac:dyDescent="0.35">
      <c r="A1" s="7" t="s">
        <v>0</v>
      </c>
      <c r="B1" s="7" t="s">
        <v>1</v>
      </c>
      <c r="C1" s="20" t="s">
        <v>2</v>
      </c>
      <c r="D1" s="18" t="s">
        <v>3</v>
      </c>
      <c r="E1" s="18" t="s">
        <v>64</v>
      </c>
      <c r="F1" s="18" t="s">
        <v>9</v>
      </c>
      <c r="G1" s="18" t="s">
        <v>10</v>
      </c>
      <c r="H1" s="18" t="s">
        <v>11</v>
      </c>
      <c r="I1" s="18" t="s">
        <v>12</v>
      </c>
      <c r="J1" s="18" t="s">
        <v>13</v>
      </c>
      <c r="K1" s="18" t="s">
        <v>14</v>
      </c>
      <c r="L1" s="18" t="s">
        <v>15</v>
      </c>
      <c r="M1" s="18" t="s">
        <v>16</v>
      </c>
      <c r="N1" s="18" t="s">
        <v>17</v>
      </c>
      <c r="O1" s="18" t="s">
        <v>18</v>
      </c>
      <c r="P1" s="18" t="s">
        <v>66</v>
      </c>
      <c r="Q1" s="18" t="s">
        <v>114</v>
      </c>
      <c r="R1" s="18" t="s">
        <v>19</v>
      </c>
      <c r="S1" s="18" t="s">
        <v>20</v>
      </c>
      <c r="T1" s="18" t="s">
        <v>65</v>
      </c>
      <c r="U1" s="17" t="s">
        <v>69</v>
      </c>
      <c r="V1" s="17" t="s">
        <v>68</v>
      </c>
      <c r="W1" s="17" t="s">
        <v>4</v>
      </c>
      <c r="X1" s="17" t="s">
        <v>5</v>
      </c>
      <c r="Y1" s="17" t="s">
        <v>6</v>
      </c>
      <c r="Z1" s="17" t="s">
        <v>7</v>
      </c>
      <c r="AA1" s="17" t="s">
        <v>8</v>
      </c>
      <c r="AB1" s="13" t="s">
        <v>92</v>
      </c>
      <c r="AC1" s="13" t="s">
        <v>93</v>
      </c>
      <c r="AD1" s="13" t="s">
        <v>94</v>
      </c>
      <c r="AE1" s="13" t="s">
        <v>95</v>
      </c>
      <c r="AF1" s="13" t="s">
        <v>93</v>
      </c>
      <c r="AG1" s="7" t="s">
        <v>21</v>
      </c>
      <c r="AH1" s="4" t="s">
        <v>22</v>
      </c>
      <c r="AI1" s="4" t="s">
        <v>23</v>
      </c>
      <c r="AJ1" s="4" t="s">
        <v>24</v>
      </c>
    </row>
    <row r="2" spans="1:36" ht="14" customHeight="1" x14ac:dyDescent="0.35">
      <c r="A2" s="7">
        <v>1</v>
      </c>
      <c r="B2" s="15">
        <v>0.7368055555555556</v>
      </c>
      <c r="C2" s="21" t="s">
        <v>118</v>
      </c>
      <c r="D2" s="1" t="s">
        <v>119</v>
      </c>
      <c r="E2" s="1">
        <v>21</v>
      </c>
      <c r="F2" s="1" t="s">
        <v>120</v>
      </c>
      <c r="G2" s="1">
        <v>62</v>
      </c>
      <c r="H2" s="1">
        <v>20</v>
      </c>
      <c r="J2" s="1" t="s">
        <v>121</v>
      </c>
      <c r="K2" s="1" t="s">
        <v>122</v>
      </c>
      <c r="P2" s="1" t="s">
        <v>123</v>
      </c>
      <c r="Q2" s="1" t="s">
        <v>124</v>
      </c>
      <c r="T2" s="1">
        <v>0</v>
      </c>
      <c r="AG2" s="2">
        <v>20489</v>
      </c>
    </row>
    <row r="3" spans="1:36" x14ac:dyDescent="0.35">
      <c r="A3" s="2">
        <v>1</v>
      </c>
      <c r="B3" s="15">
        <v>0.7319444444444444</v>
      </c>
      <c r="C3" s="21" t="s">
        <v>118</v>
      </c>
      <c r="D3" s="1" t="s">
        <v>119</v>
      </c>
      <c r="E3" s="1">
        <v>62</v>
      </c>
      <c r="F3" s="1" t="s">
        <v>120</v>
      </c>
      <c r="M3" s="1" t="s">
        <v>125</v>
      </c>
      <c r="N3" s="1" t="s">
        <v>125</v>
      </c>
      <c r="P3" s="1" t="s">
        <v>123</v>
      </c>
      <c r="Q3" s="1" t="s">
        <v>124</v>
      </c>
      <c r="T3" s="1">
        <v>0</v>
      </c>
      <c r="AG3" s="2">
        <v>20489</v>
      </c>
    </row>
    <row r="4" spans="1:36" x14ac:dyDescent="0.35">
      <c r="A4" s="7">
        <v>1</v>
      </c>
      <c r="B4" s="15">
        <v>0.71111111111111114</v>
      </c>
      <c r="C4" s="21" t="s">
        <v>118</v>
      </c>
      <c r="D4" s="1" t="s">
        <v>126</v>
      </c>
      <c r="E4" s="1">
        <v>55</v>
      </c>
      <c r="F4" s="1" t="s">
        <v>120</v>
      </c>
      <c r="G4" s="1">
        <v>23</v>
      </c>
      <c r="H4" s="1">
        <v>91</v>
      </c>
      <c r="J4" s="1" t="s">
        <v>127</v>
      </c>
      <c r="K4" s="1" t="s">
        <v>128</v>
      </c>
      <c r="P4" s="1" t="s">
        <v>123</v>
      </c>
      <c r="Q4" s="1" t="s">
        <v>124</v>
      </c>
      <c r="T4" s="1">
        <v>0</v>
      </c>
      <c r="AG4" s="2">
        <v>20489</v>
      </c>
    </row>
    <row r="5" spans="1:36" x14ac:dyDescent="0.35">
      <c r="A5" s="7">
        <v>1</v>
      </c>
      <c r="B5" s="14">
        <v>0.68472222222222223</v>
      </c>
      <c r="C5" s="21" t="s">
        <v>118</v>
      </c>
      <c r="D5" s="1" t="s">
        <v>119</v>
      </c>
      <c r="E5" s="1">
        <v>25</v>
      </c>
      <c r="F5" s="1" t="s">
        <v>120</v>
      </c>
      <c r="G5" s="1">
        <v>49</v>
      </c>
      <c r="J5" s="1" t="s">
        <v>129</v>
      </c>
      <c r="N5" s="1" t="s">
        <v>125</v>
      </c>
      <c r="P5" s="1" t="s">
        <v>123</v>
      </c>
      <c r="Q5" s="1" t="s">
        <v>124</v>
      </c>
      <c r="T5" s="1">
        <v>0</v>
      </c>
      <c r="AG5" s="2">
        <v>20489</v>
      </c>
    </row>
    <row r="6" spans="1:36" x14ac:dyDescent="0.35">
      <c r="A6" s="2">
        <v>1</v>
      </c>
      <c r="B6" s="15">
        <v>0.66249999999999998</v>
      </c>
      <c r="C6" s="21" t="s">
        <v>118</v>
      </c>
      <c r="D6" s="1" t="s">
        <v>119</v>
      </c>
      <c r="E6" s="1">
        <v>49</v>
      </c>
      <c r="F6" s="1" t="s">
        <v>120</v>
      </c>
      <c r="G6" s="1">
        <v>11</v>
      </c>
      <c r="H6" s="1">
        <v>86</v>
      </c>
      <c r="J6" s="1" t="s">
        <v>122</v>
      </c>
      <c r="K6" s="1" t="s">
        <v>130</v>
      </c>
      <c r="P6" s="1" t="s">
        <v>131</v>
      </c>
      <c r="Q6" s="1" t="s">
        <v>132</v>
      </c>
      <c r="T6" s="1">
        <v>0</v>
      </c>
      <c r="AG6" s="2">
        <v>20489</v>
      </c>
    </row>
    <row r="7" spans="1:36" x14ac:dyDescent="0.35">
      <c r="A7" s="2">
        <v>1</v>
      </c>
      <c r="B7" s="15">
        <v>0.65625</v>
      </c>
      <c r="C7" s="21" t="s">
        <v>118</v>
      </c>
      <c r="D7" s="1" t="s">
        <v>126</v>
      </c>
      <c r="E7" s="1">
        <v>10</v>
      </c>
      <c r="F7" s="1" t="s">
        <v>133</v>
      </c>
      <c r="G7" s="1">
        <v>79</v>
      </c>
      <c r="J7" s="1" t="s">
        <v>130</v>
      </c>
      <c r="P7" s="1" t="s">
        <v>131</v>
      </c>
      <c r="Q7" s="1" t="s">
        <v>132</v>
      </c>
      <c r="T7" s="1">
        <v>0</v>
      </c>
      <c r="AG7" s="2">
        <v>20489</v>
      </c>
    </row>
    <row r="8" spans="1:36" x14ac:dyDescent="0.35">
      <c r="A8" s="7">
        <v>1</v>
      </c>
      <c r="B8" s="15">
        <v>0.60763888888888895</v>
      </c>
      <c r="C8" s="21" t="s">
        <v>118</v>
      </c>
      <c r="D8" s="1" t="s">
        <v>126</v>
      </c>
      <c r="E8" s="1">
        <v>72</v>
      </c>
      <c r="F8" s="1" t="s">
        <v>120</v>
      </c>
      <c r="G8" s="1">
        <v>23</v>
      </c>
      <c r="H8" s="1">
        <v>13</v>
      </c>
      <c r="J8" s="1" t="s">
        <v>127</v>
      </c>
      <c r="K8" s="1" t="s">
        <v>128</v>
      </c>
      <c r="M8" s="1" t="s">
        <v>125</v>
      </c>
      <c r="N8" s="1" t="s">
        <v>125</v>
      </c>
      <c r="P8" s="1" t="s">
        <v>123</v>
      </c>
      <c r="Q8" s="1" t="s">
        <v>132</v>
      </c>
      <c r="T8" s="1">
        <v>0</v>
      </c>
      <c r="AG8" s="2">
        <v>20489</v>
      </c>
    </row>
    <row r="9" spans="1:36" x14ac:dyDescent="0.35">
      <c r="A9" s="2">
        <v>1</v>
      </c>
      <c r="B9" s="15">
        <v>0.5493055555555556</v>
      </c>
      <c r="C9" s="21" t="s">
        <v>118</v>
      </c>
      <c r="D9" s="1" t="s">
        <v>126</v>
      </c>
      <c r="E9" s="1">
        <v>10</v>
      </c>
      <c r="F9" s="1" t="s">
        <v>120</v>
      </c>
      <c r="N9" s="1" t="s">
        <v>125</v>
      </c>
      <c r="P9" s="1" t="s">
        <v>123</v>
      </c>
      <c r="Q9" s="1" t="s">
        <v>124</v>
      </c>
      <c r="T9" s="1">
        <v>0</v>
      </c>
      <c r="AG9" s="2">
        <v>20489</v>
      </c>
    </row>
    <row r="10" spans="1:36" x14ac:dyDescent="0.35">
      <c r="A10" s="2">
        <v>1</v>
      </c>
      <c r="B10" s="15">
        <v>0.53680555555555554</v>
      </c>
      <c r="C10" s="21" t="s">
        <v>118</v>
      </c>
      <c r="D10" s="1" t="s">
        <v>126</v>
      </c>
      <c r="E10" s="1">
        <v>5</v>
      </c>
      <c r="F10" s="1" t="s">
        <v>120</v>
      </c>
      <c r="M10" s="1" t="s">
        <v>125</v>
      </c>
      <c r="P10" s="1" t="s">
        <v>131</v>
      </c>
      <c r="Q10" s="1" t="s">
        <v>134</v>
      </c>
      <c r="R10" s="1" t="s">
        <v>135</v>
      </c>
      <c r="T10" s="1">
        <v>0</v>
      </c>
      <c r="AG10" s="2">
        <v>20489</v>
      </c>
    </row>
    <row r="11" spans="1:36" x14ac:dyDescent="0.35">
      <c r="A11" s="2">
        <v>1</v>
      </c>
      <c r="B11" s="15">
        <v>0.53402777777777777</v>
      </c>
      <c r="C11" s="21" t="s">
        <v>118</v>
      </c>
      <c r="D11" s="1" t="s">
        <v>119</v>
      </c>
      <c r="E11" s="1">
        <v>25</v>
      </c>
      <c r="F11" s="1" t="s">
        <v>120</v>
      </c>
      <c r="G11" s="1">
        <v>74</v>
      </c>
      <c r="H11" s="1">
        <v>25</v>
      </c>
      <c r="J11" s="1" t="s">
        <v>122</v>
      </c>
      <c r="K11" s="1" t="s">
        <v>136</v>
      </c>
      <c r="M11" s="1" t="s">
        <v>125</v>
      </c>
      <c r="N11" s="1" t="s">
        <v>125</v>
      </c>
      <c r="P11" s="1" t="s">
        <v>131</v>
      </c>
      <c r="Q11" s="1" t="s">
        <v>132</v>
      </c>
      <c r="S11" s="1" t="s">
        <v>125</v>
      </c>
      <c r="T11" s="1">
        <v>0</v>
      </c>
      <c r="AG11" s="2">
        <v>20489</v>
      </c>
    </row>
    <row r="12" spans="1:36" x14ac:dyDescent="0.35">
      <c r="A12" s="2">
        <v>1</v>
      </c>
      <c r="B12" s="15">
        <v>0.51874999999999993</v>
      </c>
      <c r="C12" s="21" t="s">
        <v>118</v>
      </c>
      <c r="D12" s="1" t="s">
        <v>126</v>
      </c>
      <c r="E12" s="1">
        <v>55</v>
      </c>
      <c r="F12" s="1" t="s">
        <v>120</v>
      </c>
      <c r="G12" s="1">
        <v>20</v>
      </c>
      <c r="H12" s="1">
        <v>26</v>
      </c>
      <c r="I12" s="1">
        <v>23</v>
      </c>
      <c r="J12" s="1" t="s">
        <v>127</v>
      </c>
      <c r="K12" s="1" t="s">
        <v>137</v>
      </c>
      <c r="L12" s="1" t="s">
        <v>137</v>
      </c>
      <c r="M12" s="1" t="s">
        <v>125</v>
      </c>
      <c r="P12" s="1" t="s">
        <v>131</v>
      </c>
      <c r="Q12" s="1" t="s">
        <v>132</v>
      </c>
      <c r="T12" s="1">
        <v>1</v>
      </c>
      <c r="AG12" s="2">
        <v>20489</v>
      </c>
    </row>
    <row r="13" spans="1:36" x14ac:dyDescent="0.35">
      <c r="A13" s="7">
        <v>1</v>
      </c>
      <c r="B13" s="15">
        <v>0.50694444444444442</v>
      </c>
      <c r="C13" s="21" t="s">
        <v>118</v>
      </c>
      <c r="D13" s="1" t="s">
        <v>126</v>
      </c>
      <c r="E13" s="1">
        <v>20</v>
      </c>
      <c r="F13" s="1" t="s">
        <v>120</v>
      </c>
      <c r="G13" s="1">
        <v>26</v>
      </c>
      <c r="H13" s="1">
        <v>16</v>
      </c>
      <c r="I13" s="1">
        <v>55</v>
      </c>
      <c r="J13" s="1" t="s">
        <v>138</v>
      </c>
      <c r="K13" s="1" t="s">
        <v>136</v>
      </c>
      <c r="L13" s="1" t="s">
        <v>137</v>
      </c>
      <c r="P13" s="1" t="s">
        <v>131</v>
      </c>
      <c r="Q13" s="1" t="s">
        <v>132</v>
      </c>
      <c r="T13" s="1">
        <v>1</v>
      </c>
      <c r="AG13" s="2">
        <v>20489</v>
      </c>
    </row>
    <row r="14" spans="1:36" x14ac:dyDescent="0.35">
      <c r="A14" s="2">
        <v>1</v>
      </c>
      <c r="B14" s="15">
        <v>0.50416666666666665</v>
      </c>
      <c r="C14" s="21" t="s">
        <v>118</v>
      </c>
      <c r="D14" s="1" t="s">
        <v>126</v>
      </c>
      <c r="E14" s="1">
        <v>20</v>
      </c>
      <c r="F14" s="1" t="s">
        <v>131</v>
      </c>
      <c r="M14" s="1" t="s">
        <v>125</v>
      </c>
      <c r="N14" s="1" t="s">
        <v>125</v>
      </c>
      <c r="P14" s="1" t="s">
        <v>131</v>
      </c>
      <c r="Q14" s="1" t="s">
        <v>132</v>
      </c>
      <c r="T14" s="1">
        <v>1</v>
      </c>
      <c r="AG14" s="2">
        <v>20489</v>
      </c>
    </row>
    <row r="15" spans="1:36" x14ac:dyDescent="0.35">
      <c r="A15" s="2">
        <v>1</v>
      </c>
      <c r="B15" s="15">
        <v>0.5</v>
      </c>
      <c r="C15" s="21" t="s">
        <v>118</v>
      </c>
      <c r="D15" s="1" t="s">
        <v>126</v>
      </c>
      <c r="E15" s="1">
        <v>16</v>
      </c>
      <c r="F15" s="1" t="s">
        <v>139</v>
      </c>
      <c r="G15" s="1">
        <v>23</v>
      </c>
      <c r="H15" s="1">
        <v>26</v>
      </c>
      <c r="J15" s="1" t="s">
        <v>138</v>
      </c>
      <c r="K15" s="1" t="s">
        <v>127</v>
      </c>
      <c r="M15" s="1" t="s">
        <v>125</v>
      </c>
      <c r="P15" s="1" t="s">
        <v>140</v>
      </c>
      <c r="Q15" s="1" t="s">
        <v>124</v>
      </c>
      <c r="T15" s="1">
        <v>1</v>
      </c>
      <c r="AG15" s="2">
        <v>20489</v>
      </c>
    </row>
    <row r="16" spans="1:36" x14ac:dyDescent="0.35">
      <c r="A16" s="2">
        <v>1</v>
      </c>
      <c r="B16" s="15">
        <v>0.44097222222222227</v>
      </c>
      <c r="C16" s="21" t="s">
        <v>118</v>
      </c>
      <c r="D16" s="1" t="s">
        <v>119</v>
      </c>
      <c r="E16" s="1">
        <v>86</v>
      </c>
      <c r="F16" s="1" t="s">
        <v>120</v>
      </c>
      <c r="M16" s="1" t="s">
        <v>125</v>
      </c>
      <c r="N16" s="1" t="s">
        <v>125</v>
      </c>
      <c r="P16" s="1" t="s">
        <v>123</v>
      </c>
      <c r="Q16" s="1" t="s">
        <v>124</v>
      </c>
      <c r="T16" s="1">
        <v>1</v>
      </c>
      <c r="AG16" s="2">
        <v>20489</v>
      </c>
    </row>
    <row r="17" spans="1:33" x14ac:dyDescent="0.35">
      <c r="A17" s="2">
        <v>1</v>
      </c>
      <c r="B17" s="15">
        <v>0.36319444444444443</v>
      </c>
      <c r="C17" s="21" t="s">
        <v>118</v>
      </c>
      <c r="D17" s="1" t="s">
        <v>126</v>
      </c>
      <c r="E17" s="1">
        <v>74</v>
      </c>
      <c r="F17" s="1" t="s">
        <v>139</v>
      </c>
      <c r="G17" s="1">
        <v>4</v>
      </c>
      <c r="H17" s="1">
        <v>16</v>
      </c>
      <c r="J17" s="1" t="s">
        <v>127</v>
      </c>
      <c r="K17" s="1" t="s">
        <v>141</v>
      </c>
      <c r="M17" s="1" t="s">
        <v>125</v>
      </c>
      <c r="N17" s="1" t="s">
        <v>125</v>
      </c>
      <c r="P17" s="1" t="s">
        <v>123</v>
      </c>
      <c r="Q17" s="1" t="s">
        <v>124</v>
      </c>
      <c r="T17" s="1">
        <v>1</v>
      </c>
      <c r="AG17" s="2">
        <v>20489</v>
      </c>
    </row>
    <row r="18" spans="1:33" x14ac:dyDescent="0.35">
      <c r="A18" s="2">
        <v>1</v>
      </c>
      <c r="B18" s="15">
        <v>0.36041666666666666</v>
      </c>
      <c r="C18" s="21" t="s">
        <v>118</v>
      </c>
      <c r="D18" s="1" t="s">
        <v>119</v>
      </c>
      <c r="E18" s="1">
        <v>25</v>
      </c>
      <c r="F18" s="1" t="s">
        <v>133</v>
      </c>
      <c r="G18" s="1">
        <v>74</v>
      </c>
      <c r="J18" s="1" t="s">
        <v>142</v>
      </c>
      <c r="M18" s="1" t="s">
        <v>125</v>
      </c>
      <c r="N18" s="1" t="s">
        <v>125</v>
      </c>
      <c r="P18" s="1" t="s">
        <v>131</v>
      </c>
      <c r="Q18" s="1" t="s">
        <v>132</v>
      </c>
      <c r="R18" s="1" t="s">
        <v>143</v>
      </c>
      <c r="T18" s="1">
        <v>1</v>
      </c>
      <c r="AG18" s="2">
        <v>20489</v>
      </c>
    </row>
    <row r="19" spans="1:33" x14ac:dyDescent="0.35">
      <c r="A19" s="7">
        <v>1</v>
      </c>
      <c r="B19" s="15">
        <v>0.34166666666666662</v>
      </c>
      <c r="C19" s="21" t="s">
        <v>118</v>
      </c>
      <c r="D19" s="1" t="s">
        <v>119</v>
      </c>
      <c r="E19" s="1">
        <v>24</v>
      </c>
      <c r="F19" s="1" t="s">
        <v>120</v>
      </c>
      <c r="G19" s="1">
        <v>62</v>
      </c>
      <c r="J19" s="1" t="s">
        <v>141</v>
      </c>
      <c r="P19" s="1" t="s">
        <v>140</v>
      </c>
      <c r="Q19" s="1" t="s">
        <v>124</v>
      </c>
      <c r="T19" s="1">
        <v>1</v>
      </c>
      <c r="AG19" s="2">
        <v>20489</v>
      </c>
    </row>
    <row r="20" spans="1:33" x14ac:dyDescent="0.35">
      <c r="A20" s="2">
        <v>1</v>
      </c>
      <c r="B20" s="15">
        <v>0.34097222222222223</v>
      </c>
      <c r="C20" s="21" t="s">
        <v>118</v>
      </c>
      <c r="D20" s="1" t="s">
        <v>119</v>
      </c>
      <c r="E20" s="1">
        <v>62</v>
      </c>
      <c r="F20" s="1" t="s">
        <v>131</v>
      </c>
      <c r="P20" s="1" t="s">
        <v>140</v>
      </c>
      <c r="Q20" s="1" t="s">
        <v>124</v>
      </c>
      <c r="T20" s="1">
        <v>1</v>
      </c>
      <c r="AG20" s="2">
        <v>20489</v>
      </c>
    </row>
    <row r="21" spans="1:33" x14ac:dyDescent="0.35">
      <c r="A21" s="7">
        <v>1</v>
      </c>
      <c r="B21" s="15">
        <v>0.31180555555555556</v>
      </c>
      <c r="C21" s="21" t="s">
        <v>118</v>
      </c>
      <c r="D21" s="1" t="s">
        <v>119</v>
      </c>
      <c r="E21" s="1">
        <v>86</v>
      </c>
      <c r="F21" s="1" t="s">
        <v>139</v>
      </c>
      <c r="G21" s="1">
        <v>9</v>
      </c>
      <c r="H21" s="1">
        <v>11</v>
      </c>
      <c r="J21" s="1" t="s">
        <v>122</v>
      </c>
      <c r="K21" s="1" t="s">
        <v>141</v>
      </c>
      <c r="P21" s="1" t="s">
        <v>123</v>
      </c>
      <c r="Q21" s="1" t="s">
        <v>124</v>
      </c>
      <c r="T21" s="1">
        <v>1</v>
      </c>
      <c r="AG21" s="2">
        <v>20489</v>
      </c>
    </row>
    <row r="22" spans="1:33" x14ac:dyDescent="0.35">
      <c r="A22" s="7">
        <v>1</v>
      </c>
      <c r="B22" s="15">
        <v>0.3034722222222222</v>
      </c>
      <c r="C22" s="21" t="s">
        <v>118</v>
      </c>
      <c r="D22" s="1" t="s">
        <v>119</v>
      </c>
      <c r="E22" s="1">
        <v>86</v>
      </c>
      <c r="F22" s="1" t="s">
        <v>120</v>
      </c>
      <c r="G22" s="1">
        <v>11</v>
      </c>
      <c r="J22" s="1" t="s">
        <v>122</v>
      </c>
      <c r="P22" s="1" t="s">
        <v>123</v>
      </c>
      <c r="Q22" s="1" t="s">
        <v>124</v>
      </c>
      <c r="T22" s="1">
        <v>1</v>
      </c>
      <c r="AG22" s="2">
        <v>20489</v>
      </c>
    </row>
    <row r="23" spans="1:33" x14ac:dyDescent="0.35">
      <c r="A23" s="2">
        <v>1</v>
      </c>
      <c r="B23" s="15">
        <v>0.29166666666666669</v>
      </c>
      <c r="C23" s="21" t="s">
        <v>118</v>
      </c>
      <c r="D23" s="1" t="s">
        <v>126</v>
      </c>
      <c r="E23" s="1">
        <v>5</v>
      </c>
      <c r="F23" s="1" t="s">
        <v>120</v>
      </c>
      <c r="G23" s="1">
        <v>4</v>
      </c>
      <c r="H23" s="1">
        <v>13</v>
      </c>
      <c r="J23" s="1" t="s">
        <v>127</v>
      </c>
      <c r="K23" s="1" t="s">
        <v>128</v>
      </c>
      <c r="P23" s="1" t="s">
        <v>140</v>
      </c>
      <c r="Q23" s="1" t="s">
        <v>124</v>
      </c>
      <c r="T23" s="1">
        <v>1</v>
      </c>
      <c r="AG23" s="2">
        <v>20489</v>
      </c>
    </row>
    <row r="24" spans="1:33" x14ac:dyDescent="0.35">
      <c r="A24" s="7">
        <v>1</v>
      </c>
      <c r="B24" s="15">
        <v>0.26041666666666669</v>
      </c>
      <c r="C24" s="21" t="s">
        <v>118</v>
      </c>
      <c r="D24" s="1" t="s">
        <v>119</v>
      </c>
      <c r="E24" s="1">
        <v>74</v>
      </c>
      <c r="F24" s="1" t="s">
        <v>120</v>
      </c>
      <c r="G24" s="1">
        <v>25</v>
      </c>
      <c r="J24" s="1" t="s">
        <v>144</v>
      </c>
      <c r="M24" s="1" t="s">
        <v>125</v>
      </c>
      <c r="N24" s="1" t="s">
        <v>125</v>
      </c>
      <c r="P24" s="1" t="s">
        <v>123</v>
      </c>
      <c r="Q24" s="1" t="s">
        <v>124</v>
      </c>
      <c r="T24" s="1">
        <v>1</v>
      </c>
      <c r="AG24" s="2">
        <v>20489</v>
      </c>
    </row>
    <row r="25" spans="1:33" x14ac:dyDescent="0.35">
      <c r="A25" s="2">
        <v>1</v>
      </c>
      <c r="B25" s="15">
        <v>0.24513888888888888</v>
      </c>
      <c r="C25" s="21" t="s">
        <v>118</v>
      </c>
      <c r="D25" s="1" t="s">
        <v>119</v>
      </c>
      <c r="E25" s="1">
        <v>11</v>
      </c>
      <c r="F25" s="1" t="s">
        <v>120</v>
      </c>
      <c r="G25" s="1">
        <v>38</v>
      </c>
      <c r="J25" s="1" t="s">
        <v>138</v>
      </c>
      <c r="P25" s="1" t="s">
        <v>123</v>
      </c>
      <c r="Q25" s="1" t="s">
        <v>124</v>
      </c>
      <c r="T25" s="1">
        <v>1</v>
      </c>
      <c r="AG25" s="2">
        <v>20489</v>
      </c>
    </row>
    <row r="26" spans="1:33" x14ac:dyDescent="0.35">
      <c r="A26" s="7">
        <v>1</v>
      </c>
      <c r="B26" s="15">
        <v>0.20972222222222223</v>
      </c>
      <c r="C26" s="21" t="s">
        <v>118</v>
      </c>
      <c r="D26" s="1" t="s">
        <v>126</v>
      </c>
      <c r="E26" s="1">
        <v>91</v>
      </c>
      <c r="F26" s="1" t="s">
        <v>120</v>
      </c>
      <c r="G26" s="1">
        <v>74</v>
      </c>
      <c r="H26" s="1">
        <v>23</v>
      </c>
      <c r="J26" s="1" t="s">
        <v>127</v>
      </c>
      <c r="K26" s="1" t="s">
        <v>127</v>
      </c>
      <c r="M26" s="1" t="s">
        <v>125</v>
      </c>
      <c r="N26" s="1" t="s">
        <v>125</v>
      </c>
      <c r="P26" s="1" t="s">
        <v>123</v>
      </c>
      <c r="Q26" s="1" t="s">
        <v>124</v>
      </c>
      <c r="T26" s="1">
        <v>1</v>
      </c>
      <c r="AG26" s="2">
        <v>20489</v>
      </c>
    </row>
    <row r="27" spans="1:33" x14ac:dyDescent="0.35">
      <c r="A27" s="2">
        <v>1</v>
      </c>
      <c r="B27" s="15">
        <v>0.20694444444444446</v>
      </c>
      <c r="C27" s="21" t="s">
        <v>118</v>
      </c>
      <c r="D27" s="1" t="s">
        <v>126</v>
      </c>
      <c r="E27" s="1">
        <v>91</v>
      </c>
      <c r="F27" s="1" t="s">
        <v>120</v>
      </c>
      <c r="G27" s="1">
        <v>76</v>
      </c>
      <c r="J27" s="1" t="s">
        <v>121</v>
      </c>
      <c r="M27" s="1" t="s">
        <v>125</v>
      </c>
      <c r="N27" s="1" t="s">
        <v>125</v>
      </c>
      <c r="P27" s="1" t="s">
        <v>123</v>
      </c>
      <c r="Q27" s="1" t="s">
        <v>124</v>
      </c>
      <c r="T27" s="1">
        <v>1</v>
      </c>
      <c r="AG27" s="2">
        <v>20489</v>
      </c>
    </row>
    <row r="28" spans="1:33" x14ac:dyDescent="0.35">
      <c r="A28" s="7">
        <v>1</v>
      </c>
      <c r="B28" s="14">
        <v>0.19652777777777777</v>
      </c>
      <c r="C28" s="21" t="s">
        <v>118</v>
      </c>
      <c r="D28" s="1" t="s">
        <v>126</v>
      </c>
      <c r="E28" s="1">
        <v>26</v>
      </c>
      <c r="F28" s="1" t="s">
        <v>133</v>
      </c>
      <c r="P28" s="1" t="s">
        <v>123</v>
      </c>
      <c r="Q28" s="1" t="s">
        <v>124</v>
      </c>
      <c r="T28" s="1">
        <v>1</v>
      </c>
      <c r="AG28" s="2">
        <v>20489</v>
      </c>
    </row>
    <row r="29" spans="1:33" x14ac:dyDescent="0.35">
      <c r="A29" s="7">
        <v>1</v>
      </c>
      <c r="B29" s="14">
        <v>0.15972222222222224</v>
      </c>
      <c r="C29" s="21" t="s">
        <v>118</v>
      </c>
      <c r="D29" s="1" t="s">
        <v>119</v>
      </c>
      <c r="E29" s="1">
        <v>45</v>
      </c>
      <c r="F29" s="1" t="s">
        <v>120</v>
      </c>
      <c r="M29" s="1" t="s">
        <v>125</v>
      </c>
      <c r="N29" s="1" t="s">
        <v>125</v>
      </c>
      <c r="P29" s="1" t="s">
        <v>123</v>
      </c>
      <c r="Q29" s="1" t="s">
        <v>124</v>
      </c>
      <c r="T29" s="1">
        <v>1</v>
      </c>
      <c r="AG29" s="2">
        <v>20489</v>
      </c>
    </row>
    <row r="30" spans="1:33" x14ac:dyDescent="0.35">
      <c r="A30" s="2">
        <v>1</v>
      </c>
      <c r="B30" s="15">
        <v>0.12638888888888888</v>
      </c>
      <c r="C30" s="21" t="s">
        <v>118</v>
      </c>
      <c r="D30" s="1" t="s">
        <v>126</v>
      </c>
      <c r="E30" s="1">
        <v>10</v>
      </c>
      <c r="F30" s="1" t="s">
        <v>145</v>
      </c>
      <c r="G30" s="1">
        <v>21</v>
      </c>
      <c r="H30" s="1">
        <v>93</v>
      </c>
      <c r="I30" s="1">
        <v>10</v>
      </c>
      <c r="J30" s="1" t="s">
        <v>146</v>
      </c>
      <c r="K30" s="1" t="s">
        <v>122</v>
      </c>
      <c r="L30" s="1" t="s">
        <v>137</v>
      </c>
      <c r="M30" s="1" t="s">
        <v>125</v>
      </c>
      <c r="N30" s="1" t="s">
        <v>125</v>
      </c>
      <c r="P30" s="1" t="s">
        <v>131</v>
      </c>
      <c r="Q30" s="1" t="s">
        <v>132</v>
      </c>
      <c r="S30" s="1" t="s">
        <v>125</v>
      </c>
      <c r="T30" s="1">
        <v>1</v>
      </c>
      <c r="AG30" s="2">
        <v>20489</v>
      </c>
    </row>
    <row r="31" spans="1:33" x14ac:dyDescent="0.35">
      <c r="A31" s="7">
        <v>1</v>
      </c>
      <c r="B31" s="14">
        <v>7.2222222222222229E-2</v>
      </c>
      <c r="C31" s="21" t="s">
        <v>118</v>
      </c>
      <c r="D31" s="1" t="s">
        <v>119</v>
      </c>
      <c r="E31" s="1">
        <v>48</v>
      </c>
      <c r="F31" s="1" t="s">
        <v>120</v>
      </c>
      <c r="P31" s="1" t="s">
        <v>123</v>
      </c>
      <c r="Q31" s="1" t="s">
        <v>124</v>
      </c>
      <c r="T31" s="1">
        <v>0</v>
      </c>
      <c r="AG31" s="2">
        <v>20489</v>
      </c>
    </row>
    <row r="32" spans="1:33" x14ac:dyDescent="0.35">
      <c r="A32" s="2">
        <v>1</v>
      </c>
      <c r="B32" s="15">
        <v>5.8333333333333327E-2</v>
      </c>
      <c r="C32" s="21" t="s">
        <v>118</v>
      </c>
      <c r="D32" s="1" t="s">
        <v>126</v>
      </c>
      <c r="E32" s="1">
        <v>16</v>
      </c>
      <c r="F32" s="1" t="s">
        <v>120</v>
      </c>
      <c r="G32" s="1">
        <v>26</v>
      </c>
      <c r="J32" s="1" t="s">
        <v>136</v>
      </c>
      <c r="M32" s="1" t="s">
        <v>125</v>
      </c>
      <c r="P32" s="1" t="s">
        <v>131</v>
      </c>
      <c r="Q32" s="1" t="s">
        <v>132</v>
      </c>
      <c r="R32" s="1" t="s">
        <v>143</v>
      </c>
      <c r="T32" s="1">
        <v>0</v>
      </c>
      <c r="AG32" s="2">
        <v>20489</v>
      </c>
    </row>
    <row r="33" spans="1:33" x14ac:dyDescent="0.35">
      <c r="A33" s="2">
        <v>2</v>
      </c>
      <c r="B33" s="15">
        <v>0.80347222222222225</v>
      </c>
      <c r="C33" s="21" t="s">
        <v>147</v>
      </c>
      <c r="D33" s="1" t="s">
        <v>119</v>
      </c>
      <c r="E33" s="1">
        <v>77</v>
      </c>
      <c r="F33" s="1" t="s">
        <v>120</v>
      </c>
      <c r="G33" s="1">
        <v>48</v>
      </c>
      <c r="H33" s="1">
        <v>25</v>
      </c>
      <c r="J33" s="1" t="s">
        <v>141</v>
      </c>
      <c r="K33" s="1" t="s">
        <v>127</v>
      </c>
      <c r="N33" s="1" t="s">
        <v>125</v>
      </c>
      <c r="T33" s="1">
        <v>0</v>
      </c>
      <c r="AG33" s="2">
        <v>20489</v>
      </c>
    </row>
    <row r="34" spans="1:33" x14ac:dyDescent="0.35">
      <c r="A34" s="7">
        <v>2</v>
      </c>
      <c r="B34" s="15">
        <v>0.76388888888888884</v>
      </c>
      <c r="C34" s="21" t="s">
        <v>118</v>
      </c>
      <c r="D34" s="1" t="s">
        <v>126</v>
      </c>
      <c r="E34" s="1">
        <v>10</v>
      </c>
      <c r="F34" s="1" t="s">
        <v>120</v>
      </c>
      <c r="G34" s="1">
        <v>93</v>
      </c>
      <c r="H34" s="1">
        <v>26</v>
      </c>
      <c r="I34" s="1">
        <v>16</v>
      </c>
      <c r="J34" s="1" t="s">
        <v>127</v>
      </c>
      <c r="K34" s="1" t="s">
        <v>148</v>
      </c>
      <c r="L34" s="1" t="s">
        <v>137</v>
      </c>
      <c r="P34" s="1" t="s">
        <v>131</v>
      </c>
      <c r="Q34" s="1" t="s">
        <v>132</v>
      </c>
      <c r="T34" s="1">
        <v>0</v>
      </c>
      <c r="AG34" s="2">
        <v>20489</v>
      </c>
    </row>
    <row r="35" spans="1:33" x14ac:dyDescent="0.35">
      <c r="A35" s="2">
        <v>2</v>
      </c>
      <c r="B35" s="15">
        <v>0.75416666666666676</v>
      </c>
      <c r="C35" s="21" t="s">
        <v>118</v>
      </c>
      <c r="D35" s="1" t="s">
        <v>126</v>
      </c>
      <c r="E35" s="1">
        <v>10</v>
      </c>
      <c r="F35" s="1" t="s">
        <v>120</v>
      </c>
      <c r="G35" s="1">
        <v>55</v>
      </c>
      <c r="H35" s="1">
        <v>10</v>
      </c>
      <c r="I35" s="1">
        <v>23</v>
      </c>
      <c r="J35" s="1" t="s">
        <v>122</v>
      </c>
      <c r="K35" s="1" t="s">
        <v>122</v>
      </c>
      <c r="L35" s="1" t="s">
        <v>122</v>
      </c>
      <c r="N35" s="1" t="s">
        <v>125</v>
      </c>
      <c r="P35" s="1" t="s">
        <v>140</v>
      </c>
      <c r="Q35" s="1" t="s">
        <v>124</v>
      </c>
      <c r="T35" s="1">
        <v>0</v>
      </c>
      <c r="AG35" s="2">
        <v>20489</v>
      </c>
    </row>
    <row r="36" spans="1:33" x14ac:dyDescent="0.35">
      <c r="A36" s="7">
        <v>2</v>
      </c>
      <c r="B36" s="15">
        <v>0.7104166666666667</v>
      </c>
      <c r="C36" s="21" t="s">
        <v>118</v>
      </c>
      <c r="D36" s="1" t="s">
        <v>126</v>
      </c>
      <c r="E36" s="1">
        <v>76</v>
      </c>
      <c r="F36" s="1" t="s">
        <v>120</v>
      </c>
      <c r="G36" s="1">
        <v>91</v>
      </c>
      <c r="J36" s="1" t="s">
        <v>122</v>
      </c>
      <c r="N36" s="1" t="s">
        <v>125</v>
      </c>
      <c r="P36" s="1" t="s">
        <v>123</v>
      </c>
      <c r="Q36" s="1" t="s">
        <v>124</v>
      </c>
      <c r="T36" s="1">
        <v>0</v>
      </c>
      <c r="AG36" s="2">
        <v>20489</v>
      </c>
    </row>
    <row r="37" spans="1:33" x14ac:dyDescent="0.35">
      <c r="A37" s="7">
        <v>2</v>
      </c>
      <c r="B37" s="15">
        <v>0.68402777777777779</v>
      </c>
      <c r="C37" s="21" t="s">
        <v>118</v>
      </c>
      <c r="D37" s="1" t="s">
        <v>119</v>
      </c>
      <c r="E37" s="1">
        <v>21</v>
      </c>
      <c r="F37" s="1" t="s">
        <v>120</v>
      </c>
      <c r="G37" s="1">
        <v>62</v>
      </c>
      <c r="J37" s="1" t="s">
        <v>121</v>
      </c>
      <c r="M37" s="1" t="s">
        <v>125</v>
      </c>
      <c r="N37" s="1" t="s">
        <v>125</v>
      </c>
      <c r="P37" s="1" t="s">
        <v>123</v>
      </c>
      <c r="Q37" s="1" t="s">
        <v>124</v>
      </c>
      <c r="T37" s="1">
        <v>0</v>
      </c>
      <c r="AG37" s="2">
        <v>20489</v>
      </c>
    </row>
    <row r="38" spans="1:33" x14ac:dyDescent="0.35">
      <c r="A38" s="7">
        <v>2</v>
      </c>
      <c r="B38" s="15">
        <v>0.67222222222222217</v>
      </c>
      <c r="C38" s="21" t="s">
        <v>118</v>
      </c>
      <c r="D38" s="1" t="s">
        <v>119</v>
      </c>
      <c r="E38" s="1">
        <v>21</v>
      </c>
      <c r="F38" s="1" t="s">
        <v>120</v>
      </c>
      <c r="G38" s="1">
        <v>62</v>
      </c>
      <c r="H38" s="1">
        <v>9</v>
      </c>
      <c r="J38" s="1" t="s">
        <v>144</v>
      </c>
      <c r="K38" s="1" t="s">
        <v>122</v>
      </c>
      <c r="P38" s="1" t="s">
        <v>140</v>
      </c>
      <c r="Q38" s="1" t="s">
        <v>124</v>
      </c>
      <c r="T38" s="1">
        <v>0</v>
      </c>
      <c r="AG38" s="2">
        <v>20489</v>
      </c>
    </row>
    <row r="39" spans="1:33" x14ac:dyDescent="0.35">
      <c r="A39" s="2">
        <v>2</v>
      </c>
      <c r="B39" s="15">
        <v>0.6333333333333333</v>
      </c>
      <c r="C39" s="21" t="s">
        <v>147</v>
      </c>
      <c r="D39" s="1" t="s">
        <v>119</v>
      </c>
      <c r="E39" s="1">
        <v>21</v>
      </c>
      <c r="F39" s="1" t="s">
        <v>120</v>
      </c>
      <c r="G39" s="1">
        <v>77</v>
      </c>
      <c r="H39" s="1">
        <v>21</v>
      </c>
      <c r="J39" s="1" t="s">
        <v>138</v>
      </c>
      <c r="K39" s="1" t="s">
        <v>122</v>
      </c>
      <c r="T39" s="1">
        <v>0</v>
      </c>
      <c r="AG39" s="2">
        <v>20489</v>
      </c>
    </row>
    <row r="40" spans="1:33" x14ac:dyDescent="0.35">
      <c r="A40" s="7">
        <v>2</v>
      </c>
      <c r="B40" s="15">
        <v>0.6069444444444444</v>
      </c>
      <c r="C40" s="21" t="s">
        <v>147</v>
      </c>
      <c r="D40" s="1" t="s">
        <v>119</v>
      </c>
      <c r="E40" s="1">
        <v>77</v>
      </c>
      <c r="F40" s="1" t="s">
        <v>120</v>
      </c>
      <c r="G40" s="1">
        <v>11</v>
      </c>
      <c r="J40" s="1" t="s">
        <v>141</v>
      </c>
      <c r="T40" s="1">
        <v>0</v>
      </c>
      <c r="AG40" s="2">
        <v>20489</v>
      </c>
    </row>
    <row r="41" spans="1:33" x14ac:dyDescent="0.35">
      <c r="A41" s="7">
        <v>2</v>
      </c>
      <c r="B41" s="14">
        <v>0.60486111111111118</v>
      </c>
      <c r="C41" s="21" t="s">
        <v>147</v>
      </c>
      <c r="D41" s="1" t="s">
        <v>119</v>
      </c>
      <c r="E41" s="1">
        <v>48</v>
      </c>
      <c r="F41" s="1" t="s">
        <v>145</v>
      </c>
      <c r="G41" s="1">
        <v>11</v>
      </c>
      <c r="J41" s="1" t="s">
        <v>122</v>
      </c>
      <c r="T41" s="1">
        <v>0</v>
      </c>
      <c r="AG41" s="2">
        <v>20489</v>
      </c>
    </row>
    <row r="42" spans="1:33" x14ac:dyDescent="0.35">
      <c r="A42" s="2">
        <v>2</v>
      </c>
      <c r="B42" s="15">
        <v>0.5708333333333333</v>
      </c>
      <c r="C42" s="21" t="s">
        <v>147</v>
      </c>
      <c r="D42" s="1" t="s">
        <v>119</v>
      </c>
      <c r="E42" s="1">
        <v>6</v>
      </c>
      <c r="F42" s="1" t="s">
        <v>145</v>
      </c>
      <c r="G42" s="1">
        <v>74</v>
      </c>
      <c r="J42" s="1" t="s">
        <v>146</v>
      </c>
      <c r="M42" s="1" t="s">
        <v>125</v>
      </c>
      <c r="N42" s="1" t="s">
        <v>125</v>
      </c>
      <c r="T42" s="1">
        <v>0</v>
      </c>
      <c r="AG42" s="2">
        <v>20489</v>
      </c>
    </row>
    <row r="43" spans="1:33" x14ac:dyDescent="0.35">
      <c r="A43" s="7">
        <v>2</v>
      </c>
      <c r="B43" s="15">
        <v>0.56458333333333333</v>
      </c>
      <c r="C43" s="21" t="s">
        <v>147</v>
      </c>
      <c r="D43" s="1" t="s">
        <v>119</v>
      </c>
      <c r="E43" s="1">
        <v>86</v>
      </c>
      <c r="F43" s="1" t="s">
        <v>120</v>
      </c>
      <c r="G43" s="1">
        <v>49</v>
      </c>
      <c r="H43" s="1">
        <v>86</v>
      </c>
      <c r="I43" s="1">
        <v>74</v>
      </c>
      <c r="J43" s="1" t="s">
        <v>122</v>
      </c>
      <c r="K43" s="1" t="s">
        <v>138</v>
      </c>
      <c r="L43" s="1" t="s">
        <v>122</v>
      </c>
      <c r="M43" s="1" t="s">
        <v>125</v>
      </c>
      <c r="N43" s="1" t="s">
        <v>125</v>
      </c>
      <c r="T43" s="1">
        <v>0</v>
      </c>
      <c r="AG43" s="2">
        <v>20489</v>
      </c>
    </row>
    <row r="44" spans="1:33" x14ac:dyDescent="0.35">
      <c r="A44" s="2">
        <v>2</v>
      </c>
      <c r="B44" s="15">
        <v>0.56388888888888888</v>
      </c>
      <c r="C44" s="21" t="s">
        <v>118</v>
      </c>
      <c r="D44" s="1" t="s">
        <v>119</v>
      </c>
      <c r="E44" s="1">
        <v>49</v>
      </c>
      <c r="F44" s="1" t="s">
        <v>131</v>
      </c>
      <c r="T44" s="1">
        <v>0</v>
      </c>
      <c r="AG44" s="2">
        <v>20489</v>
      </c>
    </row>
    <row r="45" spans="1:33" x14ac:dyDescent="0.35">
      <c r="A45" s="7">
        <v>2</v>
      </c>
      <c r="B45" s="14">
        <v>0.55138888888888882</v>
      </c>
      <c r="C45" s="21" t="s">
        <v>118</v>
      </c>
      <c r="D45" s="1" t="s">
        <v>119</v>
      </c>
      <c r="E45" s="1">
        <v>86</v>
      </c>
      <c r="F45" s="1" t="s">
        <v>145</v>
      </c>
      <c r="G45" s="1">
        <v>74</v>
      </c>
      <c r="J45" s="1" t="s">
        <v>141</v>
      </c>
      <c r="T45" s="1">
        <v>0</v>
      </c>
      <c r="AG45" s="2">
        <v>20489</v>
      </c>
    </row>
    <row r="46" spans="1:33" x14ac:dyDescent="0.35">
      <c r="A46" s="7">
        <v>2</v>
      </c>
      <c r="B46" s="15">
        <v>0.55069444444444449</v>
      </c>
      <c r="C46" s="21" t="s">
        <v>118</v>
      </c>
      <c r="D46" s="1" t="s">
        <v>119</v>
      </c>
      <c r="E46" s="1">
        <v>49</v>
      </c>
      <c r="F46" s="1" t="s">
        <v>131</v>
      </c>
      <c r="M46" s="1" t="s">
        <v>125</v>
      </c>
      <c r="N46" s="1" t="s">
        <v>125</v>
      </c>
      <c r="T46" s="1">
        <v>0</v>
      </c>
      <c r="AG46" s="2">
        <v>20489</v>
      </c>
    </row>
    <row r="47" spans="1:33" x14ac:dyDescent="0.35">
      <c r="A47" s="2">
        <v>2</v>
      </c>
      <c r="B47" s="15">
        <v>0.51874999999999993</v>
      </c>
      <c r="C47" s="21" t="s">
        <v>147</v>
      </c>
      <c r="D47" s="1" t="s">
        <v>119</v>
      </c>
      <c r="E47" s="1">
        <v>11</v>
      </c>
      <c r="F47" s="1" t="s">
        <v>145</v>
      </c>
      <c r="G47" s="1">
        <v>77</v>
      </c>
      <c r="H47" s="1">
        <v>11</v>
      </c>
      <c r="I47" s="1">
        <v>77</v>
      </c>
      <c r="J47" s="1" t="s">
        <v>138</v>
      </c>
      <c r="K47" s="1" t="s">
        <v>122</v>
      </c>
      <c r="L47" s="1" t="s">
        <v>127</v>
      </c>
      <c r="N47" s="1" t="s">
        <v>125</v>
      </c>
      <c r="O47" s="1" t="s">
        <v>125</v>
      </c>
      <c r="T47" s="1">
        <v>0</v>
      </c>
      <c r="AG47" s="2">
        <v>20489</v>
      </c>
    </row>
    <row r="48" spans="1:33" x14ac:dyDescent="0.35">
      <c r="A48" s="7">
        <v>2</v>
      </c>
      <c r="B48" s="14">
        <v>0.50624999999999998</v>
      </c>
      <c r="C48" s="21" t="s">
        <v>147</v>
      </c>
      <c r="D48" s="1" t="s">
        <v>119</v>
      </c>
      <c r="E48" s="1">
        <v>48</v>
      </c>
      <c r="F48" s="1" t="s">
        <v>149</v>
      </c>
      <c r="G48" s="1">
        <v>11</v>
      </c>
      <c r="H48" s="1">
        <v>77</v>
      </c>
      <c r="J48" s="1" t="s">
        <v>146</v>
      </c>
      <c r="K48" s="1" t="s">
        <v>138</v>
      </c>
      <c r="M48" s="1" t="s">
        <v>125</v>
      </c>
      <c r="N48" s="1" t="s">
        <v>125</v>
      </c>
      <c r="T48" s="1">
        <v>0</v>
      </c>
      <c r="AG48" s="2">
        <v>20489</v>
      </c>
    </row>
    <row r="49" spans="1:33" x14ac:dyDescent="0.35">
      <c r="A49" s="7">
        <v>2</v>
      </c>
      <c r="B49" s="15">
        <v>0.46111111111111108</v>
      </c>
      <c r="C49" s="21" t="s">
        <v>118</v>
      </c>
      <c r="D49" s="1" t="s">
        <v>119</v>
      </c>
      <c r="E49" s="1">
        <v>77</v>
      </c>
      <c r="F49" s="1" t="s">
        <v>120</v>
      </c>
      <c r="G49" s="1">
        <v>11</v>
      </c>
      <c r="J49" s="1" t="s">
        <v>127</v>
      </c>
      <c r="N49" s="1" t="s">
        <v>125</v>
      </c>
      <c r="O49" s="1" t="s">
        <v>125</v>
      </c>
      <c r="P49" s="1" t="s">
        <v>140</v>
      </c>
      <c r="Q49" s="1" t="s">
        <v>124</v>
      </c>
      <c r="T49" s="1">
        <v>0</v>
      </c>
      <c r="AG49" s="2">
        <v>20489</v>
      </c>
    </row>
    <row r="50" spans="1:33" x14ac:dyDescent="0.35">
      <c r="A50" s="7">
        <v>2</v>
      </c>
      <c r="B50" s="15">
        <v>0.45208333333333334</v>
      </c>
      <c r="C50" s="21" t="s">
        <v>118</v>
      </c>
      <c r="D50" s="1" t="s">
        <v>126</v>
      </c>
      <c r="E50" s="1">
        <v>79</v>
      </c>
      <c r="F50" s="1" t="s">
        <v>150</v>
      </c>
      <c r="M50" s="1" t="s">
        <v>125</v>
      </c>
      <c r="N50" s="1" t="s">
        <v>125</v>
      </c>
      <c r="P50" s="1" t="s">
        <v>131</v>
      </c>
      <c r="Q50" s="1" t="s">
        <v>132</v>
      </c>
      <c r="R50" s="1" t="s">
        <v>151</v>
      </c>
      <c r="S50" s="1" t="s">
        <v>125</v>
      </c>
      <c r="T50" s="1">
        <v>0</v>
      </c>
      <c r="AG50" s="2">
        <v>20489</v>
      </c>
    </row>
    <row r="51" spans="1:33" x14ac:dyDescent="0.35">
      <c r="A51" s="2">
        <v>2</v>
      </c>
      <c r="B51" s="15">
        <v>0.36388888888888887</v>
      </c>
      <c r="C51" s="21" t="s">
        <v>118</v>
      </c>
      <c r="D51" s="1" t="s">
        <v>126</v>
      </c>
      <c r="E51" s="1">
        <v>5</v>
      </c>
      <c r="F51" s="1" t="s">
        <v>120</v>
      </c>
      <c r="G51" s="1">
        <v>24</v>
      </c>
      <c r="H51" s="1">
        <v>4</v>
      </c>
      <c r="I51" s="1">
        <v>72</v>
      </c>
      <c r="J51" s="1" t="s">
        <v>128</v>
      </c>
      <c r="K51" s="1" t="s">
        <v>127</v>
      </c>
      <c r="L51" s="1" t="s">
        <v>127</v>
      </c>
      <c r="N51" s="1" t="s">
        <v>125</v>
      </c>
      <c r="P51" s="1" t="s">
        <v>140</v>
      </c>
      <c r="Q51" s="1" t="s">
        <v>124</v>
      </c>
      <c r="T51" s="1">
        <v>0</v>
      </c>
      <c r="AG51" s="2">
        <v>20489</v>
      </c>
    </row>
    <row r="52" spans="1:33" x14ac:dyDescent="0.35">
      <c r="A52" s="7">
        <v>2</v>
      </c>
      <c r="B52" s="14">
        <v>0.33611111111111108</v>
      </c>
      <c r="C52" s="21" t="s">
        <v>118</v>
      </c>
      <c r="D52" s="1" t="s">
        <v>126</v>
      </c>
      <c r="E52" s="1">
        <v>76</v>
      </c>
      <c r="F52" s="1" t="s">
        <v>120</v>
      </c>
      <c r="N52" s="1" t="s">
        <v>125</v>
      </c>
      <c r="P52" s="1" t="s">
        <v>131</v>
      </c>
      <c r="Q52" s="1" t="s">
        <v>134</v>
      </c>
      <c r="T52" s="1">
        <v>0</v>
      </c>
      <c r="AG52" s="2">
        <v>20489</v>
      </c>
    </row>
    <row r="53" spans="1:33" x14ac:dyDescent="0.35">
      <c r="A53" s="7">
        <v>2</v>
      </c>
      <c r="B53" s="14">
        <v>0.32361111111111113</v>
      </c>
      <c r="C53" s="21" t="s">
        <v>118</v>
      </c>
      <c r="D53" s="1" t="s">
        <v>126</v>
      </c>
      <c r="E53" s="1">
        <v>21</v>
      </c>
      <c r="F53" s="1" t="s">
        <v>149</v>
      </c>
      <c r="G53" s="1">
        <v>93</v>
      </c>
      <c r="H53" s="1">
        <v>10</v>
      </c>
      <c r="I53" s="1">
        <v>8</v>
      </c>
      <c r="J53" s="1" t="s">
        <v>152</v>
      </c>
      <c r="K53" s="1" t="s">
        <v>127</v>
      </c>
      <c r="L53" s="1" t="s">
        <v>136</v>
      </c>
      <c r="M53" s="1" t="s">
        <v>125</v>
      </c>
      <c r="N53" s="1" t="s">
        <v>125</v>
      </c>
      <c r="P53" s="1" t="s">
        <v>131</v>
      </c>
      <c r="Q53" s="1" t="s">
        <v>134</v>
      </c>
      <c r="R53" s="1" t="s">
        <v>151</v>
      </c>
      <c r="S53" s="1" t="s">
        <v>125</v>
      </c>
      <c r="T53" s="1">
        <v>0</v>
      </c>
      <c r="AG53" s="2">
        <v>20489</v>
      </c>
    </row>
    <row r="54" spans="1:33" x14ac:dyDescent="0.35">
      <c r="A54" s="2">
        <v>2</v>
      </c>
      <c r="B54" s="15">
        <v>0.29930555555555555</v>
      </c>
      <c r="C54" s="21" t="s">
        <v>118</v>
      </c>
      <c r="D54" s="1" t="s">
        <v>119</v>
      </c>
      <c r="E54" s="1">
        <v>25</v>
      </c>
      <c r="F54" s="1" t="s">
        <v>133</v>
      </c>
      <c r="G54" s="1">
        <v>74</v>
      </c>
      <c r="J54" s="1" t="s">
        <v>153</v>
      </c>
      <c r="N54" s="1" t="s">
        <v>125</v>
      </c>
      <c r="P54" s="1" t="s">
        <v>131</v>
      </c>
      <c r="Q54" s="1" t="s">
        <v>134</v>
      </c>
      <c r="T54" s="1">
        <v>-2</v>
      </c>
      <c r="AG54" s="2">
        <v>20489</v>
      </c>
    </row>
    <row r="55" spans="1:33" x14ac:dyDescent="0.35">
      <c r="A55" s="7">
        <v>2</v>
      </c>
      <c r="B55" s="15">
        <v>0.25347222222222221</v>
      </c>
      <c r="C55" s="21" t="s">
        <v>118</v>
      </c>
      <c r="D55" s="1" t="s">
        <v>126</v>
      </c>
      <c r="E55" s="1">
        <v>13</v>
      </c>
      <c r="F55" s="1" t="s">
        <v>120</v>
      </c>
      <c r="G55" s="1">
        <v>8</v>
      </c>
      <c r="H55" s="1">
        <v>26</v>
      </c>
      <c r="J55" s="1" t="s">
        <v>127</v>
      </c>
      <c r="K55" s="1" t="s">
        <v>141</v>
      </c>
      <c r="N55" s="1" t="s">
        <v>125</v>
      </c>
      <c r="P55" s="1" t="s">
        <v>140</v>
      </c>
      <c r="Q55" s="1" t="s">
        <v>134</v>
      </c>
      <c r="T55" s="1">
        <v>-2</v>
      </c>
      <c r="AG55" s="2">
        <v>20489</v>
      </c>
    </row>
    <row r="56" spans="1:33" x14ac:dyDescent="0.35">
      <c r="A56" s="7">
        <v>2</v>
      </c>
      <c r="B56" s="15">
        <v>0.1875</v>
      </c>
      <c r="C56" s="21" t="s">
        <v>118</v>
      </c>
      <c r="D56" s="1" t="s">
        <v>126</v>
      </c>
      <c r="E56" s="1">
        <v>91</v>
      </c>
      <c r="F56" s="1" t="s">
        <v>149</v>
      </c>
      <c r="G56" s="1">
        <v>23</v>
      </c>
      <c r="H56" s="1">
        <v>76</v>
      </c>
      <c r="I56" s="1">
        <v>74</v>
      </c>
      <c r="J56" s="1" t="s">
        <v>127</v>
      </c>
      <c r="K56" s="1" t="s">
        <v>138</v>
      </c>
      <c r="L56" s="1" t="s">
        <v>153</v>
      </c>
      <c r="M56" s="1" t="s">
        <v>125</v>
      </c>
      <c r="N56" s="1" t="s">
        <v>125</v>
      </c>
      <c r="P56" s="1" t="s">
        <v>131</v>
      </c>
      <c r="Q56" s="1" t="s">
        <v>134</v>
      </c>
      <c r="T56" s="1">
        <v>-2</v>
      </c>
      <c r="AG56" s="2">
        <v>20489</v>
      </c>
    </row>
    <row r="57" spans="1:33" x14ac:dyDescent="0.35">
      <c r="A57" s="7">
        <v>2</v>
      </c>
      <c r="B57" s="14">
        <v>0.12430555555555556</v>
      </c>
      <c r="C57" s="21" t="s">
        <v>118</v>
      </c>
      <c r="D57" s="1" t="s">
        <v>119</v>
      </c>
      <c r="E57" s="1">
        <v>49</v>
      </c>
      <c r="F57" s="1" t="s">
        <v>149</v>
      </c>
      <c r="G57" s="1">
        <v>86</v>
      </c>
      <c r="H57" s="1">
        <v>11</v>
      </c>
      <c r="I57" s="1">
        <v>49</v>
      </c>
      <c r="J57" s="1" t="s">
        <v>122</v>
      </c>
      <c r="K57" s="1" t="s">
        <v>122</v>
      </c>
      <c r="L57" s="1" t="s">
        <v>148</v>
      </c>
      <c r="M57" s="1" t="s">
        <v>125</v>
      </c>
      <c r="P57" s="1" t="s">
        <v>131</v>
      </c>
      <c r="Q57" s="1" t="s">
        <v>134</v>
      </c>
      <c r="T57" s="1">
        <v>-2</v>
      </c>
      <c r="AG57" s="2">
        <v>20489</v>
      </c>
    </row>
    <row r="58" spans="1:33" x14ac:dyDescent="0.35">
      <c r="A58" s="7">
        <v>2</v>
      </c>
      <c r="B58" s="14">
        <v>0.11597222222222221</v>
      </c>
      <c r="C58" s="21" t="s">
        <v>118</v>
      </c>
      <c r="D58" s="1" t="s">
        <v>119</v>
      </c>
      <c r="E58" s="1">
        <v>86</v>
      </c>
      <c r="F58" s="1" t="s">
        <v>120</v>
      </c>
      <c r="G58" s="1">
        <v>77</v>
      </c>
      <c r="J58" s="1" t="s">
        <v>148</v>
      </c>
      <c r="M58" s="1" t="s">
        <v>125</v>
      </c>
      <c r="N58" s="1" t="s">
        <v>125</v>
      </c>
      <c r="P58" s="1" t="s">
        <v>131</v>
      </c>
      <c r="Q58" s="1" t="s">
        <v>134</v>
      </c>
      <c r="T58" s="1">
        <v>-2</v>
      </c>
      <c r="AG58" s="2">
        <v>20489</v>
      </c>
    </row>
    <row r="59" spans="1:33" x14ac:dyDescent="0.35">
      <c r="A59" s="2">
        <v>2</v>
      </c>
      <c r="B59" s="15">
        <v>0.10555555555555556</v>
      </c>
      <c r="C59" s="21" t="s">
        <v>118</v>
      </c>
      <c r="D59" s="1" t="s">
        <v>119</v>
      </c>
      <c r="E59" s="1">
        <v>86</v>
      </c>
      <c r="F59" s="1" t="s">
        <v>145</v>
      </c>
      <c r="G59" s="1">
        <v>11</v>
      </c>
      <c r="H59" s="1">
        <v>77</v>
      </c>
      <c r="I59" s="1">
        <v>11</v>
      </c>
      <c r="J59" s="1" t="s">
        <v>138</v>
      </c>
      <c r="K59" s="1" t="s">
        <v>138</v>
      </c>
      <c r="L59" s="1" t="s">
        <v>122</v>
      </c>
      <c r="M59" s="1" t="s">
        <v>125</v>
      </c>
      <c r="N59" s="1" t="s">
        <v>125</v>
      </c>
      <c r="P59" s="1" t="s">
        <v>123</v>
      </c>
      <c r="Q59" s="1" t="s">
        <v>124</v>
      </c>
      <c r="T59" s="1">
        <v>-2</v>
      </c>
      <c r="AG59" s="2">
        <v>20489</v>
      </c>
    </row>
    <row r="60" spans="1:33" x14ac:dyDescent="0.35">
      <c r="A60" s="7">
        <v>2</v>
      </c>
      <c r="B60" s="15">
        <v>9.930555555555555E-2</v>
      </c>
      <c r="C60" s="21" t="s">
        <v>118</v>
      </c>
      <c r="D60" s="1" t="s">
        <v>126</v>
      </c>
      <c r="E60" s="1">
        <v>20</v>
      </c>
      <c r="F60" s="1" t="s">
        <v>120</v>
      </c>
      <c r="G60" s="1">
        <v>23</v>
      </c>
      <c r="J60" s="1" t="s">
        <v>142</v>
      </c>
      <c r="M60" s="1" t="s">
        <v>125</v>
      </c>
      <c r="N60" s="1" t="s">
        <v>125</v>
      </c>
      <c r="P60" s="1" t="s">
        <v>131</v>
      </c>
      <c r="Q60" s="1" t="s">
        <v>132</v>
      </c>
      <c r="R60" s="1" t="s">
        <v>151</v>
      </c>
      <c r="T60" s="1">
        <v>-2</v>
      </c>
      <c r="AG60" s="2">
        <v>20489</v>
      </c>
    </row>
    <row r="61" spans="1:33" x14ac:dyDescent="0.35">
      <c r="A61" s="2">
        <v>2</v>
      </c>
      <c r="B61" s="15">
        <v>9.1666666666666674E-2</v>
      </c>
      <c r="C61" s="21" t="s">
        <v>147</v>
      </c>
      <c r="D61" s="1" t="s">
        <v>126</v>
      </c>
      <c r="E61" s="1">
        <v>93</v>
      </c>
      <c r="F61" s="1" t="s">
        <v>120</v>
      </c>
      <c r="G61" s="1">
        <v>10</v>
      </c>
      <c r="J61" s="1" t="s">
        <v>127</v>
      </c>
      <c r="M61" s="1" t="s">
        <v>125</v>
      </c>
      <c r="T61" s="1">
        <v>-2</v>
      </c>
      <c r="AG61" s="2">
        <v>20489</v>
      </c>
    </row>
    <row r="62" spans="1:33" x14ac:dyDescent="0.35">
      <c r="A62" s="2">
        <v>2</v>
      </c>
      <c r="B62" s="15">
        <v>8.6111111111111124E-2</v>
      </c>
      <c r="C62" s="21" t="s">
        <v>154</v>
      </c>
      <c r="D62" s="1" t="s">
        <v>119</v>
      </c>
      <c r="E62" s="1">
        <v>21</v>
      </c>
      <c r="F62" s="1" t="s">
        <v>150</v>
      </c>
      <c r="M62" s="1" t="s">
        <v>125</v>
      </c>
      <c r="N62" s="1" t="s">
        <v>125</v>
      </c>
      <c r="P62" s="1" t="s">
        <v>131</v>
      </c>
      <c r="Q62" s="1" t="s">
        <v>132</v>
      </c>
      <c r="R62" s="1" t="s">
        <v>151</v>
      </c>
      <c r="S62" s="1" t="s">
        <v>125</v>
      </c>
      <c r="T62" s="1">
        <v>-2</v>
      </c>
      <c r="AG62" s="2">
        <v>20489</v>
      </c>
    </row>
    <row r="63" spans="1:33" x14ac:dyDescent="0.35">
      <c r="A63" s="7">
        <v>2</v>
      </c>
      <c r="B63" s="14">
        <v>7.6388888888888895E-2</v>
      </c>
      <c r="C63" s="21" t="s">
        <v>147</v>
      </c>
      <c r="D63" s="1" t="s">
        <v>126</v>
      </c>
      <c r="E63" s="1">
        <v>20</v>
      </c>
      <c r="F63" s="1" t="s">
        <v>120</v>
      </c>
      <c r="G63" s="1">
        <v>93</v>
      </c>
      <c r="J63" s="1" t="s">
        <v>153</v>
      </c>
      <c r="N63" s="1" t="s">
        <v>125</v>
      </c>
      <c r="P63" s="1" t="s">
        <v>131</v>
      </c>
      <c r="T63" s="1">
        <v>-1</v>
      </c>
      <c r="AG63" s="2">
        <v>20489</v>
      </c>
    </row>
    <row r="64" spans="1:33" x14ac:dyDescent="0.35">
      <c r="A64" s="7">
        <v>2</v>
      </c>
      <c r="B64" s="15">
        <v>5.9027777777777783E-2</v>
      </c>
      <c r="C64" s="21" t="s">
        <v>147</v>
      </c>
      <c r="D64" s="1" t="s">
        <v>126</v>
      </c>
      <c r="E64" s="1">
        <v>93</v>
      </c>
      <c r="F64" s="1" t="s">
        <v>145</v>
      </c>
      <c r="G64" s="1">
        <v>16</v>
      </c>
      <c r="H64" s="1">
        <v>23</v>
      </c>
      <c r="J64" s="1" t="s">
        <v>138</v>
      </c>
      <c r="K64" s="1" t="s">
        <v>127</v>
      </c>
      <c r="T64" s="1">
        <v>-1</v>
      </c>
      <c r="AG64" s="2">
        <v>20489</v>
      </c>
    </row>
    <row r="65" spans="1:33" x14ac:dyDescent="0.35">
      <c r="A65" s="2">
        <v>2</v>
      </c>
      <c r="B65" s="15">
        <v>5.347222222222222E-2</v>
      </c>
      <c r="C65" s="21" t="s">
        <v>147</v>
      </c>
      <c r="D65" s="1" t="s">
        <v>126</v>
      </c>
      <c r="E65" s="1">
        <v>93</v>
      </c>
      <c r="F65" s="1" t="s">
        <v>120</v>
      </c>
      <c r="T65" s="1">
        <v>-1</v>
      </c>
      <c r="AG65" s="2">
        <v>20489</v>
      </c>
    </row>
    <row r="66" spans="1:33" x14ac:dyDescent="0.35">
      <c r="A66" s="7">
        <v>2</v>
      </c>
      <c r="B66" s="15">
        <v>4.3055555555555562E-2</v>
      </c>
      <c r="C66" s="21" t="s">
        <v>154</v>
      </c>
      <c r="D66" s="1" t="s">
        <v>119</v>
      </c>
      <c r="E66" s="1">
        <v>49</v>
      </c>
      <c r="F66" s="1" t="s">
        <v>149</v>
      </c>
      <c r="M66" s="1" t="s">
        <v>125</v>
      </c>
      <c r="N66" s="1" t="s">
        <v>125</v>
      </c>
      <c r="T66" s="1">
        <v>-1</v>
      </c>
      <c r="AG66" s="2">
        <v>20489</v>
      </c>
    </row>
    <row r="67" spans="1:33" x14ac:dyDescent="0.35">
      <c r="A67" s="7">
        <v>3</v>
      </c>
      <c r="B67" s="15">
        <v>0.79722222222222217</v>
      </c>
      <c r="C67" s="21" t="s">
        <v>118</v>
      </c>
      <c r="D67" s="1" t="s">
        <v>119</v>
      </c>
      <c r="E67" s="1">
        <v>74</v>
      </c>
      <c r="F67" s="1" t="s">
        <v>120</v>
      </c>
      <c r="P67" s="1" t="s">
        <v>123</v>
      </c>
      <c r="Q67" s="1" t="s">
        <v>124</v>
      </c>
      <c r="T67" s="1">
        <v>-1</v>
      </c>
      <c r="AG67" s="2">
        <v>20489</v>
      </c>
    </row>
    <row r="68" spans="1:33" x14ac:dyDescent="0.35">
      <c r="A68" s="2">
        <v>3</v>
      </c>
      <c r="B68" s="15">
        <v>0.79236111111111107</v>
      </c>
      <c r="C68" s="21" t="s">
        <v>118</v>
      </c>
      <c r="D68" s="1" t="s">
        <v>119</v>
      </c>
      <c r="E68" s="1">
        <v>45</v>
      </c>
      <c r="F68" s="1" t="s">
        <v>120</v>
      </c>
      <c r="G68" s="1">
        <v>48</v>
      </c>
      <c r="J68" s="1" t="s">
        <v>155</v>
      </c>
      <c r="T68" s="1">
        <v>-1</v>
      </c>
      <c r="AG68" s="2">
        <v>20489</v>
      </c>
    </row>
    <row r="69" spans="1:33" x14ac:dyDescent="0.35">
      <c r="A69" s="7">
        <v>3</v>
      </c>
      <c r="B69" s="14">
        <v>0.76944444444444438</v>
      </c>
      <c r="C69" s="21" t="s">
        <v>118</v>
      </c>
      <c r="D69" s="1" t="s">
        <v>126</v>
      </c>
      <c r="E69" s="1">
        <v>8</v>
      </c>
      <c r="F69" s="1" t="s">
        <v>120</v>
      </c>
      <c r="G69" s="1">
        <v>20</v>
      </c>
      <c r="H69" s="1">
        <v>16</v>
      </c>
      <c r="I69" s="1">
        <v>79</v>
      </c>
      <c r="J69" s="1" t="s">
        <v>122</v>
      </c>
      <c r="K69" s="1" t="s">
        <v>122</v>
      </c>
      <c r="L69" s="1" t="s">
        <v>130</v>
      </c>
      <c r="N69" s="1" t="s">
        <v>125</v>
      </c>
      <c r="O69" s="1" t="s">
        <v>125</v>
      </c>
      <c r="P69" s="1" t="s">
        <v>131</v>
      </c>
      <c r="Q69" s="1" t="s">
        <v>132</v>
      </c>
      <c r="T69" s="1">
        <v>-1</v>
      </c>
      <c r="AG69" s="2">
        <v>20489</v>
      </c>
    </row>
    <row r="70" spans="1:33" x14ac:dyDescent="0.35">
      <c r="A70" s="7">
        <v>3</v>
      </c>
      <c r="B70" s="14">
        <v>0.76874999999999993</v>
      </c>
      <c r="C70" s="21" t="s">
        <v>118</v>
      </c>
      <c r="D70" s="1" t="s">
        <v>126</v>
      </c>
      <c r="E70" s="1">
        <v>26</v>
      </c>
      <c r="F70" s="1" t="s">
        <v>131</v>
      </c>
      <c r="M70" s="1" t="s">
        <v>125</v>
      </c>
      <c r="N70" s="1" t="s">
        <v>125</v>
      </c>
      <c r="P70" s="1" t="s">
        <v>131</v>
      </c>
      <c r="Q70" s="1" t="s">
        <v>132</v>
      </c>
      <c r="T70" s="1">
        <v>-1</v>
      </c>
      <c r="AG70" s="2">
        <v>20489</v>
      </c>
    </row>
    <row r="71" spans="1:33" x14ac:dyDescent="0.35">
      <c r="A71" s="2">
        <v>3</v>
      </c>
      <c r="B71" s="15">
        <v>0.76111111111111107</v>
      </c>
      <c r="C71" s="21" t="s">
        <v>118</v>
      </c>
      <c r="D71" s="1" t="s">
        <v>126</v>
      </c>
      <c r="E71" s="1">
        <v>24</v>
      </c>
      <c r="F71" s="1" t="s">
        <v>120</v>
      </c>
      <c r="G71" s="1">
        <v>4</v>
      </c>
      <c r="H71" s="1">
        <v>8</v>
      </c>
      <c r="I71" s="1">
        <v>16</v>
      </c>
      <c r="J71" s="1" t="s">
        <v>122</v>
      </c>
      <c r="K71" s="1" t="s">
        <v>127</v>
      </c>
      <c r="L71" s="1" t="s">
        <v>128</v>
      </c>
      <c r="P71" s="1" t="s">
        <v>140</v>
      </c>
      <c r="Q71" s="1" t="s">
        <v>124</v>
      </c>
      <c r="T71" s="1">
        <v>-1</v>
      </c>
      <c r="AG71" s="2">
        <v>20489</v>
      </c>
    </row>
    <row r="72" spans="1:33" x14ac:dyDescent="0.35">
      <c r="A72" s="2">
        <v>3</v>
      </c>
      <c r="B72" s="15">
        <v>0.75208333333333333</v>
      </c>
      <c r="C72" s="21" t="s">
        <v>118</v>
      </c>
      <c r="D72" s="1" t="s">
        <v>126</v>
      </c>
      <c r="E72" s="1">
        <v>5</v>
      </c>
      <c r="F72" s="1" t="s">
        <v>120</v>
      </c>
      <c r="G72" s="1">
        <v>72</v>
      </c>
      <c r="J72" s="1" t="s">
        <v>155</v>
      </c>
      <c r="T72" s="1">
        <v>-1</v>
      </c>
      <c r="AG72" s="2">
        <v>20489</v>
      </c>
    </row>
    <row r="73" spans="1:33" x14ac:dyDescent="0.35">
      <c r="A73" s="7">
        <v>3</v>
      </c>
      <c r="B73" s="15">
        <v>0.71944444444444444</v>
      </c>
      <c r="C73" s="21" t="s">
        <v>118</v>
      </c>
      <c r="D73" s="1" t="s">
        <v>126</v>
      </c>
      <c r="E73" s="1">
        <v>23</v>
      </c>
      <c r="F73" s="1" t="s">
        <v>120</v>
      </c>
      <c r="G73" s="1">
        <v>55</v>
      </c>
      <c r="H73" s="1">
        <v>93</v>
      </c>
      <c r="J73" s="1" t="s">
        <v>122</v>
      </c>
      <c r="K73" s="1" t="s">
        <v>141</v>
      </c>
      <c r="P73" s="1" t="s">
        <v>140</v>
      </c>
      <c r="Q73" s="1" t="s">
        <v>124</v>
      </c>
      <c r="T73" s="1">
        <v>-1</v>
      </c>
      <c r="AG73" s="2">
        <v>20489</v>
      </c>
    </row>
    <row r="74" spans="1:33" x14ac:dyDescent="0.35">
      <c r="A74" s="2">
        <v>3</v>
      </c>
      <c r="B74" s="15">
        <v>0.70486111111111116</v>
      </c>
      <c r="C74" s="21" t="s">
        <v>118</v>
      </c>
      <c r="D74" s="1" t="s">
        <v>119</v>
      </c>
      <c r="E74" s="1">
        <v>55</v>
      </c>
      <c r="F74" s="1" t="s">
        <v>120</v>
      </c>
      <c r="G74" s="1">
        <v>11</v>
      </c>
      <c r="J74" s="1" t="s">
        <v>128</v>
      </c>
      <c r="P74" s="1" t="s">
        <v>123</v>
      </c>
      <c r="Q74" s="1" t="s">
        <v>124</v>
      </c>
      <c r="T74" s="1">
        <v>-1</v>
      </c>
      <c r="AG74" s="2">
        <v>20489</v>
      </c>
    </row>
    <row r="75" spans="1:33" x14ac:dyDescent="0.35">
      <c r="A75" s="7">
        <v>3</v>
      </c>
      <c r="B75" s="15">
        <v>0.66527777777777775</v>
      </c>
      <c r="C75" s="21" t="s">
        <v>118</v>
      </c>
      <c r="D75" s="1" t="s">
        <v>126</v>
      </c>
      <c r="E75" s="1">
        <v>8</v>
      </c>
      <c r="F75" s="1" t="s">
        <v>120</v>
      </c>
      <c r="G75" s="1">
        <v>79</v>
      </c>
      <c r="H75" s="1">
        <v>26</v>
      </c>
      <c r="I75" s="1">
        <v>16</v>
      </c>
      <c r="J75" s="1" t="s">
        <v>122</v>
      </c>
      <c r="K75" s="1" t="s">
        <v>127</v>
      </c>
      <c r="L75" s="1" t="s">
        <v>128</v>
      </c>
      <c r="N75" s="1" t="s">
        <v>125</v>
      </c>
      <c r="O75" s="1" t="s">
        <v>125</v>
      </c>
      <c r="P75" s="1" t="s">
        <v>140</v>
      </c>
      <c r="Q75" s="1" t="s">
        <v>132</v>
      </c>
      <c r="T75" s="1">
        <v>-1</v>
      </c>
      <c r="AG75" s="2">
        <v>20489</v>
      </c>
    </row>
    <row r="76" spans="1:33" x14ac:dyDescent="0.35">
      <c r="A76" s="2">
        <v>3</v>
      </c>
      <c r="B76" s="15">
        <v>0.66041666666666665</v>
      </c>
      <c r="C76" s="21" t="s">
        <v>118</v>
      </c>
      <c r="D76" s="1" t="s">
        <v>126</v>
      </c>
      <c r="E76" s="1">
        <v>74</v>
      </c>
      <c r="F76" s="1" t="s">
        <v>120</v>
      </c>
      <c r="G76" s="1">
        <v>5</v>
      </c>
      <c r="H76" s="1">
        <v>4</v>
      </c>
      <c r="J76" s="1" t="s">
        <v>122</v>
      </c>
      <c r="K76" s="1" t="s">
        <v>127</v>
      </c>
      <c r="T76" s="1">
        <v>-1</v>
      </c>
      <c r="AG76" s="2">
        <v>20489</v>
      </c>
    </row>
    <row r="77" spans="1:33" x14ac:dyDescent="0.35">
      <c r="A77" s="7">
        <v>3</v>
      </c>
      <c r="B77" s="15">
        <v>0.65416666666666667</v>
      </c>
      <c r="C77" s="21" t="s">
        <v>118</v>
      </c>
      <c r="D77" s="1" t="s">
        <v>126</v>
      </c>
      <c r="E77" s="1">
        <v>5</v>
      </c>
      <c r="F77" s="1" t="s">
        <v>120</v>
      </c>
      <c r="G77" s="1">
        <v>76</v>
      </c>
      <c r="H77" s="1">
        <v>91</v>
      </c>
      <c r="I77" s="1">
        <v>74</v>
      </c>
      <c r="J77" s="1" t="s">
        <v>141</v>
      </c>
      <c r="K77" s="1" t="s">
        <v>122</v>
      </c>
      <c r="L77" s="1" t="s">
        <v>122</v>
      </c>
      <c r="P77" s="1" t="s">
        <v>140</v>
      </c>
      <c r="Q77" s="1" t="s">
        <v>124</v>
      </c>
      <c r="T77" s="1">
        <v>-1</v>
      </c>
      <c r="AG77" s="2">
        <v>20489</v>
      </c>
    </row>
    <row r="78" spans="1:33" x14ac:dyDescent="0.35">
      <c r="A78" s="2">
        <v>3</v>
      </c>
      <c r="B78" s="15">
        <v>0.64652777777777781</v>
      </c>
      <c r="C78" s="21" t="s">
        <v>118</v>
      </c>
      <c r="D78" s="1" t="s">
        <v>126</v>
      </c>
      <c r="E78" s="1">
        <v>5</v>
      </c>
      <c r="F78" s="1" t="s">
        <v>120</v>
      </c>
      <c r="P78" s="1" t="s">
        <v>123</v>
      </c>
      <c r="Q78" s="1" t="s">
        <v>124</v>
      </c>
      <c r="T78" s="1">
        <v>-1</v>
      </c>
      <c r="AG78" s="2">
        <v>20489</v>
      </c>
    </row>
    <row r="79" spans="1:33" x14ac:dyDescent="0.35">
      <c r="A79" s="2">
        <v>3</v>
      </c>
      <c r="B79" s="15">
        <v>0.6430555555555556</v>
      </c>
      <c r="C79" s="21" t="s">
        <v>118</v>
      </c>
      <c r="D79" s="1" t="s">
        <v>126</v>
      </c>
      <c r="E79" s="1">
        <v>91</v>
      </c>
      <c r="F79" s="1" t="s">
        <v>120</v>
      </c>
      <c r="G79" s="1">
        <v>4</v>
      </c>
      <c r="J79" s="1" t="s">
        <v>127</v>
      </c>
      <c r="N79" s="1" t="s">
        <v>125</v>
      </c>
      <c r="P79" s="1" t="s">
        <v>123</v>
      </c>
      <c r="Q79" s="1" t="s">
        <v>124</v>
      </c>
      <c r="T79" s="1">
        <v>-1</v>
      </c>
      <c r="AG79" s="2">
        <v>20489</v>
      </c>
    </row>
    <row r="80" spans="1:33" x14ac:dyDescent="0.35">
      <c r="A80" s="7">
        <v>3</v>
      </c>
      <c r="B80" s="14">
        <v>0.63750000000000007</v>
      </c>
      <c r="C80" s="21" t="s">
        <v>118</v>
      </c>
      <c r="D80" s="1" t="s">
        <v>126</v>
      </c>
      <c r="E80" s="1">
        <v>23</v>
      </c>
      <c r="F80" s="1" t="s">
        <v>133</v>
      </c>
      <c r="N80" s="1" t="s">
        <v>125</v>
      </c>
      <c r="P80" s="1" t="s">
        <v>123</v>
      </c>
      <c r="Q80" s="1" t="s">
        <v>124</v>
      </c>
      <c r="T80" s="1">
        <v>-1</v>
      </c>
      <c r="AG80" s="2">
        <v>20489</v>
      </c>
    </row>
    <row r="81" spans="1:33" x14ac:dyDescent="0.35">
      <c r="A81" s="2">
        <v>3</v>
      </c>
      <c r="B81" s="15">
        <v>0.61111111111111105</v>
      </c>
      <c r="C81" s="21" t="s">
        <v>118</v>
      </c>
      <c r="D81" s="1" t="s">
        <v>119</v>
      </c>
      <c r="E81" s="1">
        <v>74</v>
      </c>
      <c r="F81" s="1" t="s">
        <v>120</v>
      </c>
      <c r="G81" s="1">
        <v>48</v>
      </c>
      <c r="J81" s="1" t="s">
        <v>156</v>
      </c>
      <c r="T81" s="1">
        <v>-1</v>
      </c>
      <c r="AG81" s="2">
        <v>20489</v>
      </c>
    </row>
    <row r="82" spans="1:33" x14ac:dyDescent="0.35">
      <c r="A82" s="7">
        <v>3</v>
      </c>
      <c r="B82" s="15">
        <v>0.56805555555555554</v>
      </c>
      <c r="C82" s="21" t="s">
        <v>118</v>
      </c>
      <c r="D82" s="1" t="s">
        <v>126</v>
      </c>
      <c r="E82" s="1">
        <v>26</v>
      </c>
      <c r="F82" s="1" t="s">
        <v>120</v>
      </c>
      <c r="G82" s="1">
        <v>16</v>
      </c>
      <c r="J82" s="1" t="s">
        <v>127</v>
      </c>
      <c r="M82" s="1" t="s">
        <v>125</v>
      </c>
      <c r="N82" s="1" t="s">
        <v>125</v>
      </c>
      <c r="P82" s="1" t="s">
        <v>123</v>
      </c>
      <c r="Q82" s="1" t="s">
        <v>124</v>
      </c>
      <c r="S82" s="1" t="s">
        <v>125</v>
      </c>
      <c r="T82" s="1">
        <v>-1</v>
      </c>
      <c r="AG82" s="2">
        <v>20489</v>
      </c>
    </row>
    <row r="83" spans="1:33" x14ac:dyDescent="0.35">
      <c r="A83" s="2">
        <v>3</v>
      </c>
      <c r="B83" s="15">
        <v>0.54513888888888895</v>
      </c>
      <c r="C83" s="21" t="s">
        <v>118</v>
      </c>
      <c r="D83" s="1" t="s">
        <v>119</v>
      </c>
      <c r="E83" s="1">
        <v>11</v>
      </c>
      <c r="F83" s="1" t="s">
        <v>120</v>
      </c>
      <c r="G83" s="1">
        <v>86</v>
      </c>
      <c r="H83" s="1">
        <v>49</v>
      </c>
      <c r="I83" s="1">
        <v>11</v>
      </c>
      <c r="J83" s="1" t="s">
        <v>146</v>
      </c>
      <c r="K83" s="1" t="s">
        <v>122</v>
      </c>
      <c r="L83" s="1" t="s">
        <v>122</v>
      </c>
      <c r="M83" s="1" t="s">
        <v>125</v>
      </c>
      <c r="P83" s="1" t="s">
        <v>123</v>
      </c>
      <c r="Q83" s="1" t="s">
        <v>124</v>
      </c>
      <c r="T83" s="1">
        <v>-2</v>
      </c>
      <c r="AG83" s="2">
        <v>20489</v>
      </c>
    </row>
    <row r="84" spans="1:33" x14ac:dyDescent="0.35">
      <c r="A84" s="7">
        <v>3</v>
      </c>
      <c r="B84" s="15">
        <v>0.52430555555555558</v>
      </c>
      <c r="C84" s="21" t="s">
        <v>118</v>
      </c>
      <c r="D84" s="1" t="s">
        <v>126</v>
      </c>
      <c r="E84" s="1">
        <v>72</v>
      </c>
      <c r="F84" s="1" t="s">
        <v>157</v>
      </c>
      <c r="G84" s="1">
        <v>13</v>
      </c>
      <c r="H84" s="1">
        <v>20</v>
      </c>
      <c r="I84" s="1">
        <v>72</v>
      </c>
      <c r="J84" s="1" t="s">
        <v>122</v>
      </c>
      <c r="K84" s="1" t="s">
        <v>122</v>
      </c>
      <c r="L84" s="1" t="s">
        <v>122</v>
      </c>
      <c r="P84" s="1" t="s">
        <v>140</v>
      </c>
      <c r="Q84" s="1" t="s">
        <v>124</v>
      </c>
      <c r="T84" s="1">
        <v>-2</v>
      </c>
      <c r="AG84" s="2">
        <v>20489</v>
      </c>
    </row>
    <row r="85" spans="1:33" x14ac:dyDescent="0.35">
      <c r="A85" s="7">
        <v>3</v>
      </c>
      <c r="B85" s="15">
        <v>0.50486111111111109</v>
      </c>
      <c r="C85" s="21" t="s">
        <v>118</v>
      </c>
      <c r="D85" s="1" t="s">
        <v>119</v>
      </c>
      <c r="E85" s="1">
        <v>48</v>
      </c>
      <c r="F85" s="1" t="s">
        <v>120</v>
      </c>
      <c r="G85" s="1">
        <v>6</v>
      </c>
      <c r="H85" s="1">
        <v>45</v>
      </c>
      <c r="J85" s="1" t="s">
        <v>153</v>
      </c>
      <c r="K85" s="1" t="s">
        <v>158</v>
      </c>
      <c r="M85" s="1" t="s">
        <v>125</v>
      </c>
      <c r="N85" s="1" t="s">
        <v>125</v>
      </c>
      <c r="P85" s="1" t="s">
        <v>131</v>
      </c>
      <c r="Q85" s="1" t="s">
        <v>132</v>
      </c>
      <c r="S85" s="1" t="s">
        <v>125</v>
      </c>
      <c r="T85" s="1">
        <v>-2</v>
      </c>
      <c r="AG85" s="2">
        <v>20489</v>
      </c>
    </row>
    <row r="86" spans="1:33" x14ac:dyDescent="0.35">
      <c r="A86" s="7">
        <v>3</v>
      </c>
      <c r="B86" s="15">
        <v>0.48749999999999999</v>
      </c>
      <c r="C86" s="21" t="s">
        <v>118</v>
      </c>
      <c r="D86" s="1" t="s">
        <v>126</v>
      </c>
      <c r="E86" s="1">
        <v>74</v>
      </c>
      <c r="F86" s="1" t="s">
        <v>120</v>
      </c>
      <c r="G86" s="1">
        <v>91</v>
      </c>
      <c r="J86" s="1" t="s">
        <v>122</v>
      </c>
      <c r="P86" s="1" t="s">
        <v>123</v>
      </c>
      <c r="Q86" s="1" t="s">
        <v>124</v>
      </c>
      <c r="T86" s="1">
        <v>-1</v>
      </c>
      <c r="AG86" s="2">
        <v>20489</v>
      </c>
    </row>
    <row r="87" spans="1:33" x14ac:dyDescent="0.35">
      <c r="A87" s="2">
        <v>3</v>
      </c>
      <c r="B87" s="15">
        <v>0.4694444444444445</v>
      </c>
      <c r="C87" s="21" t="s">
        <v>118</v>
      </c>
      <c r="D87" s="1" t="s">
        <v>126</v>
      </c>
      <c r="E87" s="1">
        <v>79</v>
      </c>
      <c r="F87" s="1" t="s">
        <v>145</v>
      </c>
      <c r="G87" s="1">
        <v>10</v>
      </c>
      <c r="H87" s="1">
        <v>21</v>
      </c>
      <c r="I87" s="1">
        <v>8</v>
      </c>
      <c r="J87" s="1" t="s">
        <v>141</v>
      </c>
      <c r="K87" s="1" t="s">
        <v>142</v>
      </c>
      <c r="L87" s="1" t="s">
        <v>137</v>
      </c>
      <c r="N87" s="1" t="s">
        <v>125</v>
      </c>
      <c r="O87" s="1" t="s">
        <v>125</v>
      </c>
      <c r="P87" s="1" t="s">
        <v>131</v>
      </c>
      <c r="Q87" s="1" t="s">
        <v>132</v>
      </c>
      <c r="T87" s="1">
        <v>-1</v>
      </c>
      <c r="AG87" s="2">
        <v>20489</v>
      </c>
    </row>
    <row r="88" spans="1:33" x14ac:dyDescent="0.35">
      <c r="A88" s="7">
        <v>3</v>
      </c>
      <c r="B88" s="14">
        <v>0.46458333333333335</v>
      </c>
      <c r="C88" s="21" t="s">
        <v>118</v>
      </c>
      <c r="D88" s="1" t="s">
        <v>126</v>
      </c>
      <c r="E88" s="1">
        <v>10</v>
      </c>
      <c r="F88" s="1" t="s">
        <v>145</v>
      </c>
      <c r="G88" s="1">
        <v>23</v>
      </c>
      <c r="H88" s="1">
        <v>55</v>
      </c>
      <c r="J88" s="1" t="s">
        <v>152</v>
      </c>
      <c r="K88" s="1" t="s">
        <v>122</v>
      </c>
      <c r="T88" s="1">
        <v>-1</v>
      </c>
      <c r="AG88" s="2">
        <v>20489</v>
      </c>
    </row>
    <row r="89" spans="1:33" x14ac:dyDescent="0.35">
      <c r="A89" s="2">
        <v>3</v>
      </c>
      <c r="B89" s="15">
        <v>0.44375000000000003</v>
      </c>
      <c r="C89" s="21" t="s">
        <v>118</v>
      </c>
      <c r="D89" s="1" t="s">
        <v>119</v>
      </c>
      <c r="E89" s="1">
        <v>48</v>
      </c>
      <c r="F89" s="1" t="s">
        <v>120</v>
      </c>
      <c r="G89" s="1">
        <v>11</v>
      </c>
      <c r="J89" s="1" t="s">
        <v>153</v>
      </c>
      <c r="P89" s="1" t="s">
        <v>131</v>
      </c>
      <c r="Q89" s="1" t="s">
        <v>132</v>
      </c>
      <c r="T89" s="1">
        <v>-1</v>
      </c>
      <c r="AG89" s="2">
        <v>20489</v>
      </c>
    </row>
    <row r="90" spans="1:33" x14ac:dyDescent="0.35">
      <c r="A90" s="7">
        <v>3</v>
      </c>
      <c r="B90" s="15">
        <v>0.3833333333333333</v>
      </c>
      <c r="C90" s="21" t="s">
        <v>118</v>
      </c>
      <c r="D90" s="1" t="s">
        <v>126</v>
      </c>
      <c r="E90" s="1">
        <v>20</v>
      </c>
      <c r="F90" s="1" t="s">
        <v>120</v>
      </c>
      <c r="G90" s="1">
        <v>26</v>
      </c>
      <c r="H90" s="1">
        <v>5</v>
      </c>
      <c r="J90" s="1" t="s">
        <v>137</v>
      </c>
      <c r="K90" s="1" t="s">
        <v>130</v>
      </c>
      <c r="N90" s="1" t="s">
        <v>125</v>
      </c>
      <c r="P90" s="1" t="s">
        <v>131</v>
      </c>
      <c r="Q90" s="1" t="s">
        <v>132</v>
      </c>
      <c r="T90" s="1">
        <v>-1</v>
      </c>
      <c r="AG90" s="2">
        <v>20489</v>
      </c>
    </row>
    <row r="91" spans="1:33" x14ac:dyDescent="0.35">
      <c r="A91" s="15">
        <v>3</v>
      </c>
      <c r="B91" s="15">
        <v>0.3354166666666667</v>
      </c>
      <c r="C91" s="21" t="s">
        <v>118</v>
      </c>
      <c r="D91" s="1" t="s">
        <v>126</v>
      </c>
      <c r="E91" s="1">
        <v>93</v>
      </c>
      <c r="F91" s="1" t="s">
        <v>120</v>
      </c>
      <c r="G91" s="1">
        <v>10</v>
      </c>
      <c r="J91" s="1" t="s">
        <v>122</v>
      </c>
      <c r="M91" s="1" t="s">
        <v>125</v>
      </c>
      <c r="N91" s="1" t="s">
        <v>125</v>
      </c>
      <c r="P91" s="1" t="s">
        <v>123</v>
      </c>
      <c r="Q91" s="1" t="s">
        <v>124</v>
      </c>
      <c r="T91" s="1">
        <v>-1</v>
      </c>
      <c r="AG91" s="2">
        <v>20489</v>
      </c>
    </row>
    <row r="92" spans="1:33" x14ac:dyDescent="0.35">
      <c r="A92" s="2">
        <v>3</v>
      </c>
      <c r="B92" s="15">
        <v>0.31666666666666665</v>
      </c>
      <c r="C92" s="21" t="s">
        <v>118</v>
      </c>
      <c r="D92" s="1" t="s">
        <v>126</v>
      </c>
      <c r="E92" s="1">
        <v>76</v>
      </c>
      <c r="F92" s="1" t="s">
        <v>120</v>
      </c>
      <c r="N92" s="1" t="s">
        <v>125</v>
      </c>
      <c r="P92" s="1" t="s">
        <v>123</v>
      </c>
      <c r="Q92" s="1" t="s">
        <v>124</v>
      </c>
      <c r="T92" s="1">
        <v>-1</v>
      </c>
      <c r="AG92" s="2">
        <v>20489</v>
      </c>
    </row>
    <row r="93" spans="1:33" x14ac:dyDescent="0.35">
      <c r="A93" s="7">
        <v>3</v>
      </c>
      <c r="B93" s="15">
        <v>0.3</v>
      </c>
      <c r="C93" s="21" t="s">
        <v>118</v>
      </c>
      <c r="D93" s="1" t="s">
        <v>119</v>
      </c>
      <c r="E93" s="1">
        <v>11</v>
      </c>
      <c r="F93" s="1" t="s">
        <v>120</v>
      </c>
      <c r="T93" s="1">
        <v>-1</v>
      </c>
      <c r="AG93" s="2">
        <v>20489</v>
      </c>
    </row>
    <row r="94" spans="1:33" x14ac:dyDescent="0.35">
      <c r="A94" s="2">
        <v>3</v>
      </c>
      <c r="B94" s="15">
        <v>0.25694444444444448</v>
      </c>
      <c r="C94" s="21" t="s">
        <v>118</v>
      </c>
      <c r="D94" s="1" t="s">
        <v>119</v>
      </c>
      <c r="E94" s="1">
        <v>6</v>
      </c>
      <c r="F94" s="1" t="s">
        <v>120</v>
      </c>
      <c r="G94" s="1">
        <v>48</v>
      </c>
      <c r="H94" s="1">
        <v>6</v>
      </c>
      <c r="J94" s="1" t="s">
        <v>122</v>
      </c>
      <c r="K94" s="1" t="s">
        <v>137</v>
      </c>
      <c r="N94" s="1" t="s">
        <v>125</v>
      </c>
      <c r="P94" s="1" t="s">
        <v>131</v>
      </c>
      <c r="Q94" s="1" t="s">
        <v>132</v>
      </c>
      <c r="T94" s="1">
        <v>-1</v>
      </c>
      <c r="AG94" s="2">
        <v>20489</v>
      </c>
    </row>
    <row r="95" spans="1:33" x14ac:dyDescent="0.35">
      <c r="A95" s="7">
        <v>3</v>
      </c>
      <c r="B95" s="15">
        <v>0.25416666666666665</v>
      </c>
      <c r="C95" s="21" t="s">
        <v>118</v>
      </c>
      <c r="D95" s="1" t="s">
        <v>119</v>
      </c>
      <c r="E95" s="1">
        <v>45</v>
      </c>
      <c r="F95" s="1" t="s">
        <v>120</v>
      </c>
      <c r="N95" s="1" t="s">
        <v>125</v>
      </c>
      <c r="P95" s="1" t="s">
        <v>131</v>
      </c>
      <c r="Q95" s="1" t="s">
        <v>132</v>
      </c>
      <c r="T95" s="1">
        <v>-1</v>
      </c>
      <c r="AG95" s="2">
        <v>20489</v>
      </c>
    </row>
    <row r="96" spans="1:33" x14ac:dyDescent="0.35">
      <c r="A96" s="2">
        <v>3</v>
      </c>
      <c r="B96" s="15">
        <v>0.23124999999999998</v>
      </c>
      <c r="C96" s="21" t="s">
        <v>118</v>
      </c>
      <c r="D96" s="1" t="s">
        <v>126</v>
      </c>
      <c r="E96" s="1">
        <v>24</v>
      </c>
      <c r="F96" s="1" t="s">
        <v>120</v>
      </c>
      <c r="N96" s="1" t="s">
        <v>125</v>
      </c>
      <c r="P96" s="1" t="s">
        <v>123</v>
      </c>
      <c r="Q96" s="1" t="s">
        <v>124</v>
      </c>
      <c r="T96" s="1">
        <v>-1</v>
      </c>
      <c r="AG96" s="2">
        <v>20489</v>
      </c>
    </row>
    <row r="97" spans="1:33" x14ac:dyDescent="0.35">
      <c r="A97" s="7">
        <v>3</v>
      </c>
      <c r="B97" s="15">
        <v>0.23055555555555554</v>
      </c>
      <c r="C97" s="21" t="s">
        <v>118</v>
      </c>
      <c r="D97" s="1" t="s">
        <v>126</v>
      </c>
      <c r="E97" s="1">
        <v>72</v>
      </c>
      <c r="F97" s="1" t="s">
        <v>131</v>
      </c>
      <c r="M97" s="1" t="s">
        <v>125</v>
      </c>
      <c r="N97" s="1" t="s">
        <v>125</v>
      </c>
      <c r="P97" s="1" t="s">
        <v>123</v>
      </c>
      <c r="Q97" s="1" t="s">
        <v>124</v>
      </c>
      <c r="T97" s="1">
        <v>-1</v>
      </c>
      <c r="AG97" s="2">
        <v>20489</v>
      </c>
    </row>
    <row r="98" spans="1:33" x14ac:dyDescent="0.35">
      <c r="A98" s="2">
        <v>3</v>
      </c>
      <c r="B98" s="15">
        <v>0.22430555555555556</v>
      </c>
      <c r="C98" s="21" t="s">
        <v>118</v>
      </c>
      <c r="D98" s="1" t="s">
        <v>126</v>
      </c>
      <c r="E98" s="1">
        <v>24</v>
      </c>
      <c r="F98" s="1" t="s">
        <v>139</v>
      </c>
      <c r="G98" s="1">
        <v>23</v>
      </c>
      <c r="H98" s="1">
        <v>55</v>
      </c>
      <c r="J98" s="1" t="s">
        <v>127</v>
      </c>
      <c r="K98" s="1" t="s">
        <v>122</v>
      </c>
      <c r="M98" s="1" t="s">
        <v>125</v>
      </c>
      <c r="T98" s="1">
        <v>-1</v>
      </c>
      <c r="AG98" s="2">
        <v>20489</v>
      </c>
    </row>
    <row r="99" spans="1:33" x14ac:dyDescent="0.35">
      <c r="A99" s="7">
        <v>3</v>
      </c>
      <c r="B99" s="15">
        <v>0.21041666666666667</v>
      </c>
      <c r="C99" s="21" t="s">
        <v>118</v>
      </c>
      <c r="D99" s="1" t="s">
        <v>119</v>
      </c>
      <c r="E99" s="1">
        <v>74</v>
      </c>
      <c r="F99" s="1" t="s">
        <v>120</v>
      </c>
      <c r="P99" s="1" t="s">
        <v>131</v>
      </c>
      <c r="Q99" s="1" t="s">
        <v>134</v>
      </c>
      <c r="T99" s="1">
        <v>-1</v>
      </c>
      <c r="AG99" s="2">
        <v>20489</v>
      </c>
    </row>
    <row r="100" spans="1:33" x14ac:dyDescent="0.35">
      <c r="A100" s="7">
        <v>3</v>
      </c>
      <c r="B100" s="15">
        <v>0.1388888888888889</v>
      </c>
      <c r="C100" s="21" t="s">
        <v>118</v>
      </c>
      <c r="D100" s="1" t="s">
        <v>119</v>
      </c>
      <c r="E100" s="1">
        <v>48</v>
      </c>
      <c r="F100" s="1" t="s">
        <v>120</v>
      </c>
      <c r="G100" s="1">
        <v>86</v>
      </c>
      <c r="J100" s="1" t="s">
        <v>127</v>
      </c>
      <c r="P100" s="1" t="s">
        <v>123</v>
      </c>
      <c r="Q100" s="1" t="s">
        <v>124</v>
      </c>
      <c r="T100" s="1">
        <v>-1</v>
      </c>
      <c r="AG100" s="2">
        <v>20489</v>
      </c>
    </row>
    <row r="101" spans="1:33" x14ac:dyDescent="0.35">
      <c r="A101" s="7">
        <v>1</v>
      </c>
      <c r="B101" s="15">
        <v>0.75069444444444444</v>
      </c>
      <c r="C101" s="21" t="s">
        <v>118</v>
      </c>
      <c r="U101" s="16" t="s">
        <v>159</v>
      </c>
      <c r="V101" s="16" t="s">
        <v>119</v>
      </c>
      <c r="AA101" s="16" t="s">
        <v>160</v>
      </c>
      <c r="AG101" s="2">
        <v>20489</v>
      </c>
    </row>
    <row r="102" spans="1:33" x14ac:dyDescent="0.35">
      <c r="A102" s="2">
        <v>1</v>
      </c>
      <c r="B102" s="15">
        <v>0.71875</v>
      </c>
      <c r="C102" s="21" t="s">
        <v>118</v>
      </c>
      <c r="U102" s="16" t="s">
        <v>161</v>
      </c>
      <c r="V102" s="16" t="s">
        <v>162</v>
      </c>
      <c r="W102" s="16" t="s">
        <v>115</v>
      </c>
      <c r="Y102" s="16" t="s">
        <v>163</v>
      </c>
      <c r="Z102" s="16" t="s">
        <v>115</v>
      </c>
      <c r="AA102" s="16" t="s">
        <v>115</v>
      </c>
      <c r="AG102" s="2">
        <v>20489</v>
      </c>
    </row>
    <row r="103" spans="1:33" x14ac:dyDescent="0.35">
      <c r="A103" s="7">
        <v>1</v>
      </c>
      <c r="B103" s="14">
        <v>0.69027777777777777</v>
      </c>
      <c r="C103" s="21" t="s">
        <v>118</v>
      </c>
      <c r="U103" s="16" t="s">
        <v>161</v>
      </c>
      <c r="V103" s="16" t="s">
        <v>164</v>
      </c>
      <c r="W103" s="16" t="s">
        <v>115</v>
      </c>
      <c r="Y103" s="16" t="s">
        <v>165</v>
      </c>
      <c r="Z103" s="16" t="s">
        <v>166</v>
      </c>
      <c r="AA103" s="16" t="s">
        <v>160</v>
      </c>
      <c r="AG103" s="2">
        <v>20489</v>
      </c>
    </row>
    <row r="104" spans="1:33" x14ac:dyDescent="0.35">
      <c r="A104" s="2">
        <v>1</v>
      </c>
      <c r="B104" s="15">
        <v>0.67013888888888884</v>
      </c>
      <c r="C104" s="21" t="s">
        <v>118</v>
      </c>
      <c r="U104" s="16" t="s">
        <v>161</v>
      </c>
      <c r="V104" s="16" t="s">
        <v>167</v>
      </c>
      <c r="W104" s="16" t="s">
        <v>115</v>
      </c>
      <c r="Y104" s="16" t="s">
        <v>163</v>
      </c>
      <c r="Z104" s="16" t="s">
        <v>115</v>
      </c>
      <c r="AA104" s="16" t="s">
        <v>115</v>
      </c>
      <c r="AG104" s="2">
        <v>20489</v>
      </c>
    </row>
    <row r="105" spans="1:33" x14ac:dyDescent="0.35">
      <c r="A105" s="7">
        <v>1</v>
      </c>
      <c r="B105" s="15">
        <v>0.6645833333333333</v>
      </c>
      <c r="C105" s="21" t="s">
        <v>118</v>
      </c>
      <c r="U105" s="16" t="s">
        <v>165</v>
      </c>
      <c r="V105" s="16" t="s">
        <v>168</v>
      </c>
      <c r="W105" s="16" t="s">
        <v>169</v>
      </c>
      <c r="X105" s="16" t="s">
        <v>160</v>
      </c>
      <c r="Y105" s="16" t="s">
        <v>170</v>
      </c>
      <c r="Z105" s="16" t="s">
        <v>115</v>
      </c>
      <c r="AA105" s="16" t="s">
        <v>115</v>
      </c>
      <c r="AG105" s="2">
        <v>20489</v>
      </c>
    </row>
    <row r="106" spans="1:33" x14ac:dyDescent="0.35">
      <c r="A106" s="7">
        <v>1</v>
      </c>
      <c r="B106" s="15">
        <v>0.65833333333333333</v>
      </c>
      <c r="C106" s="21" t="s">
        <v>118</v>
      </c>
      <c r="U106" s="16" t="s">
        <v>165</v>
      </c>
      <c r="V106" s="16" t="s">
        <v>171</v>
      </c>
      <c r="W106" s="16" t="s">
        <v>172</v>
      </c>
      <c r="X106" s="16" t="s">
        <v>115</v>
      </c>
      <c r="Y106" s="16" t="s">
        <v>170</v>
      </c>
      <c r="Z106" s="16" t="s">
        <v>115</v>
      </c>
      <c r="AA106" s="16" t="s">
        <v>115</v>
      </c>
      <c r="AG106" s="2">
        <v>20489</v>
      </c>
    </row>
    <row r="107" spans="1:33" x14ac:dyDescent="0.35">
      <c r="A107" s="7">
        <v>1</v>
      </c>
      <c r="B107" s="15">
        <v>0.63958333333333328</v>
      </c>
      <c r="C107" s="21" t="s">
        <v>118</v>
      </c>
      <c r="U107" s="16" t="s">
        <v>161</v>
      </c>
      <c r="V107" s="16" t="s">
        <v>173</v>
      </c>
      <c r="W107" s="16" t="s">
        <v>115</v>
      </c>
      <c r="Y107" s="16" t="s">
        <v>163</v>
      </c>
      <c r="Z107" s="16" t="s">
        <v>115</v>
      </c>
      <c r="AA107" s="16" t="s">
        <v>115</v>
      </c>
      <c r="AG107" s="2">
        <v>20489</v>
      </c>
    </row>
    <row r="108" spans="1:33" x14ac:dyDescent="0.35">
      <c r="A108" s="2">
        <v>1</v>
      </c>
      <c r="B108" s="15">
        <v>0.63055555555555554</v>
      </c>
      <c r="C108" s="21" t="s">
        <v>118</v>
      </c>
      <c r="U108" s="16" t="s">
        <v>161</v>
      </c>
      <c r="V108" s="16" t="s">
        <v>174</v>
      </c>
      <c r="W108" s="16" t="s">
        <v>115</v>
      </c>
      <c r="Y108" s="16" t="s">
        <v>170</v>
      </c>
      <c r="Z108" s="16" t="s">
        <v>115</v>
      </c>
      <c r="AA108" s="16" t="s">
        <v>115</v>
      </c>
      <c r="AG108" s="2">
        <v>20489</v>
      </c>
    </row>
    <row r="109" spans="1:33" x14ac:dyDescent="0.35">
      <c r="A109" s="7">
        <v>1</v>
      </c>
      <c r="B109" s="15">
        <v>0.6118055555555556</v>
      </c>
      <c r="C109" s="21" t="s">
        <v>118</v>
      </c>
      <c r="U109" s="16" t="s">
        <v>165</v>
      </c>
      <c r="V109" s="16" t="s">
        <v>175</v>
      </c>
      <c r="W109" s="16" t="s">
        <v>176</v>
      </c>
      <c r="X109" s="16" t="s">
        <v>160</v>
      </c>
      <c r="Y109" s="16" t="s">
        <v>163</v>
      </c>
      <c r="Z109" s="16" t="s">
        <v>115</v>
      </c>
      <c r="AA109" s="16" t="s">
        <v>160</v>
      </c>
      <c r="AG109" s="2">
        <v>20489</v>
      </c>
    </row>
    <row r="110" spans="1:33" x14ac:dyDescent="0.35">
      <c r="A110" s="7">
        <v>1</v>
      </c>
      <c r="B110" s="14">
        <v>0.60416666666666663</v>
      </c>
      <c r="C110" s="21" t="s">
        <v>118</v>
      </c>
      <c r="U110" s="16" t="s">
        <v>161</v>
      </c>
      <c r="V110" s="16" t="s">
        <v>166</v>
      </c>
      <c r="W110" s="16" t="s">
        <v>177</v>
      </c>
      <c r="Y110" s="16" t="s">
        <v>163</v>
      </c>
      <c r="Z110" s="16" t="s">
        <v>115</v>
      </c>
      <c r="AA110" s="16" t="s">
        <v>115</v>
      </c>
      <c r="AG110" s="2">
        <v>20489</v>
      </c>
    </row>
    <row r="111" spans="1:33" x14ac:dyDescent="0.35">
      <c r="A111" s="2">
        <v>1</v>
      </c>
      <c r="B111" s="15">
        <v>0.58888888888888891</v>
      </c>
      <c r="C111" s="21" t="s">
        <v>118</v>
      </c>
      <c r="U111" s="16" t="s">
        <v>161</v>
      </c>
      <c r="V111" s="16" t="s">
        <v>178</v>
      </c>
      <c r="W111" s="16" t="s">
        <v>115</v>
      </c>
      <c r="Y111" s="16" t="s">
        <v>170</v>
      </c>
      <c r="Z111" s="16" t="s">
        <v>115</v>
      </c>
      <c r="AA111" s="16" t="s">
        <v>115</v>
      </c>
      <c r="AG111" s="2">
        <v>20489</v>
      </c>
    </row>
    <row r="112" spans="1:33" x14ac:dyDescent="0.35">
      <c r="A112" s="7">
        <v>1</v>
      </c>
      <c r="B112" s="14">
        <v>0.58124999999999993</v>
      </c>
      <c r="C112" s="21" t="s">
        <v>118</v>
      </c>
      <c r="U112" s="16" t="s">
        <v>179</v>
      </c>
      <c r="V112" s="16" t="s">
        <v>162</v>
      </c>
      <c r="W112" s="16" t="s">
        <v>180</v>
      </c>
      <c r="Y112" s="16" t="s">
        <v>170</v>
      </c>
      <c r="Z112" s="16" t="s">
        <v>115</v>
      </c>
      <c r="AA112" s="16" t="s">
        <v>115</v>
      </c>
      <c r="AG112" s="2">
        <v>20489</v>
      </c>
    </row>
    <row r="113" spans="1:33" x14ac:dyDescent="0.35">
      <c r="A113" s="2">
        <v>1</v>
      </c>
      <c r="B113" s="15">
        <v>0.57708333333333328</v>
      </c>
      <c r="C113" s="21" t="s">
        <v>118</v>
      </c>
      <c r="U113" s="16" t="s">
        <v>165</v>
      </c>
      <c r="V113" s="16" t="s">
        <v>168</v>
      </c>
      <c r="W113" s="16" t="s">
        <v>169</v>
      </c>
      <c r="X113" s="16" t="s">
        <v>115</v>
      </c>
      <c r="Y113" s="16" t="s">
        <v>163</v>
      </c>
      <c r="Z113" s="16" t="s">
        <v>115</v>
      </c>
      <c r="AA113" s="16" t="s">
        <v>115</v>
      </c>
      <c r="AG113" s="2">
        <v>20489</v>
      </c>
    </row>
    <row r="114" spans="1:33" x14ac:dyDescent="0.35">
      <c r="A114" s="7">
        <v>1</v>
      </c>
      <c r="B114" s="14">
        <v>0.56805555555555554</v>
      </c>
      <c r="C114" s="21" t="s">
        <v>118</v>
      </c>
      <c r="U114" s="16" t="s">
        <v>165</v>
      </c>
      <c r="V114" s="16" t="s">
        <v>181</v>
      </c>
      <c r="W114" s="16" t="s">
        <v>172</v>
      </c>
      <c r="X114" s="16" t="s">
        <v>115</v>
      </c>
      <c r="Y114" s="16" t="s">
        <v>170</v>
      </c>
      <c r="Z114" s="16" t="s">
        <v>115</v>
      </c>
      <c r="AA114" s="16" t="s">
        <v>115</v>
      </c>
      <c r="AG114" s="2">
        <v>20489</v>
      </c>
    </row>
    <row r="115" spans="1:33" x14ac:dyDescent="0.35">
      <c r="A115" s="7">
        <v>1</v>
      </c>
      <c r="B115" s="14">
        <v>0.5541666666666667</v>
      </c>
      <c r="C115" s="21" t="s">
        <v>118</v>
      </c>
      <c r="U115" s="16" t="s">
        <v>161</v>
      </c>
      <c r="V115" s="16" t="s">
        <v>182</v>
      </c>
      <c r="W115" s="16" t="s">
        <v>172</v>
      </c>
      <c r="Y115" s="16" t="s">
        <v>170</v>
      </c>
      <c r="Z115" s="16" t="s">
        <v>171</v>
      </c>
      <c r="AA115" s="16" t="s">
        <v>115</v>
      </c>
      <c r="AG115" s="2">
        <v>20489</v>
      </c>
    </row>
    <row r="116" spans="1:33" x14ac:dyDescent="0.35">
      <c r="A116" s="2">
        <v>1</v>
      </c>
      <c r="B116" s="15">
        <v>0.5444444444444444</v>
      </c>
      <c r="C116" s="21" t="s">
        <v>118</v>
      </c>
      <c r="U116" s="16" t="s">
        <v>179</v>
      </c>
      <c r="V116" s="16" t="s">
        <v>166</v>
      </c>
      <c r="W116" s="16" t="s">
        <v>183</v>
      </c>
      <c r="Y116" s="16" t="s">
        <v>170</v>
      </c>
      <c r="Z116" s="16" t="s">
        <v>115</v>
      </c>
      <c r="AA116" s="16" t="s">
        <v>115</v>
      </c>
      <c r="AG116" s="2">
        <v>20489</v>
      </c>
    </row>
    <row r="117" spans="1:33" x14ac:dyDescent="0.35">
      <c r="A117" s="7">
        <v>1</v>
      </c>
      <c r="B117" s="15">
        <v>0.54166666666666663</v>
      </c>
      <c r="C117" s="21" t="s">
        <v>118</v>
      </c>
      <c r="U117" s="16" t="s">
        <v>165</v>
      </c>
      <c r="V117" s="16" t="s">
        <v>183</v>
      </c>
      <c r="W117" s="16" t="s">
        <v>115</v>
      </c>
      <c r="X117" s="16" t="s">
        <v>115</v>
      </c>
      <c r="Y117" s="16" t="s">
        <v>163</v>
      </c>
      <c r="Z117" s="16" t="s">
        <v>115</v>
      </c>
      <c r="AA117" s="16" t="s">
        <v>160</v>
      </c>
      <c r="AG117" s="2">
        <v>20489</v>
      </c>
    </row>
    <row r="118" spans="1:33" x14ac:dyDescent="0.35">
      <c r="A118" s="7">
        <v>1</v>
      </c>
      <c r="B118" s="15">
        <v>0.53749999999999998</v>
      </c>
      <c r="C118" s="21" t="s">
        <v>118</v>
      </c>
      <c r="U118" s="16" t="s">
        <v>165</v>
      </c>
      <c r="V118" s="16" t="s">
        <v>184</v>
      </c>
      <c r="W118" s="16" t="s">
        <v>182</v>
      </c>
      <c r="X118" s="16" t="s">
        <v>160</v>
      </c>
      <c r="Y118" s="16" t="s">
        <v>163</v>
      </c>
      <c r="Z118" s="16" t="s">
        <v>115</v>
      </c>
      <c r="AA118" s="16" t="s">
        <v>160</v>
      </c>
      <c r="AG118" s="2">
        <v>20489</v>
      </c>
    </row>
    <row r="119" spans="1:33" x14ac:dyDescent="0.35">
      <c r="A119" s="2">
        <v>1</v>
      </c>
      <c r="B119" s="15">
        <v>0.52361111111111114</v>
      </c>
      <c r="C119" s="21" t="s">
        <v>118</v>
      </c>
      <c r="U119" s="16" t="s">
        <v>165</v>
      </c>
      <c r="V119" s="16" t="s">
        <v>173</v>
      </c>
      <c r="W119" s="16" t="s">
        <v>185</v>
      </c>
      <c r="X119" s="16" t="s">
        <v>160</v>
      </c>
      <c r="Y119" s="16" t="s">
        <v>163</v>
      </c>
      <c r="Z119" s="16" t="s">
        <v>115</v>
      </c>
      <c r="AA119" s="16" t="s">
        <v>160</v>
      </c>
      <c r="AG119" s="2">
        <v>20489</v>
      </c>
    </row>
    <row r="120" spans="1:33" x14ac:dyDescent="0.35">
      <c r="A120" s="7">
        <v>1</v>
      </c>
      <c r="B120" s="15">
        <v>0.51458333333333328</v>
      </c>
      <c r="C120" s="21" t="s">
        <v>118</v>
      </c>
      <c r="U120" s="16" t="s">
        <v>165</v>
      </c>
      <c r="V120" s="16" t="s">
        <v>174</v>
      </c>
      <c r="W120" s="16" t="s">
        <v>186</v>
      </c>
      <c r="X120" s="16" t="s">
        <v>160</v>
      </c>
      <c r="Y120" s="16" t="s">
        <v>163</v>
      </c>
      <c r="Z120" s="16" t="s">
        <v>115</v>
      </c>
      <c r="AA120" s="16" t="s">
        <v>115</v>
      </c>
      <c r="AG120" s="2">
        <v>20489</v>
      </c>
    </row>
    <row r="121" spans="1:33" x14ac:dyDescent="0.35">
      <c r="A121" s="7">
        <v>1</v>
      </c>
      <c r="B121" s="15">
        <v>0.5083333333333333</v>
      </c>
      <c r="C121" s="21" t="s">
        <v>118</v>
      </c>
      <c r="U121" s="16" t="s">
        <v>165</v>
      </c>
      <c r="V121" s="16" t="s">
        <v>187</v>
      </c>
      <c r="W121" s="16" t="s">
        <v>180</v>
      </c>
      <c r="X121" s="16" t="s">
        <v>160</v>
      </c>
      <c r="Y121" s="16" t="s">
        <v>165</v>
      </c>
      <c r="Z121" s="16" t="s">
        <v>115</v>
      </c>
      <c r="AA121" s="16" t="s">
        <v>125</v>
      </c>
      <c r="AG121" s="2">
        <v>20489</v>
      </c>
    </row>
    <row r="122" spans="1:33" x14ac:dyDescent="0.35">
      <c r="A122" s="2">
        <v>1</v>
      </c>
      <c r="B122" s="15">
        <v>0.44444444444444442</v>
      </c>
      <c r="C122" s="21" t="s">
        <v>118</v>
      </c>
      <c r="U122" s="16" t="s">
        <v>159</v>
      </c>
      <c r="V122" s="16" t="s">
        <v>119</v>
      </c>
      <c r="AA122" s="16" t="s">
        <v>125</v>
      </c>
      <c r="AG122" s="2">
        <v>20489</v>
      </c>
    </row>
    <row r="123" spans="1:33" x14ac:dyDescent="0.35">
      <c r="A123" s="7">
        <v>1</v>
      </c>
      <c r="B123" s="15">
        <v>0.42569444444444443</v>
      </c>
      <c r="C123" s="21" t="s">
        <v>118</v>
      </c>
      <c r="U123" s="16" t="s">
        <v>165</v>
      </c>
      <c r="V123" s="16" t="s">
        <v>182</v>
      </c>
      <c r="W123" s="16" t="s">
        <v>188</v>
      </c>
      <c r="X123" s="16" t="s">
        <v>115</v>
      </c>
      <c r="Y123" s="16" t="s">
        <v>170</v>
      </c>
      <c r="Z123" s="16" t="s">
        <v>115</v>
      </c>
      <c r="AA123" s="16" t="s">
        <v>115</v>
      </c>
      <c r="AG123" s="2">
        <v>20489</v>
      </c>
    </row>
    <row r="124" spans="1:33" x14ac:dyDescent="0.35">
      <c r="A124" s="7">
        <v>1</v>
      </c>
      <c r="B124" s="14">
        <v>0.39513888888888887</v>
      </c>
      <c r="C124" s="21" t="s">
        <v>118</v>
      </c>
      <c r="U124" s="16" t="s">
        <v>161</v>
      </c>
      <c r="V124" s="16" t="s">
        <v>164</v>
      </c>
      <c r="W124" s="16" t="s">
        <v>115</v>
      </c>
      <c r="Y124" s="16" t="s">
        <v>170</v>
      </c>
      <c r="Z124" s="16" t="s">
        <v>115</v>
      </c>
      <c r="AA124" s="16" t="s">
        <v>115</v>
      </c>
      <c r="AG124" s="2">
        <v>20489</v>
      </c>
    </row>
    <row r="125" spans="1:33" x14ac:dyDescent="0.35">
      <c r="A125" s="2">
        <v>1</v>
      </c>
      <c r="B125" s="15">
        <v>0.37777777777777777</v>
      </c>
      <c r="C125" s="21" t="s">
        <v>118</v>
      </c>
      <c r="U125" s="16" t="s">
        <v>161</v>
      </c>
      <c r="V125" s="16" t="s">
        <v>189</v>
      </c>
      <c r="W125" s="16" t="s">
        <v>190</v>
      </c>
      <c r="Y125" s="16" t="s">
        <v>163</v>
      </c>
      <c r="Z125" s="16" t="s">
        <v>162</v>
      </c>
      <c r="AA125" s="16" t="s">
        <v>115</v>
      </c>
      <c r="AG125" s="2">
        <v>20489</v>
      </c>
    </row>
    <row r="126" spans="1:33" x14ac:dyDescent="0.35">
      <c r="A126" s="7">
        <v>1</v>
      </c>
      <c r="B126" s="14">
        <v>0.3611111111111111</v>
      </c>
      <c r="C126" s="21" t="s">
        <v>118</v>
      </c>
      <c r="U126" s="16" t="s">
        <v>165</v>
      </c>
      <c r="V126" s="16" t="s">
        <v>184</v>
      </c>
      <c r="W126" s="16" t="s">
        <v>115</v>
      </c>
      <c r="X126" s="16" t="s">
        <v>115</v>
      </c>
      <c r="Y126" s="16" t="s">
        <v>165</v>
      </c>
      <c r="Z126" s="16" t="s">
        <v>115</v>
      </c>
      <c r="AA126" s="16" t="s">
        <v>160</v>
      </c>
      <c r="AG126" s="2">
        <v>20489</v>
      </c>
    </row>
    <row r="127" spans="1:33" x14ac:dyDescent="0.35">
      <c r="A127" s="2">
        <v>1</v>
      </c>
      <c r="B127" s="15">
        <v>0.35416666666666669</v>
      </c>
      <c r="C127" s="21" t="s">
        <v>118</v>
      </c>
      <c r="U127" s="16" t="s">
        <v>165</v>
      </c>
      <c r="V127" s="16" t="s">
        <v>191</v>
      </c>
      <c r="W127" s="16" t="s">
        <v>172</v>
      </c>
      <c r="X127" s="16" t="s">
        <v>115</v>
      </c>
      <c r="Y127" s="16" t="s">
        <v>170</v>
      </c>
      <c r="Z127" s="16" t="s">
        <v>115</v>
      </c>
      <c r="AA127" s="16" t="s">
        <v>115</v>
      </c>
      <c r="AG127" s="2">
        <v>20489</v>
      </c>
    </row>
    <row r="128" spans="1:33" x14ac:dyDescent="0.35">
      <c r="A128" s="7">
        <v>1</v>
      </c>
      <c r="B128" s="15">
        <v>0.34861111111111115</v>
      </c>
      <c r="C128" s="21" t="s">
        <v>118</v>
      </c>
      <c r="U128" s="16" t="s">
        <v>165</v>
      </c>
      <c r="V128" s="16" t="s">
        <v>192</v>
      </c>
      <c r="W128" s="16" t="s">
        <v>169</v>
      </c>
      <c r="X128" s="16" t="s">
        <v>115</v>
      </c>
      <c r="Y128" s="16" t="s">
        <v>163</v>
      </c>
      <c r="Z128" s="16" t="s">
        <v>115</v>
      </c>
      <c r="AA128" s="16" t="s">
        <v>115</v>
      </c>
      <c r="AG128" s="2">
        <v>20489</v>
      </c>
    </row>
    <row r="129" spans="1:33" x14ac:dyDescent="0.35">
      <c r="A129" s="7">
        <v>1</v>
      </c>
      <c r="B129" s="14">
        <v>0.3215277777777778</v>
      </c>
      <c r="C129" s="21" t="s">
        <v>118</v>
      </c>
      <c r="U129" s="16" t="s">
        <v>161</v>
      </c>
      <c r="V129" s="16" t="s">
        <v>164</v>
      </c>
      <c r="W129" s="16" t="s">
        <v>186</v>
      </c>
      <c r="Y129" s="16" t="s">
        <v>170</v>
      </c>
      <c r="Z129" s="16" t="s">
        <v>168</v>
      </c>
      <c r="AA129" s="16" t="s">
        <v>115</v>
      </c>
      <c r="AG129" s="2">
        <v>20489</v>
      </c>
    </row>
    <row r="130" spans="1:33" x14ac:dyDescent="0.35">
      <c r="A130" s="2">
        <v>1</v>
      </c>
      <c r="B130" s="15">
        <v>0.2986111111111111</v>
      </c>
      <c r="C130" s="21" t="s">
        <v>118</v>
      </c>
      <c r="U130" s="16" t="s">
        <v>165</v>
      </c>
      <c r="V130" s="16" t="s">
        <v>193</v>
      </c>
      <c r="W130" s="16" t="s">
        <v>176</v>
      </c>
      <c r="X130" s="16" t="s">
        <v>115</v>
      </c>
      <c r="Y130" s="16" t="s">
        <v>163</v>
      </c>
      <c r="Z130" s="16" t="s">
        <v>115</v>
      </c>
      <c r="AA130" s="16" t="s">
        <v>115</v>
      </c>
      <c r="AG130" s="2">
        <v>20489</v>
      </c>
    </row>
    <row r="131" spans="1:33" x14ac:dyDescent="0.35">
      <c r="A131" s="7">
        <v>1</v>
      </c>
      <c r="B131" s="15">
        <v>0.28750000000000003</v>
      </c>
      <c r="C131" s="21" t="s">
        <v>118</v>
      </c>
      <c r="U131" s="16" t="s">
        <v>161</v>
      </c>
      <c r="V131" s="16" t="s">
        <v>194</v>
      </c>
      <c r="W131" s="16" t="s">
        <v>115</v>
      </c>
      <c r="Y131" s="16" t="s">
        <v>163</v>
      </c>
      <c r="Z131" s="16" t="s">
        <v>115</v>
      </c>
      <c r="AA131" s="16" t="s">
        <v>115</v>
      </c>
      <c r="AG131" s="2">
        <v>20489</v>
      </c>
    </row>
    <row r="132" spans="1:33" x14ac:dyDescent="0.35">
      <c r="A132" s="2">
        <v>1</v>
      </c>
      <c r="B132" s="15">
        <v>0.27152777777777776</v>
      </c>
      <c r="C132" s="21" t="s">
        <v>118</v>
      </c>
      <c r="U132" s="16" t="s">
        <v>161</v>
      </c>
      <c r="V132" s="16" t="s">
        <v>194</v>
      </c>
      <c r="W132" s="16" t="s">
        <v>115</v>
      </c>
      <c r="Y132" s="16" t="s">
        <v>163</v>
      </c>
      <c r="Z132" s="16" t="s">
        <v>115</v>
      </c>
      <c r="AA132" s="16" t="s">
        <v>115</v>
      </c>
      <c r="AG132" s="2">
        <v>20489</v>
      </c>
    </row>
    <row r="133" spans="1:33" x14ac:dyDescent="0.35">
      <c r="A133" s="7">
        <v>1</v>
      </c>
      <c r="B133" s="15">
        <v>0.26597222222222222</v>
      </c>
      <c r="C133" s="21" t="s">
        <v>118</v>
      </c>
      <c r="U133" s="16" t="s">
        <v>161</v>
      </c>
      <c r="V133" s="16" t="s">
        <v>166</v>
      </c>
      <c r="W133" s="16" t="s">
        <v>115</v>
      </c>
      <c r="Y133" s="16" t="s">
        <v>163</v>
      </c>
      <c r="Z133" s="16" t="s">
        <v>184</v>
      </c>
      <c r="AA133" s="16" t="s">
        <v>125</v>
      </c>
      <c r="AG133" s="2">
        <v>20489</v>
      </c>
    </row>
    <row r="134" spans="1:33" x14ac:dyDescent="0.35">
      <c r="A134" s="7">
        <v>1</v>
      </c>
      <c r="B134" s="14">
        <v>0.23124999999999998</v>
      </c>
      <c r="C134" s="21" t="s">
        <v>118</v>
      </c>
      <c r="U134" s="16" t="s">
        <v>161</v>
      </c>
      <c r="V134" s="16" t="s">
        <v>195</v>
      </c>
      <c r="W134" s="16" t="s">
        <v>186</v>
      </c>
      <c r="Y134" s="16" t="s">
        <v>170</v>
      </c>
      <c r="Z134" s="16" t="s">
        <v>115</v>
      </c>
      <c r="AA134" s="16" t="s">
        <v>115</v>
      </c>
      <c r="AG134" s="2">
        <v>20489</v>
      </c>
    </row>
    <row r="135" spans="1:33" x14ac:dyDescent="0.35">
      <c r="A135" s="2">
        <v>1</v>
      </c>
      <c r="B135" s="15">
        <v>0.22430555555555556</v>
      </c>
      <c r="C135" s="21" t="s">
        <v>118</v>
      </c>
      <c r="U135" s="16" t="s">
        <v>165</v>
      </c>
      <c r="V135" s="16" t="s">
        <v>189</v>
      </c>
      <c r="W135" s="16" t="s">
        <v>188</v>
      </c>
      <c r="X135" s="16" t="s">
        <v>115</v>
      </c>
      <c r="Y135" s="16" t="s">
        <v>170</v>
      </c>
      <c r="Z135" s="16" t="s">
        <v>115</v>
      </c>
      <c r="AA135" s="16" t="s">
        <v>125</v>
      </c>
      <c r="AG135" s="2">
        <v>20489</v>
      </c>
    </row>
    <row r="136" spans="1:33" x14ac:dyDescent="0.35">
      <c r="A136" s="7">
        <v>1</v>
      </c>
      <c r="B136" s="15">
        <v>0.17986111111111111</v>
      </c>
      <c r="C136" s="21" t="s">
        <v>118</v>
      </c>
      <c r="U136" s="16" t="s">
        <v>161</v>
      </c>
      <c r="V136" s="16" t="s">
        <v>196</v>
      </c>
      <c r="W136" s="16" t="s">
        <v>177</v>
      </c>
      <c r="Y136" s="16" t="s">
        <v>163</v>
      </c>
      <c r="Z136" s="16" t="s">
        <v>196</v>
      </c>
      <c r="AA136" s="16" t="s">
        <v>115</v>
      </c>
      <c r="AG136" s="2">
        <v>20489</v>
      </c>
    </row>
    <row r="137" spans="1:33" x14ac:dyDescent="0.35">
      <c r="A137" s="2">
        <v>1</v>
      </c>
      <c r="B137" s="15">
        <v>0.1673611111111111</v>
      </c>
      <c r="C137" s="21" t="s">
        <v>118</v>
      </c>
      <c r="U137" s="16" t="s">
        <v>161</v>
      </c>
      <c r="V137" s="16" t="s">
        <v>180</v>
      </c>
      <c r="W137" s="16" t="s">
        <v>115</v>
      </c>
      <c r="Y137" s="16" t="s">
        <v>163</v>
      </c>
      <c r="Z137" s="16" t="s">
        <v>115</v>
      </c>
      <c r="AA137" s="16" t="s">
        <v>160</v>
      </c>
      <c r="AG137" s="2">
        <v>20489</v>
      </c>
    </row>
    <row r="138" spans="1:33" x14ac:dyDescent="0.35">
      <c r="A138" s="2">
        <v>1</v>
      </c>
      <c r="B138" s="15">
        <v>0.13055555555555556</v>
      </c>
      <c r="C138" s="21" t="s">
        <v>118</v>
      </c>
      <c r="U138" s="16" t="s">
        <v>165</v>
      </c>
      <c r="V138" s="16" t="s">
        <v>182</v>
      </c>
      <c r="W138" s="16" t="s">
        <v>172</v>
      </c>
      <c r="X138" s="16" t="s">
        <v>160</v>
      </c>
      <c r="Y138" s="16" t="s">
        <v>170</v>
      </c>
      <c r="Z138" s="16" t="s">
        <v>115</v>
      </c>
      <c r="AA138" s="16" t="s">
        <v>160</v>
      </c>
      <c r="AG138" s="2">
        <v>20489</v>
      </c>
    </row>
    <row r="139" spans="1:33" x14ac:dyDescent="0.35">
      <c r="A139" s="7">
        <v>1</v>
      </c>
      <c r="B139" s="15">
        <v>0.1173611111111111</v>
      </c>
      <c r="C139" s="21" t="s">
        <v>118</v>
      </c>
      <c r="U139" s="16" t="s">
        <v>165</v>
      </c>
      <c r="V139" s="16" t="s">
        <v>168</v>
      </c>
      <c r="W139" s="16" t="s">
        <v>169</v>
      </c>
      <c r="X139" s="16" t="s">
        <v>115</v>
      </c>
      <c r="Y139" s="16" t="s">
        <v>163</v>
      </c>
      <c r="Z139" s="16" t="s">
        <v>115</v>
      </c>
      <c r="AA139" s="16" t="s">
        <v>115</v>
      </c>
      <c r="AG139" s="2">
        <v>20489</v>
      </c>
    </row>
    <row r="140" spans="1:33" x14ac:dyDescent="0.35">
      <c r="A140" s="2">
        <v>1</v>
      </c>
      <c r="B140" s="15">
        <v>0.10902777777777778</v>
      </c>
      <c r="C140" s="21" t="s">
        <v>118</v>
      </c>
      <c r="U140" s="16" t="s">
        <v>161</v>
      </c>
      <c r="V140" s="16" t="s">
        <v>168</v>
      </c>
      <c r="W140" s="16" t="s">
        <v>167</v>
      </c>
      <c r="Y140" s="16" t="s">
        <v>170</v>
      </c>
      <c r="Z140" s="16" t="s">
        <v>164</v>
      </c>
      <c r="AA140" s="16" t="s">
        <v>115</v>
      </c>
      <c r="AG140" s="2">
        <v>20489</v>
      </c>
    </row>
    <row r="141" spans="1:33" x14ac:dyDescent="0.35">
      <c r="A141" s="2">
        <v>1</v>
      </c>
      <c r="B141" s="15">
        <v>7.9861111111111105E-2</v>
      </c>
      <c r="C141" s="21" t="s">
        <v>118</v>
      </c>
      <c r="U141" s="16" t="s">
        <v>161</v>
      </c>
      <c r="V141" s="16" t="s">
        <v>184</v>
      </c>
      <c r="W141" s="16" t="s">
        <v>115</v>
      </c>
      <c r="Y141" s="16" t="s">
        <v>165</v>
      </c>
      <c r="Z141" s="16" t="s">
        <v>166</v>
      </c>
      <c r="AA141" s="16" t="s">
        <v>115</v>
      </c>
      <c r="AG141" s="2">
        <v>20489</v>
      </c>
    </row>
    <row r="142" spans="1:33" x14ac:dyDescent="0.35">
      <c r="A142" s="7">
        <v>1</v>
      </c>
      <c r="B142" s="15">
        <v>6.5277777777777782E-2</v>
      </c>
      <c r="C142" s="21" t="s">
        <v>118</v>
      </c>
      <c r="U142" s="16" t="s">
        <v>179</v>
      </c>
      <c r="V142" s="16" t="s">
        <v>178</v>
      </c>
      <c r="W142" s="16" t="s">
        <v>187</v>
      </c>
      <c r="Y142" s="16" t="s">
        <v>170</v>
      </c>
      <c r="Z142" s="16" t="s">
        <v>115</v>
      </c>
      <c r="AA142" s="16" t="s">
        <v>115</v>
      </c>
      <c r="AG142" s="2">
        <v>20489</v>
      </c>
    </row>
    <row r="143" spans="1:33" x14ac:dyDescent="0.35">
      <c r="A143" s="2">
        <v>1</v>
      </c>
      <c r="B143" s="15">
        <v>6.3194444444444442E-2</v>
      </c>
      <c r="C143" s="21" t="s">
        <v>118</v>
      </c>
      <c r="U143" s="16" t="s">
        <v>165</v>
      </c>
      <c r="V143" s="16" t="s">
        <v>191</v>
      </c>
      <c r="W143" s="16" t="s">
        <v>115</v>
      </c>
      <c r="X143" s="16" t="s">
        <v>115</v>
      </c>
      <c r="Y143" s="16" t="s">
        <v>165</v>
      </c>
      <c r="Z143" s="16" t="s">
        <v>115</v>
      </c>
      <c r="AA143" s="16" t="s">
        <v>160</v>
      </c>
      <c r="AG143" s="2">
        <v>20489</v>
      </c>
    </row>
    <row r="144" spans="1:33" x14ac:dyDescent="0.35">
      <c r="A144" s="7">
        <v>2</v>
      </c>
      <c r="B144" s="14">
        <v>0.81944444444444453</v>
      </c>
      <c r="C144" s="21" t="s">
        <v>147</v>
      </c>
      <c r="U144" s="16" t="s">
        <v>179</v>
      </c>
      <c r="V144" s="16" t="s">
        <v>172</v>
      </c>
      <c r="W144" s="16" t="s">
        <v>173</v>
      </c>
      <c r="Y144" s="16" t="s">
        <v>163</v>
      </c>
      <c r="Z144" s="16" t="s">
        <v>115</v>
      </c>
      <c r="AA144" s="16" t="s">
        <v>115</v>
      </c>
      <c r="AG144" s="2">
        <v>20489</v>
      </c>
    </row>
    <row r="145" spans="1:33" x14ac:dyDescent="0.35">
      <c r="A145" s="7">
        <v>2</v>
      </c>
      <c r="B145" s="15">
        <v>0.80902777777777779</v>
      </c>
      <c r="C145" s="21" t="s">
        <v>147</v>
      </c>
      <c r="U145" s="16" t="s">
        <v>161</v>
      </c>
      <c r="V145" s="16" t="s">
        <v>172</v>
      </c>
      <c r="W145" s="16" t="s">
        <v>115</v>
      </c>
      <c r="X145" s="16" t="s">
        <v>160</v>
      </c>
      <c r="Y145" s="16" t="s">
        <v>165</v>
      </c>
      <c r="Z145" s="16" t="s">
        <v>115</v>
      </c>
      <c r="AA145" s="16" t="s">
        <v>115</v>
      </c>
      <c r="AG145" s="2">
        <v>20489</v>
      </c>
    </row>
    <row r="146" spans="1:33" x14ac:dyDescent="0.35">
      <c r="A146" s="2">
        <v>2</v>
      </c>
      <c r="B146" s="15">
        <v>0.78541666666666676</v>
      </c>
      <c r="C146" s="21" t="s">
        <v>118</v>
      </c>
      <c r="U146" s="16" t="s">
        <v>159</v>
      </c>
      <c r="V146" s="16" t="s">
        <v>126</v>
      </c>
      <c r="AG146" s="2">
        <v>20489</v>
      </c>
    </row>
    <row r="147" spans="1:33" x14ac:dyDescent="0.35">
      <c r="A147" s="7">
        <v>2</v>
      </c>
      <c r="B147" s="15">
        <v>0.77430555555555547</v>
      </c>
      <c r="C147" s="21" t="s">
        <v>118</v>
      </c>
      <c r="U147" s="16" t="s">
        <v>161</v>
      </c>
      <c r="V147" s="16" t="s">
        <v>166</v>
      </c>
      <c r="W147" s="16" t="s">
        <v>183</v>
      </c>
      <c r="Y147" s="16" t="s">
        <v>163</v>
      </c>
      <c r="Z147" s="16" t="s">
        <v>115</v>
      </c>
      <c r="AA147" s="16" t="s">
        <v>115</v>
      </c>
      <c r="AG147" s="2">
        <v>20489</v>
      </c>
    </row>
    <row r="148" spans="1:33" x14ac:dyDescent="0.35">
      <c r="A148" s="2">
        <v>2</v>
      </c>
      <c r="B148" s="15">
        <v>0.76666666666666661</v>
      </c>
      <c r="C148" s="21" t="s">
        <v>118</v>
      </c>
      <c r="U148" s="16" t="s">
        <v>165</v>
      </c>
      <c r="V148" s="16" t="s">
        <v>182</v>
      </c>
      <c r="W148" s="16" t="s">
        <v>188</v>
      </c>
      <c r="X148" s="16" t="s">
        <v>160</v>
      </c>
      <c r="Y148" s="16" t="s">
        <v>163</v>
      </c>
      <c r="Z148" s="16" t="s">
        <v>115</v>
      </c>
      <c r="AA148" s="16" t="s">
        <v>125</v>
      </c>
      <c r="AG148" s="2">
        <v>20489</v>
      </c>
    </row>
    <row r="149" spans="1:33" x14ac:dyDescent="0.35">
      <c r="A149" s="7">
        <v>2</v>
      </c>
      <c r="B149" s="15">
        <v>0.74930555555555556</v>
      </c>
      <c r="C149" s="21" t="s">
        <v>118</v>
      </c>
      <c r="U149" s="16" t="s">
        <v>161</v>
      </c>
      <c r="V149" s="16" t="s">
        <v>195</v>
      </c>
      <c r="W149" s="16" t="s">
        <v>186</v>
      </c>
      <c r="Y149" s="16" t="s">
        <v>170</v>
      </c>
      <c r="Z149" s="16" t="s">
        <v>115</v>
      </c>
      <c r="AA149" s="16" t="s">
        <v>115</v>
      </c>
      <c r="AG149" s="2">
        <v>20489</v>
      </c>
    </row>
    <row r="150" spans="1:33" x14ac:dyDescent="0.35">
      <c r="A150" s="2">
        <v>2</v>
      </c>
      <c r="B150" s="15">
        <v>0.72777777777777775</v>
      </c>
      <c r="C150" s="21" t="s">
        <v>118</v>
      </c>
      <c r="U150" s="16" t="s">
        <v>165</v>
      </c>
      <c r="V150" s="16" t="s">
        <v>175</v>
      </c>
      <c r="W150" s="16" t="s">
        <v>172</v>
      </c>
      <c r="X150" s="16" t="s">
        <v>115</v>
      </c>
      <c r="Y150" s="16" t="s">
        <v>170</v>
      </c>
      <c r="Z150" s="16" t="s">
        <v>115</v>
      </c>
      <c r="AA150" s="16" t="s">
        <v>115</v>
      </c>
      <c r="AG150" s="2">
        <v>20489</v>
      </c>
    </row>
    <row r="151" spans="1:33" x14ac:dyDescent="0.35">
      <c r="A151" s="2">
        <v>2</v>
      </c>
      <c r="B151" s="15">
        <v>0.7055555555555556</v>
      </c>
      <c r="C151" s="21" t="s">
        <v>118</v>
      </c>
      <c r="U151" s="16" t="s">
        <v>161</v>
      </c>
      <c r="V151" s="16" t="s">
        <v>166</v>
      </c>
      <c r="W151" s="16" t="s">
        <v>115</v>
      </c>
      <c r="Y151" s="16" t="s">
        <v>170</v>
      </c>
      <c r="Z151" s="16" t="s">
        <v>115</v>
      </c>
      <c r="AA151" s="16" t="s">
        <v>115</v>
      </c>
      <c r="AG151" s="2">
        <v>20489</v>
      </c>
    </row>
    <row r="152" spans="1:33" x14ac:dyDescent="0.35">
      <c r="A152" s="2">
        <v>2</v>
      </c>
      <c r="B152" s="15">
        <v>0.69444444444444453</v>
      </c>
      <c r="C152" s="21" t="s">
        <v>118</v>
      </c>
      <c r="U152" s="16" t="s">
        <v>161</v>
      </c>
      <c r="V152" s="16" t="s">
        <v>166</v>
      </c>
      <c r="W152" s="16" t="s">
        <v>169</v>
      </c>
      <c r="Y152" s="16" t="s">
        <v>163</v>
      </c>
      <c r="Z152" s="16" t="s">
        <v>115</v>
      </c>
      <c r="AA152" s="16" t="s">
        <v>125</v>
      </c>
      <c r="AG152" s="2">
        <v>20489</v>
      </c>
    </row>
    <row r="153" spans="1:33" x14ac:dyDescent="0.35">
      <c r="A153" s="7">
        <v>2</v>
      </c>
      <c r="B153" s="15">
        <v>0.65625</v>
      </c>
      <c r="C153" s="21" t="s">
        <v>118</v>
      </c>
      <c r="U153" s="16" t="s">
        <v>161</v>
      </c>
      <c r="V153" s="16" t="s">
        <v>182</v>
      </c>
      <c r="W153" s="16" t="s">
        <v>115</v>
      </c>
      <c r="Y153" s="16" t="s">
        <v>170</v>
      </c>
      <c r="Z153" s="16" t="s">
        <v>115</v>
      </c>
      <c r="AA153" s="16" t="s">
        <v>115</v>
      </c>
      <c r="AG153" s="2">
        <v>20489</v>
      </c>
    </row>
    <row r="154" spans="1:33" x14ac:dyDescent="0.35">
      <c r="A154" s="7">
        <v>2</v>
      </c>
      <c r="B154" s="14">
        <v>0.62152777777777779</v>
      </c>
      <c r="C154" s="21" t="s">
        <v>147</v>
      </c>
      <c r="U154" s="16" t="s">
        <v>165</v>
      </c>
      <c r="V154" s="16" t="s">
        <v>197</v>
      </c>
      <c r="W154" s="16" t="s">
        <v>115</v>
      </c>
      <c r="X154" s="16" t="s">
        <v>125</v>
      </c>
      <c r="Y154" s="16" t="s">
        <v>170</v>
      </c>
      <c r="Z154" s="16" t="s">
        <v>115</v>
      </c>
      <c r="AA154" s="16" t="s">
        <v>115</v>
      </c>
      <c r="AG154" s="2">
        <v>20489</v>
      </c>
    </row>
    <row r="155" spans="1:33" x14ac:dyDescent="0.35">
      <c r="A155" s="2">
        <v>2</v>
      </c>
      <c r="B155" s="15">
        <v>0.59652777777777777</v>
      </c>
      <c r="C155" s="21" t="s">
        <v>147</v>
      </c>
      <c r="U155" s="16" t="s">
        <v>161</v>
      </c>
      <c r="V155" s="16" t="s">
        <v>184</v>
      </c>
      <c r="W155" s="16" t="s">
        <v>169</v>
      </c>
      <c r="Y155" s="16" t="s">
        <v>170</v>
      </c>
      <c r="Z155" s="16" t="s">
        <v>115</v>
      </c>
      <c r="AA155" s="16" t="s">
        <v>115</v>
      </c>
      <c r="AG155" s="2">
        <v>20489</v>
      </c>
    </row>
    <row r="156" spans="1:33" x14ac:dyDescent="0.35">
      <c r="A156" s="7">
        <v>2</v>
      </c>
      <c r="B156" s="15">
        <v>0.58263888888888882</v>
      </c>
      <c r="C156" s="21" t="s">
        <v>147</v>
      </c>
      <c r="U156" s="16" t="s">
        <v>161</v>
      </c>
      <c r="V156" s="16" t="s">
        <v>178</v>
      </c>
      <c r="W156" s="16" t="s">
        <v>169</v>
      </c>
      <c r="X156" s="16" t="s">
        <v>115</v>
      </c>
      <c r="Y156" s="16" t="s">
        <v>163</v>
      </c>
      <c r="Z156" s="16" t="s">
        <v>115</v>
      </c>
      <c r="AA156" s="16" t="s">
        <v>115</v>
      </c>
      <c r="AG156" s="2">
        <v>20489</v>
      </c>
    </row>
    <row r="157" spans="1:33" x14ac:dyDescent="0.35">
      <c r="A157" s="7">
        <v>2</v>
      </c>
      <c r="B157" s="15">
        <v>0.5444444444444444</v>
      </c>
      <c r="C157" s="21" t="s">
        <v>154</v>
      </c>
      <c r="U157" s="16" t="s">
        <v>165</v>
      </c>
      <c r="V157" s="16" t="s">
        <v>173</v>
      </c>
      <c r="W157" s="16" t="s">
        <v>115</v>
      </c>
      <c r="X157" s="16" t="s">
        <v>115</v>
      </c>
      <c r="Y157" s="16" t="s">
        <v>163</v>
      </c>
      <c r="Z157" s="16" t="s">
        <v>115</v>
      </c>
      <c r="AA157" s="16" t="s">
        <v>115</v>
      </c>
      <c r="AG157" s="2">
        <v>20489</v>
      </c>
    </row>
    <row r="158" spans="1:33" x14ac:dyDescent="0.35">
      <c r="A158" s="2">
        <v>2</v>
      </c>
      <c r="B158" s="15">
        <v>0.53472222222222221</v>
      </c>
      <c r="C158" s="21" t="s">
        <v>147</v>
      </c>
      <c r="U158" s="16" t="s">
        <v>165</v>
      </c>
      <c r="V158" s="16" t="s">
        <v>197</v>
      </c>
      <c r="W158" s="16" t="s">
        <v>115</v>
      </c>
      <c r="X158" s="16" t="s">
        <v>125</v>
      </c>
      <c r="Y158" s="16" t="s">
        <v>165</v>
      </c>
      <c r="Z158" s="16" t="s">
        <v>115</v>
      </c>
      <c r="AA158" s="16" t="s">
        <v>115</v>
      </c>
      <c r="AG158" s="2">
        <v>20489</v>
      </c>
    </row>
    <row r="159" spans="1:33" x14ac:dyDescent="0.35">
      <c r="A159" s="7">
        <v>2</v>
      </c>
      <c r="B159" s="15">
        <v>0.45277777777777778</v>
      </c>
      <c r="C159" s="21" t="s">
        <v>118</v>
      </c>
      <c r="U159" s="16" t="s">
        <v>165</v>
      </c>
      <c r="V159" s="16" t="s">
        <v>169</v>
      </c>
      <c r="W159" s="16" t="s">
        <v>178</v>
      </c>
      <c r="X159" s="16" t="s">
        <v>115</v>
      </c>
      <c r="Y159" s="16" t="s">
        <v>165</v>
      </c>
      <c r="Z159" s="16" t="s">
        <v>115</v>
      </c>
      <c r="AA159" s="16" t="s">
        <v>160</v>
      </c>
      <c r="AG159" s="2">
        <v>20489</v>
      </c>
    </row>
    <row r="160" spans="1:33" x14ac:dyDescent="0.35">
      <c r="A160" s="2">
        <v>2</v>
      </c>
      <c r="B160" s="15">
        <v>0.44722222222222219</v>
      </c>
      <c r="C160" s="21" t="s">
        <v>118</v>
      </c>
      <c r="U160" s="16" t="s">
        <v>161</v>
      </c>
      <c r="V160" s="16" t="s">
        <v>181</v>
      </c>
      <c r="W160" s="16" t="s">
        <v>178</v>
      </c>
      <c r="Y160" s="16" t="s">
        <v>163</v>
      </c>
      <c r="Z160" s="16" t="s">
        <v>171</v>
      </c>
      <c r="AA160" s="16" t="s">
        <v>115</v>
      </c>
      <c r="AG160" s="2">
        <v>20489</v>
      </c>
    </row>
    <row r="161" spans="1:33" x14ac:dyDescent="0.35">
      <c r="A161" s="2">
        <v>2</v>
      </c>
      <c r="B161" s="15">
        <v>0.43263888888888885</v>
      </c>
      <c r="C161" s="21" t="s">
        <v>118</v>
      </c>
      <c r="U161" s="16" t="s">
        <v>165</v>
      </c>
      <c r="V161" s="16" t="s">
        <v>181</v>
      </c>
      <c r="W161" s="16" t="s">
        <v>188</v>
      </c>
      <c r="X161" s="16" t="s">
        <v>115</v>
      </c>
      <c r="Y161" s="16" t="s">
        <v>170</v>
      </c>
      <c r="Z161" s="16" t="s">
        <v>115</v>
      </c>
      <c r="AA161" s="16" t="s">
        <v>115</v>
      </c>
      <c r="AG161" s="2">
        <v>20489</v>
      </c>
    </row>
    <row r="162" spans="1:33" x14ac:dyDescent="0.35">
      <c r="A162" s="2">
        <v>2</v>
      </c>
      <c r="B162" s="15">
        <v>0.39861111111111108</v>
      </c>
      <c r="C162" s="21" t="s">
        <v>118</v>
      </c>
      <c r="U162" s="16" t="s">
        <v>161</v>
      </c>
      <c r="V162" s="16" t="s">
        <v>175</v>
      </c>
      <c r="W162" s="16" t="s">
        <v>178</v>
      </c>
      <c r="Y162" s="16" t="s">
        <v>163</v>
      </c>
      <c r="Z162" s="16" t="s">
        <v>198</v>
      </c>
      <c r="AA162" s="16" t="s">
        <v>115</v>
      </c>
      <c r="AG162" s="2">
        <v>20489</v>
      </c>
    </row>
    <row r="163" spans="1:33" x14ac:dyDescent="0.35">
      <c r="A163" s="7">
        <v>2</v>
      </c>
      <c r="B163" s="15">
        <v>0.35000000000000003</v>
      </c>
      <c r="C163" s="21" t="s">
        <v>118</v>
      </c>
      <c r="U163" s="16" t="s">
        <v>179</v>
      </c>
      <c r="V163" s="16" t="s">
        <v>174</v>
      </c>
      <c r="W163" s="16" t="s">
        <v>189</v>
      </c>
      <c r="Y163" s="16" t="s">
        <v>163</v>
      </c>
      <c r="Z163" s="16" t="s">
        <v>115</v>
      </c>
      <c r="AA163" s="16" t="s">
        <v>115</v>
      </c>
      <c r="AG163" s="2">
        <v>20489</v>
      </c>
    </row>
    <row r="164" spans="1:33" x14ac:dyDescent="0.35">
      <c r="A164" s="7">
        <v>2</v>
      </c>
      <c r="B164" s="15">
        <v>0.34027777777777773</v>
      </c>
      <c r="C164" s="21" t="s">
        <v>118</v>
      </c>
      <c r="U164" s="16" t="s">
        <v>165</v>
      </c>
      <c r="V164" s="16" t="s">
        <v>189</v>
      </c>
      <c r="W164" s="16" t="s">
        <v>115</v>
      </c>
      <c r="X164" s="16" t="s">
        <v>115</v>
      </c>
      <c r="Y164" s="16" t="s">
        <v>165</v>
      </c>
      <c r="Z164" s="16" t="s">
        <v>115</v>
      </c>
      <c r="AA164" s="16" t="s">
        <v>115</v>
      </c>
      <c r="AG164" s="2">
        <v>20489</v>
      </c>
    </row>
    <row r="165" spans="1:33" x14ac:dyDescent="0.35">
      <c r="A165" s="2">
        <v>2</v>
      </c>
      <c r="B165" s="15">
        <v>0.3263888888888889</v>
      </c>
      <c r="C165" s="21" t="s">
        <v>118</v>
      </c>
      <c r="U165" s="16" t="s">
        <v>165</v>
      </c>
      <c r="V165" s="16" t="s">
        <v>171</v>
      </c>
      <c r="W165" s="16" t="s">
        <v>188</v>
      </c>
      <c r="X165" s="16" t="s">
        <v>160</v>
      </c>
      <c r="Y165" s="16" t="s">
        <v>163</v>
      </c>
      <c r="Z165" s="16" t="s">
        <v>115</v>
      </c>
      <c r="AA165" s="16" t="s">
        <v>160</v>
      </c>
      <c r="AG165" s="2">
        <v>20489</v>
      </c>
    </row>
    <row r="166" spans="1:33" x14ac:dyDescent="0.35">
      <c r="A166" s="7">
        <v>2</v>
      </c>
      <c r="B166" s="15">
        <v>0.31111111111111112</v>
      </c>
      <c r="C166" s="21" t="s">
        <v>118</v>
      </c>
      <c r="U166" s="16" t="s">
        <v>165</v>
      </c>
      <c r="V166" s="16" t="s">
        <v>182</v>
      </c>
      <c r="W166" s="16" t="s">
        <v>190</v>
      </c>
      <c r="X166" s="16" t="s">
        <v>115</v>
      </c>
      <c r="Y166" s="16" t="s">
        <v>165</v>
      </c>
      <c r="Z166" s="16" t="s">
        <v>115</v>
      </c>
      <c r="AA166" s="16" t="s">
        <v>115</v>
      </c>
      <c r="AG166" s="2">
        <v>20489</v>
      </c>
    </row>
    <row r="167" spans="1:33" x14ac:dyDescent="0.35">
      <c r="A167" s="2">
        <v>2</v>
      </c>
      <c r="B167" s="15">
        <v>0.30138888888888887</v>
      </c>
      <c r="C167" s="21" t="s">
        <v>118</v>
      </c>
      <c r="U167" s="16" t="s">
        <v>165</v>
      </c>
      <c r="V167" s="16" t="s">
        <v>166</v>
      </c>
      <c r="W167" s="16" t="s">
        <v>115</v>
      </c>
      <c r="X167" s="16" t="s">
        <v>160</v>
      </c>
      <c r="Y167" s="16" t="s">
        <v>170</v>
      </c>
      <c r="Z167" s="16" t="s">
        <v>115</v>
      </c>
      <c r="AA167" s="16" t="s">
        <v>115</v>
      </c>
      <c r="AG167" s="2">
        <v>20489</v>
      </c>
    </row>
    <row r="168" spans="1:33" x14ac:dyDescent="0.35">
      <c r="A168" s="7">
        <v>2</v>
      </c>
      <c r="B168" s="15">
        <v>0.27361111111111108</v>
      </c>
      <c r="C168" s="21" t="s">
        <v>118</v>
      </c>
      <c r="U168" s="16" t="s">
        <v>165</v>
      </c>
      <c r="V168" s="16" t="s">
        <v>173</v>
      </c>
      <c r="W168" s="16" t="s">
        <v>172</v>
      </c>
      <c r="X168" s="16" t="s">
        <v>115</v>
      </c>
      <c r="Y168" s="16" t="s">
        <v>165</v>
      </c>
      <c r="Z168" s="16" t="s">
        <v>115</v>
      </c>
      <c r="AA168" s="16" t="s">
        <v>115</v>
      </c>
      <c r="AG168" s="2">
        <v>20489</v>
      </c>
    </row>
    <row r="169" spans="1:33" x14ac:dyDescent="0.35">
      <c r="A169" s="7">
        <v>2</v>
      </c>
      <c r="B169" s="15">
        <v>0.2590277777777778</v>
      </c>
      <c r="C169" s="21" t="s">
        <v>118</v>
      </c>
      <c r="U169" s="16" t="s">
        <v>165</v>
      </c>
      <c r="V169" s="16" t="s">
        <v>187</v>
      </c>
      <c r="W169" s="16" t="s">
        <v>178</v>
      </c>
      <c r="X169" s="16" t="s">
        <v>115</v>
      </c>
      <c r="Y169" s="16" t="s">
        <v>165</v>
      </c>
      <c r="Z169" s="16" t="s">
        <v>115</v>
      </c>
      <c r="AA169" s="16" t="s">
        <v>115</v>
      </c>
      <c r="AG169" s="2">
        <v>20489</v>
      </c>
    </row>
    <row r="170" spans="1:33" x14ac:dyDescent="0.35">
      <c r="A170" s="7">
        <v>2</v>
      </c>
      <c r="B170" s="15">
        <v>0.22569444444444445</v>
      </c>
      <c r="C170" s="21" t="s">
        <v>118</v>
      </c>
      <c r="U170" s="16" t="s">
        <v>161</v>
      </c>
      <c r="V170" s="16" t="s">
        <v>199</v>
      </c>
      <c r="W170" s="16" t="s">
        <v>115</v>
      </c>
      <c r="Y170" s="16" t="s">
        <v>163</v>
      </c>
      <c r="Z170" s="16" t="s">
        <v>115</v>
      </c>
      <c r="AA170" s="16" t="s">
        <v>115</v>
      </c>
      <c r="AG170" s="2">
        <v>20489</v>
      </c>
    </row>
    <row r="171" spans="1:33" x14ac:dyDescent="0.35">
      <c r="A171" s="7">
        <v>2</v>
      </c>
      <c r="B171" s="15">
        <v>0.21875</v>
      </c>
      <c r="C171" s="21" t="s">
        <v>118</v>
      </c>
      <c r="U171" s="16" t="s">
        <v>161</v>
      </c>
      <c r="V171" s="16" t="s">
        <v>175</v>
      </c>
      <c r="W171" s="16" t="s">
        <v>115</v>
      </c>
      <c r="Y171" s="16" t="s">
        <v>170</v>
      </c>
      <c r="Z171" s="16" t="s">
        <v>115</v>
      </c>
      <c r="AA171" s="16" t="s">
        <v>115</v>
      </c>
      <c r="AG171" s="2">
        <v>20489</v>
      </c>
    </row>
    <row r="172" spans="1:33" x14ac:dyDescent="0.35">
      <c r="A172" s="7">
        <v>2</v>
      </c>
      <c r="B172" s="15">
        <v>0.21458333333333335</v>
      </c>
      <c r="C172" s="21" t="s">
        <v>118</v>
      </c>
      <c r="U172" s="16" t="s">
        <v>165</v>
      </c>
      <c r="V172" s="16" t="s">
        <v>196</v>
      </c>
      <c r="W172" s="16" t="s">
        <v>186</v>
      </c>
      <c r="X172" s="16" t="s">
        <v>115</v>
      </c>
      <c r="Y172" s="16" t="s">
        <v>170</v>
      </c>
      <c r="Z172" s="16" t="s">
        <v>115</v>
      </c>
      <c r="AA172" s="16" t="s">
        <v>115</v>
      </c>
      <c r="AG172" s="2">
        <v>20489</v>
      </c>
    </row>
    <row r="173" spans="1:33" x14ac:dyDescent="0.35">
      <c r="A173" s="2">
        <v>2</v>
      </c>
      <c r="B173" s="15">
        <v>0.19722222222222222</v>
      </c>
      <c r="C173" s="21" t="s">
        <v>118</v>
      </c>
      <c r="U173" s="16" t="s">
        <v>179</v>
      </c>
      <c r="V173" s="16" t="s">
        <v>195</v>
      </c>
      <c r="W173" s="16" t="s">
        <v>115</v>
      </c>
      <c r="Y173" s="16" t="s">
        <v>163</v>
      </c>
      <c r="Z173" s="16" t="s">
        <v>115</v>
      </c>
      <c r="AA173" s="16" t="s">
        <v>115</v>
      </c>
      <c r="AG173" s="2">
        <v>20489</v>
      </c>
    </row>
    <row r="174" spans="1:33" x14ac:dyDescent="0.35">
      <c r="A174" s="7">
        <v>2</v>
      </c>
      <c r="B174" s="15">
        <v>0.19097222222222221</v>
      </c>
      <c r="C174" s="21" t="s">
        <v>118</v>
      </c>
      <c r="U174" s="16" t="s">
        <v>165</v>
      </c>
      <c r="V174" s="16" t="s">
        <v>181</v>
      </c>
      <c r="W174" s="16" t="s">
        <v>115</v>
      </c>
      <c r="X174" s="16" t="s">
        <v>160</v>
      </c>
      <c r="Y174" s="16" t="s">
        <v>170</v>
      </c>
      <c r="Z174" s="16" t="s">
        <v>115</v>
      </c>
      <c r="AA174" s="16" t="s">
        <v>125</v>
      </c>
      <c r="AG174" s="2">
        <v>20489</v>
      </c>
    </row>
    <row r="175" spans="1:33" x14ac:dyDescent="0.35">
      <c r="A175" s="2">
        <v>2</v>
      </c>
      <c r="B175" s="15">
        <v>0.15138888888888888</v>
      </c>
      <c r="C175" s="21" t="s">
        <v>118</v>
      </c>
      <c r="U175" s="16" t="s">
        <v>161</v>
      </c>
      <c r="V175" s="16" t="s">
        <v>166</v>
      </c>
      <c r="W175" s="16" t="s">
        <v>169</v>
      </c>
      <c r="Y175" s="16" t="s">
        <v>165</v>
      </c>
      <c r="Z175" s="16" t="s">
        <v>115</v>
      </c>
      <c r="AA175" s="16" t="s">
        <v>115</v>
      </c>
      <c r="AG175" s="2">
        <v>20489</v>
      </c>
    </row>
    <row r="176" spans="1:33" x14ac:dyDescent="0.35">
      <c r="A176" s="7">
        <v>2</v>
      </c>
      <c r="B176" s="15">
        <v>0.1277777777777778</v>
      </c>
      <c r="C176" s="21" t="s">
        <v>118</v>
      </c>
      <c r="U176" s="16" t="s">
        <v>165</v>
      </c>
      <c r="V176" s="16" t="s">
        <v>164</v>
      </c>
      <c r="W176" s="16" t="s">
        <v>115</v>
      </c>
      <c r="X176" s="16" t="s">
        <v>160</v>
      </c>
      <c r="Y176" s="16" t="s">
        <v>170</v>
      </c>
      <c r="Z176" s="16" t="s">
        <v>115</v>
      </c>
      <c r="AA176" s="16" t="s">
        <v>125</v>
      </c>
      <c r="AG176" s="2">
        <v>20489</v>
      </c>
    </row>
    <row r="177" spans="1:33" x14ac:dyDescent="0.35">
      <c r="A177" s="2">
        <v>2</v>
      </c>
      <c r="B177" s="15">
        <v>0.11805555555555557</v>
      </c>
      <c r="C177" s="21" t="s">
        <v>118</v>
      </c>
      <c r="U177" s="16" t="s">
        <v>165</v>
      </c>
      <c r="V177" s="16" t="s">
        <v>200</v>
      </c>
      <c r="W177" s="16" t="s">
        <v>167</v>
      </c>
      <c r="X177" s="16" t="s">
        <v>115</v>
      </c>
      <c r="Y177" s="16" t="s">
        <v>165</v>
      </c>
      <c r="Z177" s="16" t="s">
        <v>115</v>
      </c>
      <c r="AA177" s="16" t="s">
        <v>160</v>
      </c>
      <c r="AG177" s="2">
        <v>20489</v>
      </c>
    </row>
    <row r="178" spans="1:33" x14ac:dyDescent="0.35">
      <c r="A178" s="7">
        <v>2</v>
      </c>
      <c r="B178" s="15">
        <v>0.10277777777777779</v>
      </c>
      <c r="C178" s="21" t="s">
        <v>118</v>
      </c>
      <c r="U178" s="16" t="s">
        <v>165</v>
      </c>
      <c r="V178" s="16" t="s">
        <v>173</v>
      </c>
      <c r="W178" s="16" t="s">
        <v>115</v>
      </c>
      <c r="X178" s="16" t="s">
        <v>115</v>
      </c>
      <c r="Y178" s="16" t="s">
        <v>165</v>
      </c>
      <c r="Z178" s="16" t="s">
        <v>115</v>
      </c>
      <c r="AA178" s="16" t="s">
        <v>160</v>
      </c>
      <c r="AG178" s="2">
        <v>20489</v>
      </c>
    </row>
    <row r="179" spans="1:33" x14ac:dyDescent="0.35">
      <c r="A179" s="2">
        <v>2</v>
      </c>
      <c r="B179" s="15">
        <v>8.6111111111111124E-2</v>
      </c>
      <c r="C179" s="21" t="s">
        <v>154</v>
      </c>
      <c r="U179" s="16" t="s">
        <v>165</v>
      </c>
      <c r="V179" s="16" t="s">
        <v>192</v>
      </c>
      <c r="W179" s="16" t="s">
        <v>115</v>
      </c>
      <c r="X179" s="16" t="s">
        <v>115</v>
      </c>
      <c r="Y179" s="16" t="s">
        <v>165</v>
      </c>
      <c r="Z179" s="16" t="s">
        <v>115</v>
      </c>
      <c r="AA179" s="16" t="s">
        <v>160</v>
      </c>
      <c r="AG179" s="2">
        <v>20489</v>
      </c>
    </row>
    <row r="180" spans="1:33" x14ac:dyDescent="0.35">
      <c r="A180" s="7">
        <v>2</v>
      </c>
      <c r="B180" s="15">
        <v>7.8472222222222221E-2</v>
      </c>
      <c r="C180" s="21" t="s">
        <v>147</v>
      </c>
      <c r="U180" s="16" t="s">
        <v>165</v>
      </c>
      <c r="V180" s="16" t="s">
        <v>182</v>
      </c>
      <c r="W180" s="16" t="s">
        <v>115</v>
      </c>
      <c r="X180" s="16" t="s">
        <v>160</v>
      </c>
      <c r="Y180" s="16" t="s">
        <v>170</v>
      </c>
      <c r="Z180" s="16" t="s">
        <v>115</v>
      </c>
      <c r="AA180" s="16" t="s">
        <v>115</v>
      </c>
      <c r="AG180" s="2">
        <v>20489</v>
      </c>
    </row>
    <row r="181" spans="1:33" x14ac:dyDescent="0.35">
      <c r="A181" s="7">
        <v>2</v>
      </c>
      <c r="B181" s="14">
        <v>4.4444444444444446E-2</v>
      </c>
      <c r="C181" s="21" t="s">
        <v>154</v>
      </c>
      <c r="U181" s="16" t="s">
        <v>165</v>
      </c>
      <c r="V181" s="16" t="s">
        <v>164</v>
      </c>
      <c r="W181" s="16" t="s">
        <v>115</v>
      </c>
      <c r="X181" s="16" t="s">
        <v>115</v>
      </c>
      <c r="Y181" s="16" t="s">
        <v>170</v>
      </c>
      <c r="Z181" s="16" t="s">
        <v>115</v>
      </c>
      <c r="AA181" s="16" t="s">
        <v>115</v>
      </c>
      <c r="AG181" s="2">
        <v>20489</v>
      </c>
    </row>
    <row r="182" spans="1:33" x14ac:dyDescent="0.35">
      <c r="A182" s="15">
        <v>2</v>
      </c>
      <c r="B182" s="15">
        <v>3.8194444444444441E-2</v>
      </c>
      <c r="C182" s="21" t="s">
        <v>147</v>
      </c>
      <c r="U182" s="16" t="s">
        <v>179</v>
      </c>
      <c r="V182" s="16" t="s">
        <v>186</v>
      </c>
      <c r="W182" s="16" t="s">
        <v>185</v>
      </c>
      <c r="Y182" s="16" t="s">
        <v>170</v>
      </c>
      <c r="Z182" s="16" t="s">
        <v>115</v>
      </c>
      <c r="AA182" s="16" t="s">
        <v>115</v>
      </c>
      <c r="AG182" s="2">
        <v>20489</v>
      </c>
    </row>
    <row r="183" spans="1:33" x14ac:dyDescent="0.35">
      <c r="A183" s="7">
        <v>2</v>
      </c>
      <c r="B183" s="15">
        <v>2.9861111111111113E-2</v>
      </c>
      <c r="C183" s="21" t="s">
        <v>147</v>
      </c>
      <c r="U183" s="16" t="s">
        <v>161</v>
      </c>
      <c r="V183" s="16" t="s">
        <v>191</v>
      </c>
      <c r="W183" s="16" t="s">
        <v>115</v>
      </c>
      <c r="X183" s="16" t="s">
        <v>115</v>
      </c>
      <c r="Y183" s="16" t="s">
        <v>170</v>
      </c>
      <c r="Z183" s="16" t="s">
        <v>115</v>
      </c>
      <c r="AA183" s="16" t="s">
        <v>115</v>
      </c>
      <c r="AG183" s="2">
        <v>20489</v>
      </c>
    </row>
    <row r="184" spans="1:33" x14ac:dyDescent="0.35">
      <c r="A184" s="2">
        <v>2</v>
      </c>
      <c r="B184" s="15">
        <v>1.4583333333333332E-2</v>
      </c>
      <c r="C184" s="21" t="s">
        <v>147</v>
      </c>
      <c r="U184" s="16" t="s">
        <v>165</v>
      </c>
      <c r="V184" s="16" t="s">
        <v>198</v>
      </c>
      <c r="W184" s="16" t="s">
        <v>115</v>
      </c>
      <c r="X184" s="16" t="s">
        <v>115</v>
      </c>
      <c r="Y184" s="16" t="s">
        <v>170</v>
      </c>
      <c r="Z184" s="16" t="s">
        <v>115</v>
      </c>
      <c r="AA184" s="16" t="s">
        <v>115</v>
      </c>
      <c r="AG184" s="2">
        <v>20489</v>
      </c>
    </row>
    <row r="185" spans="1:33" x14ac:dyDescent="0.35">
      <c r="A185" s="7">
        <v>3</v>
      </c>
      <c r="B185" s="15">
        <v>0.80208333333333337</v>
      </c>
      <c r="C185" s="21" t="s">
        <v>118</v>
      </c>
      <c r="U185" s="16" t="s">
        <v>161</v>
      </c>
      <c r="V185" s="16" t="s">
        <v>178</v>
      </c>
      <c r="W185" s="16" t="s">
        <v>115</v>
      </c>
      <c r="Y185" s="16" t="s">
        <v>170</v>
      </c>
      <c r="Z185" s="16" t="s">
        <v>166</v>
      </c>
      <c r="AA185" s="16" t="s">
        <v>115</v>
      </c>
      <c r="AG185" s="2">
        <v>20489</v>
      </c>
    </row>
    <row r="186" spans="1:33" x14ac:dyDescent="0.35">
      <c r="A186" s="2">
        <v>3</v>
      </c>
      <c r="B186" s="15">
        <v>0.78819444444444453</v>
      </c>
      <c r="C186" s="21" t="s">
        <v>118</v>
      </c>
      <c r="U186" s="16" t="s">
        <v>179</v>
      </c>
      <c r="V186" s="16" t="s">
        <v>166</v>
      </c>
      <c r="W186" s="16" t="s">
        <v>191</v>
      </c>
      <c r="Y186" s="16" t="s">
        <v>170</v>
      </c>
      <c r="Z186" s="16" t="s">
        <v>115</v>
      </c>
      <c r="AA186" s="16" t="s">
        <v>115</v>
      </c>
      <c r="AG186" s="2">
        <v>20489</v>
      </c>
    </row>
    <row r="187" spans="1:33" x14ac:dyDescent="0.35">
      <c r="A187" s="2">
        <v>3</v>
      </c>
      <c r="B187" s="15">
        <v>0.77638888888888891</v>
      </c>
      <c r="C187" s="21" t="s">
        <v>118</v>
      </c>
      <c r="U187" s="16" t="s">
        <v>161</v>
      </c>
      <c r="V187" s="16" t="s">
        <v>190</v>
      </c>
      <c r="W187" s="16" t="s">
        <v>115</v>
      </c>
      <c r="Y187" s="16" t="s">
        <v>170</v>
      </c>
      <c r="Z187" s="16" t="s">
        <v>115</v>
      </c>
      <c r="AA187" s="16" t="s">
        <v>115</v>
      </c>
      <c r="AG187" s="2">
        <v>20489</v>
      </c>
    </row>
    <row r="188" spans="1:33" x14ac:dyDescent="0.35">
      <c r="A188" s="2">
        <v>3</v>
      </c>
      <c r="B188" s="15">
        <v>0.77083333333333337</v>
      </c>
      <c r="C188" s="21" t="s">
        <v>118</v>
      </c>
      <c r="U188" s="16" t="s">
        <v>165</v>
      </c>
      <c r="V188" s="16" t="s">
        <v>191</v>
      </c>
      <c r="W188" s="16" t="s">
        <v>172</v>
      </c>
      <c r="X188" s="16" t="s">
        <v>160</v>
      </c>
      <c r="Y188" s="16" t="s">
        <v>170</v>
      </c>
      <c r="Z188" s="16" t="s">
        <v>115</v>
      </c>
      <c r="AA188" s="16" t="s">
        <v>160</v>
      </c>
      <c r="AG188" s="2">
        <v>20489</v>
      </c>
    </row>
    <row r="189" spans="1:33" x14ac:dyDescent="0.35">
      <c r="A189" s="7">
        <v>3</v>
      </c>
      <c r="B189" s="15">
        <v>0.73611111111111116</v>
      </c>
      <c r="C189" s="21" t="s">
        <v>118</v>
      </c>
      <c r="U189" s="16" t="s">
        <v>161</v>
      </c>
      <c r="V189" s="16" t="s">
        <v>182</v>
      </c>
      <c r="W189" s="16" t="s">
        <v>176</v>
      </c>
      <c r="Y189" s="16" t="s">
        <v>170</v>
      </c>
      <c r="Z189" s="16" t="s">
        <v>201</v>
      </c>
      <c r="AA189" s="16" t="s">
        <v>115</v>
      </c>
      <c r="AG189" s="2">
        <v>20489</v>
      </c>
    </row>
    <row r="190" spans="1:33" x14ac:dyDescent="0.35">
      <c r="A190" s="7">
        <v>3</v>
      </c>
      <c r="B190" s="15">
        <v>0.71527777777777779</v>
      </c>
      <c r="C190" s="21" t="s">
        <v>118</v>
      </c>
      <c r="U190" s="16" t="s">
        <v>161</v>
      </c>
      <c r="V190" s="16" t="s">
        <v>164</v>
      </c>
      <c r="W190" s="16" t="s">
        <v>186</v>
      </c>
      <c r="Y190" s="16" t="s">
        <v>170</v>
      </c>
      <c r="Z190" s="16" t="s">
        <v>164</v>
      </c>
      <c r="AA190" s="16" t="s">
        <v>115</v>
      </c>
      <c r="AG190" s="2">
        <v>20489</v>
      </c>
    </row>
    <row r="191" spans="1:33" x14ac:dyDescent="0.35">
      <c r="A191" s="7">
        <v>3</v>
      </c>
      <c r="B191" s="15">
        <v>0.67708333333333337</v>
      </c>
      <c r="C191" s="21" t="s">
        <v>118</v>
      </c>
      <c r="U191" s="16" t="s">
        <v>165</v>
      </c>
      <c r="V191" s="16" t="s">
        <v>184</v>
      </c>
      <c r="W191" s="16" t="s">
        <v>167</v>
      </c>
      <c r="X191" s="16" t="s">
        <v>115</v>
      </c>
      <c r="Y191" s="16" t="s">
        <v>170</v>
      </c>
      <c r="Z191" s="16" t="s">
        <v>115</v>
      </c>
      <c r="AA191" s="16" t="s">
        <v>115</v>
      </c>
      <c r="AG191" s="2">
        <v>20489</v>
      </c>
    </row>
    <row r="192" spans="1:33" x14ac:dyDescent="0.35">
      <c r="A192" s="7">
        <v>3</v>
      </c>
      <c r="B192" s="15">
        <v>0.67013888888888884</v>
      </c>
      <c r="C192" s="21" t="s">
        <v>118</v>
      </c>
      <c r="U192" s="16" t="s">
        <v>165</v>
      </c>
      <c r="V192" s="16" t="s">
        <v>191</v>
      </c>
      <c r="W192" s="16" t="s">
        <v>190</v>
      </c>
      <c r="X192" s="16" t="s">
        <v>160</v>
      </c>
      <c r="Y192" s="16" t="s">
        <v>163</v>
      </c>
      <c r="Z192" s="16" t="s">
        <v>115</v>
      </c>
      <c r="AA192" s="16" t="s">
        <v>115</v>
      </c>
      <c r="AG192" s="2">
        <v>20489</v>
      </c>
    </row>
    <row r="193" spans="1:33" x14ac:dyDescent="0.35">
      <c r="A193" s="7">
        <v>3</v>
      </c>
      <c r="B193" s="15">
        <v>0.62847222222222221</v>
      </c>
      <c r="C193" s="21" t="s">
        <v>118</v>
      </c>
      <c r="U193" s="16" t="s">
        <v>161</v>
      </c>
      <c r="V193" s="16" t="s">
        <v>168</v>
      </c>
      <c r="W193" s="16" t="s">
        <v>115</v>
      </c>
      <c r="Y193" s="16" t="s">
        <v>163</v>
      </c>
      <c r="Z193" s="16" t="s">
        <v>115</v>
      </c>
      <c r="AA193" s="16" t="s">
        <v>115</v>
      </c>
      <c r="AG193" s="2">
        <v>20489</v>
      </c>
    </row>
    <row r="194" spans="1:33" x14ac:dyDescent="0.35">
      <c r="A194" s="2">
        <v>3</v>
      </c>
      <c r="B194" s="15">
        <v>0.57986111111111105</v>
      </c>
      <c r="C194" s="21" t="s">
        <v>118</v>
      </c>
      <c r="U194" s="16" t="s">
        <v>161</v>
      </c>
      <c r="V194" s="16" t="s">
        <v>192</v>
      </c>
      <c r="W194" s="16" t="s">
        <v>194</v>
      </c>
      <c r="Y194" s="16" t="s">
        <v>170</v>
      </c>
      <c r="Z194" s="16" t="s">
        <v>115</v>
      </c>
      <c r="AA194" s="16" t="s">
        <v>115</v>
      </c>
      <c r="AG194" s="2">
        <v>20489</v>
      </c>
    </row>
    <row r="195" spans="1:33" x14ac:dyDescent="0.35">
      <c r="A195" s="7">
        <v>3</v>
      </c>
      <c r="B195" s="15">
        <v>0.57291666666666663</v>
      </c>
      <c r="C195" s="21" t="s">
        <v>118</v>
      </c>
      <c r="U195" s="16" t="s">
        <v>161</v>
      </c>
      <c r="V195" s="16" t="s">
        <v>173</v>
      </c>
      <c r="W195" s="16" t="s">
        <v>190</v>
      </c>
      <c r="Y195" s="16" t="s">
        <v>163</v>
      </c>
      <c r="Z195" s="16" t="s">
        <v>173</v>
      </c>
      <c r="AA195" s="16" t="s">
        <v>160</v>
      </c>
      <c r="AG195" s="2">
        <v>20489</v>
      </c>
    </row>
    <row r="196" spans="1:33" x14ac:dyDescent="0.35">
      <c r="A196" s="2">
        <v>3</v>
      </c>
      <c r="B196" s="15">
        <v>0.5625</v>
      </c>
      <c r="C196" s="21" t="s">
        <v>118</v>
      </c>
      <c r="U196" s="16" t="s">
        <v>179</v>
      </c>
      <c r="V196" s="16" t="s">
        <v>191</v>
      </c>
      <c r="W196" s="16" t="s">
        <v>188</v>
      </c>
      <c r="Y196" s="16" t="s">
        <v>165</v>
      </c>
      <c r="Z196" s="16" t="s">
        <v>115</v>
      </c>
      <c r="AA196" s="16" t="s">
        <v>115</v>
      </c>
      <c r="AG196" s="2">
        <v>20489</v>
      </c>
    </row>
    <row r="197" spans="1:33" x14ac:dyDescent="0.35">
      <c r="A197" s="7">
        <v>3</v>
      </c>
      <c r="B197" s="15">
        <v>0.5708333333333333</v>
      </c>
      <c r="C197" s="21" t="s">
        <v>118</v>
      </c>
      <c r="U197" s="16" t="s">
        <v>165</v>
      </c>
      <c r="V197" s="16" t="s">
        <v>176</v>
      </c>
      <c r="W197" s="16" t="s">
        <v>194</v>
      </c>
      <c r="X197" s="16" t="s">
        <v>115</v>
      </c>
      <c r="Y197" s="16" t="s">
        <v>170</v>
      </c>
      <c r="Z197" s="16" t="s">
        <v>115</v>
      </c>
      <c r="AA197" s="16" t="s">
        <v>115</v>
      </c>
      <c r="AG197" s="2">
        <v>20489</v>
      </c>
    </row>
    <row r="198" spans="1:33" x14ac:dyDescent="0.35">
      <c r="A198" s="2">
        <v>3</v>
      </c>
      <c r="B198" s="15">
        <v>0.54305555555555551</v>
      </c>
      <c r="C198" s="21" t="s">
        <v>118</v>
      </c>
      <c r="U198" s="16" t="s">
        <v>165</v>
      </c>
      <c r="V198" s="16" t="s">
        <v>191</v>
      </c>
      <c r="W198" s="16" t="s">
        <v>176</v>
      </c>
      <c r="X198" s="16" t="s">
        <v>115</v>
      </c>
      <c r="Y198" s="16" t="s">
        <v>163</v>
      </c>
      <c r="Z198" s="16" t="s">
        <v>115</v>
      </c>
      <c r="AA198" s="16" t="s">
        <v>115</v>
      </c>
      <c r="AG198" s="2">
        <v>20489</v>
      </c>
    </row>
    <row r="199" spans="1:33" x14ac:dyDescent="0.35">
      <c r="A199" s="7">
        <v>3</v>
      </c>
      <c r="B199" s="15">
        <v>0.50555555555555554</v>
      </c>
      <c r="C199" s="21" t="s">
        <v>118</v>
      </c>
      <c r="U199" s="16" t="s">
        <v>165</v>
      </c>
      <c r="V199" s="16" t="s">
        <v>178</v>
      </c>
      <c r="W199" s="16" t="s">
        <v>167</v>
      </c>
      <c r="X199" s="16" t="s">
        <v>160</v>
      </c>
      <c r="Y199" s="16" t="s">
        <v>170</v>
      </c>
      <c r="Z199" s="16" t="s">
        <v>115</v>
      </c>
      <c r="AA199" s="16" t="s">
        <v>160</v>
      </c>
      <c r="AG199" s="2">
        <v>20489</v>
      </c>
    </row>
    <row r="200" spans="1:33" x14ac:dyDescent="0.35">
      <c r="A200" s="7">
        <v>3</v>
      </c>
      <c r="B200" s="14">
        <v>0.51388888888888895</v>
      </c>
      <c r="C200" s="21" t="s">
        <v>118</v>
      </c>
      <c r="U200" s="16" t="s">
        <v>179</v>
      </c>
      <c r="V200" s="16" t="s">
        <v>175</v>
      </c>
      <c r="W200" s="16" t="s">
        <v>197</v>
      </c>
      <c r="Y200" s="16" t="s">
        <v>170</v>
      </c>
      <c r="Z200" s="16" t="s">
        <v>115</v>
      </c>
      <c r="AA200" s="16" t="s">
        <v>115</v>
      </c>
      <c r="AG200" s="2">
        <v>20489</v>
      </c>
    </row>
    <row r="201" spans="1:33" x14ac:dyDescent="0.35">
      <c r="A201" s="7">
        <v>3</v>
      </c>
      <c r="B201" s="15">
        <v>0.50069444444444444</v>
      </c>
      <c r="C201" s="21" t="s">
        <v>118</v>
      </c>
      <c r="U201" s="16" t="s">
        <v>161</v>
      </c>
      <c r="V201" s="16" t="s">
        <v>162</v>
      </c>
      <c r="W201" s="16" t="s">
        <v>180</v>
      </c>
      <c r="Y201" s="16" t="s">
        <v>163</v>
      </c>
      <c r="Z201" s="16" t="s">
        <v>115</v>
      </c>
      <c r="AA201" s="16" t="s">
        <v>115</v>
      </c>
      <c r="AG201" s="2">
        <v>20489</v>
      </c>
    </row>
    <row r="202" spans="1:33" x14ac:dyDescent="0.35">
      <c r="A202" s="2">
        <v>3</v>
      </c>
      <c r="B202" s="15">
        <v>0.47847222222222219</v>
      </c>
      <c r="C202" s="21" t="s">
        <v>118</v>
      </c>
      <c r="U202" s="16" t="s">
        <v>165</v>
      </c>
      <c r="V202" s="16" t="s">
        <v>178</v>
      </c>
      <c r="W202" s="16" t="s">
        <v>169</v>
      </c>
      <c r="X202" s="16" t="s">
        <v>115</v>
      </c>
      <c r="Y202" s="16" t="s">
        <v>163</v>
      </c>
      <c r="Z202" s="16" t="s">
        <v>115</v>
      </c>
      <c r="AA202" s="16" t="s">
        <v>115</v>
      </c>
      <c r="AG202" s="2">
        <v>20489</v>
      </c>
    </row>
    <row r="203" spans="1:33" x14ac:dyDescent="0.35">
      <c r="A203" s="7">
        <v>3</v>
      </c>
      <c r="B203" s="15">
        <v>0.47222222222222227</v>
      </c>
      <c r="C203" s="21" t="s">
        <v>118</v>
      </c>
      <c r="U203" s="16" t="s">
        <v>165</v>
      </c>
      <c r="V203" s="16" t="s">
        <v>171</v>
      </c>
      <c r="W203" s="16" t="s">
        <v>176</v>
      </c>
      <c r="X203" s="16" t="s">
        <v>160</v>
      </c>
      <c r="Y203" s="16" t="s">
        <v>170</v>
      </c>
      <c r="Z203" s="16" t="s">
        <v>115</v>
      </c>
      <c r="AA203" s="16" t="s">
        <v>115</v>
      </c>
      <c r="AG203" s="2">
        <v>20489</v>
      </c>
    </row>
    <row r="204" spans="1:33" x14ac:dyDescent="0.35">
      <c r="A204" s="2">
        <v>3</v>
      </c>
      <c r="B204" s="15">
        <v>0.46111111111111108</v>
      </c>
      <c r="C204" s="21" t="s">
        <v>118</v>
      </c>
      <c r="U204" s="16" t="s">
        <v>179</v>
      </c>
      <c r="V204" s="16" t="s">
        <v>200</v>
      </c>
      <c r="W204" s="16" t="s">
        <v>177</v>
      </c>
      <c r="Y204" s="16" t="s">
        <v>163</v>
      </c>
      <c r="Z204" s="16" t="s">
        <v>115</v>
      </c>
      <c r="AA204" s="16" t="s">
        <v>115</v>
      </c>
      <c r="AG204" s="2">
        <v>20489</v>
      </c>
    </row>
    <row r="205" spans="1:33" x14ac:dyDescent="0.35">
      <c r="A205" s="7">
        <v>3</v>
      </c>
      <c r="B205" s="14">
        <v>0.45</v>
      </c>
      <c r="C205" s="21" t="s">
        <v>118</v>
      </c>
      <c r="U205" s="16" t="s">
        <v>165</v>
      </c>
      <c r="V205" s="16" t="s">
        <v>168</v>
      </c>
      <c r="W205" s="16" t="s">
        <v>177</v>
      </c>
      <c r="X205" s="16" t="s">
        <v>160</v>
      </c>
      <c r="Y205" s="16" t="s">
        <v>163</v>
      </c>
      <c r="Z205" s="16" t="s">
        <v>115</v>
      </c>
      <c r="AA205" s="16" t="s">
        <v>115</v>
      </c>
      <c r="AG205" s="2">
        <v>20489</v>
      </c>
    </row>
    <row r="206" spans="1:33" x14ac:dyDescent="0.35">
      <c r="A206" s="7">
        <v>3</v>
      </c>
      <c r="B206" s="14">
        <v>0.41250000000000003</v>
      </c>
      <c r="C206" s="21" t="s">
        <v>118</v>
      </c>
      <c r="U206" s="16" t="s">
        <v>161</v>
      </c>
      <c r="V206" s="16" t="s">
        <v>191</v>
      </c>
      <c r="W206" s="16" t="s">
        <v>115</v>
      </c>
      <c r="Y206" s="16" t="s">
        <v>163</v>
      </c>
      <c r="Z206" s="16" t="s">
        <v>187</v>
      </c>
      <c r="AA206" s="16" t="s">
        <v>115</v>
      </c>
      <c r="AG206" s="2">
        <v>20489</v>
      </c>
    </row>
    <row r="207" spans="1:33" x14ac:dyDescent="0.35">
      <c r="A207" s="2">
        <v>3</v>
      </c>
      <c r="B207" s="15">
        <v>0.40277777777777773</v>
      </c>
      <c r="C207" s="21" t="s">
        <v>118</v>
      </c>
      <c r="U207" s="16" t="s">
        <v>161</v>
      </c>
      <c r="V207" s="16" t="s">
        <v>195</v>
      </c>
      <c r="W207" s="16" t="s">
        <v>115</v>
      </c>
      <c r="Y207" s="16" t="s">
        <v>163</v>
      </c>
      <c r="Z207" s="16" t="s">
        <v>115</v>
      </c>
      <c r="AA207" s="16" t="s">
        <v>115</v>
      </c>
      <c r="AG207" s="2">
        <v>20489</v>
      </c>
    </row>
    <row r="208" spans="1:33" x14ac:dyDescent="0.35">
      <c r="A208" s="2">
        <v>3</v>
      </c>
      <c r="B208" s="15">
        <v>0.3979166666666667</v>
      </c>
      <c r="C208" s="21" t="s">
        <v>118</v>
      </c>
      <c r="U208" s="16" t="s">
        <v>165</v>
      </c>
      <c r="V208" s="16" t="s">
        <v>173</v>
      </c>
      <c r="W208" s="16" t="s">
        <v>188</v>
      </c>
      <c r="X208" s="16" t="s">
        <v>115</v>
      </c>
      <c r="Y208" s="16" t="s">
        <v>170</v>
      </c>
      <c r="Z208" s="16" t="s">
        <v>115</v>
      </c>
      <c r="AA208" s="16" t="s">
        <v>115</v>
      </c>
      <c r="AG208" s="2">
        <v>20489</v>
      </c>
    </row>
    <row r="209" spans="1:33" x14ac:dyDescent="0.35">
      <c r="A209" s="7">
        <v>3</v>
      </c>
      <c r="B209" s="14">
        <v>0.3888888888888889</v>
      </c>
      <c r="C209" s="21" t="s">
        <v>118</v>
      </c>
      <c r="U209" s="16" t="s">
        <v>161</v>
      </c>
      <c r="V209" s="16" t="s">
        <v>167</v>
      </c>
      <c r="W209" s="16" t="s">
        <v>115</v>
      </c>
      <c r="Y209" s="16" t="s">
        <v>163</v>
      </c>
      <c r="Z209" s="16" t="s">
        <v>115</v>
      </c>
      <c r="AA209" s="16" t="s">
        <v>115</v>
      </c>
      <c r="AG209" s="2">
        <v>20489</v>
      </c>
    </row>
    <row r="210" spans="1:33" x14ac:dyDescent="0.35">
      <c r="A210" s="2">
        <v>3</v>
      </c>
      <c r="B210" s="15">
        <v>0.38055555555555554</v>
      </c>
      <c r="C210" s="21" t="s">
        <v>118</v>
      </c>
      <c r="U210" s="16" t="s">
        <v>165</v>
      </c>
      <c r="V210" s="16" t="s">
        <v>168</v>
      </c>
      <c r="W210" s="16" t="s">
        <v>167</v>
      </c>
      <c r="X210" s="16" t="s">
        <v>115</v>
      </c>
      <c r="Y210" s="16" t="s">
        <v>170</v>
      </c>
      <c r="Z210" s="16" t="s">
        <v>115</v>
      </c>
      <c r="AA210" s="16" t="s">
        <v>115</v>
      </c>
      <c r="AG210" s="2">
        <v>20489</v>
      </c>
    </row>
    <row r="211" spans="1:33" x14ac:dyDescent="0.35">
      <c r="A211" s="7">
        <v>3</v>
      </c>
      <c r="B211" s="15">
        <v>0.3611111111111111</v>
      </c>
      <c r="C211" s="21" t="s">
        <v>118</v>
      </c>
      <c r="U211" s="16" t="s">
        <v>161</v>
      </c>
      <c r="V211" s="16" t="s">
        <v>201</v>
      </c>
      <c r="W211" s="16" t="s">
        <v>115</v>
      </c>
      <c r="Y211" s="16" t="s">
        <v>170</v>
      </c>
      <c r="Z211" s="16" t="s">
        <v>182</v>
      </c>
      <c r="AA211" s="16" t="s">
        <v>115</v>
      </c>
      <c r="AG211" s="2">
        <v>20489</v>
      </c>
    </row>
    <row r="212" spans="1:33" x14ac:dyDescent="0.35">
      <c r="A212" s="2">
        <v>3</v>
      </c>
      <c r="B212" s="15">
        <v>0.3430555555555555</v>
      </c>
      <c r="C212" s="21" t="s">
        <v>118</v>
      </c>
      <c r="U212" s="16" t="s">
        <v>161</v>
      </c>
      <c r="V212" s="16" t="s">
        <v>171</v>
      </c>
      <c r="W212" s="16" t="s">
        <v>115</v>
      </c>
      <c r="Y212" s="16" t="s">
        <v>170</v>
      </c>
      <c r="Z212" s="16" t="s">
        <v>171</v>
      </c>
      <c r="AA212" s="16" t="s">
        <v>125</v>
      </c>
      <c r="AG212" s="2">
        <v>20489</v>
      </c>
    </row>
    <row r="213" spans="1:33" x14ac:dyDescent="0.35">
      <c r="A213" s="7">
        <v>3</v>
      </c>
      <c r="B213" s="14">
        <v>0.31944444444444448</v>
      </c>
      <c r="C213" s="21" t="s">
        <v>118</v>
      </c>
      <c r="U213" s="16" t="s">
        <v>161</v>
      </c>
      <c r="V213" s="16" t="s">
        <v>194</v>
      </c>
      <c r="W213" s="16" t="s">
        <v>115</v>
      </c>
      <c r="Y213" s="16" t="s">
        <v>163</v>
      </c>
      <c r="Z213" s="16" t="s">
        <v>189</v>
      </c>
      <c r="AA213" s="16" t="s">
        <v>115</v>
      </c>
      <c r="AG213" s="2">
        <v>20489</v>
      </c>
    </row>
    <row r="214" spans="1:33" x14ac:dyDescent="0.35">
      <c r="A214" s="2">
        <v>3</v>
      </c>
      <c r="B214" s="15">
        <v>0.30833333333333335</v>
      </c>
      <c r="C214" s="21" t="s">
        <v>118</v>
      </c>
      <c r="U214" s="16" t="s">
        <v>161</v>
      </c>
      <c r="V214" s="16" t="s">
        <v>192</v>
      </c>
      <c r="W214" s="16" t="s">
        <v>115</v>
      </c>
      <c r="Y214" s="16" t="s">
        <v>163</v>
      </c>
      <c r="Z214" s="16" t="s">
        <v>115</v>
      </c>
      <c r="AA214" s="16" t="s">
        <v>115</v>
      </c>
      <c r="AG214" s="2">
        <v>20489</v>
      </c>
    </row>
    <row r="215" spans="1:33" x14ac:dyDescent="0.35">
      <c r="A215" s="7">
        <v>3</v>
      </c>
      <c r="B215" s="15">
        <v>0.26041666666666669</v>
      </c>
      <c r="C215" s="21" t="s">
        <v>118</v>
      </c>
      <c r="U215" s="16" t="s">
        <v>165</v>
      </c>
      <c r="V215" s="16" t="s">
        <v>197</v>
      </c>
      <c r="W215" s="16" t="s">
        <v>167</v>
      </c>
      <c r="X215" s="16" t="s">
        <v>160</v>
      </c>
      <c r="Y215" s="16" t="s">
        <v>170</v>
      </c>
      <c r="Z215" s="16" t="s">
        <v>115</v>
      </c>
      <c r="AA215" s="16" t="s">
        <v>115</v>
      </c>
      <c r="AG215" s="2">
        <v>20489</v>
      </c>
    </row>
    <row r="216" spans="1:33" x14ac:dyDescent="0.35">
      <c r="A216" s="7">
        <v>3</v>
      </c>
      <c r="B216" s="14">
        <v>0.24930555555555556</v>
      </c>
      <c r="C216" s="21" t="s">
        <v>118</v>
      </c>
      <c r="U216" s="16" t="s">
        <v>161</v>
      </c>
      <c r="V216" s="16" t="s">
        <v>198</v>
      </c>
      <c r="W216" s="16" t="s">
        <v>164</v>
      </c>
      <c r="Y216" s="16" t="s">
        <v>163</v>
      </c>
      <c r="Z216" s="16" t="s">
        <v>115</v>
      </c>
      <c r="AA216" s="16" t="s">
        <v>115</v>
      </c>
      <c r="AG216" s="2">
        <v>20489</v>
      </c>
    </row>
    <row r="217" spans="1:33" x14ac:dyDescent="0.35">
      <c r="A217" s="2">
        <v>3</v>
      </c>
      <c r="B217" s="15">
        <v>0.24166666666666667</v>
      </c>
      <c r="C217" s="21" t="s">
        <v>118</v>
      </c>
      <c r="U217" s="16" t="s">
        <v>159</v>
      </c>
      <c r="V217" s="16" t="s">
        <v>126</v>
      </c>
      <c r="Z217" s="16" t="s">
        <v>198</v>
      </c>
      <c r="AA217" s="16" t="s">
        <v>160</v>
      </c>
      <c r="AG217" s="2">
        <v>20489</v>
      </c>
    </row>
    <row r="218" spans="1:33" x14ac:dyDescent="0.35">
      <c r="A218" s="7">
        <v>3</v>
      </c>
      <c r="B218" s="15">
        <v>0.21388888888888891</v>
      </c>
      <c r="C218" s="21" t="s">
        <v>118</v>
      </c>
      <c r="U218" s="16" t="s">
        <v>165</v>
      </c>
      <c r="V218" s="16" t="s">
        <v>166</v>
      </c>
      <c r="W218" s="16" t="s">
        <v>177</v>
      </c>
      <c r="X218" s="16" t="s">
        <v>115</v>
      </c>
      <c r="Y218" s="16" t="s">
        <v>165</v>
      </c>
      <c r="Z218" s="16" t="s">
        <v>115</v>
      </c>
      <c r="AA218" s="16" t="s">
        <v>115</v>
      </c>
      <c r="AG218" s="2">
        <v>20489</v>
      </c>
    </row>
    <row r="219" spans="1:33" x14ac:dyDescent="0.35">
      <c r="A219" s="2">
        <v>3</v>
      </c>
      <c r="B219" s="15">
        <v>0.18958333333333333</v>
      </c>
      <c r="C219" s="21" t="s">
        <v>118</v>
      </c>
      <c r="U219" s="16" t="s">
        <v>161</v>
      </c>
      <c r="V219" s="16" t="s">
        <v>181</v>
      </c>
      <c r="W219" s="16" t="s">
        <v>192</v>
      </c>
      <c r="Y219" s="16" t="s">
        <v>163</v>
      </c>
      <c r="Z219" s="16" t="s">
        <v>162</v>
      </c>
      <c r="AA219" s="16" t="s">
        <v>115</v>
      </c>
      <c r="AG219" s="2">
        <v>20489</v>
      </c>
    </row>
    <row r="220" spans="1:33" x14ac:dyDescent="0.35">
      <c r="A220" s="7">
        <v>3</v>
      </c>
      <c r="B220" s="15">
        <v>0.16666666666666666</v>
      </c>
      <c r="C220" s="21" t="s">
        <v>118</v>
      </c>
      <c r="U220" s="16" t="s">
        <v>161</v>
      </c>
      <c r="V220" s="16" t="s">
        <v>192</v>
      </c>
      <c r="W220" s="16" t="s">
        <v>169</v>
      </c>
      <c r="X220" s="16" t="s">
        <v>115</v>
      </c>
      <c r="Y220" s="16" t="s">
        <v>163</v>
      </c>
      <c r="Z220" s="16" t="s">
        <v>168</v>
      </c>
      <c r="AA220" s="16" t="s">
        <v>115</v>
      </c>
      <c r="AG220" s="2">
        <v>20489</v>
      </c>
    </row>
    <row r="221" spans="1:33" x14ac:dyDescent="0.35">
      <c r="A221" s="7">
        <v>3</v>
      </c>
      <c r="B221" s="14">
        <v>0.11388888888888889</v>
      </c>
      <c r="C221" s="21" t="s">
        <v>147</v>
      </c>
      <c r="U221" s="16" t="s">
        <v>179</v>
      </c>
      <c r="V221" s="16" t="s">
        <v>197</v>
      </c>
      <c r="W221" s="16" t="s">
        <v>201</v>
      </c>
      <c r="Y221" s="16" t="s">
        <v>163</v>
      </c>
      <c r="Z221" s="16" t="s">
        <v>115</v>
      </c>
      <c r="AA221" s="16" t="s">
        <v>115</v>
      </c>
      <c r="AG221" s="2">
        <v>20489</v>
      </c>
    </row>
    <row r="222" spans="1:33" x14ac:dyDescent="0.35">
      <c r="A222" s="2">
        <v>3</v>
      </c>
      <c r="B222" s="15">
        <v>0.10555555555555556</v>
      </c>
      <c r="C222" s="21" t="s">
        <v>147</v>
      </c>
      <c r="U222" s="16" t="s">
        <v>161</v>
      </c>
      <c r="V222" s="16" t="s">
        <v>168</v>
      </c>
      <c r="W222" s="16" t="s">
        <v>115</v>
      </c>
      <c r="X222" s="16" t="s">
        <v>115</v>
      </c>
      <c r="Y222" s="16" t="s">
        <v>165</v>
      </c>
      <c r="Z222" s="16" t="s">
        <v>115</v>
      </c>
      <c r="AA222" s="16" t="s">
        <v>115</v>
      </c>
      <c r="AG222" s="2">
        <v>20489</v>
      </c>
    </row>
    <row r="223" spans="1:33" x14ac:dyDescent="0.35">
      <c r="A223" s="7">
        <v>1</v>
      </c>
      <c r="B223" s="15">
        <v>0.74861111111111101</v>
      </c>
      <c r="C223" t="s">
        <v>118</v>
      </c>
      <c r="AB223" s="5" t="s">
        <v>183</v>
      </c>
      <c r="AC223" s="5" t="s">
        <v>202</v>
      </c>
      <c r="AG223" s="2">
        <v>20489</v>
      </c>
    </row>
    <row r="224" spans="1:33" x14ac:dyDescent="0.35">
      <c r="A224" s="2">
        <v>1</v>
      </c>
      <c r="B224" s="15">
        <v>0.73611111111111116</v>
      </c>
      <c r="C224" t="s">
        <v>118</v>
      </c>
      <c r="AB224" s="5" t="s">
        <v>175</v>
      </c>
      <c r="AC224" s="5" t="s">
        <v>116</v>
      </c>
      <c r="AD224" s="5" t="s">
        <v>174</v>
      </c>
      <c r="AE224" s="5" t="s">
        <v>198</v>
      </c>
      <c r="AF224" s="5" t="s">
        <v>203</v>
      </c>
      <c r="AG224" s="2">
        <v>20489</v>
      </c>
    </row>
    <row r="225" spans="1:33" x14ac:dyDescent="0.35">
      <c r="A225" s="2">
        <v>1</v>
      </c>
      <c r="B225" s="15">
        <v>0.72916666666666663</v>
      </c>
      <c r="C225" t="s">
        <v>118</v>
      </c>
      <c r="AB225" s="5" t="s">
        <v>186</v>
      </c>
      <c r="AC225" s="5" t="s">
        <v>116</v>
      </c>
      <c r="AD225" s="5" t="s">
        <v>115</v>
      </c>
      <c r="AE225" s="5" t="s">
        <v>181</v>
      </c>
      <c r="AF225" s="5" t="s">
        <v>117</v>
      </c>
      <c r="AG225" s="2">
        <v>20489</v>
      </c>
    </row>
    <row r="226" spans="1:33" x14ac:dyDescent="0.35">
      <c r="A226" s="2">
        <v>1</v>
      </c>
      <c r="B226" s="15">
        <v>0.72222222222222221</v>
      </c>
      <c r="C226" t="s">
        <v>118</v>
      </c>
      <c r="AB226" s="5" t="s">
        <v>186</v>
      </c>
      <c r="AC226" s="5" t="s">
        <v>204</v>
      </c>
      <c r="AG226" s="2">
        <v>20489</v>
      </c>
    </row>
    <row r="227" spans="1:33" x14ac:dyDescent="0.35">
      <c r="A227" s="7">
        <v>1</v>
      </c>
      <c r="B227" s="15">
        <v>0.71666666666666667</v>
      </c>
      <c r="C227" t="s">
        <v>118</v>
      </c>
      <c r="AB227" s="5" t="s">
        <v>188</v>
      </c>
      <c r="AC227" s="5" t="s">
        <v>202</v>
      </c>
      <c r="AD227" s="5" t="s">
        <v>189</v>
      </c>
      <c r="AG227" s="2">
        <v>20489</v>
      </c>
    </row>
    <row r="228" spans="1:33" x14ac:dyDescent="0.35">
      <c r="A228" s="7">
        <v>1</v>
      </c>
      <c r="B228" s="15">
        <v>0.67569444444444438</v>
      </c>
      <c r="C228" t="s">
        <v>118</v>
      </c>
      <c r="AB228" s="5" t="s">
        <v>185</v>
      </c>
      <c r="AC228" s="5" t="s">
        <v>117</v>
      </c>
      <c r="AG228" s="2">
        <v>20489</v>
      </c>
    </row>
    <row r="229" spans="1:33" x14ac:dyDescent="0.35">
      <c r="A229" s="2">
        <v>1</v>
      </c>
      <c r="B229" s="15">
        <v>0.66805555555555562</v>
      </c>
      <c r="C229" t="s">
        <v>118</v>
      </c>
      <c r="AB229" s="5" t="s">
        <v>205</v>
      </c>
      <c r="AC229" s="5" t="s">
        <v>204</v>
      </c>
      <c r="AF229" s="5" t="s">
        <v>204</v>
      </c>
      <c r="AG229" s="2">
        <v>20489</v>
      </c>
    </row>
    <row r="230" spans="1:33" x14ac:dyDescent="0.35">
      <c r="A230" s="2">
        <v>1</v>
      </c>
      <c r="B230" s="15">
        <v>0.66041666666666665</v>
      </c>
      <c r="C230" t="s">
        <v>118</v>
      </c>
      <c r="AB230" s="5" t="s">
        <v>169</v>
      </c>
      <c r="AC230" s="5" t="s">
        <v>204</v>
      </c>
      <c r="AG230" s="2">
        <v>20489</v>
      </c>
    </row>
    <row r="231" spans="1:33" x14ac:dyDescent="0.35">
      <c r="A231" s="2">
        <v>1</v>
      </c>
      <c r="B231" s="15">
        <v>0.64652777777777781</v>
      </c>
      <c r="C231" t="s">
        <v>118</v>
      </c>
      <c r="AB231" s="5" t="s">
        <v>206</v>
      </c>
      <c r="AC231" s="5" t="s">
        <v>116</v>
      </c>
      <c r="AD231" s="5" t="s">
        <v>191</v>
      </c>
      <c r="AE231" s="5" t="s">
        <v>172</v>
      </c>
      <c r="AF231" s="5" t="s">
        <v>117</v>
      </c>
      <c r="AG231" s="2">
        <v>20489</v>
      </c>
    </row>
    <row r="232" spans="1:33" x14ac:dyDescent="0.35">
      <c r="A232" s="7">
        <v>1</v>
      </c>
      <c r="B232" s="15">
        <v>0.63541666666666663</v>
      </c>
      <c r="C232" t="s">
        <v>118</v>
      </c>
      <c r="AB232" s="5" t="s">
        <v>172</v>
      </c>
      <c r="AC232" s="5" t="s">
        <v>116</v>
      </c>
      <c r="AD232" s="5" t="s">
        <v>115</v>
      </c>
      <c r="AE232" s="5" t="s">
        <v>196</v>
      </c>
      <c r="AF232" s="5" t="s">
        <v>207</v>
      </c>
      <c r="AG232" s="2">
        <v>20489</v>
      </c>
    </row>
    <row r="233" spans="1:33" x14ac:dyDescent="0.35">
      <c r="A233" s="2">
        <v>1</v>
      </c>
      <c r="B233" s="15">
        <v>0.62777777777777777</v>
      </c>
      <c r="C233" t="s">
        <v>118</v>
      </c>
      <c r="AB233" s="5" t="s">
        <v>187</v>
      </c>
      <c r="AC233" s="5" t="s">
        <v>116</v>
      </c>
      <c r="AD233" s="5" t="s">
        <v>115</v>
      </c>
      <c r="AE233" s="5" t="s">
        <v>191</v>
      </c>
      <c r="AF233" s="5" t="s">
        <v>207</v>
      </c>
      <c r="AG233" s="2">
        <v>20489</v>
      </c>
    </row>
    <row r="234" spans="1:33" x14ac:dyDescent="0.35">
      <c r="A234" s="2">
        <v>1</v>
      </c>
      <c r="B234" s="15">
        <v>0.60763888888888895</v>
      </c>
      <c r="C234" t="s">
        <v>118</v>
      </c>
      <c r="AB234" s="5" t="s">
        <v>166</v>
      </c>
      <c r="AC234" s="5" t="s">
        <v>208</v>
      </c>
      <c r="AG234" s="2">
        <v>20489</v>
      </c>
    </row>
    <row r="235" spans="1:33" x14ac:dyDescent="0.35">
      <c r="A235" s="7">
        <v>1</v>
      </c>
      <c r="B235" s="15">
        <v>0.59791666666666665</v>
      </c>
      <c r="C235" t="s">
        <v>118</v>
      </c>
      <c r="AB235" s="5" t="s">
        <v>177</v>
      </c>
      <c r="AC235" s="5" t="s">
        <v>207</v>
      </c>
      <c r="AG235" s="2">
        <v>20489</v>
      </c>
    </row>
    <row r="236" spans="1:33" x14ac:dyDescent="0.35">
      <c r="A236" s="2">
        <v>1</v>
      </c>
      <c r="B236" s="15">
        <v>0.58263888888888882</v>
      </c>
      <c r="C236" t="s">
        <v>118</v>
      </c>
      <c r="AB236" s="5" t="s">
        <v>175</v>
      </c>
      <c r="AC236" s="5" t="s">
        <v>208</v>
      </c>
      <c r="AG236" s="2">
        <v>20489</v>
      </c>
    </row>
    <row r="237" spans="1:33" x14ac:dyDescent="0.35">
      <c r="A237" s="7">
        <v>1</v>
      </c>
      <c r="B237" s="15">
        <v>0.57222222222222219</v>
      </c>
      <c r="C237" t="s">
        <v>118</v>
      </c>
      <c r="AB237" s="5" t="s">
        <v>169</v>
      </c>
      <c r="AC237" s="5" t="s">
        <v>116</v>
      </c>
      <c r="AD237" s="5" t="s">
        <v>115</v>
      </c>
      <c r="AE237" s="5" t="s">
        <v>181</v>
      </c>
      <c r="AF237" s="5" t="s">
        <v>208</v>
      </c>
      <c r="AG237" s="2">
        <v>20489</v>
      </c>
    </row>
    <row r="238" spans="1:33" x14ac:dyDescent="0.35">
      <c r="A238" s="7">
        <v>1</v>
      </c>
      <c r="B238" s="15">
        <v>0.56458333333333333</v>
      </c>
      <c r="C238" t="s">
        <v>118</v>
      </c>
      <c r="AB238" s="5" t="s">
        <v>200</v>
      </c>
      <c r="AC238" s="5" t="s">
        <v>116</v>
      </c>
      <c r="AD238" s="5" t="s">
        <v>115</v>
      </c>
      <c r="AE238" s="5" t="s">
        <v>192</v>
      </c>
      <c r="AF238" s="5" t="s">
        <v>117</v>
      </c>
      <c r="AG238" s="2">
        <v>20489</v>
      </c>
    </row>
    <row r="239" spans="1:33" x14ac:dyDescent="0.35">
      <c r="A239" s="7">
        <v>1</v>
      </c>
      <c r="B239" s="14">
        <v>0.52708333333333335</v>
      </c>
      <c r="C239" t="s">
        <v>118</v>
      </c>
      <c r="AB239" s="5" t="s">
        <v>191</v>
      </c>
      <c r="AC239" s="5" t="s">
        <v>116</v>
      </c>
      <c r="AD239" s="5" t="s">
        <v>115</v>
      </c>
      <c r="AE239" s="5" t="s">
        <v>187</v>
      </c>
      <c r="AF239" s="5" t="s">
        <v>204</v>
      </c>
      <c r="AG239" s="2">
        <v>20489</v>
      </c>
    </row>
    <row r="240" spans="1:33" x14ac:dyDescent="0.35">
      <c r="A240" s="7">
        <v>1</v>
      </c>
      <c r="B240" s="14">
        <v>0.51597222222222217</v>
      </c>
      <c r="C240" t="s">
        <v>118</v>
      </c>
      <c r="AB240" s="5" t="s">
        <v>178</v>
      </c>
      <c r="AC240" s="5" t="s">
        <v>207</v>
      </c>
      <c r="AG240" s="2">
        <v>20489</v>
      </c>
    </row>
    <row r="241" spans="1:33" x14ac:dyDescent="0.35">
      <c r="A241" s="2">
        <v>1</v>
      </c>
      <c r="B241" s="15">
        <v>0.51041666666666663</v>
      </c>
      <c r="C241" t="s">
        <v>118</v>
      </c>
      <c r="AB241" s="5" t="s">
        <v>177</v>
      </c>
      <c r="AC241" s="5" t="s">
        <v>204</v>
      </c>
      <c r="AG241" s="2">
        <v>20489</v>
      </c>
    </row>
    <row r="242" spans="1:33" x14ac:dyDescent="0.35">
      <c r="A242" s="7">
        <v>1</v>
      </c>
      <c r="B242" s="15">
        <v>0.44305555555555554</v>
      </c>
      <c r="C242" t="s">
        <v>118</v>
      </c>
      <c r="AB242" s="5" t="s">
        <v>167</v>
      </c>
      <c r="AC242" s="5" t="s">
        <v>116</v>
      </c>
      <c r="AD242" s="5" t="s">
        <v>115</v>
      </c>
      <c r="AE242" s="5" t="s">
        <v>171</v>
      </c>
      <c r="AF242" s="5" t="s">
        <v>203</v>
      </c>
      <c r="AG242" s="2">
        <v>20489</v>
      </c>
    </row>
    <row r="243" spans="1:33" x14ac:dyDescent="0.35">
      <c r="A243" s="2">
        <v>1</v>
      </c>
      <c r="B243" s="15">
        <v>0.3923611111111111</v>
      </c>
      <c r="C243" t="s">
        <v>118</v>
      </c>
      <c r="AB243" s="5" t="s">
        <v>194</v>
      </c>
      <c r="AC243" s="5" t="s">
        <v>116</v>
      </c>
      <c r="AD243" s="5" t="s">
        <v>195</v>
      </c>
      <c r="AE243" s="5" t="s">
        <v>181</v>
      </c>
      <c r="AF243" s="5" t="s">
        <v>117</v>
      </c>
      <c r="AG243" s="2">
        <v>20489</v>
      </c>
    </row>
    <row r="244" spans="1:33" x14ac:dyDescent="0.35">
      <c r="A244" s="7">
        <v>1</v>
      </c>
      <c r="B244" s="15">
        <v>0.36319444444444443</v>
      </c>
      <c r="C244" t="s">
        <v>118</v>
      </c>
      <c r="AB244" s="5" t="s">
        <v>166</v>
      </c>
      <c r="AC244" s="5" t="s">
        <v>204</v>
      </c>
      <c r="AG244" s="2">
        <v>20489</v>
      </c>
    </row>
    <row r="245" spans="1:33" x14ac:dyDescent="0.35">
      <c r="A245" s="7">
        <v>1</v>
      </c>
      <c r="B245" s="15">
        <v>0.35694444444444445</v>
      </c>
      <c r="C245" t="s">
        <v>118</v>
      </c>
      <c r="AB245" s="5" t="s">
        <v>167</v>
      </c>
      <c r="AC245" s="5" t="s">
        <v>204</v>
      </c>
      <c r="AG245" s="2">
        <v>20489</v>
      </c>
    </row>
    <row r="246" spans="1:33" x14ac:dyDescent="0.35">
      <c r="A246" s="2">
        <v>1</v>
      </c>
      <c r="B246" s="15">
        <v>0.35000000000000003</v>
      </c>
      <c r="C246" t="s">
        <v>118</v>
      </c>
      <c r="AB246" s="5" t="s">
        <v>174</v>
      </c>
      <c r="AC246" s="5" t="s">
        <v>204</v>
      </c>
      <c r="AG246" s="2">
        <v>20489</v>
      </c>
    </row>
    <row r="247" spans="1:33" x14ac:dyDescent="0.35">
      <c r="A247" s="7">
        <v>1</v>
      </c>
      <c r="B247" s="15">
        <v>0.32500000000000001</v>
      </c>
      <c r="C247" t="s">
        <v>118</v>
      </c>
      <c r="AB247" s="5" t="s">
        <v>176</v>
      </c>
      <c r="AC247" s="5" t="s">
        <v>204</v>
      </c>
      <c r="AG247" s="2">
        <v>20489</v>
      </c>
    </row>
    <row r="248" spans="1:33" x14ac:dyDescent="0.35">
      <c r="A248" s="7">
        <v>1</v>
      </c>
      <c r="B248" s="14">
        <v>0.30069444444444443</v>
      </c>
      <c r="C248" t="s">
        <v>118</v>
      </c>
      <c r="AB248" s="5" t="s">
        <v>186</v>
      </c>
      <c r="AC248" s="5" t="s">
        <v>116</v>
      </c>
      <c r="AD248" s="5" t="s">
        <v>115</v>
      </c>
      <c r="AE248" s="5" t="s">
        <v>175</v>
      </c>
      <c r="AF248" s="5" t="s">
        <v>208</v>
      </c>
      <c r="AG248" s="2">
        <v>20489</v>
      </c>
    </row>
    <row r="249" spans="1:33" x14ac:dyDescent="0.35">
      <c r="A249" s="7">
        <v>1</v>
      </c>
      <c r="B249" s="15">
        <v>0.28055555555555556</v>
      </c>
      <c r="C249" t="s">
        <v>118</v>
      </c>
      <c r="AB249" s="5" t="s">
        <v>185</v>
      </c>
      <c r="AC249" s="5" t="s">
        <v>116</v>
      </c>
      <c r="AD249" s="5" t="s">
        <v>182</v>
      </c>
      <c r="AE249" s="5" t="s">
        <v>178</v>
      </c>
      <c r="AF249" s="5" t="s">
        <v>117</v>
      </c>
      <c r="AG249" s="2">
        <v>20489</v>
      </c>
    </row>
    <row r="250" spans="1:33" x14ac:dyDescent="0.35">
      <c r="A250" s="2">
        <v>1</v>
      </c>
      <c r="B250" s="15">
        <v>0.27013888888888887</v>
      </c>
      <c r="C250" t="s">
        <v>118</v>
      </c>
      <c r="AB250" s="5" t="s">
        <v>205</v>
      </c>
      <c r="AC250" s="5" t="s">
        <v>116</v>
      </c>
      <c r="AD250" s="5" t="s">
        <v>115</v>
      </c>
      <c r="AE250" s="5" t="s">
        <v>178</v>
      </c>
      <c r="AF250" s="5" t="s">
        <v>204</v>
      </c>
      <c r="AG250" s="2">
        <v>20489</v>
      </c>
    </row>
    <row r="251" spans="1:33" x14ac:dyDescent="0.35">
      <c r="A251" s="7">
        <v>1</v>
      </c>
      <c r="B251" s="15">
        <v>0.24861111111111112</v>
      </c>
      <c r="C251" t="s">
        <v>118</v>
      </c>
      <c r="AB251" s="5" t="s">
        <v>194</v>
      </c>
      <c r="AC251" s="5" t="s">
        <v>203</v>
      </c>
      <c r="AD251" s="5" t="s">
        <v>199</v>
      </c>
      <c r="AG251" s="2">
        <v>20489</v>
      </c>
    </row>
    <row r="252" spans="1:33" x14ac:dyDescent="0.35">
      <c r="A252" s="2">
        <v>1</v>
      </c>
      <c r="B252" s="15">
        <v>0.2388888888888889</v>
      </c>
      <c r="C252" t="s">
        <v>118</v>
      </c>
      <c r="AB252" s="5" t="s">
        <v>182</v>
      </c>
      <c r="AC252" s="5" t="s">
        <v>207</v>
      </c>
      <c r="AG252" s="2">
        <v>20489</v>
      </c>
    </row>
    <row r="253" spans="1:33" x14ac:dyDescent="0.35">
      <c r="A253" s="7">
        <v>1</v>
      </c>
      <c r="B253" s="15">
        <v>0.22847222222222222</v>
      </c>
      <c r="C253" t="s">
        <v>118</v>
      </c>
      <c r="AB253" s="5" t="s">
        <v>169</v>
      </c>
      <c r="AC253" s="5" t="s">
        <v>116</v>
      </c>
      <c r="AD253" s="5" t="s">
        <v>115</v>
      </c>
      <c r="AE253" s="5" t="s">
        <v>186</v>
      </c>
      <c r="AF253" s="5" t="s">
        <v>204</v>
      </c>
      <c r="AG253" s="2">
        <v>20489</v>
      </c>
    </row>
    <row r="254" spans="1:33" x14ac:dyDescent="0.35">
      <c r="A254" s="2">
        <v>1</v>
      </c>
      <c r="B254" s="15">
        <v>0.21736111111111112</v>
      </c>
      <c r="C254" t="s">
        <v>118</v>
      </c>
      <c r="AB254" s="5" t="s">
        <v>176</v>
      </c>
      <c r="AC254" s="5" t="s">
        <v>203</v>
      </c>
      <c r="AD254" s="5" t="s">
        <v>162</v>
      </c>
      <c r="AG254" s="2">
        <v>20489</v>
      </c>
    </row>
    <row r="255" spans="1:33" x14ac:dyDescent="0.35">
      <c r="A255" s="7">
        <v>1</v>
      </c>
      <c r="B255" s="15">
        <v>0.19791666666666666</v>
      </c>
      <c r="C255" t="s">
        <v>118</v>
      </c>
      <c r="AB255" s="5" t="s">
        <v>188</v>
      </c>
      <c r="AC255" s="5" t="s">
        <v>203</v>
      </c>
      <c r="AG255" s="2">
        <v>20489</v>
      </c>
    </row>
    <row r="256" spans="1:33" x14ac:dyDescent="0.35">
      <c r="A256" s="2">
        <v>1</v>
      </c>
      <c r="B256" s="15">
        <v>0.18124999999999999</v>
      </c>
      <c r="C256" t="s">
        <v>118</v>
      </c>
      <c r="AB256" s="5" t="s">
        <v>176</v>
      </c>
      <c r="AC256" s="5" t="s">
        <v>204</v>
      </c>
      <c r="AG256" s="2">
        <v>20489</v>
      </c>
    </row>
    <row r="257" spans="1:33" x14ac:dyDescent="0.35">
      <c r="A257" s="7">
        <v>1</v>
      </c>
      <c r="B257" s="15">
        <v>0.16319444444444445</v>
      </c>
      <c r="C257" t="s">
        <v>118</v>
      </c>
      <c r="AB257" s="5" t="s">
        <v>194</v>
      </c>
      <c r="AC257" s="5" t="s">
        <v>116</v>
      </c>
      <c r="AD257" s="5" t="s">
        <v>180</v>
      </c>
      <c r="AE257" s="5" t="s">
        <v>183</v>
      </c>
      <c r="AF257" s="5" t="s">
        <v>203</v>
      </c>
      <c r="AG257" s="2">
        <v>20489</v>
      </c>
    </row>
    <row r="258" spans="1:33" x14ac:dyDescent="0.35">
      <c r="A258" s="2">
        <v>1</v>
      </c>
      <c r="B258" s="15">
        <v>0.15277777777777776</v>
      </c>
      <c r="C258" t="s">
        <v>118</v>
      </c>
      <c r="AB258" s="5" t="s">
        <v>183</v>
      </c>
      <c r="AC258" s="5" t="s">
        <v>116</v>
      </c>
      <c r="AD258" s="5" t="s">
        <v>196</v>
      </c>
      <c r="AE258" s="5" t="s">
        <v>194</v>
      </c>
      <c r="AF258" s="5" t="s">
        <v>203</v>
      </c>
      <c r="AG258" s="2">
        <v>20489</v>
      </c>
    </row>
    <row r="259" spans="1:33" x14ac:dyDescent="0.35">
      <c r="A259" s="2">
        <v>1</v>
      </c>
      <c r="B259" s="15">
        <v>0.1451388888888889</v>
      </c>
      <c r="C259" t="s">
        <v>118</v>
      </c>
      <c r="AB259" s="5" t="s">
        <v>194</v>
      </c>
      <c r="AC259" s="5" t="s">
        <v>117</v>
      </c>
      <c r="AD259" s="5" t="s">
        <v>192</v>
      </c>
      <c r="AG259" s="2">
        <v>20489</v>
      </c>
    </row>
    <row r="260" spans="1:33" x14ac:dyDescent="0.35">
      <c r="A260" s="7">
        <v>1</v>
      </c>
      <c r="B260" s="15">
        <v>0.11180555555555556</v>
      </c>
      <c r="C260" t="s">
        <v>118</v>
      </c>
      <c r="AB260" s="5" t="s">
        <v>171</v>
      </c>
      <c r="AC260" s="5" t="s">
        <v>117</v>
      </c>
      <c r="AG260" s="2">
        <v>20489</v>
      </c>
    </row>
    <row r="261" spans="1:33" x14ac:dyDescent="0.35">
      <c r="A261" s="2">
        <v>1</v>
      </c>
      <c r="B261" s="15">
        <v>7.013888888888889E-2</v>
      </c>
      <c r="C261" t="s">
        <v>118</v>
      </c>
      <c r="AB261" s="5" t="s">
        <v>191</v>
      </c>
      <c r="AC261" s="5" t="s">
        <v>117</v>
      </c>
      <c r="AG261" s="2">
        <v>20489</v>
      </c>
    </row>
    <row r="262" spans="1:33" x14ac:dyDescent="0.35">
      <c r="A262" s="7">
        <v>2</v>
      </c>
      <c r="B262" s="15">
        <v>0.79305555555555562</v>
      </c>
      <c r="C262" t="s">
        <v>118</v>
      </c>
      <c r="AB262" s="5" t="s">
        <v>209</v>
      </c>
      <c r="AC262" s="5" t="s">
        <v>116</v>
      </c>
      <c r="AD262" s="5" t="s">
        <v>115</v>
      </c>
      <c r="AE262" s="5" t="s">
        <v>171</v>
      </c>
      <c r="AF262" s="5" t="s">
        <v>203</v>
      </c>
      <c r="AG262" s="2">
        <v>20489</v>
      </c>
    </row>
    <row r="263" spans="1:33" x14ac:dyDescent="0.35">
      <c r="A263" s="7">
        <v>2</v>
      </c>
      <c r="B263" s="14">
        <v>0.78819444444444453</v>
      </c>
      <c r="C263" t="s">
        <v>118</v>
      </c>
      <c r="AB263" s="5" t="s">
        <v>183</v>
      </c>
      <c r="AC263" s="5" t="s">
        <v>117</v>
      </c>
      <c r="AG263" s="2">
        <v>20489</v>
      </c>
    </row>
    <row r="264" spans="1:33" x14ac:dyDescent="0.35">
      <c r="A264" s="2">
        <v>2</v>
      </c>
      <c r="B264" s="15">
        <v>0.78333333333333333</v>
      </c>
      <c r="C264" t="s">
        <v>118</v>
      </c>
      <c r="AB264" s="5" t="s">
        <v>176</v>
      </c>
      <c r="AC264" s="5" t="s">
        <v>203</v>
      </c>
      <c r="AD264" s="5" t="s">
        <v>187</v>
      </c>
      <c r="AG264" s="2">
        <v>20489</v>
      </c>
    </row>
    <row r="265" spans="1:33" x14ac:dyDescent="0.35">
      <c r="A265" s="7">
        <v>2</v>
      </c>
      <c r="B265" s="15">
        <v>0.77638888888888891</v>
      </c>
      <c r="C265" t="s">
        <v>118</v>
      </c>
      <c r="AB265" s="5" t="s">
        <v>164</v>
      </c>
      <c r="AC265" s="5" t="s">
        <v>208</v>
      </c>
      <c r="AG265" s="2">
        <v>20489</v>
      </c>
    </row>
    <row r="266" spans="1:33" x14ac:dyDescent="0.35">
      <c r="A266" s="2">
        <v>2</v>
      </c>
      <c r="B266" s="15">
        <v>0.77013888888888893</v>
      </c>
      <c r="C266" t="s">
        <v>118</v>
      </c>
      <c r="AB266" s="5" t="s">
        <v>194</v>
      </c>
      <c r="AC266" s="5" t="s">
        <v>116</v>
      </c>
      <c r="AD266" s="5" t="s">
        <v>115</v>
      </c>
      <c r="AE266" s="5" t="s">
        <v>191</v>
      </c>
      <c r="AF266" s="5" t="s">
        <v>204</v>
      </c>
      <c r="AG266" s="2">
        <v>20489</v>
      </c>
    </row>
    <row r="267" spans="1:33" x14ac:dyDescent="0.35">
      <c r="A267" s="2">
        <v>2</v>
      </c>
      <c r="B267" s="15">
        <v>0.75138888888888899</v>
      </c>
      <c r="C267" t="s">
        <v>118</v>
      </c>
      <c r="AB267" s="5" t="s">
        <v>178</v>
      </c>
      <c r="AC267" s="5" t="s">
        <v>204</v>
      </c>
      <c r="AG267" s="2">
        <v>20489</v>
      </c>
    </row>
    <row r="268" spans="1:33" x14ac:dyDescent="0.35">
      <c r="A268" s="7">
        <v>2</v>
      </c>
      <c r="B268" s="14">
        <v>0.74375000000000002</v>
      </c>
      <c r="C268" t="s">
        <v>118</v>
      </c>
      <c r="AB268" s="5" t="s">
        <v>198</v>
      </c>
      <c r="AC268" s="5" t="s">
        <v>207</v>
      </c>
      <c r="AG268" s="2">
        <v>20489</v>
      </c>
    </row>
    <row r="269" spans="1:33" x14ac:dyDescent="0.35">
      <c r="A269" s="7">
        <v>2</v>
      </c>
      <c r="B269" s="14">
        <v>0.73888888888888893</v>
      </c>
      <c r="C269" t="s">
        <v>118</v>
      </c>
      <c r="AB269" s="5" t="s">
        <v>177</v>
      </c>
      <c r="AC269" s="5" t="s">
        <v>116</v>
      </c>
      <c r="AD269" s="5" t="s">
        <v>115</v>
      </c>
      <c r="AE269" s="5" t="s">
        <v>198</v>
      </c>
      <c r="AF269" s="5" t="s">
        <v>117</v>
      </c>
      <c r="AG269" s="2">
        <v>20489</v>
      </c>
    </row>
    <row r="270" spans="1:33" x14ac:dyDescent="0.35">
      <c r="A270" s="2">
        <v>2</v>
      </c>
      <c r="B270" s="15">
        <v>0.71388888888888891</v>
      </c>
      <c r="C270" t="s">
        <v>118</v>
      </c>
      <c r="AB270" s="5" t="s">
        <v>190</v>
      </c>
      <c r="AC270" s="5" t="s">
        <v>203</v>
      </c>
      <c r="AD270" s="5" t="s">
        <v>162</v>
      </c>
      <c r="AG270" s="2">
        <v>20489</v>
      </c>
    </row>
    <row r="271" spans="1:33" x14ac:dyDescent="0.35">
      <c r="A271" s="7">
        <v>2</v>
      </c>
      <c r="B271" s="15">
        <v>0.7090277777777777</v>
      </c>
      <c r="C271" t="s">
        <v>118</v>
      </c>
      <c r="AB271" s="5" t="s">
        <v>166</v>
      </c>
      <c r="AC271" s="5" t="s">
        <v>208</v>
      </c>
      <c r="AG271" s="2">
        <v>20489</v>
      </c>
    </row>
    <row r="272" spans="1:33" x14ac:dyDescent="0.35">
      <c r="A272" s="7">
        <v>2</v>
      </c>
      <c r="B272" s="15">
        <v>0.70277777777777783</v>
      </c>
      <c r="C272" t="s">
        <v>118</v>
      </c>
      <c r="AB272" s="5" t="s">
        <v>167</v>
      </c>
      <c r="AC272" s="5" t="s">
        <v>116</v>
      </c>
      <c r="AD272" s="5" t="s">
        <v>115</v>
      </c>
      <c r="AE272" s="5" t="s">
        <v>189</v>
      </c>
      <c r="AF272" s="5" t="s">
        <v>207</v>
      </c>
      <c r="AG272" s="2">
        <v>20489</v>
      </c>
    </row>
    <row r="273" spans="1:33" x14ac:dyDescent="0.35">
      <c r="A273" s="7">
        <v>2</v>
      </c>
      <c r="B273" s="15">
        <v>0.69027777777777777</v>
      </c>
      <c r="C273" t="s">
        <v>118</v>
      </c>
      <c r="AB273" s="5" t="s">
        <v>162</v>
      </c>
      <c r="AC273" s="5" t="s">
        <v>202</v>
      </c>
      <c r="AD273" s="5" t="s">
        <v>192</v>
      </c>
      <c r="AG273" s="2">
        <v>20489</v>
      </c>
    </row>
    <row r="274" spans="1:33" x14ac:dyDescent="0.35">
      <c r="A274" s="2">
        <v>2</v>
      </c>
      <c r="B274" s="15">
        <v>0.66666666666666663</v>
      </c>
      <c r="C274" t="s">
        <v>118</v>
      </c>
      <c r="AB274" s="5" t="s">
        <v>189</v>
      </c>
      <c r="AC274" s="5" t="s">
        <v>207</v>
      </c>
      <c r="AG274" s="2">
        <v>20489</v>
      </c>
    </row>
    <row r="275" spans="1:33" x14ac:dyDescent="0.35">
      <c r="A275" s="7">
        <v>2</v>
      </c>
      <c r="B275" s="15">
        <v>0.66319444444444442</v>
      </c>
      <c r="C275" t="s">
        <v>118</v>
      </c>
      <c r="AB275" s="5" t="s">
        <v>188</v>
      </c>
      <c r="AC275" s="5" t="s">
        <v>116</v>
      </c>
      <c r="AD275" s="5" t="s">
        <v>115</v>
      </c>
      <c r="AE275" s="5" t="s">
        <v>176</v>
      </c>
      <c r="AF275" s="5" t="s">
        <v>117</v>
      </c>
      <c r="AG275" s="2">
        <v>20489</v>
      </c>
    </row>
    <row r="276" spans="1:33" x14ac:dyDescent="0.35">
      <c r="A276" s="2">
        <v>2</v>
      </c>
      <c r="B276" s="15">
        <v>0.3611111111111111</v>
      </c>
      <c r="C276" t="s">
        <v>118</v>
      </c>
      <c r="AB276" s="5" t="s">
        <v>176</v>
      </c>
      <c r="AC276" s="5" t="s">
        <v>117</v>
      </c>
      <c r="AG276" s="2">
        <v>20489</v>
      </c>
    </row>
    <row r="277" spans="1:33" x14ac:dyDescent="0.35">
      <c r="A277" s="7">
        <v>2</v>
      </c>
      <c r="B277" s="15">
        <v>0.31597222222222221</v>
      </c>
      <c r="C277" t="s">
        <v>118</v>
      </c>
      <c r="AB277" s="5" t="s">
        <v>169</v>
      </c>
      <c r="AC277" s="5" t="s">
        <v>207</v>
      </c>
      <c r="AD277" s="5" t="s">
        <v>174</v>
      </c>
      <c r="AG277" s="2">
        <v>20489</v>
      </c>
    </row>
    <row r="278" spans="1:33" x14ac:dyDescent="0.35">
      <c r="A278" s="2">
        <v>2</v>
      </c>
      <c r="B278" s="15">
        <v>0.33263888888888887</v>
      </c>
      <c r="C278" t="s">
        <v>118</v>
      </c>
      <c r="AB278" s="5" t="s">
        <v>188</v>
      </c>
      <c r="AC278" s="5" t="s">
        <v>116</v>
      </c>
      <c r="AD278" s="5" t="s">
        <v>174</v>
      </c>
      <c r="AE278" s="5" t="s">
        <v>174</v>
      </c>
      <c r="AF278" s="5" t="s">
        <v>117</v>
      </c>
      <c r="AG278" s="2">
        <v>20489</v>
      </c>
    </row>
    <row r="279" spans="1:33" x14ac:dyDescent="0.35">
      <c r="A279" s="7">
        <v>2</v>
      </c>
      <c r="B279" s="15">
        <v>0.29097222222222224</v>
      </c>
      <c r="C279" t="s">
        <v>118</v>
      </c>
      <c r="AB279" s="5" t="s">
        <v>178</v>
      </c>
      <c r="AC279" s="5" t="s">
        <v>116</v>
      </c>
      <c r="AD279" s="5" t="s">
        <v>191</v>
      </c>
      <c r="AE279" s="5" t="s">
        <v>200</v>
      </c>
      <c r="AF279" s="5" t="s">
        <v>207</v>
      </c>
      <c r="AG279" s="2">
        <v>20489</v>
      </c>
    </row>
    <row r="280" spans="1:33" x14ac:dyDescent="0.35">
      <c r="A280" s="2">
        <v>2</v>
      </c>
      <c r="B280" s="15">
        <v>0.28125</v>
      </c>
      <c r="C280" t="s">
        <v>118</v>
      </c>
      <c r="AB280" s="5" t="s">
        <v>194</v>
      </c>
      <c r="AC280" s="5" t="s">
        <v>116</v>
      </c>
      <c r="AD280" s="5" t="s">
        <v>115</v>
      </c>
      <c r="AE280" s="5" t="s">
        <v>194</v>
      </c>
      <c r="AF280" s="5" t="s">
        <v>204</v>
      </c>
      <c r="AG280" s="2">
        <v>20489</v>
      </c>
    </row>
    <row r="281" spans="1:33" x14ac:dyDescent="0.35">
      <c r="A281" s="7">
        <v>2</v>
      </c>
      <c r="B281" s="14">
        <v>0.23263888888888887</v>
      </c>
      <c r="C281" t="s">
        <v>118</v>
      </c>
      <c r="AB281" s="5" t="s">
        <v>199</v>
      </c>
      <c r="AC281" s="5" t="s">
        <v>116</v>
      </c>
      <c r="AD281" s="5" t="s">
        <v>115</v>
      </c>
      <c r="AE281" s="5" t="s">
        <v>178</v>
      </c>
      <c r="AF281" s="5" t="s">
        <v>204</v>
      </c>
      <c r="AG281" s="2">
        <v>20489</v>
      </c>
    </row>
    <row r="282" spans="1:33" x14ac:dyDescent="0.35">
      <c r="A282" s="2">
        <v>2</v>
      </c>
      <c r="B282" s="15">
        <v>0.22430555555555556</v>
      </c>
      <c r="C282" t="s">
        <v>118</v>
      </c>
      <c r="AB282" s="5" t="s">
        <v>175</v>
      </c>
      <c r="AC282" s="5" t="s">
        <v>208</v>
      </c>
      <c r="AG282" s="2">
        <v>20489</v>
      </c>
    </row>
    <row r="283" spans="1:33" x14ac:dyDescent="0.35">
      <c r="A283" s="7">
        <v>2</v>
      </c>
      <c r="B283" s="15">
        <v>0.21736111111111112</v>
      </c>
      <c r="C283" t="s">
        <v>118</v>
      </c>
      <c r="AB283" s="5" t="s">
        <v>180</v>
      </c>
      <c r="AC283" s="5" t="s">
        <v>116</v>
      </c>
      <c r="AD283" s="5" t="s">
        <v>115</v>
      </c>
      <c r="AE283" s="5" t="s">
        <v>196</v>
      </c>
      <c r="AF283" s="5" t="s">
        <v>208</v>
      </c>
      <c r="AG283" s="2">
        <v>20489</v>
      </c>
    </row>
    <row r="284" spans="1:33" x14ac:dyDescent="0.35">
      <c r="A284" s="7">
        <v>2</v>
      </c>
      <c r="B284" s="15">
        <v>0.20694444444444446</v>
      </c>
      <c r="C284" t="s">
        <v>118</v>
      </c>
      <c r="AB284" s="5" t="s">
        <v>175</v>
      </c>
      <c r="AC284" s="5" t="s">
        <v>207</v>
      </c>
      <c r="AG284" s="2">
        <v>20489</v>
      </c>
    </row>
    <row r="285" spans="1:33" x14ac:dyDescent="0.35">
      <c r="A285" s="2">
        <v>2</v>
      </c>
      <c r="B285" s="15">
        <v>0.1763888888888889</v>
      </c>
      <c r="C285" t="s">
        <v>118</v>
      </c>
      <c r="AB285" s="5" t="s">
        <v>180</v>
      </c>
      <c r="AC285" s="5" t="s">
        <v>116</v>
      </c>
      <c r="AD285" s="5" t="s">
        <v>162</v>
      </c>
      <c r="AE285" s="5" t="s">
        <v>166</v>
      </c>
      <c r="AF285" s="5" t="s">
        <v>117</v>
      </c>
      <c r="AG285" s="2">
        <v>20489</v>
      </c>
    </row>
    <row r="286" spans="1:33" x14ac:dyDescent="0.35">
      <c r="A286" s="7">
        <v>2</v>
      </c>
      <c r="B286" s="15">
        <v>0.14583333333333334</v>
      </c>
      <c r="C286" t="s">
        <v>118</v>
      </c>
      <c r="AB286" s="5" t="s">
        <v>167</v>
      </c>
      <c r="AC286" s="5" t="s">
        <v>116</v>
      </c>
      <c r="AD286" s="5" t="s">
        <v>115</v>
      </c>
      <c r="AE286" s="5" t="s">
        <v>173</v>
      </c>
      <c r="AF286" s="5" t="s">
        <v>203</v>
      </c>
      <c r="AG286" s="2">
        <v>20489</v>
      </c>
    </row>
    <row r="287" spans="1:33" x14ac:dyDescent="0.35">
      <c r="A287" s="2">
        <v>2</v>
      </c>
      <c r="B287" s="15">
        <v>0.13402777777777777</v>
      </c>
      <c r="C287" t="s">
        <v>118</v>
      </c>
      <c r="AB287" s="5" t="s">
        <v>167</v>
      </c>
      <c r="AC287" s="5" t="s">
        <v>116</v>
      </c>
      <c r="AD287" s="5" t="s">
        <v>200</v>
      </c>
      <c r="AE287" s="5" t="s">
        <v>171</v>
      </c>
      <c r="AF287" s="5" t="s">
        <v>203</v>
      </c>
      <c r="AG287" s="2">
        <v>20489</v>
      </c>
    </row>
    <row r="288" spans="1:33" x14ac:dyDescent="0.35">
      <c r="A288" s="2">
        <v>2</v>
      </c>
      <c r="B288" s="15">
        <v>0.11388888888888889</v>
      </c>
      <c r="C288" t="s">
        <v>118</v>
      </c>
      <c r="AB288" s="5" t="s">
        <v>169</v>
      </c>
      <c r="AC288" s="5" t="s">
        <v>116</v>
      </c>
      <c r="AD288" s="5" t="s">
        <v>168</v>
      </c>
      <c r="AE288" s="5" t="s">
        <v>189</v>
      </c>
      <c r="AF288" s="5" t="s">
        <v>203</v>
      </c>
      <c r="AG288" s="2">
        <v>20489</v>
      </c>
    </row>
    <row r="289" spans="1:33" x14ac:dyDescent="0.35">
      <c r="A289" s="7">
        <v>2</v>
      </c>
      <c r="B289" s="15">
        <v>0.10277777777777779</v>
      </c>
      <c r="C289" t="s">
        <v>118</v>
      </c>
      <c r="AB289" s="5" t="s">
        <v>186</v>
      </c>
      <c r="AC289" s="5" t="s">
        <v>204</v>
      </c>
      <c r="AG289" s="2">
        <v>20489</v>
      </c>
    </row>
    <row r="290" spans="1:33" x14ac:dyDescent="0.35">
      <c r="A290" s="2">
        <v>3</v>
      </c>
      <c r="B290" s="15">
        <v>0.78333333333333333</v>
      </c>
      <c r="C290" t="s">
        <v>118</v>
      </c>
      <c r="AB290" s="5" t="s">
        <v>169</v>
      </c>
      <c r="AC290" s="5" t="s">
        <v>116</v>
      </c>
      <c r="AD290" s="5" t="s">
        <v>115</v>
      </c>
      <c r="AE290" s="5" t="s">
        <v>173</v>
      </c>
      <c r="AF290" s="5" t="s">
        <v>117</v>
      </c>
      <c r="AG290" s="2">
        <v>20489</v>
      </c>
    </row>
    <row r="291" spans="1:33" x14ac:dyDescent="0.35">
      <c r="A291" s="2">
        <v>3</v>
      </c>
      <c r="B291" s="15">
        <v>0.77638888888888891</v>
      </c>
      <c r="C291" t="s">
        <v>118</v>
      </c>
      <c r="AB291" s="5" t="s">
        <v>169</v>
      </c>
      <c r="AC291" s="5" t="s">
        <v>208</v>
      </c>
      <c r="AG291" s="2">
        <v>20489</v>
      </c>
    </row>
    <row r="292" spans="1:33" x14ac:dyDescent="0.35">
      <c r="A292" s="7">
        <v>3</v>
      </c>
      <c r="B292" s="15">
        <v>0.71736111111111101</v>
      </c>
      <c r="C292" t="s">
        <v>118</v>
      </c>
      <c r="AB292" s="5" t="s">
        <v>176</v>
      </c>
      <c r="AC292" s="5" t="s">
        <v>208</v>
      </c>
      <c r="AG292" s="2">
        <v>20489</v>
      </c>
    </row>
    <row r="293" spans="1:33" x14ac:dyDescent="0.35">
      <c r="A293" s="7">
        <v>3</v>
      </c>
      <c r="B293" s="15">
        <v>0.71111111111111114</v>
      </c>
      <c r="C293" t="s">
        <v>118</v>
      </c>
      <c r="AB293" s="5" t="s">
        <v>177</v>
      </c>
      <c r="AC293" s="5" t="s">
        <v>202</v>
      </c>
      <c r="AD293" s="5" t="s">
        <v>164</v>
      </c>
      <c r="AG293" s="2">
        <v>20489</v>
      </c>
    </row>
    <row r="294" spans="1:33" x14ac:dyDescent="0.35">
      <c r="A294" s="2">
        <v>3</v>
      </c>
      <c r="B294" s="15">
        <v>0.67222222222222217</v>
      </c>
      <c r="C294" t="s">
        <v>118</v>
      </c>
      <c r="AB294" s="5" t="s">
        <v>173</v>
      </c>
      <c r="AC294" s="5" t="s">
        <v>204</v>
      </c>
      <c r="AG294" s="2">
        <v>20489</v>
      </c>
    </row>
    <row r="295" spans="1:33" x14ac:dyDescent="0.35">
      <c r="A295" s="7">
        <v>3</v>
      </c>
      <c r="B295" s="15">
        <v>0.62708333333333333</v>
      </c>
      <c r="C295" t="s">
        <v>118</v>
      </c>
      <c r="AB295" s="5" t="s">
        <v>172</v>
      </c>
      <c r="AC295" s="5" t="s">
        <v>116</v>
      </c>
      <c r="AD295" s="5" t="s">
        <v>162</v>
      </c>
      <c r="AG295" s="2">
        <v>20489</v>
      </c>
    </row>
    <row r="296" spans="1:33" x14ac:dyDescent="0.35">
      <c r="A296" s="2">
        <v>3</v>
      </c>
      <c r="B296" s="15">
        <v>0.64027777777777783</v>
      </c>
      <c r="C296" t="s">
        <v>118</v>
      </c>
      <c r="AB296" s="5" t="s">
        <v>176</v>
      </c>
      <c r="AC296" s="5" t="s">
        <v>203</v>
      </c>
      <c r="AG296" s="2">
        <v>20489</v>
      </c>
    </row>
    <row r="297" spans="1:33" x14ac:dyDescent="0.35">
      <c r="A297" s="7">
        <v>3</v>
      </c>
      <c r="B297" s="15">
        <v>0.63541666666666663</v>
      </c>
      <c r="C297" t="s">
        <v>118</v>
      </c>
      <c r="AB297" s="5" t="s">
        <v>168</v>
      </c>
      <c r="AC297" s="5" t="s">
        <v>208</v>
      </c>
      <c r="AG297" s="2">
        <v>20489</v>
      </c>
    </row>
    <row r="298" spans="1:33" x14ac:dyDescent="0.35">
      <c r="A298" s="7">
        <v>3</v>
      </c>
      <c r="B298" s="15">
        <v>0.62569444444444444</v>
      </c>
      <c r="C298" t="s">
        <v>118</v>
      </c>
      <c r="AB298" s="5" t="s">
        <v>177</v>
      </c>
      <c r="AC298" s="5" t="s">
        <v>202</v>
      </c>
      <c r="AD298" s="5" t="s">
        <v>200</v>
      </c>
      <c r="AG298" s="2">
        <v>20489</v>
      </c>
    </row>
    <row r="299" spans="1:33" x14ac:dyDescent="0.35">
      <c r="A299" s="2">
        <v>3</v>
      </c>
      <c r="B299" s="15">
        <v>0.57638888888888895</v>
      </c>
      <c r="C299" t="s">
        <v>118</v>
      </c>
      <c r="AB299" s="5" t="s">
        <v>187</v>
      </c>
      <c r="AC299" s="5" t="s">
        <v>208</v>
      </c>
      <c r="AG299" s="2">
        <v>20489</v>
      </c>
    </row>
    <row r="300" spans="1:33" x14ac:dyDescent="0.35">
      <c r="A300" s="7">
        <v>3</v>
      </c>
      <c r="B300" s="14">
        <v>0.57152777777777775</v>
      </c>
      <c r="C300" t="s">
        <v>118</v>
      </c>
      <c r="AB300" s="5" t="s">
        <v>205</v>
      </c>
      <c r="AC300" s="5" t="s">
        <v>203</v>
      </c>
      <c r="AG300" s="2">
        <v>20489</v>
      </c>
    </row>
    <row r="301" spans="1:33" x14ac:dyDescent="0.35">
      <c r="A301" s="2">
        <v>3</v>
      </c>
      <c r="B301" s="15">
        <v>0.5541666666666667</v>
      </c>
      <c r="C301" t="s">
        <v>118</v>
      </c>
      <c r="AB301" s="5" t="s">
        <v>194</v>
      </c>
      <c r="AC301" s="5" t="s">
        <v>116</v>
      </c>
      <c r="AD301" s="5" t="s">
        <v>200</v>
      </c>
      <c r="AE301" s="5" t="s">
        <v>183</v>
      </c>
      <c r="AF301" s="5" t="s">
        <v>203</v>
      </c>
      <c r="AG301" s="2">
        <v>20489</v>
      </c>
    </row>
    <row r="302" spans="1:33" x14ac:dyDescent="0.35">
      <c r="A302" s="2">
        <v>3</v>
      </c>
      <c r="B302" s="15">
        <v>0.5444444444444444</v>
      </c>
      <c r="C302" t="s">
        <v>118</v>
      </c>
      <c r="AB302" s="5" t="s">
        <v>191</v>
      </c>
      <c r="AC302" s="5" t="s">
        <v>208</v>
      </c>
      <c r="AG302" s="2">
        <v>20489</v>
      </c>
    </row>
    <row r="303" spans="1:33" x14ac:dyDescent="0.35">
      <c r="A303" s="7">
        <v>3</v>
      </c>
      <c r="B303" s="14">
        <v>0.49513888888888885</v>
      </c>
      <c r="C303" t="s">
        <v>118</v>
      </c>
      <c r="AB303" s="5" t="s">
        <v>178</v>
      </c>
      <c r="AC303" s="5" t="s">
        <v>116</v>
      </c>
      <c r="AD303" s="5" t="s">
        <v>169</v>
      </c>
      <c r="AE303" s="5" t="s">
        <v>174</v>
      </c>
      <c r="AF303" s="5" t="s">
        <v>203</v>
      </c>
      <c r="AG303" s="2">
        <v>20489</v>
      </c>
    </row>
    <row r="304" spans="1:33" x14ac:dyDescent="0.35">
      <c r="A304" s="2">
        <v>3</v>
      </c>
      <c r="B304" s="15">
        <v>0.4826388888888889</v>
      </c>
      <c r="C304" t="s">
        <v>118</v>
      </c>
      <c r="AB304" s="5" t="s">
        <v>180</v>
      </c>
      <c r="AC304" s="5" t="s">
        <v>116</v>
      </c>
      <c r="AD304" s="5" t="s">
        <v>115</v>
      </c>
      <c r="AE304" s="5" t="s">
        <v>196</v>
      </c>
      <c r="AF304" s="5" t="s">
        <v>204</v>
      </c>
      <c r="AG304" s="2">
        <v>20489</v>
      </c>
    </row>
    <row r="305" spans="1:33" x14ac:dyDescent="0.35">
      <c r="A305" s="7">
        <v>3</v>
      </c>
      <c r="B305" s="15">
        <v>0.47500000000000003</v>
      </c>
      <c r="C305" t="s">
        <v>118</v>
      </c>
      <c r="AB305" s="5" t="s">
        <v>167</v>
      </c>
      <c r="AC305" s="5" t="s">
        <v>116</v>
      </c>
      <c r="AD305" s="5" t="s">
        <v>115</v>
      </c>
      <c r="AE305" s="5" t="s">
        <v>201</v>
      </c>
      <c r="AF305" s="5" t="s">
        <v>204</v>
      </c>
      <c r="AG305" s="2">
        <v>20489</v>
      </c>
    </row>
    <row r="306" spans="1:33" x14ac:dyDescent="0.35">
      <c r="A306" s="2">
        <v>3</v>
      </c>
      <c r="B306" s="15">
        <v>0.43333333333333335</v>
      </c>
      <c r="C306" t="s">
        <v>118</v>
      </c>
      <c r="AB306" s="5" t="s">
        <v>186</v>
      </c>
      <c r="AC306" s="5" t="s">
        <v>116</v>
      </c>
      <c r="AD306" s="5" t="s">
        <v>115</v>
      </c>
      <c r="AE306" s="5" t="s">
        <v>177</v>
      </c>
      <c r="AF306" s="5" t="s">
        <v>207</v>
      </c>
      <c r="AG306" s="2">
        <v>20489</v>
      </c>
    </row>
    <row r="307" spans="1:33" x14ac:dyDescent="0.35">
      <c r="A307" s="7">
        <v>3</v>
      </c>
      <c r="B307" s="15">
        <v>0.39930555555555558</v>
      </c>
      <c r="C307" t="s">
        <v>118</v>
      </c>
      <c r="AB307" s="5" t="s">
        <v>183</v>
      </c>
      <c r="AC307" s="5" t="s">
        <v>116</v>
      </c>
      <c r="AD307" s="5" t="s">
        <v>115</v>
      </c>
      <c r="AE307" s="5" t="s">
        <v>187</v>
      </c>
      <c r="AF307" s="5" t="s">
        <v>204</v>
      </c>
      <c r="AG307" s="2">
        <v>20489</v>
      </c>
    </row>
    <row r="308" spans="1:33" x14ac:dyDescent="0.35">
      <c r="A308" s="7">
        <v>3</v>
      </c>
      <c r="B308" s="14">
        <v>0.39166666666666666</v>
      </c>
      <c r="C308" t="s">
        <v>118</v>
      </c>
      <c r="AB308" s="5" t="s">
        <v>190</v>
      </c>
      <c r="AC308" s="5" t="s">
        <v>117</v>
      </c>
      <c r="AG308" s="2">
        <v>20489</v>
      </c>
    </row>
    <row r="309" spans="1:33" x14ac:dyDescent="0.35">
      <c r="A309" s="7">
        <v>3</v>
      </c>
      <c r="B309" s="15">
        <v>0.38541666666666669</v>
      </c>
      <c r="C309" t="s">
        <v>118</v>
      </c>
      <c r="AB309" s="5" t="s">
        <v>188</v>
      </c>
      <c r="AC309" s="5" t="s">
        <v>202</v>
      </c>
      <c r="AD309" s="5" t="s">
        <v>198</v>
      </c>
      <c r="AG309" s="2">
        <v>20489</v>
      </c>
    </row>
    <row r="310" spans="1:33" x14ac:dyDescent="0.35">
      <c r="A310" s="2">
        <v>3</v>
      </c>
      <c r="B310" s="15">
        <v>0.38263888888888892</v>
      </c>
      <c r="C310" t="s">
        <v>118</v>
      </c>
      <c r="AB310" s="5" t="s">
        <v>200</v>
      </c>
      <c r="AC310" s="5" t="s">
        <v>204</v>
      </c>
      <c r="AG310" s="2">
        <v>20489</v>
      </c>
    </row>
    <row r="311" spans="1:33" x14ac:dyDescent="0.35">
      <c r="A311" s="7">
        <v>3</v>
      </c>
      <c r="B311" s="15">
        <v>0.33888888888888885</v>
      </c>
      <c r="C311" t="s">
        <v>118</v>
      </c>
      <c r="AB311" s="5" t="s">
        <v>176</v>
      </c>
      <c r="AC311" s="5" t="s">
        <v>116</v>
      </c>
      <c r="AD311" s="5" t="s">
        <v>201</v>
      </c>
      <c r="AE311" s="5" t="s">
        <v>172</v>
      </c>
      <c r="AF311" s="5" t="s">
        <v>203</v>
      </c>
      <c r="AG311" s="2">
        <v>20489</v>
      </c>
    </row>
    <row r="312" spans="1:33" x14ac:dyDescent="0.35">
      <c r="A312" s="7">
        <v>3</v>
      </c>
      <c r="B312" s="15">
        <v>0.3298611111111111</v>
      </c>
      <c r="C312" t="s">
        <v>118</v>
      </c>
      <c r="AB312" s="5" t="s">
        <v>172</v>
      </c>
      <c r="AC312" s="5" t="s">
        <v>116</v>
      </c>
      <c r="AD312" s="5" t="s">
        <v>182</v>
      </c>
      <c r="AE312" s="5" t="s">
        <v>166</v>
      </c>
      <c r="AF312" s="5" t="s">
        <v>117</v>
      </c>
      <c r="AG312" s="2">
        <v>20489</v>
      </c>
    </row>
    <row r="313" spans="1:33" x14ac:dyDescent="0.35">
      <c r="A313" s="2">
        <v>3</v>
      </c>
      <c r="B313" s="15">
        <v>0.31319444444444444</v>
      </c>
      <c r="C313" t="s">
        <v>118</v>
      </c>
      <c r="AB313" s="5" t="s">
        <v>178</v>
      </c>
      <c r="AC313" s="5" t="s">
        <v>116</v>
      </c>
      <c r="AD313" s="5" t="s">
        <v>115</v>
      </c>
      <c r="AE313" s="5" t="s">
        <v>180</v>
      </c>
      <c r="AF313" s="5" t="s">
        <v>117</v>
      </c>
      <c r="AG313" s="2">
        <v>20489</v>
      </c>
    </row>
    <row r="314" spans="1:33" x14ac:dyDescent="0.35">
      <c r="A314" s="2">
        <v>3</v>
      </c>
      <c r="B314" s="15">
        <v>0.30416666666666664</v>
      </c>
      <c r="C314" t="s">
        <v>118</v>
      </c>
      <c r="AB314" s="5" t="s">
        <v>181</v>
      </c>
      <c r="AC314" s="5" t="s">
        <v>117</v>
      </c>
      <c r="AG314" s="2">
        <v>20489</v>
      </c>
    </row>
    <row r="315" spans="1:33" x14ac:dyDescent="0.35">
      <c r="A315" s="7">
        <v>3</v>
      </c>
      <c r="B315" s="15">
        <v>0.2902777777777778</v>
      </c>
      <c r="C315" t="s">
        <v>118</v>
      </c>
      <c r="AB315" s="5" t="s">
        <v>169</v>
      </c>
      <c r="AC315" s="5" t="s">
        <v>203</v>
      </c>
      <c r="AD315" s="5" t="s">
        <v>200</v>
      </c>
      <c r="AG315" s="2">
        <v>20489</v>
      </c>
    </row>
    <row r="316" spans="1:33" x14ac:dyDescent="0.35">
      <c r="A316" s="7">
        <v>3</v>
      </c>
      <c r="B316" s="14">
        <v>0.26597222222222222</v>
      </c>
      <c r="C316" t="s">
        <v>118</v>
      </c>
      <c r="AB316" s="5" t="s">
        <v>178</v>
      </c>
      <c r="AC316" s="5" t="s">
        <v>116</v>
      </c>
      <c r="AD316" s="5" t="s">
        <v>115</v>
      </c>
      <c r="AE316" s="5" t="s">
        <v>210</v>
      </c>
      <c r="AF316" s="5" t="s">
        <v>208</v>
      </c>
      <c r="AG316" s="2">
        <v>20489</v>
      </c>
    </row>
    <row r="317" spans="1:33" x14ac:dyDescent="0.35">
      <c r="A317" s="2">
        <v>3</v>
      </c>
      <c r="B317" s="15">
        <v>0.25208333333333333</v>
      </c>
      <c r="C317" t="s">
        <v>118</v>
      </c>
      <c r="AB317" s="5" t="s">
        <v>191</v>
      </c>
      <c r="AC317" s="5" t="s">
        <v>116</v>
      </c>
      <c r="AD317" s="5" t="s">
        <v>115</v>
      </c>
      <c r="AE317" s="5" t="s">
        <v>187</v>
      </c>
      <c r="AF317" s="5" t="s">
        <v>204</v>
      </c>
      <c r="AG317" s="2">
        <v>20489</v>
      </c>
    </row>
    <row r="318" spans="1:33" x14ac:dyDescent="0.35">
      <c r="A318" s="7">
        <v>3</v>
      </c>
      <c r="B318" s="15">
        <v>0.24652777777777779</v>
      </c>
      <c r="C318" t="s">
        <v>118</v>
      </c>
      <c r="AB318" s="5" t="s">
        <v>184</v>
      </c>
      <c r="AC318" s="5" t="s">
        <v>202</v>
      </c>
      <c r="AD318" s="5" t="s">
        <v>193</v>
      </c>
      <c r="AE318" s="5" t="s">
        <v>180</v>
      </c>
      <c r="AF318" s="5" t="s">
        <v>203</v>
      </c>
      <c r="AG318" s="2">
        <v>20489</v>
      </c>
    </row>
    <row r="319" spans="1:33" x14ac:dyDescent="0.35">
      <c r="A319" s="2">
        <v>3</v>
      </c>
      <c r="B319" s="15">
        <v>0.23472222222222219</v>
      </c>
      <c r="C319" t="s">
        <v>118</v>
      </c>
      <c r="AB319" s="5" t="s">
        <v>180</v>
      </c>
      <c r="AC319" s="5" t="s">
        <v>116</v>
      </c>
      <c r="AD319" s="5" t="s">
        <v>198</v>
      </c>
      <c r="AE319" s="5" t="s">
        <v>178</v>
      </c>
      <c r="AF319" s="5" t="s">
        <v>203</v>
      </c>
      <c r="AG319" s="2">
        <v>20489</v>
      </c>
    </row>
    <row r="320" spans="1:33" x14ac:dyDescent="0.35">
      <c r="A320" s="7">
        <v>3</v>
      </c>
      <c r="B320" s="15">
        <v>0.20625000000000002</v>
      </c>
      <c r="C320" t="s">
        <v>118</v>
      </c>
      <c r="AB320" s="5" t="s">
        <v>171</v>
      </c>
      <c r="AC320" s="5" t="s">
        <v>207</v>
      </c>
      <c r="AG320" s="2">
        <v>20489</v>
      </c>
    </row>
    <row r="321" spans="1:33" x14ac:dyDescent="0.35">
      <c r="A321" s="7">
        <v>3</v>
      </c>
      <c r="B321" s="15">
        <v>0.20138888888888887</v>
      </c>
      <c r="C321" t="s">
        <v>118</v>
      </c>
      <c r="AB321" s="5" t="s">
        <v>176</v>
      </c>
      <c r="AC321" s="5" t="s">
        <v>116</v>
      </c>
      <c r="AD321" s="5" t="s">
        <v>115</v>
      </c>
      <c r="AE321" s="5" t="s">
        <v>172</v>
      </c>
      <c r="AF321" s="5" t="s">
        <v>204</v>
      </c>
      <c r="AG321" s="2">
        <v>20489</v>
      </c>
    </row>
    <row r="322" spans="1:33" x14ac:dyDescent="0.35">
      <c r="A322" s="7">
        <v>3</v>
      </c>
      <c r="B322" s="15">
        <v>0.16944444444444443</v>
      </c>
      <c r="C322" t="s">
        <v>118</v>
      </c>
      <c r="AB322" s="5" t="s">
        <v>180</v>
      </c>
      <c r="AC322" s="5" t="s">
        <v>116</v>
      </c>
      <c r="AD322" s="5" t="s">
        <v>115</v>
      </c>
      <c r="AE322" s="5" t="s">
        <v>192</v>
      </c>
      <c r="AF322" s="5" t="s">
        <v>208</v>
      </c>
      <c r="AG322" s="2">
        <v>20489</v>
      </c>
    </row>
    <row r="323" spans="1:33" x14ac:dyDescent="0.35">
      <c r="A323" s="2">
        <v>3</v>
      </c>
      <c r="B323" s="15">
        <v>0.14444444444444446</v>
      </c>
      <c r="C323" t="s">
        <v>118</v>
      </c>
      <c r="AB323" s="5" t="s">
        <v>173</v>
      </c>
      <c r="AC323" s="5" t="s">
        <v>203</v>
      </c>
      <c r="AD323" s="5" t="s">
        <v>197</v>
      </c>
      <c r="AG323" s="2">
        <v>20489</v>
      </c>
    </row>
    <row r="324" spans="1:33" x14ac:dyDescent="0.35">
      <c r="A324" s="7"/>
      <c r="B324" s="14"/>
      <c r="C324"/>
    </row>
    <row r="325" spans="1:33" x14ac:dyDescent="0.35">
      <c r="B325" s="15"/>
      <c r="C325"/>
    </row>
    <row r="326" spans="1:33" x14ac:dyDescent="0.35">
      <c r="B326" s="15"/>
      <c r="C326"/>
    </row>
    <row r="327" spans="1:33" x14ac:dyDescent="0.35">
      <c r="A327" s="7"/>
      <c r="B327" s="15"/>
      <c r="C327"/>
    </row>
    <row r="328" spans="1:33" x14ac:dyDescent="0.35">
      <c r="B328" s="15"/>
      <c r="C328"/>
    </row>
    <row r="329" spans="1:33" x14ac:dyDescent="0.35">
      <c r="B329" s="15"/>
      <c r="C329"/>
    </row>
    <row r="330" spans="1:33" x14ac:dyDescent="0.35">
      <c r="B330" s="15"/>
      <c r="C330"/>
    </row>
    <row r="331" spans="1:33" x14ac:dyDescent="0.35">
      <c r="A331" s="7"/>
      <c r="B331" s="15"/>
      <c r="C331"/>
    </row>
    <row r="332" spans="1:33" x14ac:dyDescent="0.35">
      <c r="A332" s="7"/>
      <c r="B332" s="15"/>
      <c r="C332"/>
    </row>
    <row r="333" spans="1:33" x14ac:dyDescent="0.35">
      <c r="B333" s="15"/>
      <c r="C333"/>
    </row>
    <row r="334" spans="1:33" x14ac:dyDescent="0.35">
      <c r="A334" s="7"/>
      <c r="B334" s="15"/>
      <c r="C334"/>
    </row>
    <row r="335" spans="1:33" x14ac:dyDescent="0.35">
      <c r="A335" s="7"/>
      <c r="B335" s="15"/>
      <c r="C335"/>
    </row>
    <row r="336" spans="1:33" x14ac:dyDescent="0.35">
      <c r="B336" s="15"/>
      <c r="C336"/>
    </row>
    <row r="337" spans="1:3" x14ac:dyDescent="0.35">
      <c r="B337" s="15"/>
      <c r="C337"/>
    </row>
    <row r="338" spans="1:3" x14ac:dyDescent="0.35">
      <c r="A338" s="7"/>
      <c r="B338" s="15"/>
      <c r="C338"/>
    </row>
    <row r="339" spans="1:3" x14ac:dyDescent="0.35">
      <c r="B339" s="15"/>
      <c r="C339"/>
    </row>
    <row r="340" spans="1:3" x14ac:dyDescent="0.35">
      <c r="B340" s="15"/>
      <c r="C340"/>
    </row>
    <row r="341" spans="1:3" x14ac:dyDescent="0.35">
      <c r="B341" s="15"/>
      <c r="C341"/>
    </row>
    <row r="342" spans="1:3" x14ac:dyDescent="0.35">
      <c r="A342" s="7"/>
      <c r="B342" s="15"/>
      <c r="C342"/>
    </row>
    <row r="343" spans="1:3" x14ac:dyDescent="0.35">
      <c r="A343" s="7"/>
      <c r="B343" s="15"/>
      <c r="C343"/>
    </row>
    <row r="344" spans="1:3" x14ac:dyDescent="0.35">
      <c r="B344" s="15"/>
      <c r="C344"/>
    </row>
    <row r="345" spans="1:3" x14ac:dyDescent="0.35">
      <c r="A345" s="7"/>
      <c r="B345" s="15"/>
      <c r="C345"/>
    </row>
    <row r="346" spans="1:3" x14ac:dyDescent="0.35">
      <c r="A346" s="7"/>
      <c r="B346" s="15"/>
      <c r="C346"/>
    </row>
    <row r="347" spans="1:3" x14ac:dyDescent="0.35">
      <c r="A347" s="7"/>
      <c r="B347" s="15"/>
      <c r="C347"/>
    </row>
    <row r="348" spans="1:3" x14ac:dyDescent="0.35">
      <c r="B348" s="15"/>
      <c r="C348"/>
    </row>
    <row r="349" spans="1:3" x14ac:dyDescent="0.35">
      <c r="A349"/>
      <c r="B349" s="15"/>
      <c r="C349"/>
    </row>
    <row r="350" spans="1:3" x14ac:dyDescent="0.35">
      <c r="A350" s="7"/>
      <c r="B350" s="15"/>
      <c r="C350"/>
    </row>
    <row r="351" spans="1:3" x14ac:dyDescent="0.35">
      <c r="A351"/>
      <c r="B351" s="15"/>
      <c r="C351"/>
    </row>
    <row r="352" spans="1:3" x14ac:dyDescent="0.35">
      <c r="A352"/>
      <c r="B352" s="15"/>
      <c r="C352"/>
    </row>
    <row r="353" spans="1:3" x14ac:dyDescent="0.35">
      <c r="A353" s="7"/>
      <c r="B353" s="15"/>
      <c r="C353"/>
    </row>
    <row r="354" spans="1:3" x14ac:dyDescent="0.35">
      <c r="A354" s="7"/>
      <c r="B354" s="15"/>
      <c r="C354"/>
    </row>
    <row r="355" spans="1:3" x14ac:dyDescent="0.35">
      <c r="A355"/>
      <c r="B355" s="15"/>
      <c r="C355"/>
    </row>
    <row r="356" spans="1:3" x14ac:dyDescent="0.35">
      <c r="A356" s="7"/>
      <c r="B356" s="14"/>
      <c r="C356"/>
    </row>
    <row r="357" spans="1:3" x14ac:dyDescent="0.35">
      <c r="A357"/>
      <c r="B357" s="15"/>
      <c r="C357"/>
    </row>
    <row r="358" spans="1:3" x14ac:dyDescent="0.35">
      <c r="A358" s="7"/>
      <c r="B358" s="14"/>
      <c r="C358"/>
    </row>
    <row r="359" spans="1:3" x14ac:dyDescent="0.35">
      <c r="A359"/>
      <c r="B359" s="15"/>
      <c r="C359"/>
    </row>
    <row r="360" spans="1:3" x14ac:dyDescent="0.35">
      <c r="A360" s="7"/>
      <c r="B360" s="15"/>
      <c r="C360"/>
    </row>
    <row r="361" spans="1:3" x14ac:dyDescent="0.35">
      <c r="A361"/>
      <c r="B361" s="15"/>
      <c r="C361"/>
    </row>
    <row r="362" spans="1:3" x14ac:dyDescent="0.35">
      <c r="A362" s="7"/>
      <c r="B362" s="15"/>
      <c r="C362"/>
    </row>
    <row r="363" spans="1:3" x14ac:dyDescent="0.35">
      <c r="A363" s="7"/>
      <c r="B363" s="15"/>
      <c r="C363"/>
    </row>
    <row r="364" spans="1:3" x14ac:dyDescent="0.35">
      <c r="A364"/>
      <c r="B364" s="15"/>
      <c r="C364"/>
    </row>
    <row r="365" spans="1:3" x14ac:dyDescent="0.35">
      <c r="A365" s="7"/>
      <c r="B365" s="15"/>
      <c r="C365"/>
    </row>
    <row r="366" spans="1:3" x14ac:dyDescent="0.35">
      <c r="A366"/>
      <c r="B366" s="15"/>
      <c r="C366"/>
    </row>
    <row r="367" spans="1:3" x14ac:dyDescent="0.35">
      <c r="A367"/>
      <c r="B367" s="15"/>
      <c r="C367"/>
    </row>
    <row r="368" spans="1:3" x14ac:dyDescent="0.35">
      <c r="A368" s="7"/>
      <c r="B368" s="15"/>
      <c r="C368"/>
    </row>
    <row r="369" spans="1:3" x14ac:dyDescent="0.35">
      <c r="A369"/>
      <c r="B369" s="15"/>
      <c r="C369"/>
    </row>
    <row r="370" spans="1:3" x14ac:dyDescent="0.35">
      <c r="A370" s="7"/>
      <c r="B370" s="15"/>
      <c r="C370"/>
    </row>
    <row r="371" spans="1:3" x14ac:dyDescent="0.35">
      <c r="A371"/>
      <c r="B371" s="15"/>
      <c r="C371"/>
    </row>
    <row r="372" spans="1:3" x14ac:dyDescent="0.35">
      <c r="A372" s="7"/>
      <c r="B372" s="14"/>
      <c r="C372"/>
    </row>
    <row r="373" spans="1:3" x14ac:dyDescent="0.35">
      <c r="A373"/>
      <c r="B373" s="15"/>
    </row>
    <row r="374" spans="1:3" x14ac:dyDescent="0.35">
      <c r="A374" s="7"/>
      <c r="B374" s="14"/>
    </row>
    <row r="375" spans="1:3" x14ac:dyDescent="0.35">
      <c r="A375" s="7"/>
      <c r="B375" s="15"/>
    </row>
    <row r="376" spans="1:3" x14ac:dyDescent="0.35">
      <c r="A376" s="7"/>
      <c r="B376" s="15"/>
    </row>
    <row r="377" spans="1:3" x14ac:dyDescent="0.35">
      <c r="A377"/>
      <c r="B377" s="15"/>
    </row>
    <row r="378" spans="1:3" x14ac:dyDescent="0.35">
      <c r="A378"/>
      <c r="B378" s="15"/>
    </row>
    <row r="379" spans="1:3" x14ac:dyDescent="0.35">
      <c r="A379" s="7"/>
      <c r="B379" s="15"/>
    </row>
    <row r="380" spans="1:3" x14ac:dyDescent="0.35">
      <c r="A380"/>
      <c r="B380" s="15"/>
    </row>
    <row r="381" spans="1:3" x14ac:dyDescent="0.35">
      <c r="A381"/>
      <c r="B381" s="15"/>
    </row>
    <row r="382" spans="1:3" x14ac:dyDescent="0.35">
      <c r="A382" s="7"/>
      <c r="B382" s="15"/>
    </row>
    <row r="383" spans="1:3" x14ac:dyDescent="0.35">
      <c r="A383"/>
      <c r="B383" s="15"/>
    </row>
    <row r="384" spans="1:3" x14ac:dyDescent="0.35">
      <c r="A384" s="7"/>
      <c r="B384" s="15"/>
    </row>
    <row r="385" spans="1:2" x14ac:dyDescent="0.35">
      <c r="A385"/>
      <c r="B385" s="15"/>
    </row>
    <row r="386" spans="1:2" x14ac:dyDescent="0.35">
      <c r="A386" s="7"/>
      <c r="B386" s="15"/>
    </row>
    <row r="387" spans="1:2" x14ac:dyDescent="0.35">
      <c r="A387" s="7"/>
      <c r="B387" s="15"/>
    </row>
    <row r="388" spans="1:2" x14ac:dyDescent="0.35">
      <c r="A388"/>
      <c r="B388" s="15"/>
    </row>
    <row r="389" spans="1:2" x14ac:dyDescent="0.35">
      <c r="A389" s="7"/>
      <c r="B389" s="14"/>
    </row>
    <row r="390" spans="1:2" x14ac:dyDescent="0.35">
      <c r="A390" s="7"/>
      <c r="B390" s="15"/>
    </row>
    <row r="391" spans="1:2" x14ac:dyDescent="0.35">
      <c r="A391"/>
      <c r="B391" s="15"/>
    </row>
    <row r="392" spans="1:2" x14ac:dyDescent="0.35">
      <c r="A392" s="7"/>
      <c r="B392" s="14"/>
    </row>
    <row r="393" spans="1:2" x14ac:dyDescent="0.35">
      <c r="A393"/>
      <c r="B393" s="15"/>
    </row>
    <row r="394" spans="1:2" x14ac:dyDescent="0.35">
      <c r="A394"/>
      <c r="B394" s="15"/>
    </row>
    <row r="395" spans="1:2" x14ac:dyDescent="0.35">
      <c r="A395" s="7"/>
      <c r="B395" s="15"/>
    </row>
    <row r="396" spans="1:2" x14ac:dyDescent="0.35">
      <c r="A396"/>
      <c r="B396" s="15"/>
    </row>
    <row r="397" spans="1:2" x14ac:dyDescent="0.35">
      <c r="A397" s="7"/>
      <c r="B397" s="15"/>
    </row>
    <row r="398" spans="1:2" x14ac:dyDescent="0.35">
      <c r="A398" s="7"/>
      <c r="B398" s="15"/>
    </row>
    <row r="399" spans="1:2" x14ac:dyDescent="0.35">
      <c r="A399" s="7"/>
      <c r="B399" s="15"/>
    </row>
    <row r="400" spans="1:2" x14ac:dyDescent="0.35">
      <c r="A400" s="7"/>
      <c r="B400" s="15"/>
    </row>
    <row r="401" spans="1:2" x14ac:dyDescent="0.35">
      <c r="A401"/>
      <c r="B401" s="15"/>
    </row>
    <row r="402" spans="1:2" x14ac:dyDescent="0.35">
      <c r="A402" s="7"/>
      <c r="B402" s="15"/>
    </row>
    <row r="403" spans="1:2" x14ac:dyDescent="0.35">
      <c r="A403" s="7"/>
      <c r="B403" s="14"/>
    </row>
    <row r="404" spans="1:2" x14ac:dyDescent="0.35">
      <c r="A404" s="7"/>
      <c r="B404" s="14"/>
    </row>
    <row r="405" spans="1:2" x14ac:dyDescent="0.35">
      <c r="A405" s="7"/>
      <c r="B405" s="15"/>
    </row>
    <row r="406" spans="1:2" x14ac:dyDescent="0.35">
      <c r="A406"/>
      <c r="B406" s="15"/>
    </row>
    <row r="407" spans="1:2" x14ac:dyDescent="0.35">
      <c r="A407"/>
      <c r="B407" s="15"/>
    </row>
    <row r="408" spans="1:2" x14ac:dyDescent="0.35">
      <c r="A408"/>
      <c r="B408" s="15"/>
    </row>
    <row r="409" spans="1:2" x14ac:dyDescent="0.35">
      <c r="A409" s="7"/>
      <c r="B409" s="15"/>
    </row>
    <row r="410" spans="1:2" x14ac:dyDescent="0.35">
      <c r="A410" s="7"/>
      <c r="B410" s="15"/>
    </row>
    <row r="411" spans="1:2" x14ac:dyDescent="0.35">
      <c r="A411" s="7"/>
      <c r="B411" s="14"/>
    </row>
    <row r="412" spans="1:2" x14ac:dyDescent="0.35">
      <c r="A412"/>
      <c r="B412" s="15"/>
    </row>
    <row r="413" spans="1:2" x14ac:dyDescent="0.35">
      <c r="A413" s="7"/>
      <c r="B413" s="15"/>
    </row>
    <row r="414" spans="1:2" x14ac:dyDescent="0.35">
      <c r="A414"/>
      <c r="B414" s="15"/>
    </row>
    <row r="415" spans="1:2" x14ac:dyDescent="0.35">
      <c r="A415" s="7"/>
      <c r="B415" s="15"/>
    </row>
    <row r="416" spans="1:2" x14ac:dyDescent="0.35">
      <c r="A416" s="7"/>
      <c r="B416" s="15"/>
    </row>
    <row r="417" spans="1:2" x14ac:dyDescent="0.35">
      <c r="A417" s="7"/>
      <c r="B417" s="15"/>
    </row>
    <row r="418" spans="1:2" x14ac:dyDescent="0.35">
      <c r="A418" s="7"/>
      <c r="B418" s="14"/>
    </row>
    <row r="419" spans="1:2" x14ac:dyDescent="0.35">
      <c r="A419"/>
      <c r="B419" s="15"/>
    </row>
    <row r="420" spans="1:2" x14ac:dyDescent="0.35">
      <c r="A420"/>
      <c r="B420" s="15"/>
    </row>
    <row r="421" spans="1:2" x14ac:dyDescent="0.35">
      <c r="A421" s="7"/>
      <c r="B421" s="15"/>
    </row>
    <row r="422" spans="1:2" x14ac:dyDescent="0.35">
      <c r="A422"/>
      <c r="B422" s="15"/>
    </row>
    <row r="423" spans="1:2" x14ac:dyDescent="0.35">
      <c r="A423"/>
      <c r="B423" s="15"/>
    </row>
    <row r="424" spans="1:2" x14ac:dyDescent="0.35">
      <c r="A424" s="7"/>
      <c r="B424" s="15"/>
    </row>
    <row r="425" spans="1:2" x14ac:dyDescent="0.35">
      <c r="A425"/>
      <c r="B425" s="15"/>
    </row>
    <row r="426" spans="1:2" x14ac:dyDescent="0.35">
      <c r="A426"/>
      <c r="B426" s="15"/>
    </row>
    <row r="427" spans="1:2" x14ac:dyDescent="0.35">
      <c r="A427" s="7"/>
      <c r="B427" s="15"/>
    </row>
    <row r="428" spans="1:2" x14ac:dyDescent="0.35">
      <c r="A428"/>
      <c r="B428" s="15"/>
    </row>
    <row r="429" spans="1:2" x14ac:dyDescent="0.35">
      <c r="A429"/>
      <c r="B429" s="15"/>
    </row>
    <row r="430" spans="1:2" x14ac:dyDescent="0.35">
      <c r="A430" s="7"/>
      <c r="B430" s="15"/>
    </row>
    <row r="431" spans="1:2" x14ac:dyDescent="0.35">
      <c r="A431"/>
      <c r="B431" s="15"/>
    </row>
    <row r="432" spans="1:2" x14ac:dyDescent="0.35">
      <c r="A432" s="7"/>
      <c r="B432" s="15"/>
    </row>
    <row r="433" spans="1:2" x14ac:dyDescent="0.35">
      <c r="A433" s="7"/>
      <c r="B433" s="14"/>
    </row>
    <row r="434" spans="1:2" x14ac:dyDescent="0.35">
      <c r="A434"/>
      <c r="B434" s="15"/>
    </row>
    <row r="435" spans="1:2" x14ac:dyDescent="0.35">
      <c r="A435"/>
      <c r="B435" s="15"/>
    </row>
    <row r="436" spans="1:2" x14ac:dyDescent="0.35">
      <c r="A436" s="7"/>
      <c r="B436" s="15"/>
    </row>
    <row r="437" spans="1:2" x14ac:dyDescent="0.35">
      <c r="A437"/>
      <c r="B437" s="15"/>
    </row>
    <row r="438" spans="1:2" x14ac:dyDescent="0.35">
      <c r="A438" s="7"/>
      <c r="B438" s="15"/>
    </row>
    <row r="439" spans="1:2" x14ac:dyDescent="0.35">
      <c r="A439" s="7"/>
      <c r="B439" s="15"/>
    </row>
    <row r="440" spans="1:2" x14ac:dyDescent="0.35">
      <c r="A440" s="7"/>
      <c r="B440" s="15"/>
    </row>
    <row r="441" spans="1:2" x14ac:dyDescent="0.35">
      <c r="A441" s="7"/>
      <c r="B441" s="14"/>
    </row>
    <row r="442" spans="1:2" x14ac:dyDescent="0.35">
      <c r="A442"/>
      <c r="B442" s="15"/>
    </row>
    <row r="443" spans="1:2" x14ac:dyDescent="0.35">
      <c r="A443" s="7"/>
      <c r="B443" s="15"/>
    </row>
    <row r="444" spans="1:2" x14ac:dyDescent="0.35">
      <c r="A444"/>
      <c r="B444" s="15"/>
    </row>
    <row r="445" spans="1:2" x14ac:dyDescent="0.35">
      <c r="A445" s="7"/>
      <c r="B445" s="14"/>
    </row>
    <row r="446" spans="1:2" x14ac:dyDescent="0.35">
      <c r="A446" s="7"/>
      <c r="B446" s="14"/>
    </row>
    <row r="447" spans="1:2" x14ac:dyDescent="0.35">
      <c r="A447"/>
      <c r="B447" s="15"/>
    </row>
    <row r="448" spans="1:2" x14ac:dyDescent="0.35">
      <c r="A448" s="7"/>
      <c r="B448" s="14"/>
    </row>
    <row r="449" spans="1:2" x14ac:dyDescent="0.35">
      <c r="A449" s="7"/>
      <c r="B449" s="15"/>
    </row>
    <row r="450" spans="1:2" x14ac:dyDescent="0.35">
      <c r="A450" s="7"/>
      <c r="B450" s="15"/>
    </row>
    <row r="451" spans="1:2" x14ac:dyDescent="0.35">
      <c r="A451" s="7"/>
      <c r="B451" s="15"/>
    </row>
    <row r="452" spans="1:2" x14ac:dyDescent="0.35">
      <c r="A452" s="7"/>
      <c r="B452" s="15"/>
    </row>
    <row r="453" spans="1:2" x14ac:dyDescent="0.35">
      <c r="A453" s="7"/>
      <c r="B453" s="15"/>
    </row>
    <row r="454" spans="1:2" x14ac:dyDescent="0.35">
      <c r="A454" s="7"/>
      <c r="B454" s="14"/>
    </row>
    <row r="455" spans="1:2" x14ac:dyDescent="0.35">
      <c r="A455" s="7"/>
      <c r="B455" s="14"/>
    </row>
    <row r="456" spans="1:2" x14ac:dyDescent="0.35">
      <c r="A456" s="7"/>
      <c r="B456" s="14"/>
    </row>
    <row r="457" spans="1:2" x14ac:dyDescent="0.35">
      <c r="A457" s="7"/>
      <c r="B457" s="14"/>
    </row>
    <row r="458" spans="1:2" x14ac:dyDescent="0.35">
      <c r="A458" s="7"/>
      <c r="B458" s="14"/>
    </row>
    <row r="459" spans="1:2" x14ac:dyDescent="0.35">
      <c r="A459" s="7"/>
      <c r="B459" s="14"/>
    </row>
    <row r="460" spans="1:2" x14ac:dyDescent="0.35">
      <c r="A460" s="7"/>
      <c r="B460" s="14"/>
    </row>
    <row r="461" spans="1:2" x14ac:dyDescent="0.35">
      <c r="A461" s="7"/>
      <c r="B461" s="14"/>
    </row>
    <row r="462" spans="1:2" x14ac:dyDescent="0.35">
      <c r="A462" s="7"/>
      <c r="B462" s="14"/>
    </row>
    <row r="463" spans="1:2" x14ac:dyDescent="0.35">
      <c r="A463" s="7"/>
      <c r="B463" s="14"/>
    </row>
    <row r="464" spans="1:2" x14ac:dyDescent="0.35">
      <c r="A464" s="7"/>
      <c r="B464"/>
    </row>
    <row r="465" spans="1:2" x14ac:dyDescent="0.35">
      <c r="A465" s="7"/>
      <c r="B465"/>
    </row>
    <row r="466" spans="1:2" x14ac:dyDescent="0.35">
      <c r="A466" s="7"/>
      <c r="B466"/>
    </row>
    <row r="467" spans="1:2" x14ac:dyDescent="0.35">
      <c r="A467" s="7"/>
      <c r="B467"/>
    </row>
    <row r="468" spans="1:2" x14ac:dyDescent="0.35">
      <c r="A468" s="7"/>
      <c r="B468"/>
    </row>
    <row r="469" spans="1:2" x14ac:dyDescent="0.35">
      <c r="A469" s="7"/>
      <c r="B469"/>
    </row>
    <row r="470" spans="1:2" x14ac:dyDescent="0.35">
      <c r="A470" s="7"/>
      <c r="B470"/>
    </row>
    <row r="471" spans="1:2" x14ac:dyDescent="0.35">
      <c r="A471" s="7"/>
      <c r="B471"/>
    </row>
    <row r="472" spans="1:2" x14ac:dyDescent="0.35">
      <c r="A472" s="7"/>
      <c r="B472"/>
    </row>
    <row r="473" spans="1:2" x14ac:dyDescent="0.35">
      <c r="A473" s="7"/>
      <c r="B473"/>
    </row>
    <row r="474" spans="1:2" x14ac:dyDescent="0.35">
      <c r="A474" s="7"/>
      <c r="B474"/>
    </row>
    <row r="475" spans="1:2" x14ac:dyDescent="0.35">
      <c r="A475" s="7"/>
      <c r="B475"/>
    </row>
    <row r="476" spans="1:2" x14ac:dyDescent="0.35">
      <c r="A476" s="7"/>
      <c r="B476"/>
    </row>
    <row r="477" spans="1:2" x14ac:dyDescent="0.35">
      <c r="A477" s="7"/>
      <c r="B477"/>
    </row>
    <row r="478" spans="1:2" x14ac:dyDescent="0.35">
      <c r="A478" s="7"/>
      <c r="B478"/>
    </row>
    <row r="479" spans="1:2" x14ac:dyDescent="0.35">
      <c r="A479" s="7"/>
      <c r="B479"/>
    </row>
    <row r="480" spans="1:2" x14ac:dyDescent="0.35">
      <c r="A480" s="7"/>
      <c r="B480"/>
    </row>
    <row r="481" spans="1:2" x14ac:dyDescent="0.35">
      <c r="A481" s="7"/>
      <c r="B481"/>
    </row>
    <row r="482" spans="1:2" x14ac:dyDescent="0.35">
      <c r="A482" s="7"/>
      <c r="B482"/>
    </row>
    <row r="483" spans="1:2" x14ac:dyDescent="0.35">
      <c r="A483" s="7"/>
      <c r="B483"/>
    </row>
    <row r="484" spans="1:2" x14ac:dyDescent="0.35">
      <c r="A484" s="7"/>
      <c r="B484"/>
    </row>
    <row r="485" spans="1:2" x14ac:dyDescent="0.35">
      <c r="A485" s="7"/>
      <c r="B485"/>
    </row>
    <row r="486" spans="1:2" x14ac:dyDescent="0.35">
      <c r="A486" s="7"/>
      <c r="B486"/>
    </row>
    <row r="487" spans="1:2" x14ac:dyDescent="0.35">
      <c r="A487" s="7"/>
      <c r="B487"/>
    </row>
    <row r="488" spans="1:2" x14ac:dyDescent="0.35">
      <c r="A488" s="7"/>
      <c r="B488"/>
    </row>
    <row r="489" spans="1:2" x14ac:dyDescent="0.35">
      <c r="A489" s="7"/>
      <c r="B489"/>
    </row>
    <row r="490" spans="1:2" x14ac:dyDescent="0.35">
      <c r="A490" s="7"/>
      <c r="B490"/>
    </row>
    <row r="491" spans="1:2" x14ac:dyDescent="0.35">
      <c r="A491" s="7"/>
      <c r="B491"/>
    </row>
    <row r="492" spans="1:2" x14ac:dyDescent="0.35">
      <c r="A492" s="7"/>
      <c r="B492"/>
    </row>
    <row r="493" spans="1:2" x14ac:dyDescent="0.35">
      <c r="A493" s="7"/>
      <c r="B493"/>
    </row>
    <row r="494" spans="1:2" x14ac:dyDescent="0.35">
      <c r="A494" s="7"/>
      <c r="B494"/>
    </row>
    <row r="495" spans="1:2" x14ac:dyDescent="0.35">
      <c r="A495" s="7"/>
      <c r="B495"/>
    </row>
    <row r="496" spans="1:2" x14ac:dyDescent="0.35">
      <c r="A496" s="7"/>
      <c r="B496"/>
    </row>
    <row r="497" spans="1:2" x14ac:dyDescent="0.35">
      <c r="A497" s="7"/>
      <c r="B497"/>
    </row>
    <row r="498" spans="1:2" x14ac:dyDescent="0.35">
      <c r="A498" s="7"/>
      <c r="B498"/>
    </row>
    <row r="499" spans="1:2" x14ac:dyDescent="0.35">
      <c r="A499" s="7"/>
      <c r="B499"/>
    </row>
    <row r="500" spans="1:2" x14ac:dyDescent="0.35">
      <c r="A500" s="7"/>
      <c r="B500"/>
    </row>
    <row r="501" spans="1:2" x14ac:dyDescent="0.35">
      <c r="A501" s="7"/>
      <c r="B501"/>
    </row>
    <row r="502" spans="1:2" x14ac:dyDescent="0.35">
      <c r="A502" s="7"/>
      <c r="B502"/>
    </row>
    <row r="503" spans="1:2" x14ac:dyDescent="0.35">
      <c r="A503" s="7"/>
      <c r="B503"/>
    </row>
    <row r="504" spans="1:2" x14ac:dyDescent="0.35">
      <c r="A504" s="7"/>
      <c r="B504"/>
    </row>
    <row r="505" spans="1:2" x14ac:dyDescent="0.35">
      <c r="A505" s="7"/>
      <c r="B505"/>
    </row>
    <row r="506" spans="1:2" x14ac:dyDescent="0.35">
      <c r="A506" s="7"/>
      <c r="B506"/>
    </row>
    <row r="507" spans="1:2" x14ac:dyDescent="0.35">
      <c r="A507" s="7"/>
      <c r="B507"/>
    </row>
    <row r="508" spans="1:2" x14ac:dyDescent="0.35">
      <c r="A508" s="7"/>
      <c r="B508"/>
    </row>
    <row r="509" spans="1:2" x14ac:dyDescent="0.35">
      <c r="A509" s="7"/>
      <c r="B509"/>
    </row>
    <row r="510" spans="1:2" x14ac:dyDescent="0.35">
      <c r="A510" s="7"/>
      <c r="B510"/>
    </row>
    <row r="511" spans="1:2" x14ac:dyDescent="0.35">
      <c r="A511" s="7"/>
      <c r="B511"/>
    </row>
    <row r="512" spans="1:2" x14ac:dyDescent="0.35">
      <c r="A512" s="7"/>
      <c r="B512"/>
    </row>
    <row r="513" spans="1:2" x14ac:dyDescent="0.35">
      <c r="A513" s="7"/>
      <c r="B513"/>
    </row>
    <row r="514" spans="1:2" x14ac:dyDescent="0.35">
      <c r="A514" s="7"/>
      <c r="B514"/>
    </row>
    <row r="515" spans="1:2" x14ac:dyDescent="0.35">
      <c r="A515" s="7"/>
      <c r="B515"/>
    </row>
    <row r="516" spans="1:2" x14ac:dyDescent="0.35">
      <c r="A516" s="7"/>
      <c r="B516"/>
    </row>
    <row r="517" spans="1:2" x14ac:dyDescent="0.35">
      <c r="A517" s="7"/>
      <c r="B517"/>
    </row>
    <row r="518" spans="1:2" x14ac:dyDescent="0.35">
      <c r="A518" s="7"/>
      <c r="B518"/>
    </row>
    <row r="519" spans="1:2" x14ac:dyDescent="0.35">
      <c r="A519" s="7"/>
      <c r="B519"/>
    </row>
    <row r="520" spans="1:2" x14ac:dyDescent="0.35">
      <c r="A520" s="7"/>
      <c r="B520"/>
    </row>
    <row r="521" spans="1:2" x14ac:dyDescent="0.35">
      <c r="A521" s="7"/>
      <c r="B521"/>
    </row>
    <row r="522" spans="1:2" x14ac:dyDescent="0.35">
      <c r="A522" s="7"/>
      <c r="B522"/>
    </row>
    <row r="523" spans="1:2" x14ac:dyDescent="0.35">
      <c r="A523" s="7"/>
      <c r="B523"/>
    </row>
    <row r="524" spans="1:2" x14ac:dyDescent="0.35">
      <c r="A524" s="7"/>
      <c r="B524"/>
    </row>
    <row r="525" spans="1:2" x14ac:dyDescent="0.35">
      <c r="A525" s="7"/>
      <c r="B525"/>
    </row>
    <row r="526" spans="1:2" x14ac:dyDescent="0.35">
      <c r="A526" s="7"/>
      <c r="B526"/>
    </row>
    <row r="527" spans="1:2" x14ac:dyDescent="0.35">
      <c r="A527" s="7"/>
      <c r="B527"/>
    </row>
    <row r="528" spans="1:2" x14ac:dyDescent="0.35">
      <c r="A528" s="7"/>
      <c r="B528"/>
    </row>
    <row r="529" spans="1:2" x14ac:dyDescent="0.35">
      <c r="A529" s="7"/>
      <c r="B529"/>
    </row>
    <row r="530" spans="1:2" x14ac:dyDescent="0.35">
      <c r="A530" s="7"/>
      <c r="B530"/>
    </row>
    <row r="531" spans="1:2" x14ac:dyDescent="0.35">
      <c r="A531" s="7"/>
      <c r="B531"/>
    </row>
    <row r="532" spans="1:2" x14ac:dyDescent="0.35">
      <c r="A532" s="7"/>
      <c r="B532"/>
    </row>
    <row r="533" spans="1:2" x14ac:dyDescent="0.35">
      <c r="A533" s="7"/>
      <c r="B533"/>
    </row>
    <row r="534" spans="1:2" x14ac:dyDescent="0.35">
      <c r="A534" s="7"/>
      <c r="B534"/>
    </row>
    <row r="535" spans="1:2" x14ac:dyDescent="0.35">
      <c r="A535" s="7"/>
      <c r="B535"/>
    </row>
    <row r="536" spans="1:2" x14ac:dyDescent="0.35">
      <c r="A536" s="7"/>
      <c r="B536"/>
    </row>
    <row r="537" spans="1:2" x14ac:dyDescent="0.35">
      <c r="A537" s="7"/>
      <c r="B537"/>
    </row>
    <row r="538" spans="1:2" x14ac:dyDescent="0.35">
      <c r="A538" s="7"/>
      <c r="B538"/>
    </row>
    <row r="539" spans="1:2" x14ac:dyDescent="0.35">
      <c r="A539" s="7"/>
      <c r="B539"/>
    </row>
    <row r="540" spans="1:2" x14ac:dyDescent="0.35">
      <c r="A540" s="7"/>
      <c r="B540"/>
    </row>
    <row r="541" spans="1:2" x14ac:dyDescent="0.35">
      <c r="A541" s="7"/>
      <c r="B541"/>
    </row>
    <row r="542" spans="1:2" x14ac:dyDescent="0.35">
      <c r="A542" s="7"/>
      <c r="B542"/>
    </row>
    <row r="543" spans="1:2" x14ac:dyDescent="0.35">
      <c r="A543" s="7"/>
      <c r="B543"/>
    </row>
    <row r="544" spans="1:2" x14ac:dyDescent="0.35">
      <c r="A544" s="7"/>
      <c r="B544"/>
    </row>
    <row r="545" spans="1:2" x14ac:dyDescent="0.35">
      <c r="A545" s="7"/>
      <c r="B545"/>
    </row>
    <row r="546" spans="1:2" x14ac:dyDescent="0.35">
      <c r="A546" s="7"/>
      <c r="B546"/>
    </row>
    <row r="547" spans="1:2" x14ac:dyDescent="0.35">
      <c r="A547" s="7"/>
      <c r="B547"/>
    </row>
    <row r="548" spans="1:2" x14ac:dyDescent="0.35">
      <c r="A548" s="7"/>
      <c r="B548"/>
    </row>
    <row r="549" spans="1:2" x14ac:dyDescent="0.35">
      <c r="A549" s="7"/>
      <c r="B549"/>
    </row>
    <row r="550" spans="1:2" x14ac:dyDescent="0.35">
      <c r="A550" s="7"/>
      <c r="B550"/>
    </row>
    <row r="551" spans="1:2" x14ac:dyDescent="0.35">
      <c r="A551" s="7"/>
      <c r="B551"/>
    </row>
    <row r="552" spans="1:2" x14ac:dyDescent="0.35">
      <c r="A552" s="7"/>
      <c r="B552"/>
    </row>
    <row r="553" spans="1:2" x14ac:dyDescent="0.35">
      <c r="A553" s="7"/>
      <c r="B553"/>
    </row>
    <row r="554" spans="1:2" x14ac:dyDescent="0.35">
      <c r="A554" s="7"/>
      <c r="B554"/>
    </row>
    <row r="555" spans="1:2" x14ac:dyDescent="0.35">
      <c r="A555" s="7"/>
      <c r="B555"/>
    </row>
    <row r="556" spans="1:2" x14ac:dyDescent="0.35">
      <c r="A556" s="7"/>
      <c r="B556"/>
    </row>
    <row r="557" spans="1:2" x14ac:dyDescent="0.35">
      <c r="A557" s="7"/>
      <c r="B557"/>
    </row>
    <row r="558" spans="1:2" x14ac:dyDescent="0.35">
      <c r="A558" s="7"/>
      <c r="B558"/>
    </row>
    <row r="559" spans="1:2" x14ac:dyDescent="0.35">
      <c r="A559" s="7"/>
      <c r="B559"/>
    </row>
    <row r="560" spans="1:2" x14ac:dyDescent="0.35">
      <c r="A560" s="7"/>
      <c r="B560"/>
    </row>
    <row r="561" spans="1:2" x14ac:dyDescent="0.35">
      <c r="A561" s="7"/>
      <c r="B561"/>
    </row>
    <row r="562" spans="1:2" x14ac:dyDescent="0.35">
      <c r="A562" s="7"/>
      <c r="B562"/>
    </row>
    <row r="563" spans="1:2" x14ac:dyDescent="0.35">
      <c r="A563" s="7"/>
      <c r="B563"/>
    </row>
    <row r="564" spans="1:2" x14ac:dyDescent="0.35">
      <c r="A564" s="7"/>
      <c r="B564"/>
    </row>
    <row r="565" spans="1:2" x14ac:dyDescent="0.35">
      <c r="A565" s="7"/>
      <c r="B565"/>
    </row>
    <row r="566" spans="1:2" x14ac:dyDescent="0.35">
      <c r="A566" s="7"/>
      <c r="B566"/>
    </row>
    <row r="567" spans="1:2" x14ac:dyDescent="0.35">
      <c r="A567" s="7"/>
      <c r="B567"/>
    </row>
    <row r="568" spans="1:2" x14ac:dyDescent="0.35">
      <c r="A568" s="7"/>
      <c r="B568"/>
    </row>
    <row r="569" spans="1:2" x14ac:dyDescent="0.35">
      <c r="A569" s="7"/>
      <c r="B569"/>
    </row>
    <row r="570" spans="1:2" x14ac:dyDescent="0.35">
      <c r="A570" s="7"/>
      <c r="B570"/>
    </row>
    <row r="571" spans="1:2" x14ac:dyDescent="0.35">
      <c r="A571" s="7"/>
      <c r="B571"/>
    </row>
    <row r="572" spans="1:2" x14ac:dyDescent="0.35">
      <c r="A572" s="7"/>
      <c r="B572"/>
    </row>
    <row r="573" spans="1:2" x14ac:dyDescent="0.35">
      <c r="A573" s="7"/>
      <c r="B573"/>
    </row>
    <row r="574" spans="1:2" x14ac:dyDescent="0.35">
      <c r="A574" s="7"/>
      <c r="B574"/>
    </row>
    <row r="575" spans="1:2" x14ac:dyDescent="0.35">
      <c r="A575" s="7"/>
      <c r="B575"/>
    </row>
    <row r="576" spans="1:2" x14ac:dyDescent="0.35">
      <c r="A576" s="7"/>
      <c r="B576"/>
    </row>
    <row r="577" spans="1:2" x14ac:dyDescent="0.35">
      <c r="A577" s="7"/>
      <c r="B577"/>
    </row>
    <row r="578" spans="1:2" x14ac:dyDescent="0.35">
      <c r="A578" s="7"/>
      <c r="B578"/>
    </row>
    <row r="579" spans="1:2" x14ac:dyDescent="0.35">
      <c r="A579" s="7"/>
      <c r="B579"/>
    </row>
    <row r="580" spans="1:2" x14ac:dyDescent="0.35">
      <c r="A580" s="7"/>
      <c r="B580"/>
    </row>
    <row r="581" spans="1:2" x14ac:dyDescent="0.35">
      <c r="A581" s="7"/>
      <c r="B581"/>
    </row>
    <row r="582" spans="1:2" x14ac:dyDescent="0.35">
      <c r="A582" s="7"/>
      <c r="B582"/>
    </row>
    <row r="583" spans="1:2" x14ac:dyDescent="0.35">
      <c r="A583" s="7"/>
      <c r="B583"/>
    </row>
    <row r="584" spans="1:2" x14ac:dyDescent="0.35">
      <c r="A584" s="7"/>
      <c r="B584"/>
    </row>
    <row r="585" spans="1:2" x14ac:dyDescent="0.35">
      <c r="A585" s="7"/>
      <c r="B585"/>
    </row>
    <row r="586" spans="1:2" x14ac:dyDescent="0.35">
      <c r="A586" s="7"/>
      <c r="B586"/>
    </row>
    <row r="587" spans="1:2" x14ac:dyDescent="0.35">
      <c r="A587" s="7"/>
      <c r="B587"/>
    </row>
    <row r="588" spans="1:2" x14ac:dyDescent="0.35">
      <c r="A588" s="7"/>
      <c r="B588"/>
    </row>
    <row r="589" spans="1:2" x14ac:dyDescent="0.35">
      <c r="A589" s="7"/>
      <c r="B589"/>
    </row>
    <row r="590" spans="1:2" x14ac:dyDescent="0.35">
      <c r="A590" s="7"/>
      <c r="B590"/>
    </row>
    <row r="591" spans="1:2" x14ac:dyDescent="0.35">
      <c r="A591" s="7"/>
      <c r="B591"/>
    </row>
    <row r="592" spans="1:2" x14ac:dyDescent="0.35">
      <c r="A592" s="7"/>
      <c r="B592"/>
    </row>
    <row r="593" spans="1:2" x14ac:dyDescent="0.35">
      <c r="A593" s="7"/>
      <c r="B593"/>
    </row>
    <row r="594" spans="1:2" x14ac:dyDescent="0.35">
      <c r="A594" s="7"/>
      <c r="B594"/>
    </row>
    <row r="595" spans="1:2" x14ac:dyDescent="0.35">
      <c r="A595" s="7"/>
      <c r="B595"/>
    </row>
    <row r="596" spans="1:2" x14ac:dyDescent="0.35">
      <c r="A596" s="7"/>
      <c r="B596"/>
    </row>
    <row r="597" spans="1:2" x14ac:dyDescent="0.35">
      <c r="A597" s="7"/>
      <c r="B597"/>
    </row>
    <row r="598" spans="1:2" x14ac:dyDescent="0.35">
      <c r="A598" s="7"/>
      <c r="B598"/>
    </row>
    <row r="599" spans="1:2" x14ac:dyDescent="0.35">
      <c r="A599" s="7"/>
      <c r="B599"/>
    </row>
    <row r="600" spans="1:2" x14ac:dyDescent="0.35">
      <c r="A600" s="7"/>
      <c r="B600"/>
    </row>
    <row r="601" spans="1:2" x14ac:dyDescent="0.35">
      <c r="A601" s="7"/>
      <c r="B601"/>
    </row>
    <row r="602" spans="1:2" x14ac:dyDescent="0.35">
      <c r="A602" s="7"/>
      <c r="B602"/>
    </row>
    <row r="603" spans="1:2" x14ac:dyDescent="0.35">
      <c r="A603" s="7"/>
      <c r="B603"/>
    </row>
    <row r="604" spans="1:2" x14ac:dyDescent="0.35">
      <c r="A604" s="7"/>
      <c r="B604"/>
    </row>
    <row r="605" spans="1:2" x14ac:dyDescent="0.35">
      <c r="A605" s="7"/>
      <c r="B605"/>
    </row>
    <row r="606" spans="1:2" x14ac:dyDescent="0.35">
      <c r="A606" s="7"/>
      <c r="B606"/>
    </row>
    <row r="607" spans="1:2" x14ac:dyDescent="0.35">
      <c r="A607" s="7"/>
      <c r="B607"/>
    </row>
    <row r="608" spans="1:2" x14ac:dyDescent="0.35">
      <c r="A608" s="7"/>
      <c r="B608"/>
    </row>
    <row r="609" spans="1:2" x14ac:dyDescent="0.35">
      <c r="A609" s="7"/>
      <c r="B609"/>
    </row>
    <row r="610" spans="1:2" x14ac:dyDescent="0.35">
      <c r="A610" s="7"/>
      <c r="B610"/>
    </row>
    <row r="611" spans="1:2" x14ac:dyDescent="0.35">
      <c r="A611" s="7"/>
      <c r="B611"/>
    </row>
    <row r="612" spans="1:2" x14ac:dyDescent="0.35">
      <c r="A612" s="7"/>
      <c r="B612"/>
    </row>
    <row r="613" spans="1:2" x14ac:dyDescent="0.35">
      <c r="A613" s="7"/>
      <c r="B613"/>
    </row>
    <row r="614" spans="1:2" x14ac:dyDescent="0.35">
      <c r="A614" s="7"/>
      <c r="B614"/>
    </row>
    <row r="615" spans="1:2" x14ac:dyDescent="0.35">
      <c r="A615" s="7"/>
      <c r="B615"/>
    </row>
    <row r="616" spans="1:2" x14ac:dyDescent="0.35">
      <c r="A616" s="7"/>
      <c r="B616"/>
    </row>
    <row r="617" spans="1:2" x14ac:dyDescent="0.35">
      <c r="A617" s="7"/>
      <c r="B617"/>
    </row>
    <row r="618" spans="1:2" x14ac:dyDescent="0.35">
      <c r="A618" s="7"/>
      <c r="B618"/>
    </row>
    <row r="619" spans="1:2" x14ac:dyDescent="0.35">
      <c r="A619" s="7"/>
      <c r="B619"/>
    </row>
    <row r="620" spans="1:2" x14ac:dyDescent="0.35">
      <c r="A620" s="7"/>
      <c r="B620"/>
    </row>
    <row r="621" spans="1:2" x14ac:dyDescent="0.35">
      <c r="A621" s="7"/>
      <c r="B621"/>
    </row>
    <row r="622" spans="1:2" x14ac:dyDescent="0.35">
      <c r="A622" s="7"/>
      <c r="B622"/>
    </row>
    <row r="623" spans="1:2" x14ac:dyDescent="0.35">
      <c r="A623" s="7"/>
      <c r="B623"/>
    </row>
    <row r="624" spans="1:2" x14ac:dyDescent="0.35">
      <c r="A624" s="7"/>
      <c r="B624"/>
    </row>
    <row r="625" spans="1:2" x14ac:dyDescent="0.35">
      <c r="A625" s="7"/>
      <c r="B625"/>
    </row>
    <row r="626" spans="1:2" x14ac:dyDescent="0.35">
      <c r="A626" s="7"/>
      <c r="B626"/>
    </row>
    <row r="627" spans="1:2" x14ac:dyDescent="0.35">
      <c r="A627" s="7"/>
      <c r="B627"/>
    </row>
    <row r="628" spans="1:2" x14ac:dyDescent="0.35">
      <c r="A628" s="7"/>
      <c r="B628"/>
    </row>
    <row r="629" spans="1:2" x14ac:dyDescent="0.35">
      <c r="A629" s="7"/>
      <c r="B629"/>
    </row>
    <row r="630" spans="1:2" x14ac:dyDescent="0.35">
      <c r="A630" s="7"/>
      <c r="B630"/>
    </row>
    <row r="631" spans="1:2" x14ac:dyDescent="0.35">
      <c r="A631" s="7"/>
      <c r="B631"/>
    </row>
    <row r="632" spans="1:2" x14ac:dyDescent="0.35">
      <c r="A632" s="7"/>
      <c r="B632"/>
    </row>
    <row r="633" spans="1:2" x14ac:dyDescent="0.35">
      <c r="A633" s="7"/>
      <c r="B633"/>
    </row>
    <row r="634" spans="1:2" x14ac:dyDescent="0.35">
      <c r="A634" s="7"/>
      <c r="B634"/>
    </row>
    <row r="635" spans="1:2" x14ac:dyDescent="0.35">
      <c r="A635" s="7"/>
      <c r="B635"/>
    </row>
    <row r="636" spans="1:2" x14ac:dyDescent="0.35">
      <c r="A636" s="7"/>
      <c r="B636"/>
    </row>
    <row r="637" spans="1:2" x14ac:dyDescent="0.35">
      <c r="A637" s="7"/>
      <c r="B637"/>
    </row>
    <row r="638" spans="1:2" x14ac:dyDescent="0.35">
      <c r="A638" s="7"/>
      <c r="B638"/>
    </row>
    <row r="639" spans="1:2" x14ac:dyDescent="0.35">
      <c r="A639" s="7"/>
      <c r="B639"/>
    </row>
    <row r="640" spans="1:2" x14ac:dyDescent="0.35">
      <c r="A640" s="7"/>
      <c r="B640"/>
    </row>
    <row r="641" spans="1:2" x14ac:dyDescent="0.35">
      <c r="A641" s="7"/>
      <c r="B641"/>
    </row>
    <row r="642" spans="1:2" x14ac:dyDescent="0.35">
      <c r="A642" s="7"/>
      <c r="B642"/>
    </row>
    <row r="643" spans="1:2" x14ac:dyDescent="0.35">
      <c r="A643" s="7"/>
      <c r="B643"/>
    </row>
    <row r="644" spans="1:2" x14ac:dyDescent="0.35">
      <c r="A644" s="7"/>
      <c r="B644"/>
    </row>
    <row r="645" spans="1:2" x14ac:dyDescent="0.35">
      <c r="A645" s="7"/>
      <c r="B645"/>
    </row>
    <row r="646" spans="1:2" x14ac:dyDescent="0.35">
      <c r="A646" s="7"/>
      <c r="B646"/>
    </row>
    <row r="647" spans="1:2" x14ac:dyDescent="0.35">
      <c r="A647" s="7"/>
      <c r="B647"/>
    </row>
    <row r="648" spans="1:2" x14ac:dyDescent="0.35">
      <c r="A648" s="7"/>
      <c r="B648"/>
    </row>
    <row r="649" spans="1:2" x14ac:dyDescent="0.35">
      <c r="A649" s="7"/>
      <c r="B649"/>
    </row>
    <row r="650" spans="1:2" x14ac:dyDescent="0.35">
      <c r="A650" s="7"/>
      <c r="B650"/>
    </row>
    <row r="651" spans="1:2" x14ac:dyDescent="0.35">
      <c r="A651" s="7"/>
      <c r="B651"/>
    </row>
    <row r="652" spans="1:2" x14ac:dyDescent="0.35">
      <c r="A652" s="7"/>
      <c r="B652"/>
    </row>
    <row r="653" spans="1:2" x14ac:dyDescent="0.35">
      <c r="A653" s="7"/>
      <c r="B653"/>
    </row>
    <row r="654" spans="1:2" x14ac:dyDescent="0.35">
      <c r="A654" s="7"/>
      <c r="B654"/>
    </row>
    <row r="655" spans="1:2" x14ac:dyDescent="0.35">
      <c r="A655" s="7">
        <v>1</v>
      </c>
      <c r="B655"/>
    </row>
    <row r="656" spans="1:2" x14ac:dyDescent="0.35">
      <c r="A656" s="7">
        <v>1</v>
      </c>
      <c r="B656"/>
    </row>
    <row r="657" spans="1:2" x14ac:dyDescent="0.35">
      <c r="A657" s="7">
        <v>1</v>
      </c>
      <c r="B657"/>
    </row>
    <row r="658" spans="1:2" x14ac:dyDescent="0.35">
      <c r="A658" s="7">
        <v>1</v>
      </c>
      <c r="B658"/>
    </row>
    <row r="659" spans="1:2" x14ac:dyDescent="0.35">
      <c r="A659" s="7">
        <v>1</v>
      </c>
      <c r="B659"/>
    </row>
    <row r="660" spans="1:2" x14ac:dyDescent="0.35">
      <c r="A660" s="7">
        <v>1</v>
      </c>
      <c r="B660"/>
    </row>
    <row r="661" spans="1:2" x14ac:dyDescent="0.35">
      <c r="A661" s="7">
        <v>1</v>
      </c>
      <c r="B661"/>
    </row>
    <row r="662" spans="1:2" x14ac:dyDescent="0.35">
      <c r="A662" s="7">
        <v>1</v>
      </c>
      <c r="B662"/>
    </row>
    <row r="663" spans="1:2" x14ac:dyDescent="0.35">
      <c r="A663" s="7">
        <v>1</v>
      </c>
      <c r="B663"/>
    </row>
    <row r="664" spans="1:2" x14ac:dyDescent="0.35">
      <c r="A664" s="7">
        <v>1</v>
      </c>
      <c r="B664"/>
    </row>
    <row r="665" spans="1:2" x14ac:dyDescent="0.35">
      <c r="A665" s="7">
        <v>1</v>
      </c>
      <c r="B665"/>
    </row>
    <row r="666" spans="1:2" x14ac:dyDescent="0.35">
      <c r="A666" s="7">
        <v>1</v>
      </c>
      <c r="B666"/>
    </row>
    <row r="667" spans="1:2" x14ac:dyDescent="0.35">
      <c r="A667" s="7">
        <v>1</v>
      </c>
      <c r="B667"/>
    </row>
    <row r="668" spans="1:2" x14ac:dyDescent="0.35">
      <c r="A668" s="7">
        <v>1</v>
      </c>
      <c r="B668"/>
    </row>
    <row r="669" spans="1:2" x14ac:dyDescent="0.35">
      <c r="A669" s="7">
        <v>1</v>
      </c>
      <c r="B669"/>
    </row>
    <row r="670" spans="1:2" x14ac:dyDescent="0.35">
      <c r="A670" s="7">
        <v>1</v>
      </c>
      <c r="B670"/>
    </row>
    <row r="671" spans="1:2" x14ac:dyDescent="0.35">
      <c r="A671" s="7">
        <v>1</v>
      </c>
      <c r="B671"/>
    </row>
    <row r="672" spans="1:2" x14ac:dyDescent="0.35">
      <c r="A672" s="7">
        <v>1</v>
      </c>
      <c r="B672"/>
    </row>
    <row r="673" spans="1:2" x14ac:dyDescent="0.35">
      <c r="A673" s="7">
        <v>1</v>
      </c>
      <c r="B673"/>
    </row>
    <row r="674" spans="1:2" x14ac:dyDescent="0.35">
      <c r="A674" s="7">
        <v>1</v>
      </c>
      <c r="B674"/>
    </row>
    <row r="675" spans="1:2" x14ac:dyDescent="0.35">
      <c r="A675" s="7">
        <v>1</v>
      </c>
      <c r="B675"/>
    </row>
    <row r="676" spans="1:2" x14ac:dyDescent="0.35">
      <c r="A676" s="7">
        <v>1</v>
      </c>
      <c r="B676"/>
    </row>
    <row r="677" spans="1:2" x14ac:dyDescent="0.35">
      <c r="A677" s="7">
        <v>1</v>
      </c>
      <c r="B677"/>
    </row>
    <row r="678" spans="1:2" x14ac:dyDescent="0.35">
      <c r="A678" s="7">
        <v>1</v>
      </c>
      <c r="B678"/>
    </row>
    <row r="679" spans="1:2" x14ac:dyDescent="0.35">
      <c r="A679" s="7">
        <v>1</v>
      </c>
      <c r="B679"/>
    </row>
    <row r="680" spans="1:2" x14ac:dyDescent="0.35">
      <c r="A680" s="7">
        <v>1</v>
      </c>
      <c r="B680"/>
    </row>
    <row r="681" spans="1:2" x14ac:dyDescent="0.35">
      <c r="A681" s="7">
        <v>1</v>
      </c>
      <c r="B681"/>
    </row>
    <row r="682" spans="1:2" x14ac:dyDescent="0.35">
      <c r="A682" s="7">
        <v>1</v>
      </c>
      <c r="B682"/>
    </row>
    <row r="683" spans="1:2" x14ac:dyDescent="0.35">
      <c r="A683" s="7">
        <v>1</v>
      </c>
      <c r="B683"/>
    </row>
    <row r="684" spans="1:2" x14ac:dyDescent="0.35">
      <c r="A684" s="7">
        <v>1</v>
      </c>
      <c r="B684"/>
    </row>
    <row r="685" spans="1:2" x14ac:dyDescent="0.35">
      <c r="A685" s="7">
        <v>1</v>
      </c>
      <c r="B685"/>
    </row>
    <row r="686" spans="1:2" x14ac:dyDescent="0.35">
      <c r="A686" s="7">
        <v>1</v>
      </c>
      <c r="B686"/>
    </row>
    <row r="687" spans="1:2" x14ac:dyDescent="0.35">
      <c r="A687" s="7">
        <v>1</v>
      </c>
      <c r="B687"/>
    </row>
    <row r="688" spans="1:2" x14ac:dyDescent="0.35">
      <c r="A688" s="7">
        <v>1</v>
      </c>
      <c r="B688"/>
    </row>
    <row r="689" spans="1:2" x14ac:dyDescent="0.35">
      <c r="A689" s="7">
        <v>1</v>
      </c>
      <c r="B689"/>
    </row>
    <row r="690" spans="1:2" x14ac:dyDescent="0.35">
      <c r="A690" s="7">
        <v>1</v>
      </c>
      <c r="B690"/>
    </row>
    <row r="691" spans="1:2" x14ac:dyDescent="0.35">
      <c r="A691" s="7">
        <v>1</v>
      </c>
      <c r="B691"/>
    </row>
    <row r="692" spans="1:2" x14ac:dyDescent="0.35">
      <c r="A692" s="7">
        <v>1</v>
      </c>
      <c r="B692"/>
    </row>
    <row r="693" spans="1:2" x14ac:dyDescent="0.35">
      <c r="A693" s="7">
        <v>1</v>
      </c>
      <c r="B693"/>
    </row>
    <row r="694" spans="1:2" x14ac:dyDescent="0.35">
      <c r="A694" s="7">
        <v>1</v>
      </c>
      <c r="B694"/>
    </row>
    <row r="695" spans="1:2" x14ac:dyDescent="0.35">
      <c r="A695" s="7">
        <v>1</v>
      </c>
      <c r="B695"/>
    </row>
    <row r="696" spans="1:2" x14ac:dyDescent="0.35">
      <c r="A696" s="7">
        <v>1</v>
      </c>
      <c r="B696"/>
    </row>
    <row r="697" spans="1:2" x14ac:dyDescent="0.35">
      <c r="A697" s="7">
        <v>1</v>
      </c>
      <c r="B697"/>
    </row>
    <row r="698" spans="1:2" x14ac:dyDescent="0.35">
      <c r="A698" s="7">
        <v>1</v>
      </c>
      <c r="B698"/>
    </row>
    <row r="699" spans="1:2" x14ac:dyDescent="0.35">
      <c r="A699" s="7">
        <v>1</v>
      </c>
      <c r="B699"/>
    </row>
    <row r="700" spans="1:2" x14ac:dyDescent="0.35">
      <c r="A700" s="7">
        <v>1</v>
      </c>
      <c r="B700"/>
    </row>
    <row r="701" spans="1:2" x14ac:dyDescent="0.35">
      <c r="A701" s="7">
        <v>1</v>
      </c>
      <c r="B701"/>
    </row>
    <row r="702" spans="1:2" x14ac:dyDescent="0.35">
      <c r="A702" s="7">
        <v>1</v>
      </c>
      <c r="B702"/>
    </row>
    <row r="703" spans="1:2" x14ac:dyDescent="0.35">
      <c r="A703" s="7">
        <v>1</v>
      </c>
      <c r="B703"/>
    </row>
    <row r="704" spans="1:2" x14ac:dyDescent="0.35">
      <c r="A704" s="7">
        <v>1</v>
      </c>
      <c r="B704"/>
    </row>
    <row r="705" spans="1:2" x14ac:dyDescent="0.35">
      <c r="A705" s="7">
        <v>1</v>
      </c>
      <c r="B705"/>
    </row>
    <row r="706" spans="1:2" x14ac:dyDescent="0.35">
      <c r="A706" s="7">
        <v>1</v>
      </c>
      <c r="B706"/>
    </row>
    <row r="707" spans="1:2" x14ac:dyDescent="0.35">
      <c r="A707" s="7">
        <v>1</v>
      </c>
      <c r="B707"/>
    </row>
    <row r="708" spans="1:2" x14ac:dyDescent="0.35">
      <c r="A708" s="7">
        <v>1</v>
      </c>
      <c r="B708"/>
    </row>
    <row r="709" spans="1:2" x14ac:dyDescent="0.35">
      <c r="A709" s="7">
        <v>1</v>
      </c>
      <c r="B709"/>
    </row>
    <row r="710" spans="1:2" x14ac:dyDescent="0.35">
      <c r="A710" s="7">
        <v>1</v>
      </c>
      <c r="B710"/>
    </row>
    <row r="711" spans="1:2" x14ac:dyDescent="0.35">
      <c r="A711" s="7">
        <v>1</v>
      </c>
      <c r="B711"/>
    </row>
    <row r="712" spans="1:2" x14ac:dyDescent="0.35">
      <c r="A712" s="7">
        <v>1</v>
      </c>
      <c r="B712"/>
    </row>
    <row r="713" spans="1:2" x14ac:dyDescent="0.35">
      <c r="A713" s="7">
        <v>1</v>
      </c>
      <c r="B713"/>
    </row>
    <row r="714" spans="1:2" x14ac:dyDescent="0.35">
      <c r="A714" s="7">
        <v>1</v>
      </c>
      <c r="B714"/>
    </row>
    <row r="715" spans="1:2" x14ac:dyDescent="0.35">
      <c r="A715" s="7">
        <v>1</v>
      </c>
      <c r="B715"/>
    </row>
    <row r="716" spans="1:2" x14ac:dyDescent="0.35">
      <c r="A716" s="7">
        <v>1</v>
      </c>
      <c r="B716"/>
    </row>
    <row r="717" spans="1:2" x14ac:dyDescent="0.35">
      <c r="A717" s="7">
        <v>1</v>
      </c>
      <c r="B717"/>
    </row>
    <row r="718" spans="1:2" x14ac:dyDescent="0.35">
      <c r="A718" s="7">
        <v>1</v>
      </c>
      <c r="B718"/>
    </row>
    <row r="719" spans="1:2" x14ac:dyDescent="0.35">
      <c r="A719" s="7">
        <v>1</v>
      </c>
      <c r="B719"/>
    </row>
    <row r="720" spans="1:2" x14ac:dyDescent="0.35">
      <c r="A720" s="7">
        <v>1</v>
      </c>
      <c r="B720"/>
    </row>
    <row r="721" spans="1:2" x14ac:dyDescent="0.35">
      <c r="A721" s="7">
        <v>1</v>
      </c>
      <c r="B721"/>
    </row>
    <row r="722" spans="1:2" x14ac:dyDescent="0.35">
      <c r="A722" s="7">
        <v>1</v>
      </c>
      <c r="B722"/>
    </row>
    <row r="723" spans="1:2" x14ac:dyDescent="0.35">
      <c r="A723" s="7">
        <v>1</v>
      </c>
      <c r="B723"/>
    </row>
    <row r="724" spans="1:2" x14ac:dyDescent="0.35">
      <c r="A724" s="7">
        <v>1</v>
      </c>
      <c r="B724"/>
    </row>
    <row r="725" spans="1:2" x14ac:dyDescent="0.35">
      <c r="A725" s="7">
        <v>1</v>
      </c>
      <c r="B725"/>
    </row>
    <row r="726" spans="1:2" x14ac:dyDescent="0.35">
      <c r="A726" s="7">
        <v>1</v>
      </c>
      <c r="B726"/>
    </row>
    <row r="727" spans="1:2" x14ac:dyDescent="0.35">
      <c r="A727" s="7">
        <v>1</v>
      </c>
      <c r="B727"/>
    </row>
    <row r="728" spans="1:2" x14ac:dyDescent="0.35">
      <c r="A728" s="7">
        <v>1</v>
      </c>
      <c r="B728"/>
    </row>
    <row r="729" spans="1:2" x14ac:dyDescent="0.35">
      <c r="A729" s="7">
        <v>1</v>
      </c>
      <c r="B729"/>
    </row>
    <row r="730" spans="1:2" x14ac:dyDescent="0.35">
      <c r="A730" s="7">
        <v>1</v>
      </c>
      <c r="B730"/>
    </row>
    <row r="731" spans="1:2" x14ac:dyDescent="0.35">
      <c r="A731" s="7">
        <v>1</v>
      </c>
      <c r="B731"/>
    </row>
    <row r="732" spans="1:2" x14ac:dyDescent="0.35">
      <c r="A732" s="7">
        <v>1</v>
      </c>
      <c r="B732"/>
    </row>
    <row r="733" spans="1:2" x14ac:dyDescent="0.35">
      <c r="A733" s="7">
        <v>1</v>
      </c>
      <c r="B733"/>
    </row>
    <row r="734" spans="1:2" x14ac:dyDescent="0.35">
      <c r="A734" s="7">
        <v>1</v>
      </c>
      <c r="B734"/>
    </row>
    <row r="735" spans="1:2" x14ac:dyDescent="0.35">
      <c r="A735" s="7">
        <v>1</v>
      </c>
      <c r="B735"/>
    </row>
    <row r="736" spans="1:2" x14ac:dyDescent="0.35">
      <c r="A736" s="7">
        <v>1</v>
      </c>
      <c r="B736"/>
    </row>
    <row r="737" spans="1:2" x14ac:dyDescent="0.35">
      <c r="A737" s="7">
        <v>1</v>
      </c>
      <c r="B737"/>
    </row>
    <row r="738" spans="1:2" x14ac:dyDescent="0.35">
      <c r="A738" s="7">
        <v>1</v>
      </c>
      <c r="B738"/>
    </row>
    <row r="739" spans="1:2" x14ac:dyDescent="0.35">
      <c r="A739" s="7">
        <v>1</v>
      </c>
      <c r="B739"/>
    </row>
    <row r="740" spans="1:2" x14ac:dyDescent="0.35">
      <c r="A740" s="7">
        <v>1</v>
      </c>
      <c r="B740"/>
    </row>
    <row r="741" spans="1:2" x14ac:dyDescent="0.35">
      <c r="A741" s="7">
        <v>1</v>
      </c>
      <c r="B741"/>
    </row>
    <row r="742" spans="1:2" x14ac:dyDescent="0.35">
      <c r="A742" s="7">
        <v>1</v>
      </c>
      <c r="B742"/>
    </row>
    <row r="743" spans="1:2" x14ac:dyDescent="0.35">
      <c r="A743" s="7">
        <v>1</v>
      </c>
      <c r="B743"/>
    </row>
    <row r="744" spans="1:2" x14ac:dyDescent="0.35">
      <c r="A744" s="7">
        <v>1</v>
      </c>
      <c r="B744"/>
    </row>
    <row r="745" spans="1:2" x14ac:dyDescent="0.35">
      <c r="A745" s="7">
        <v>1</v>
      </c>
      <c r="B745"/>
    </row>
    <row r="746" spans="1:2" x14ac:dyDescent="0.35">
      <c r="A746" s="7">
        <v>1</v>
      </c>
      <c r="B746"/>
    </row>
    <row r="747" spans="1:2" x14ac:dyDescent="0.35">
      <c r="A747" s="7">
        <v>1</v>
      </c>
      <c r="B747"/>
    </row>
    <row r="748" spans="1:2" x14ac:dyDescent="0.35">
      <c r="A748" s="7">
        <v>1</v>
      </c>
      <c r="B748"/>
    </row>
    <row r="749" spans="1:2" x14ac:dyDescent="0.35">
      <c r="A749" s="7">
        <v>1</v>
      </c>
      <c r="B749"/>
    </row>
    <row r="750" spans="1:2" x14ac:dyDescent="0.35">
      <c r="A750" s="7">
        <v>1</v>
      </c>
      <c r="B750"/>
    </row>
    <row r="751" spans="1:2" x14ac:dyDescent="0.35">
      <c r="A751" s="7">
        <v>1</v>
      </c>
      <c r="B751"/>
    </row>
    <row r="752" spans="1:2" x14ac:dyDescent="0.35">
      <c r="A752" s="7">
        <v>1</v>
      </c>
      <c r="B752"/>
    </row>
    <row r="753" spans="1:2" x14ac:dyDescent="0.35">
      <c r="A753" s="7">
        <v>1</v>
      </c>
      <c r="B753"/>
    </row>
    <row r="754" spans="1:2" x14ac:dyDescent="0.35">
      <c r="A754" s="7">
        <v>1</v>
      </c>
      <c r="B754"/>
    </row>
    <row r="755" spans="1:2" x14ac:dyDescent="0.35">
      <c r="A755" s="7">
        <v>1</v>
      </c>
      <c r="B755"/>
    </row>
    <row r="756" spans="1:2" x14ac:dyDescent="0.35">
      <c r="A756" s="7">
        <v>1</v>
      </c>
      <c r="B756"/>
    </row>
    <row r="757" spans="1:2" x14ac:dyDescent="0.35">
      <c r="A757" s="7">
        <v>1</v>
      </c>
      <c r="B757"/>
    </row>
    <row r="758" spans="1:2" x14ac:dyDescent="0.35">
      <c r="A758" s="7">
        <v>1</v>
      </c>
      <c r="B758"/>
    </row>
    <row r="759" spans="1:2" x14ac:dyDescent="0.35">
      <c r="A759" s="7">
        <v>1</v>
      </c>
      <c r="B759"/>
    </row>
    <row r="760" spans="1:2" x14ac:dyDescent="0.35">
      <c r="A760" s="7">
        <v>1</v>
      </c>
      <c r="B760"/>
    </row>
    <row r="761" spans="1:2" x14ac:dyDescent="0.35">
      <c r="A761" s="7">
        <v>1</v>
      </c>
      <c r="B761"/>
    </row>
    <row r="762" spans="1:2" x14ac:dyDescent="0.35">
      <c r="A762" s="7">
        <v>1</v>
      </c>
      <c r="B762"/>
    </row>
    <row r="763" spans="1:2" x14ac:dyDescent="0.35">
      <c r="A763" s="7">
        <v>1</v>
      </c>
      <c r="B763"/>
    </row>
    <row r="764" spans="1:2" x14ac:dyDescent="0.35">
      <c r="A764" s="7">
        <v>1</v>
      </c>
      <c r="B764"/>
    </row>
    <row r="765" spans="1:2" x14ac:dyDescent="0.35">
      <c r="A765" s="7">
        <v>1</v>
      </c>
      <c r="B765"/>
    </row>
    <row r="766" spans="1:2" x14ac:dyDescent="0.35">
      <c r="A766" s="7">
        <v>1</v>
      </c>
      <c r="B766"/>
    </row>
    <row r="767" spans="1:2" x14ac:dyDescent="0.35">
      <c r="A767" s="7">
        <v>1</v>
      </c>
      <c r="B767"/>
    </row>
    <row r="768" spans="1:2" x14ac:dyDescent="0.35">
      <c r="A768" s="7">
        <v>1</v>
      </c>
      <c r="B768"/>
    </row>
    <row r="769" spans="1:2" x14ac:dyDescent="0.35">
      <c r="A769" s="7">
        <v>1</v>
      </c>
      <c r="B769"/>
    </row>
    <row r="770" spans="1:2" x14ac:dyDescent="0.35">
      <c r="A770" s="7">
        <v>1</v>
      </c>
      <c r="B770"/>
    </row>
    <row r="771" spans="1:2" x14ac:dyDescent="0.35">
      <c r="A771" s="7">
        <v>1</v>
      </c>
      <c r="B771"/>
    </row>
    <row r="772" spans="1:2" x14ac:dyDescent="0.35">
      <c r="A772" s="7">
        <v>1</v>
      </c>
      <c r="B772"/>
    </row>
    <row r="773" spans="1:2" x14ac:dyDescent="0.35">
      <c r="A773" s="7">
        <v>1</v>
      </c>
      <c r="B773"/>
    </row>
    <row r="774" spans="1:2" x14ac:dyDescent="0.35">
      <c r="A774" s="7">
        <v>1</v>
      </c>
      <c r="B774"/>
    </row>
    <row r="775" spans="1:2" x14ac:dyDescent="0.35">
      <c r="A775" s="7">
        <v>1</v>
      </c>
      <c r="B775"/>
    </row>
    <row r="776" spans="1:2" x14ac:dyDescent="0.35">
      <c r="A776" s="7">
        <v>1</v>
      </c>
      <c r="B776"/>
    </row>
    <row r="777" spans="1:2" x14ac:dyDescent="0.35">
      <c r="A777" s="7">
        <v>1</v>
      </c>
      <c r="B777"/>
    </row>
    <row r="778" spans="1:2" x14ac:dyDescent="0.35">
      <c r="A778" s="7">
        <v>1</v>
      </c>
      <c r="B778"/>
    </row>
    <row r="779" spans="1:2" x14ac:dyDescent="0.35">
      <c r="A779" s="7">
        <v>1</v>
      </c>
      <c r="B779"/>
    </row>
    <row r="780" spans="1:2" x14ac:dyDescent="0.35">
      <c r="A780" s="7">
        <v>1</v>
      </c>
      <c r="B780"/>
    </row>
    <row r="781" spans="1:2" x14ac:dyDescent="0.35">
      <c r="A781" s="7">
        <v>1</v>
      </c>
      <c r="B781"/>
    </row>
    <row r="782" spans="1:2" x14ac:dyDescent="0.35">
      <c r="A782" s="7">
        <v>1</v>
      </c>
      <c r="B782"/>
    </row>
    <row r="783" spans="1:2" x14ac:dyDescent="0.35">
      <c r="A783" s="7">
        <v>1</v>
      </c>
      <c r="B783"/>
    </row>
    <row r="784" spans="1:2" x14ac:dyDescent="0.35">
      <c r="A784" s="7">
        <v>1</v>
      </c>
      <c r="B784"/>
    </row>
    <row r="785" spans="1:2" x14ac:dyDescent="0.35">
      <c r="A785" s="7">
        <v>1</v>
      </c>
      <c r="B785"/>
    </row>
    <row r="786" spans="1:2" x14ac:dyDescent="0.35">
      <c r="A786" s="7">
        <v>1</v>
      </c>
      <c r="B786"/>
    </row>
    <row r="787" spans="1:2" x14ac:dyDescent="0.35">
      <c r="A787" s="7">
        <v>1</v>
      </c>
      <c r="B787"/>
    </row>
    <row r="788" spans="1:2" x14ac:dyDescent="0.35">
      <c r="A788" s="7">
        <v>1</v>
      </c>
      <c r="B788"/>
    </row>
    <row r="789" spans="1:2" x14ac:dyDescent="0.35">
      <c r="A789" s="7">
        <v>1</v>
      </c>
      <c r="B789"/>
    </row>
    <row r="790" spans="1:2" x14ac:dyDescent="0.35">
      <c r="A790" s="7">
        <v>1</v>
      </c>
      <c r="B790"/>
    </row>
    <row r="791" spans="1:2" x14ac:dyDescent="0.35">
      <c r="A791" s="7">
        <v>1</v>
      </c>
      <c r="B791"/>
    </row>
    <row r="792" spans="1:2" x14ac:dyDescent="0.35">
      <c r="A792" s="7">
        <v>1</v>
      </c>
      <c r="B792"/>
    </row>
    <row r="793" spans="1:2" x14ac:dyDescent="0.35">
      <c r="A793" s="7">
        <v>1</v>
      </c>
      <c r="B793"/>
    </row>
    <row r="794" spans="1:2" x14ac:dyDescent="0.35">
      <c r="A794" s="7">
        <v>1</v>
      </c>
      <c r="B794"/>
    </row>
    <row r="795" spans="1:2" x14ac:dyDescent="0.35">
      <c r="A795" s="7">
        <v>1</v>
      </c>
      <c r="B795"/>
    </row>
    <row r="796" spans="1:2" x14ac:dyDescent="0.35">
      <c r="A796" s="7">
        <v>1</v>
      </c>
      <c r="B796"/>
    </row>
    <row r="797" spans="1:2" x14ac:dyDescent="0.35">
      <c r="A797" s="7">
        <v>1</v>
      </c>
      <c r="B797"/>
    </row>
    <row r="798" spans="1:2" x14ac:dyDescent="0.35">
      <c r="A798" s="7">
        <v>1</v>
      </c>
      <c r="B798"/>
    </row>
    <row r="799" spans="1:2" x14ac:dyDescent="0.35">
      <c r="A799" s="7">
        <v>1</v>
      </c>
      <c r="B799"/>
    </row>
    <row r="800" spans="1:2" x14ac:dyDescent="0.35">
      <c r="A800" s="7">
        <v>1</v>
      </c>
      <c r="B800"/>
    </row>
    <row r="801" spans="1:2" x14ac:dyDescent="0.35">
      <c r="A801" s="7">
        <v>1</v>
      </c>
      <c r="B801"/>
    </row>
    <row r="802" spans="1:2" x14ac:dyDescent="0.35">
      <c r="A802" s="7">
        <v>1</v>
      </c>
      <c r="B802"/>
    </row>
    <row r="803" spans="1:2" x14ac:dyDescent="0.35">
      <c r="A803" s="7">
        <v>1</v>
      </c>
      <c r="B803"/>
    </row>
    <row r="804" spans="1:2" x14ac:dyDescent="0.35">
      <c r="A804" s="7">
        <v>1</v>
      </c>
      <c r="B804"/>
    </row>
    <row r="805" spans="1:2" x14ac:dyDescent="0.35">
      <c r="A805" s="7">
        <v>1</v>
      </c>
      <c r="B805"/>
    </row>
    <row r="806" spans="1:2" x14ac:dyDescent="0.35">
      <c r="A806" s="7">
        <v>1</v>
      </c>
      <c r="B806"/>
    </row>
    <row r="807" spans="1:2" x14ac:dyDescent="0.35">
      <c r="A807" s="7">
        <v>1</v>
      </c>
      <c r="B807"/>
    </row>
    <row r="808" spans="1:2" x14ac:dyDescent="0.35">
      <c r="A808" s="7">
        <v>1</v>
      </c>
      <c r="B808"/>
    </row>
    <row r="809" spans="1:2" x14ac:dyDescent="0.35">
      <c r="A809" s="7">
        <v>1</v>
      </c>
      <c r="B809"/>
    </row>
    <row r="810" spans="1:2" x14ac:dyDescent="0.35">
      <c r="A810" s="7">
        <v>1</v>
      </c>
      <c r="B810"/>
    </row>
    <row r="811" spans="1:2" x14ac:dyDescent="0.35">
      <c r="A811" s="7">
        <v>1</v>
      </c>
      <c r="B811"/>
    </row>
    <row r="812" spans="1:2" x14ac:dyDescent="0.35">
      <c r="A812" s="7">
        <v>1</v>
      </c>
      <c r="B812"/>
    </row>
    <row r="813" spans="1:2" x14ac:dyDescent="0.35">
      <c r="A813" s="7">
        <v>1</v>
      </c>
      <c r="B813"/>
    </row>
    <row r="814" spans="1:2" x14ac:dyDescent="0.35">
      <c r="A814" s="7">
        <v>1</v>
      </c>
      <c r="B814"/>
    </row>
    <row r="815" spans="1:2" x14ac:dyDescent="0.35">
      <c r="A815" s="7">
        <v>1</v>
      </c>
      <c r="B815"/>
    </row>
    <row r="816" spans="1:2" x14ac:dyDescent="0.35">
      <c r="A816" s="7">
        <v>1</v>
      </c>
      <c r="B816"/>
    </row>
    <row r="817" spans="1:2" x14ac:dyDescent="0.35">
      <c r="A817" s="7">
        <v>1</v>
      </c>
      <c r="B817"/>
    </row>
    <row r="818" spans="1:2" x14ac:dyDescent="0.35">
      <c r="A818" s="7">
        <v>1</v>
      </c>
      <c r="B818"/>
    </row>
    <row r="819" spans="1:2" x14ac:dyDescent="0.35">
      <c r="A819" s="7">
        <v>1</v>
      </c>
      <c r="B819"/>
    </row>
    <row r="820" spans="1:2" x14ac:dyDescent="0.35">
      <c r="A820" s="7">
        <v>1</v>
      </c>
      <c r="B820"/>
    </row>
    <row r="821" spans="1:2" x14ac:dyDescent="0.35">
      <c r="A821" s="7">
        <v>1</v>
      </c>
      <c r="B821"/>
    </row>
    <row r="822" spans="1:2" x14ac:dyDescent="0.35">
      <c r="A822" s="7">
        <v>1</v>
      </c>
      <c r="B822"/>
    </row>
    <row r="823" spans="1:2" x14ac:dyDescent="0.35">
      <c r="A823" s="7">
        <v>1</v>
      </c>
      <c r="B823"/>
    </row>
    <row r="824" spans="1:2" x14ac:dyDescent="0.35">
      <c r="A824" s="7">
        <v>1</v>
      </c>
      <c r="B824"/>
    </row>
    <row r="825" spans="1:2" x14ac:dyDescent="0.35">
      <c r="A825" s="7">
        <v>1</v>
      </c>
      <c r="B825"/>
    </row>
    <row r="826" spans="1:2" x14ac:dyDescent="0.35">
      <c r="A826" s="7">
        <v>1</v>
      </c>
      <c r="B826"/>
    </row>
    <row r="827" spans="1:2" x14ac:dyDescent="0.35">
      <c r="A827" s="7">
        <v>1</v>
      </c>
      <c r="B827"/>
    </row>
    <row r="828" spans="1:2" x14ac:dyDescent="0.35">
      <c r="A828" s="7">
        <v>1</v>
      </c>
      <c r="B828"/>
    </row>
    <row r="829" spans="1:2" x14ac:dyDescent="0.35">
      <c r="A829" s="7">
        <v>1</v>
      </c>
      <c r="B829"/>
    </row>
    <row r="830" spans="1:2" x14ac:dyDescent="0.35">
      <c r="A830" s="7">
        <v>1</v>
      </c>
      <c r="B830"/>
    </row>
    <row r="831" spans="1:2" x14ac:dyDescent="0.35">
      <c r="A831" s="7">
        <v>1</v>
      </c>
      <c r="B831"/>
    </row>
    <row r="832" spans="1:2" x14ac:dyDescent="0.35">
      <c r="A832" s="7">
        <v>1</v>
      </c>
      <c r="B832"/>
    </row>
    <row r="833" spans="1:2" x14ac:dyDescent="0.35">
      <c r="A833" s="7">
        <v>1</v>
      </c>
      <c r="B833"/>
    </row>
    <row r="834" spans="1:2" x14ac:dyDescent="0.35">
      <c r="A834" s="7">
        <v>1</v>
      </c>
      <c r="B834"/>
    </row>
    <row r="835" spans="1:2" x14ac:dyDescent="0.35">
      <c r="A835" s="7">
        <v>1</v>
      </c>
      <c r="B835"/>
    </row>
    <row r="836" spans="1:2" x14ac:dyDescent="0.35">
      <c r="A836" s="7">
        <v>1</v>
      </c>
      <c r="B836"/>
    </row>
    <row r="837" spans="1:2" x14ac:dyDescent="0.35">
      <c r="A837" s="7">
        <v>1</v>
      </c>
      <c r="B837"/>
    </row>
    <row r="838" spans="1:2" x14ac:dyDescent="0.35">
      <c r="A838" s="7">
        <v>1</v>
      </c>
      <c r="B838"/>
    </row>
    <row r="839" spans="1:2" x14ac:dyDescent="0.35">
      <c r="A839" s="7">
        <v>1</v>
      </c>
      <c r="B839"/>
    </row>
    <row r="840" spans="1:2" x14ac:dyDescent="0.35">
      <c r="A840" s="7">
        <v>1</v>
      </c>
      <c r="B840"/>
    </row>
    <row r="841" spans="1:2" x14ac:dyDescent="0.35">
      <c r="A841" s="7">
        <v>1</v>
      </c>
      <c r="B841"/>
    </row>
    <row r="842" spans="1:2" x14ac:dyDescent="0.35">
      <c r="A842" s="7">
        <v>1</v>
      </c>
      <c r="B842"/>
    </row>
    <row r="843" spans="1:2" x14ac:dyDescent="0.35">
      <c r="A843" s="7">
        <v>1</v>
      </c>
      <c r="B843"/>
    </row>
    <row r="844" spans="1:2" x14ac:dyDescent="0.35">
      <c r="A844" s="7">
        <v>1</v>
      </c>
      <c r="B844"/>
    </row>
    <row r="845" spans="1:2" x14ac:dyDescent="0.35">
      <c r="A845" s="7">
        <v>1</v>
      </c>
      <c r="B845"/>
    </row>
    <row r="846" spans="1:2" x14ac:dyDescent="0.35">
      <c r="A846" s="7">
        <v>1</v>
      </c>
      <c r="B846"/>
    </row>
    <row r="847" spans="1:2" x14ac:dyDescent="0.35">
      <c r="A847" s="7">
        <v>1</v>
      </c>
      <c r="B847"/>
    </row>
    <row r="848" spans="1:2" x14ac:dyDescent="0.35">
      <c r="A848" s="7">
        <v>1</v>
      </c>
      <c r="B848"/>
    </row>
    <row r="849" spans="1:2" x14ac:dyDescent="0.35">
      <c r="A849" s="7">
        <v>1</v>
      </c>
      <c r="B849"/>
    </row>
    <row r="850" spans="1:2" x14ac:dyDescent="0.35">
      <c r="A850" s="7">
        <v>1</v>
      </c>
      <c r="B850"/>
    </row>
    <row r="851" spans="1:2" x14ac:dyDescent="0.35">
      <c r="A851" s="7">
        <v>1</v>
      </c>
      <c r="B851"/>
    </row>
    <row r="852" spans="1:2" x14ac:dyDescent="0.35">
      <c r="A852" s="7">
        <v>1</v>
      </c>
      <c r="B852"/>
    </row>
    <row r="853" spans="1:2" x14ac:dyDescent="0.35">
      <c r="A853" s="7">
        <v>1</v>
      </c>
      <c r="B853"/>
    </row>
    <row r="854" spans="1:2" x14ac:dyDescent="0.35">
      <c r="A854" s="7">
        <v>1</v>
      </c>
      <c r="B854"/>
    </row>
    <row r="855" spans="1:2" x14ac:dyDescent="0.35">
      <c r="A855" s="7">
        <v>1</v>
      </c>
      <c r="B855"/>
    </row>
    <row r="856" spans="1:2" x14ac:dyDescent="0.35">
      <c r="A856" s="7">
        <v>1</v>
      </c>
      <c r="B856"/>
    </row>
    <row r="857" spans="1:2" x14ac:dyDescent="0.35">
      <c r="A857" s="7">
        <v>1</v>
      </c>
      <c r="B857"/>
    </row>
    <row r="858" spans="1:2" x14ac:dyDescent="0.35">
      <c r="A858" s="7">
        <v>1</v>
      </c>
      <c r="B858"/>
    </row>
    <row r="859" spans="1:2" x14ac:dyDescent="0.35">
      <c r="A859" s="7">
        <v>1</v>
      </c>
      <c r="B859"/>
    </row>
    <row r="860" spans="1:2" x14ac:dyDescent="0.35">
      <c r="A860" s="7">
        <v>1</v>
      </c>
      <c r="B860"/>
    </row>
    <row r="861" spans="1:2" x14ac:dyDescent="0.35">
      <c r="A861" s="7">
        <v>1</v>
      </c>
      <c r="B861"/>
    </row>
    <row r="862" spans="1:2" x14ac:dyDescent="0.35">
      <c r="A862" s="7">
        <v>1</v>
      </c>
      <c r="B862"/>
    </row>
    <row r="863" spans="1:2" x14ac:dyDescent="0.35">
      <c r="A863" s="7">
        <v>1</v>
      </c>
      <c r="B863"/>
    </row>
    <row r="864" spans="1:2" x14ac:dyDescent="0.35">
      <c r="A864" s="7">
        <v>1</v>
      </c>
      <c r="B864"/>
    </row>
    <row r="865" spans="1:2" x14ac:dyDescent="0.35">
      <c r="A865" s="7">
        <v>1</v>
      </c>
      <c r="B865"/>
    </row>
    <row r="866" spans="1:2" x14ac:dyDescent="0.35">
      <c r="A866" s="7">
        <v>1</v>
      </c>
      <c r="B866"/>
    </row>
    <row r="867" spans="1:2" x14ac:dyDescent="0.35">
      <c r="A867" s="7">
        <v>1</v>
      </c>
      <c r="B867"/>
    </row>
    <row r="868" spans="1:2" x14ac:dyDescent="0.35">
      <c r="A868" s="7">
        <v>1</v>
      </c>
      <c r="B868"/>
    </row>
    <row r="869" spans="1:2" x14ac:dyDescent="0.35">
      <c r="A869" s="7">
        <v>1</v>
      </c>
      <c r="B869"/>
    </row>
    <row r="870" spans="1:2" x14ac:dyDescent="0.35">
      <c r="A870" s="7">
        <v>1</v>
      </c>
      <c r="B870"/>
    </row>
    <row r="871" spans="1:2" x14ac:dyDescent="0.35">
      <c r="A871" s="7">
        <v>1</v>
      </c>
      <c r="B871"/>
    </row>
    <row r="872" spans="1:2" x14ac:dyDescent="0.35">
      <c r="A872" s="7">
        <v>1</v>
      </c>
      <c r="B872"/>
    </row>
    <row r="873" spans="1:2" x14ac:dyDescent="0.35">
      <c r="A873" s="7">
        <v>1</v>
      </c>
      <c r="B873"/>
    </row>
    <row r="874" spans="1:2" x14ac:dyDescent="0.35">
      <c r="A874" s="7">
        <v>1</v>
      </c>
      <c r="B874"/>
    </row>
    <row r="875" spans="1:2" x14ac:dyDescent="0.35">
      <c r="A875" s="7">
        <v>1</v>
      </c>
      <c r="B875"/>
    </row>
    <row r="876" spans="1:2" x14ac:dyDescent="0.35">
      <c r="A876" s="7">
        <v>1</v>
      </c>
      <c r="B876"/>
    </row>
    <row r="877" spans="1:2" x14ac:dyDescent="0.35">
      <c r="A877" s="7">
        <v>1</v>
      </c>
      <c r="B877"/>
    </row>
    <row r="878" spans="1:2" x14ac:dyDescent="0.35">
      <c r="A878" s="7">
        <v>1</v>
      </c>
      <c r="B878"/>
    </row>
    <row r="879" spans="1:2" x14ac:dyDescent="0.35">
      <c r="A879" s="7">
        <v>1</v>
      </c>
      <c r="B879"/>
    </row>
    <row r="880" spans="1:2" x14ac:dyDescent="0.35">
      <c r="A880" s="7">
        <v>1</v>
      </c>
      <c r="B880"/>
    </row>
    <row r="881" spans="1:2" x14ac:dyDescent="0.35">
      <c r="A881" s="7">
        <v>1</v>
      </c>
      <c r="B881"/>
    </row>
    <row r="882" spans="1:2" x14ac:dyDescent="0.35">
      <c r="A882" s="7">
        <v>1</v>
      </c>
      <c r="B882"/>
    </row>
    <row r="883" spans="1:2" x14ac:dyDescent="0.35">
      <c r="A883" s="7">
        <v>1</v>
      </c>
      <c r="B883"/>
    </row>
    <row r="884" spans="1:2" x14ac:dyDescent="0.35">
      <c r="A884" s="7">
        <v>1</v>
      </c>
      <c r="B884"/>
    </row>
    <row r="885" spans="1:2" x14ac:dyDescent="0.35">
      <c r="A885" s="7">
        <v>1</v>
      </c>
      <c r="B885"/>
    </row>
    <row r="886" spans="1:2" x14ac:dyDescent="0.35">
      <c r="A886" s="7">
        <v>1</v>
      </c>
      <c r="B886"/>
    </row>
    <row r="887" spans="1:2" x14ac:dyDescent="0.35">
      <c r="A887" s="7">
        <v>1</v>
      </c>
      <c r="B887"/>
    </row>
    <row r="888" spans="1:2" x14ac:dyDescent="0.35">
      <c r="A888" s="7">
        <v>1</v>
      </c>
      <c r="B888"/>
    </row>
    <row r="889" spans="1:2" x14ac:dyDescent="0.35">
      <c r="A889" s="7">
        <v>1</v>
      </c>
      <c r="B889"/>
    </row>
    <row r="890" spans="1:2" x14ac:dyDescent="0.35">
      <c r="A890" s="7">
        <v>1</v>
      </c>
      <c r="B890"/>
    </row>
    <row r="891" spans="1:2" x14ac:dyDescent="0.35">
      <c r="A891" s="7">
        <v>1</v>
      </c>
      <c r="B891"/>
    </row>
    <row r="892" spans="1:2" x14ac:dyDescent="0.35">
      <c r="A892" s="7">
        <v>1</v>
      </c>
      <c r="B892"/>
    </row>
    <row r="893" spans="1:2" x14ac:dyDescent="0.35">
      <c r="A893" s="7">
        <v>1</v>
      </c>
      <c r="B893"/>
    </row>
    <row r="894" spans="1:2" x14ac:dyDescent="0.35">
      <c r="A894" s="7">
        <v>1</v>
      </c>
      <c r="B894"/>
    </row>
    <row r="895" spans="1:2" x14ac:dyDescent="0.35">
      <c r="A895" s="7">
        <v>1</v>
      </c>
      <c r="B895"/>
    </row>
    <row r="896" spans="1:2" x14ac:dyDescent="0.35">
      <c r="A896" s="7">
        <v>1</v>
      </c>
      <c r="B896"/>
    </row>
    <row r="897" spans="1:2" x14ac:dyDescent="0.35">
      <c r="A897" s="7">
        <v>1</v>
      </c>
      <c r="B897"/>
    </row>
    <row r="898" spans="1:2" x14ac:dyDescent="0.35">
      <c r="A898" s="7">
        <v>1</v>
      </c>
      <c r="B898"/>
    </row>
    <row r="899" spans="1:2" x14ac:dyDescent="0.35">
      <c r="A899" s="7">
        <v>1</v>
      </c>
      <c r="B899"/>
    </row>
    <row r="900" spans="1:2" x14ac:dyDescent="0.35">
      <c r="A900" s="7">
        <v>1</v>
      </c>
      <c r="B900"/>
    </row>
    <row r="901" spans="1:2" x14ac:dyDescent="0.35">
      <c r="A901" s="7">
        <v>1</v>
      </c>
      <c r="B901"/>
    </row>
    <row r="902" spans="1:2" x14ac:dyDescent="0.35">
      <c r="A902" s="7">
        <v>1</v>
      </c>
      <c r="B902"/>
    </row>
    <row r="903" spans="1:2" x14ac:dyDescent="0.35">
      <c r="A903" s="7">
        <v>1</v>
      </c>
      <c r="B903"/>
    </row>
    <row r="904" spans="1:2" x14ac:dyDescent="0.35">
      <c r="A904" s="7">
        <v>1</v>
      </c>
      <c r="B904"/>
    </row>
    <row r="905" spans="1:2" x14ac:dyDescent="0.35">
      <c r="A905" s="7">
        <v>1</v>
      </c>
      <c r="B905"/>
    </row>
    <row r="906" spans="1:2" x14ac:dyDescent="0.35">
      <c r="A906" s="7">
        <v>1</v>
      </c>
      <c r="B906"/>
    </row>
    <row r="907" spans="1:2" x14ac:dyDescent="0.35">
      <c r="A907" s="7">
        <v>1</v>
      </c>
      <c r="B907"/>
    </row>
    <row r="908" spans="1:2" x14ac:dyDescent="0.35">
      <c r="A908" s="7">
        <v>1</v>
      </c>
      <c r="B908"/>
    </row>
    <row r="909" spans="1:2" x14ac:dyDescent="0.35">
      <c r="A909" s="7">
        <v>1</v>
      </c>
      <c r="B909"/>
    </row>
    <row r="910" spans="1:2" x14ac:dyDescent="0.35">
      <c r="A910" s="7">
        <v>1</v>
      </c>
      <c r="B910"/>
    </row>
    <row r="911" spans="1:2" x14ac:dyDescent="0.35">
      <c r="A911" s="7">
        <v>1</v>
      </c>
      <c r="B911"/>
    </row>
    <row r="912" spans="1:2" x14ac:dyDescent="0.35">
      <c r="A912" s="7">
        <v>1</v>
      </c>
      <c r="B912"/>
    </row>
    <row r="913" spans="1:2" x14ac:dyDescent="0.35">
      <c r="A913" s="7">
        <v>1</v>
      </c>
      <c r="B913"/>
    </row>
    <row r="914" spans="1:2" x14ac:dyDescent="0.35">
      <c r="A914" s="7">
        <v>1</v>
      </c>
      <c r="B914"/>
    </row>
    <row r="915" spans="1:2" x14ac:dyDescent="0.35">
      <c r="A915" s="7">
        <v>1</v>
      </c>
      <c r="B915"/>
    </row>
    <row r="916" spans="1:2" x14ac:dyDescent="0.35">
      <c r="A916" s="7">
        <v>1</v>
      </c>
      <c r="B916"/>
    </row>
    <row r="917" spans="1:2" x14ac:dyDescent="0.35">
      <c r="A917" s="7">
        <v>1</v>
      </c>
      <c r="B917"/>
    </row>
    <row r="918" spans="1:2" x14ac:dyDescent="0.35">
      <c r="A918" s="7">
        <v>1</v>
      </c>
      <c r="B918"/>
    </row>
    <row r="919" spans="1:2" x14ac:dyDescent="0.35">
      <c r="A919" s="7">
        <v>1</v>
      </c>
      <c r="B919"/>
    </row>
    <row r="920" spans="1:2" x14ac:dyDescent="0.35">
      <c r="A920" s="7">
        <v>1</v>
      </c>
      <c r="B920"/>
    </row>
    <row r="921" spans="1:2" x14ac:dyDescent="0.35">
      <c r="A921" s="7">
        <v>1</v>
      </c>
      <c r="B921"/>
    </row>
    <row r="922" spans="1:2" x14ac:dyDescent="0.35">
      <c r="A922" s="7">
        <v>1</v>
      </c>
      <c r="B922"/>
    </row>
    <row r="923" spans="1:2" x14ac:dyDescent="0.35">
      <c r="A923" s="7">
        <v>1</v>
      </c>
      <c r="B923"/>
    </row>
    <row r="924" spans="1:2" x14ac:dyDescent="0.35">
      <c r="A924" s="7">
        <v>1</v>
      </c>
      <c r="B924"/>
    </row>
    <row r="925" spans="1:2" x14ac:dyDescent="0.35">
      <c r="A925" s="7">
        <v>1</v>
      </c>
      <c r="B925"/>
    </row>
    <row r="926" spans="1:2" x14ac:dyDescent="0.35">
      <c r="A926" s="7">
        <v>1</v>
      </c>
      <c r="B926"/>
    </row>
    <row r="927" spans="1:2" x14ac:dyDescent="0.35">
      <c r="A927" s="7">
        <v>1</v>
      </c>
      <c r="B927"/>
    </row>
    <row r="928" spans="1:2" x14ac:dyDescent="0.35">
      <c r="A928" s="7">
        <v>1</v>
      </c>
      <c r="B928"/>
    </row>
    <row r="929" spans="1:2" x14ac:dyDescent="0.35">
      <c r="A929" s="7">
        <v>1</v>
      </c>
      <c r="B929"/>
    </row>
    <row r="930" spans="1:2" x14ac:dyDescent="0.35">
      <c r="A930" s="7">
        <v>1</v>
      </c>
      <c r="B930"/>
    </row>
    <row r="931" spans="1:2" x14ac:dyDescent="0.35">
      <c r="A931" s="7">
        <v>1</v>
      </c>
      <c r="B931"/>
    </row>
    <row r="932" spans="1:2" x14ac:dyDescent="0.35">
      <c r="A932" s="7">
        <v>1</v>
      </c>
      <c r="B932"/>
    </row>
    <row r="933" spans="1:2" x14ac:dyDescent="0.35">
      <c r="A933" s="7">
        <v>1</v>
      </c>
      <c r="B933"/>
    </row>
    <row r="934" spans="1:2" x14ac:dyDescent="0.35">
      <c r="A934" s="7">
        <v>1</v>
      </c>
      <c r="B934"/>
    </row>
    <row r="935" spans="1:2" x14ac:dyDescent="0.35">
      <c r="A935" s="7">
        <v>1</v>
      </c>
      <c r="B935"/>
    </row>
    <row r="936" spans="1:2" x14ac:dyDescent="0.35">
      <c r="A936" s="7">
        <v>1</v>
      </c>
      <c r="B936"/>
    </row>
    <row r="937" spans="1:2" x14ac:dyDescent="0.35">
      <c r="A937" s="7">
        <v>1</v>
      </c>
      <c r="B937"/>
    </row>
    <row r="938" spans="1:2" x14ac:dyDescent="0.35">
      <c r="A938" s="7">
        <v>1</v>
      </c>
      <c r="B938"/>
    </row>
    <row r="939" spans="1:2" x14ac:dyDescent="0.35">
      <c r="A939" s="7">
        <v>1</v>
      </c>
      <c r="B939"/>
    </row>
    <row r="940" spans="1:2" x14ac:dyDescent="0.35">
      <c r="A940" s="7">
        <v>1</v>
      </c>
      <c r="B940"/>
    </row>
    <row r="941" spans="1:2" x14ac:dyDescent="0.35">
      <c r="A941" s="7">
        <v>1</v>
      </c>
      <c r="B941"/>
    </row>
    <row r="942" spans="1:2" x14ac:dyDescent="0.35">
      <c r="A942" s="7">
        <v>1</v>
      </c>
      <c r="B942"/>
    </row>
    <row r="943" spans="1:2" x14ac:dyDescent="0.35">
      <c r="A943" s="7">
        <v>1</v>
      </c>
      <c r="B943"/>
    </row>
    <row r="944" spans="1:2" x14ac:dyDescent="0.35">
      <c r="A944" s="7">
        <v>1</v>
      </c>
      <c r="B944"/>
    </row>
    <row r="945" spans="1:2" x14ac:dyDescent="0.35">
      <c r="A945" s="7">
        <v>1</v>
      </c>
      <c r="B945"/>
    </row>
    <row r="946" spans="1:2" x14ac:dyDescent="0.35">
      <c r="A946" s="7">
        <v>1</v>
      </c>
      <c r="B946"/>
    </row>
    <row r="947" spans="1:2" x14ac:dyDescent="0.35">
      <c r="A947" s="7">
        <v>1</v>
      </c>
      <c r="B947"/>
    </row>
    <row r="948" spans="1:2" x14ac:dyDescent="0.35">
      <c r="A948" s="7">
        <v>1</v>
      </c>
      <c r="B948"/>
    </row>
    <row r="949" spans="1:2" x14ac:dyDescent="0.35">
      <c r="A949" s="7">
        <v>1</v>
      </c>
      <c r="B949"/>
    </row>
    <row r="950" spans="1:2" x14ac:dyDescent="0.35">
      <c r="A950" s="7">
        <v>1</v>
      </c>
      <c r="B950"/>
    </row>
    <row r="951" spans="1:2" x14ac:dyDescent="0.35">
      <c r="A951" s="7">
        <v>1</v>
      </c>
      <c r="B951"/>
    </row>
    <row r="952" spans="1:2" x14ac:dyDescent="0.35">
      <c r="A952" s="7">
        <v>1</v>
      </c>
      <c r="B952"/>
    </row>
    <row r="953" spans="1:2" x14ac:dyDescent="0.35">
      <c r="A953" s="7">
        <v>1</v>
      </c>
      <c r="B953"/>
    </row>
    <row r="954" spans="1:2" x14ac:dyDescent="0.35">
      <c r="A954" s="7">
        <v>1</v>
      </c>
      <c r="B954"/>
    </row>
    <row r="955" spans="1:2" x14ac:dyDescent="0.35">
      <c r="A955" s="7">
        <v>1</v>
      </c>
      <c r="B955"/>
    </row>
    <row r="956" spans="1:2" x14ac:dyDescent="0.35">
      <c r="A956" s="7">
        <v>1</v>
      </c>
      <c r="B956"/>
    </row>
    <row r="957" spans="1:2" x14ac:dyDescent="0.35">
      <c r="A957" s="7">
        <v>1</v>
      </c>
      <c r="B957"/>
    </row>
    <row r="958" spans="1:2" x14ac:dyDescent="0.35">
      <c r="A958" s="7">
        <v>1</v>
      </c>
      <c r="B958"/>
    </row>
    <row r="959" spans="1:2" x14ac:dyDescent="0.35">
      <c r="A959" s="7">
        <v>1</v>
      </c>
      <c r="B959"/>
    </row>
    <row r="960" spans="1:2" x14ac:dyDescent="0.35">
      <c r="A960" s="7">
        <v>1</v>
      </c>
      <c r="B960"/>
    </row>
    <row r="961" spans="1:2" x14ac:dyDescent="0.35">
      <c r="A961" s="7">
        <v>1</v>
      </c>
      <c r="B961"/>
    </row>
    <row r="962" spans="1:2" x14ac:dyDescent="0.35">
      <c r="A962" s="7">
        <v>1</v>
      </c>
      <c r="B962"/>
    </row>
    <row r="963" spans="1:2" x14ac:dyDescent="0.35">
      <c r="A963" s="7">
        <v>1</v>
      </c>
      <c r="B963"/>
    </row>
    <row r="964" spans="1:2" x14ac:dyDescent="0.35">
      <c r="A964" s="7">
        <v>1</v>
      </c>
      <c r="B964"/>
    </row>
    <row r="965" spans="1:2" x14ac:dyDescent="0.35">
      <c r="A965" s="7">
        <v>1</v>
      </c>
      <c r="B965"/>
    </row>
    <row r="966" spans="1:2" x14ac:dyDescent="0.35">
      <c r="A966" s="7">
        <v>1</v>
      </c>
      <c r="B966"/>
    </row>
    <row r="967" spans="1:2" x14ac:dyDescent="0.35">
      <c r="A967" s="7">
        <v>1</v>
      </c>
      <c r="B967"/>
    </row>
    <row r="968" spans="1:2" x14ac:dyDescent="0.35">
      <c r="A968" s="7">
        <v>1</v>
      </c>
      <c r="B968"/>
    </row>
    <row r="969" spans="1:2" x14ac:dyDescent="0.35">
      <c r="A969" s="7">
        <v>1</v>
      </c>
      <c r="B969"/>
    </row>
    <row r="970" spans="1:2" x14ac:dyDescent="0.35">
      <c r="A970" s="7">
        <v>1</v>
      </c>
      <c r="B970"/>
    </row>
    <row r="971" spans="1:2" x14ac:dyDescent="0.35">
      <c r="A971" s="7">
        <v>1</v>
      </c>
      <c r="B971"/>
    </row>
    <row r="972" spans="1:2" x14ac:dyDescent="0.35">
      <c r="A972" s="7">
        <v>1</v>
      </c>
      <c r="B972"/>
    </row>
    <row r="973" spans="1:2" x14ac:dyDescent="0.35">
      <c r="A973" s="7">
        <v>1</v>
      </c>
      <c r="B973"/>
    </row>
    <row r="974" spans="1:2" x14ac:dyDescent="0.35">
      <c r="A974" s="7">
        <v>1</v>
      </c>
      <c r="B974"/>
    </row>
    <row r="975" spans="1:2" x14ac:dyDescent="0.35">
      <c r="A975" s="7">
        <v>1</v>
      </c>
      <c r="B975"/>
    </row>
    <row r="976" spans="1:2" x14ac:dyDescent="0.35">
      <c r="A976" s="7">
        <v>1</v>
      </c>
      <c r="B976"/>
    </row>
    <row r="977" spans="1:2" x14ac:dyDescent="0.35">
      <c r="A977" s="7">
        <v>1</v>
      </c>
      <c r="B977"/>
    </row>
    <row r="978" spans="1:2" x14ac:dyDescent="0.35">
      <c r="A978" s="7">
        <v>1</v>
      </c>
      <c r="B978"/>
    </row>
    <row r="979" spans="1:2" x14ac:dyDescent="0.35">
      <c r="A979" s="7">
        <v>1</v>
      </c>
      <c r="B979"/>
    </row>
    <row r="980" spans="1:2" x14ac:dyDescent="0.35">
      <c r="A980" s="7">
        <v>1</v>
      </c>
      <c r="B980"/>
    </row>
    <row r="981" spans="1:2" x14ac:dyDescent="0.35">
      <c r="A981" s="7">
        <v>1</v>
      </c>
      <c r="B981"/>
    </row>
    <row r="982" spans="1:2" x14ac:dyDescent="0.35">
      <c r="A982" s="7">
        <v>1</v>
      </c>
      <c r="B982"/>
    </row>
    <row r="983" spans="1:2" x14ac:dyDescent="0.35">
      <c r="A983" s="7">
        <v>1</v>
      </c>
      <c r="B983"/>
    </row>
    <row r="984" spans="1:2" x14ac:dyDescent="0.35">
      <c r="A984" s="7">
        <v>1</v>
      </c>
      <c r="B984"/>
    </row>
    <row r="985" spans="1:2" x14ac:dyDescent="0.35">
      <c r="A985" s="7">
        <v>1</v>
      </c>
      <c r="B985"/>
    </row>
    <row r="986" spans="1:2" x14ac:dyDescent="0.35">
      <c r="A986" s="7">
        <v>1</v>
      </c>
      <c r="B986"/>
    </row>
    <row r="987" spans="1:2" x14ac:dyDescent="0.35">
      <c r="A987" s="7">
        <v>1</v>
      </c>
      <c r="B987"/>
    </row>
    <row r="988" spans="1:2" x14ac:dyDescent="0.35">
      <c r="A988" s="7">
        <v>1</v>
      </c>
      <c r="B988"/>
    </row>
    <row r="989" spans="1:2" x14ac:dyDescent="0.35">
      <c r="A989" s="7">
        <v>1</v>
      </c>
      <c r="B989"/>
    </row>
    <row r="990" spans="1:2" x14ac:dyDescent="0.35">
      <c r="A990" s="7">
        <v>1</v>
      </c>
      <c r="B990"/>
    </row>
    <row r="991" spans="1:2" x14ac:dyDescent="0.35">
      <c r="A991" s="7">
        <v>1</v>
      </c>
      <c r="B991"/>
    </row>
    <row r="992" spans="1:2" x14ac:dyDescent="0.35">
      <c r="A992" s="7">
        <v>1</v>
      </c>
      <c r="B992"/>
    </row>
    <row r="993" spans="1:2" x14ac:dyDescent="0.35">
      <c r="A993" s="7">
        <v>1</v>
      </c>
      <c r="B993"/>
    </row>
    <row r="994" spans="1:2" x14ac:dyDescent="0.35">
      <c r="A994" s="7">
        <v>1</v>
      </c>
      <c r="B994"/>
    </row>
    <row r="995" spans="1:2" x14ac:dyDescent="0.35">
      <c r="A995" s="7">
        <v>1</v>
      </c>
      <c r="B995"/>
    </row>
    <row r="996" spans="1:2" x14ac:dyDescent="0.35">
      <c r="A996" s="7">
        <v>1</v>
      </c>
      <c r="B996"/>
    </row>
    <row r="997" spans="1:2" x14ac:dyDescent="0.35">
      <c r="A997" s="7">
        <v>1</v>
      </c>
      <c r="B997"/>
    </row>
    <row r="998" spans="1:2" x14ac:dyDescent="0.35">
      <c r="A998" s="7">
        <v>1</v>
      </c>
      <c r="B998"/>
    </row>
    <row r="999" spans="1:2" x14ac:dyDescent="0.35">
      <c r="A999" s="7">
        <v>1</v>
      </c>
      <c r="B999"/>
    </row>
    <row r="1000" spans="1:2" x14ac:dyDescent="0.35">
      <c r="A1000" s="7">
        <v>1</v>
      </c>
      <c r="B1000"/>
    </row>
    <row r="1001" spans="1:2" x14ac:dyDescent="0.35">
      <c r="A1001" s="7">
        <v>1</v>
      </c>
      <c r="B1001"/>
    </row>
    <row r="1002" spans="1:2" x14ac:dyDescent="0.35">
      <c r="A1002" s="7">
        <v>1</v>
      </c>
      <c r="B1002"/>
    </row>
    <row r="1003" spans="1:2" x14ac:dyDescent="0.35">
      <c r="A1003" s="7">
        <v>1</v>
      </c>
      <c r="B1003"/>
    </row>
    <row r="1004" spans="1:2" x14ac:dyDescent="0.35">
      <c r="A1004" s="7">
        <v>1</v>
      </c>
      <c r="B1004"/>
    </row>
    <row r="1005" spans="1:2" x14ac:dyDescent="0.35">
      <c r="A1005" s="7">
        <v>1</v>
      </c>
      <c r="B1005"/>
    </row>
    <row r="1006" spans="1:2" x14ac:dyDescent="0.35">
      <c r="A1006" s="7">
        <v>1</v>
      </c>
      <c r="B1006"/>
    </row>
    <row r="1007" spans="1:2" x14ac:dyDescent="0.35">
      <c r="A1007" s="7">
        <v>1</v>
      </c>
      <c r="B1007"/>
    </row>
    <row r="1008" spans="1:2" x14ac:dyDescent="0.35">
      <c r="A1008" s="7">
        <v>1</v>
      </c>
      <c r="B1008"/>
    </row>
    <row r="1009" spans="1:2" x14ac:dyDescent="0.35">
      <c r="A1009" s="7">
        <v>1</v>
      </c>
      <c r="B1009"/>
    </row>
    <row r="1010" spans="1:2" x14ac:dyDescent="0.35">
      <c r="A1010" s="7">
        <v>1</v>
      </c>
      <c r="B1010"/>
    </row>
    <row r="1011" spans="1:2" x14ac:dyDescent="0.35">
      <c r="A1011" s="7">
        <v>1</v>
      </c>
      <c r="B1011"/>
    </row>
    <row r="1012" spans="1:2" x14ac:dyDescent="0.35">
      <c r="A1012" s="7">
        <v>1</v>
      </c>
      <c r="B1012"/>
    </row>
    <row r="1013" spans="1:2" x14ac:dyDescent="0.35">
      <c r="A1013" s="7">
        <v>1</v>
      </c>
      <c r="B1013"/>
    </row>
    <row r="1014" spans="1:2" x14ac:dyDescent="0.35">
      <c r="A1014" s="7">
        <v>1</v>
      </c>
      <c r="B1014"/>
    </row>
    <row r="1015" spans="1:2" x14ac:dyDescent="0.35">
      <c r="A1015" s="7">
        <v>1</v>
      </c>
      <c r="B1015"/>
    </row>
    <row r="1016" spans="1:2" x14ac:dyDescent="0.35">
      <c r="A1016" s="7">
        <v>1</v>
      </c>
      <c r="B1016"/>
    </row>
    <row r="1017" spans="1:2" x14ac:dyDescent="0.35">
      <c r="A1017" s="7">
        <v>1</v>
      </c>
      <c r="B1017"/>
    </row>
    <row r="1018" spans="1:2" x14ac:dyDescent="0.35">
      <c r="A1018" s="7">
        <v>1</v>
      </c>
      <c r="B1018"/>
    </row>
    <row r="1019" spans="1:2" x14ac:dyDescent="0.35">
      <c r="A1019" s="7">
        <v>1</v>
      </c>
      <c r="B1019"/>
    </row>
    <row r="1020" spans="1:2" x14ac:dyDescent="0.35">
      <c r="A1020" s="7">
        <v>1</v>
      </c>
      <c r="B1020"/>
    </row>
    <row r="1021" spans="1:2" x14ac:dyDescent="0.35">
      <c r="A1021" s="7">
        <v>1</v>
      </c>
      <c r="B1021"/>
    </row>
    <row r="1022" spans="1:2" x14ac:dyDescent="0.35">
      <c r="A1022" s="7">
        <v>1</v>
      </c>
      <c r="B1022"/>
    </row>
    <row r="1023" spans="1:2" x14ac:dyDescent="0.35">
      <c r="A1023" s="7">
        <v>1</v>
      </c>
      <c r="B1023"/>
    </row>
    <row r="1024" spans="1:2" x14ac:dyDescent="0.35">
      <c r="A1024" s="7">
        <v>1</v>
      </c>
      <c r="B1024"/>
    </row>
    <row r="1025" spans="1:2" x14ac:dyDescent="0.35">
      <c r="A1025" s="7">
        <v>1</v>
      </c>
      <c r="B1025"/>
    </row>
    <row r="1026" spans="1:2" x14ac:dyDescent="0.35">
      <c r="A1026" s="7">
        <v>1</v>
      </c>
      <c r="B1026"/>
    </row>
    <row r="1027" spans="1:2" x14ac:dyDescent="0.35">
      <c r="A1027" s="7">
        <v>1</v>
      </c>
      <c r="B1027"/>
    </row>
    <row r="1028" spans="1:2" x14ac:dyDescent="0.35">
      <c r="A1028" s="7">
        <v>1</v>
      </c>
      <c r="B1028"/>
    </row>
    <row r="1029" spans="1:2" x14ac:dyDescent="0.35">
      <c r="A1029" s="7">
        <v>1</v>
      </c>
      <c r="B1029"/>
    </row>
    <row r="1030" spans="1:2" x14ac:dyDescent="0.35">
      <c r="A1030" s="7">
        <v>1</v>
      </c>
      <c r="B1030"/>
    </row>
    <row r="1031" spans="1:2" x14ac:dyDescent="0.35">
      <c r="A1031" s="7">
        <v>1</v>
      </c>
      <c r="B1031"/>
    </row>
    <row r="1032" spans="1:2" x14ac:dyDescent="0.35">
      <c r="A1032" s="7">
        <v>1</v>
      </c>
      <c r="B1032"/>
    </row>
    <row r="1033" spans="1:2" x14ac:dyDescent="0.35">
      <c r="A1033" s="7">
        <v>1</v>
      </c>
      <c r="B1033"/>
    </row>
    <row r="1034" spans="1:2" x14ac:dyDescent="0.35">
      <c r="A1034" s="7">
        <v>1</v>
      </c>
      <c r="B1034"/>
    </row>
    <row r="1035" spans="1:2" x14ac:dyDescent="0.35">
      <c r="A1035" s="7">
        <v>1</v>
      </c>
      <c r="B1035"/>
    </row>
    <row r="1036" spans="1:2" x14ac:dyDescent="0.35">
      <c r="A1036" s="7">
        <v>1</v>
      </c>
      <c r="B1036"/>
    </row>
    <row r="1037" spans="1:2" x14ac:dyDescent="0.35">
      <c r="A1037" s="7">
        <v>1</v>
      </c>
      <c r="B1037"/>
    </row>
    <row r="1038" spans="1:2" x14ac:dyDescent="0.35">
      <c r="A1038" s="7">
        <v>1</v>
      </c>
      <c r="B1038"/>
    </row>
    <row r="1039" spans="1:2" x14ac:dyDescent="0.35">
      <c r="A1039" s="7">
        <v>1</v>
      </c>
      <c r="B1039"/>
    </row>
    <row r="1040" spans="1:2" x14ac:dyDescent="0.35">
      <c r="A1040" s="7">
        <v>1</v>
      </c>
      <c r="B1040"/>
    </row>
    <row r="1041" spans="1:2" x14ac:dyDescent="0.35">
      <c r="A1041" s="7">
        <v>1</v>
      </c>
      <c r="B1041"/>
    </row>
    <row r="1042" spans="1:2" x14ac:dyDescent="0.35">
      <c r="A1042" s="7">
        <v>1</v>
      </c>
      <c r="B1042"/>
    </row>
    <row r="1043" spans="1:2" x14ac:dyDescent="0.35">
      <c r="A1043" s="7">
        <v>1</v>
      </c>
      <c r="B1043"/>
    </row>
    <row r="1044" spans="1:2" x14ac:dyDescent="0.35">
      <c r="A1044" s="7">
        <v>1</v>
      </c>
      <c r="B1044"/>
    </row>
    <row r="1045" spans="1:2" x14ac:dyDescent="0.35">
      <c r="A1045" s="7">
        <v>1</v>
      </c>
      <c r="B1045"/>
    </row>
    <row r="1046" spans="1:2" x14ac:dyDescent="0.35">
      <c r="A1046" s="7">
        <v>1</v>
      </c>
      <c r="B1046"/>
    </row>
    <row r="1047" spans="1:2" x14ac:dyDescent="0.35">
      <c r="A1047" s="7">
        <v>1</v>
      </c>
      <c r="B1047"/>
    </row>
    <row r="1048" spans="1:2" x14ac:dyDescent="0.35">
      <c r="A1048" s="7">
        <v>1</v>
      </c>
      <c r="B1048"/>
    </row>
    <row r="1049" spans="1:2" x14ac:dyDescent="0.35">
      <c r="A1049" s="7">
        <v>1</v>
      </c>
      <c r="B1049"/>
    </row>
    <row r="1050" spans="1:2" x14ac:dyDescent="0.35">
      <c r="A1050" s="7">
        <v>1</v>
      </c>
      <c r="B1050"/>
    </row>
    <row r="1051" spans="1:2" x14ac:dyDescent="0.35">
      <c r="A1051" s="7">
        <v>1</v>
      </c>
      <c r="B1051"/>
    </row>
    <row r="1052" spans="1:2" x14ac:dyDescent="0.35">
      <c r="A1052" s="7">
        <v>1</v>
      </c>
      <c r="B1052"/>
    </row>
    <row r="1053" spans="1:2" x14ac:dyDescent="0.35">
      <c r="A1053" s="7">
        <v>1</v>
      </c>
      <c r="B1053"/>
    </row>
    <row r="1054" spans="1:2" x14ac:dyDescent="0.35">
      <c r="A1054" s="7">
        <v>1</v>
      </c>
      <c r="B1054"/>
    </row>
    <row r="1055" spans="1:2" x14ac:dyDescent="0.35">
      <c r="A1055" s="7">
        <v>1</v>
      </c>
      <c r="B1055"/>
    </row>
    <row r="1056" spans="1:2" x14ac:dyDescent="0.35">
      <c r="A1056" s="7">
        <v>1</v>
      </c>
      <c r="B1056"/>
    </row>
    <row r="1057" spans="1:2" x14ac:dyDescent="0.35">
      <c r="A1057" s="7">
        <v>1</v>
      </c>
      <c r="B1057"/>
    </row>
    <row r="1058" spans="1:2" x14ac:dyDescent="0.35">
      <c r="A1058" s="7">
        <v>1</v>
      </c>
      <c r="B1058"/>
    </row>
    <row r="1059" spans="1:2" x14ac:dyDescent="0.35">
      <c r="A1059" s="7">
        <v>1</v>
      </c>
      <c r="B1059"/>
    </row>
    <row r="1060" spans="1:2" x14ac:dyDescent="0.35">
      <c r="A1060" s="7">
        <v>1</v>
      </c>
      <c r="B1060"/>
    </row>
    <row r="1061" spans="1:2" x14ac:dyDescent="0.35">
      <c r="A1061" s="7">
        <v>1</v>
      </c>
      <c r="B1061"/>
    </row>
    <row r="1062" spans="1:2" x14ac:dyDescent="0.35">
      <c r="A1062" s="7">
        <v>1</v>
      </c>
      <c r="B1062"/>
    </row>
    <row r="1063" spans="1:2" x14ac:dyDescent="0.35">
      <c r="A1063" s="7">
        <v>1</v>
      </c>
      <c r="B1063"/>
    </row>
    <row r="1064" spans="1:2" x14ac:dyDescent="0.35">
      <c r="A1064" s="7">
        <v>1</v>
      </c>
      <c r="B1064"/>
    </row>
    <row r="1065" spans="1:2" x14ac:dyDescent="0.35">
      <c r="A1065" s="7">
        <v>1</v>
      </c>
      <c r="B1065"/>
    </row>
    <row r="1066" spans="1:2" x14ac:dyDescent="0.35">
      <c r="A1066" s="7">
        <v>1</v>
      </c>
      <c r="B1066"/>
    </row>
    <row r="1067" spans="1:2" x14ac:dyDescent="0.35">
      <c r="A1067" s="7">
        <v>1</v>
      </c>
      <c r="B1067"/>
    </row>
    <row r="1068" spans="1:2" x14ac:dyDescent="0.35">
      <c r="A1068" s="7">
        <v>1</v>
      </c>
      <c r="B1068"/>
    </row>
    <row r="1069" spans="1:2" x14ac:dyDescent="0.35">
      <c r="A1069" s="7">
        <v>1</v>
      </c>
      <c r="B1069"/>
    </row>
    <row r="1070" spans="1:2" x14ac:dyDescent="0.35">
      <c r="A1070" s="7">
        <v>1</v>
      </c>
      <c r="B1070"/>
    </row>
    <row r="1071" spans="1:2" x14ac:dyDescent="0.35">
      <c r="A1071" s="7">
        <v>1</v>
      </c>
      <c r="B1071"/>
    </row>
    <row r="1072" spans="1:2" x14ac:dyDescent="0.35">
      <c r="A1072" s="7">
        <v>1</v>
      </c>
      <c r="B1072"/>
    </row>
    <row r="1073" spans="1:2" x14ac:dyDescent="0.35">
      <c r="A1073" s="7">
        <v>1</v>
      </c>
      <c r="B1073"/>
    </row>
    <row r="1074" spans="1:2" x14ac:dyDescent="0.35">
      <c r="A1074" s="7">
        <v>1</v>
      </c>
      <c r="B1074"/>
    </row>
    <row r="1075" spans="1:2" x14ac:dyDescent="0.35">
      <c r="A1075" s="7">
        <v>1</v>
      </c>
      <c r="B1075"/>
    </row>
    <row r="1076" spans="1:2" x14ac:dyDescent="0.35">
      <c r="A1076" s="7">
        <v>1</v>
      </c>
      <c r="B1076"/>
    </row>
    <row r="1077" spans="1:2" x14ac:dyDescent="0.35">
      <c r="A1077" s="7">
        <v>1</v>
      </c>
      <c r="B1077"/>
    </row>
    <row r="1078" spans="1:2" x14ac:dyDescent="0.35">
      <c r="A1078" s="7">
        <v>1</v>
      </c>
      <c r="B1078"/>
    </row>
    <row r="1079" spans="1:2" x14ac:dyDescent="0.35">
      <c r="A1079" s="7">
        <v>1</v>
      </c>
      <c r="B1079"/>
    </row>
    <row r="1080" spans="1:2" x14ac:dyDescent="0.35">
      <c r="A1080" s="7">
        <v>1</v>
      </c>
      <c r="B1080"/>
    </row>
    <row r="1081" spans="1:2" x14ac:dyDescent="0.35">
      <c r="A1081" s="7">
        <v>1</v>
      </c>
      <c r="B1081"/>
    </row>
    <row r="1082" spans="1:2" x14ac:dyDescent="0.35">
      <c r="A1082" s="7">
        <v>1</v>
      </c>
      <c r="B1082"/>
    </row>
    <row r="1083" spans="1:2" x14ac:dyDescent="0.35">
      <c r="A1083" s="7">
        <v>1</v>
      </c>
      <c r="B1083"/>
    </row>
    <row r="1084" spans="1:2" x14ac:dyDescent="0.35">
      <c r="A1084" s="7">
        <v>1</v>
      </c>
      <c r="B1084"/>
    </row>
    <row r="1085" spans="1:2" x14ac:dyDescent="0.35">
      <c r="A1085" s="7">
        <v>1</v>
      </c>
      <c r="B1085"/>
    </row>
    <row r="1086" spans="1:2" x14ac:dyDescent="0.35">
      <c r="A1086" s="7">
        <v>1</v>
      </c>
      <c r="B1086"/>
    </row>
    <row r="1087" spans="1:2" x14ac:dyDescent="0.35">
      <c r="A1087" s="7">
        <v>1</v>
      </c>
      <c r="B1087"/>
    </row>
    <row r="1088" spans="1:2" x14ac:dyDescent="0.35">
      <c r="A1088" s="7">
        <v>1</v>
      </c>
      <c r="B1088"/>
    </row>
    <row r="1089" spans="1:2" x14ac:dyDescent="0.35">
      <c r="A1089" s="7">
        <v>1</v>
      </c>
      <c r="B1089"/>
    </row>
    <row r="1090" spans="1:2" x14ac:dyDescent="0.35">
      <c r="A1090" s="7">
        <v>1</v>
      </c>
      <c r="B1090"/>
    </row>
    <row r="1091" spans="1:2" x14ac:dyDescent="0.35">
      <c r="A1091" s="7">
        <v>1</v>
      </c>
      <c r="B1091"/>
    </row>
    <row r="1092" spans="1:2" x14ac:dyDescent="0.35">
      <c r="A1092" s="7">
        <v>1</v>
      </c>
      <c r="B1092"/>
    </row>
    <row r="1093" spans="1:2" x14ac:dyDescent="0.35">
      <c r="A1093" s="7">
        <v>1</v>
      </c>
      <c r="B1093"/>
    </row>
    <row r="1094" spans="1:2" x14ac:dyDescent="0.35">
      <c r="A1094" s="7">
        <v>1</v>
      </c>
      <c r="B1094"/>
    </row>
    <row r="1095" spans="1:2" x14ac:dyDescent="0.35">
      <c r="A1095" s="7">
        <v>1</v>
      </c>
      <c r="B1095"/>
    </row>
    <row r="1096" spans="1:2" x14ac:dyDescent="0.35">
      <c r="A1096" s="7">
        <v>1</v>
      </c>
      <c r="B1096"/>
    </row>
    <row r="1097" spans="1:2" x14ac:dyDescent="0.35">
      <c r="A1097" s="7">
        <v>1</v>
      </c>
      <c r="B1097"/>
    </row>
    <row r="1098" spans="1:2" x14ac:dyDescent="0.35">
      <c r="A1098" s="7">
        <v>1</v>
      </c>
      <c r="B1098"/>
    </row>
    <row r="1099" spans="1:2" x14ac:dyDescent="0.35">
      <c r="A1099" s="7">
        <v>1</v>
      </c>
      <c r="B1099"/>
    </row>
    <row r="1100" spans="1:2" x14ac:dyDescent="0.35">
      <c r="A1100" s="7">
        <v>1</v>
      </c>
      <c r="B1100"/>
    </row>
    <row r="1101" spans="1:2" x14ac:dyDescent="0.35">
      <c r="A1101" s="7">
        <v>1</v>
      </c>
      <c r="B1101"/>
    </row>
    <row r="1102" spans="1:2" x14ac:dyDescent="0.35">
      <c r="A1102" s="7">
        <v>1</v>
      </c>
      <c r="B1102"/>
    </row>
    <row r="1103" spans="1:2" x14ac:dyDescent="0.35">
      <c r="A1103" s="7">
        <v>1</v>
      </c>
      <c r="B1103"/>
    </row>
    <row r="1104" spans="1:2" x14ac:dyDescent="0.35">
      <c r="A1104" s="7">
        <v>1</v>
      </c>
      <c r="B1104"/>
    </row>
    <row r="1105" spans="1:2" x14ac:dyDescent="0.35">
      <c r="A1105" s="7">
        <v>1</v>
      </c>
      <c r="B1105"/>
    </row>
    <row r="1106" spans="1:2" x14ac:dyDescent="0.35">
      <c r="A1106" s="7">
        <v>1</v>
      </c>
      <c r="B1106"/>
    </row>
    <row r="1107" spans="1:2" x14ac:dyDescent="0.35">
      <c r="A1107" s="7">
        <v>1</v>
      </c>
      <c r="B1107"/>
    </row>
    <row r="1108" spans="1:2" x14ac:dyDescent="0.35">
      <c r="A1108" s="7">
        <v>1</v>
      </c>
      <c r="B1108"/>
    </row>
    <row r="1109" spans="1:2" x14ac:dyDescent="0.35">
      <c r="A1109" s="7">
        <v>1</v>
      </c>
      <c r="B1109"/>
    </row>
    <row r="1110" spans="1:2" x14ac:dyDescent="0.35">
      <c r="A1110" s="7">
        <v>1</v>
      </c>
      <c r="B1110"/>
    </row>
    <row r="1111" spans="1:2" x14ac:dyDescent="0.35">
      <c r="A1111" s="7">
        <v>1</v>
      </c>
      <c r="B1111"/>
    </row>
    <row r="1112" spans="1:2" x14ac:dyDescent="0.35">
      <c r="A1112" s="7">
        <v>1</v>
      </c>
      <c r="B1112"/>
    </row>
    <row r="1113" spans="1:2" x14ac:dyDescent="0.35">
      <c r="A1113" s="7">
        <v>1</v>
      </c>
      <c r="B1113"/>
    </row>
    <row r="1114" spans="1:2" x14ac:dyDescent="0.35">
      <c r="A1114" s="7">
        <v>1</v>
      </c>
      <c r="B1114"/>
    </row>
    <row r="1115" spans="1:2" x14ac:dyDescent="0.35">
      <c r="A1115" s="7">
        <v>1</v>
      </c>
      <c r="B1115"/>
    </row>
    <row r="1116" spans="1:2" x14ac:dyDescent="0.35">
      <c r="A1116" s="7">
        <v>1</v>
      </c>
      <c r="B1116"/>
    </row>
    <row r="1117" spans="1:2" x14ac:dyDescent="0.35">
      <c r="A1117" s="7">
        <v>1</v>
      </c>
      <c r="B1117"/>
    </row>
    <row r="1118" spans="1:2" x14ac:dyDescent="0.35">
      <c r="A1118" s="7">
        <v>1</v>
      </c>
      <c r="B1118"/>
    </row>
    <row r="1119" spans="1:2" x14ac:dyDescent="0.35">
      <c r="A1119" s="7">
        <v>1</v>
      </c>
      <c r="B1119"/>
    </row>
    <row r="1120" spans="1:2" x14ac:dyDescent="0.35">
      <c r="A1120" s="7">
        <v>1</v>
      </c>
      <c r="B1120"/>
    </row>
    <row r="1121" spans="1:2" x14ac:dyDescent="0.35">
      <c r="A1121" s="7">
        <v>1</v>
      </c>
      <c r="B1121"/>
    </row>
    <row r="1122" spans="1:2" x14ac:dyDescent="0.35">
      <c r="A1122" s="7">
        <v>1</v>
      </c>
      <c r="B1122"/>
    </row>
    <row r="1123" spans="1:2" x14ac:dyDescent="0.35">
      <c r="A1123" s="7">
        <v>1</v>
      </c>
      <c r="B1123"/>
    </row>
    <row r="1124" spans="1:2" x14ac:dyDescent="0.35">
      <c r="A1124" s="7">
        <v>1</v>
      </c>
      <c r="B1124"/>
    </row>
    <row r="1125" spans="1:2" x14ac:dyDescent="0.35">
      <c r="A1125" s="7">
        <v>1</v>
      </c>
      <c r="B1125"/>
    </row>
    <row r="1126" spans="1:2" x14ac:dyDescent="0.35">
      <c r="A1126" s="7">
        <v>1</v>
      </c>
      <c r="B1126"/>
    </row>
    <row r="1127" spans="1:2" x14ac:dyDescent="0.35">
      <c r="A1127" s="7">
        <v>1</v>
      </c>
      <c r="B1127"/>
    </row>
    <row r="1128" spans="1:2" x14ac:dyDescent="0.35">
      <c r="A1128" s="7">
        <v>1</v>
      </c>
      <c r="B1128"/>
    </row>
    <row r="1129" spans="1:2" x14ac:dyDescent="0.35">
      <c r="A1129" s="7">
        <v>1</v>
      </c>
      <c r="B1129"/>
    </row>
    <row r="1130" spans="1:2" x14ac:dyDescent="0.35">
      <c r="A1130" s="7">
        <v>1</v>
      </c>
      <c r="B1130"/>
    </row>
    <row r="1131" spans="1:2" x14ac:dyDescent="0.35">
      <c r="A1131" s="7">
        <v>1</v>
      </c>
      <c r="B1131"/>
    </row>
    <row r="1132" spans="1:2" x14ac:dyDescent="0.35">
      <c r="A1132" s="7">
        <v>1</v>
      </c>
      <c r="B1132"/>
    </row>
    <row r="1133" spans="1:2" x14ac:dyDescent="0.35">
      <c r="A1133" s="7">
        <v>1</v>
      </c>
      <c r="B1133"/>
    </row>
    <row r="1134" spans="1:2" x14ac:dyDescent="0.35">
      <c r="A1134" s="7">
        <v>1</v>
      </c>
      <c r="B1134"/>
    </row>
    <row r="1135" spans="1:2" x14ac:dyDescent="0.35">
      <c r="A1135" s="7">
        <v>1</v>
      </c>
      <c r="B1135"/>
    </row>
    <row r="1136" spans="1:2" x14ac:dyDescent="0.35">
      <c r="A1136" s="7">
        <v>1</v>
      </c>
      <c r="B1136"/>
    </row>
    <row r="1137" spans="1:2" x14ac:dyDescent="0.35">
      <c r="A1137" s="7">
        <v>1</v>
      </c>
      <c r="B1137"/>
    </row>
    <row r="1138" spans="1:2" x14ac:dyDescent="0.35">
      <c r="A1138" s="7">
        <v>1</v>
      </c>
      <c r="B1138"/>
    </row>
    <row r="1139" spans="1:2" x14ac:dyDescent="0.35">
      <c r="A1139" s="7">
        <v>1</v>
      </c>
      <c r="B1139"/>
    </row>
    <row r="1140" spans="1:2" x14ac:dyDescent="0.35">
      <c r="A1140" s="7">
        <v>1</v>
      </c>
      <c r="B1140"/>
    </row>
    <row r="1141" spans="1:2" x14ac:dyDescent="0.35">
      <c r="A1141" s="7">
        <v>1</v>
      </c>
      <c r="B1141"/>
    </row>
    <row r="1142" spans="1:2" x14ac:dyDescent="0.35">
      <c r="A1142" s="7">
        <v>1</v>
      </c>
      <c r="B1142"/>
    </row>
    <row r="1143" spans="1:2" x14ac:dyDescent="0.35">
      <c r="A1143" s="7">
        <v>1</v>
      </c>
      <c r="B1143"/>
    </row>
    <row r="1144" spans="1:2" x14ac:dyDescent="0.35">
      <c r="A1144" s="7">
        <v>1</v>
      </c>
      <c r="B1144"/>
    </row>
    <row r="1145" spans="1:2" x14ac:dyDescent="0.35">
      <c r="A1145" s="7">
        <v>1</v>
      </c>
      <c r="B1145"/>
    </row>
    <row r="1146" spans="1:2" x14ac:dyDescent="0.35">
      <c r="A1146" s="7">
        <v>1</v>
      </c>
      <c r="B1146"/>
    </row>
    <row r="1147" spans="1:2" x14ac:dyDescent="0.35">
      <c r="A1147" s="7">
        <v>1</v>
      </c>
      <c r="B1147"/>
    </row>
    <row r="1148" spans="1:2" x14ac:dyDescent="0.35">
      <c r="A1148" s="7">
        <v>1</v>
      </c>
      <c r="B1148"/>
    </row>
    <row r="1149" spans="1:2" x14ac:dyDescent="0.35">
      <c r="A1149" s="7">
        <v>1</v>
      </c>
      <c r="B1149"/>
    </row>
    <row r="1150" spans="1:2" x14ac:dyDescent="0.35">
      <c r="A1150" s="7">
        <v>1</v>
      </c>
      <c r="B1150"/>
    </row>
    <row r="1151" spans="1:2" x14ac:dyDescent="0.35">
      <c r="A1151" s="7">
        <v>1</v>
      </c>
      <c r="B1151"/>
    </row>
    <row r="1152" spans="1:2" x14ac:dyDescent="0.35">
      <c r="A1152" s="7">
        <v>1</v>
      </c>
      <c r="B1152"/>
    </row>
    <row r="1153" spans="1:2" x14ac:dyDescent="0.35">
      <c r="A1153" s="7">
        <v>1</v>
      </c>
      <c r="B1153"/>
    </row>
    <row r="1154" spans="1:2" x14ac:dyDescent="0.35">
      <c r="A1154" s="7">
        <v>1</v>
      </c>
      <c r="B1154"/>
    </row>
    <row r="1155" spans="1:2" x14ac:dyDescent="0.35">
      <c r="A1155" s="7">
        <v>1</v>
      </c>
      <c r="B1155"/>
    </row>
    <row r="1156" spans="1:2" x14ac:dyDescent="0.35">
      <c r="A1156" s="7">
        <v>1</v>
      </c>
      <c r="B1156"/>
    </row>
    <row r="1157" spans="1:2" x14ac:dyDescent="0.35">
      <c r="A1157" s="7">
        <v>1</v>
      </c>
      <c r="B1157"/>
    </row>
    <row r="1158" spans="1:2" x14ac:dyDescent="0.35">
      <c r="A1158" s="7">
        <v>1</v>
      </c>
      <c r="B1158"/>
    </row>
    <row r="1159" spans="1:2" x14ac:dyDescent="0.35">
      <c r="A1159" s="7">
        <v>1</v>
      </c>
      <c r="B1159"/>
    </row>
    <row r="1160" spans="1:2" x14ac:dyDescent="0.35">
      <c r="A1160" s="7">
        <v>1</v>
      </c>
      <c r="B1160"/>
    </row>
    <row r="1161" spans="1:2" x14ac:dyDescent="0.35">
      <c r="A1161" s="7">
        <v>1</v>
      </c>
      <c r="B1161"/>
    </row>
    <row r="1162" spans="1:2" x14ac:dyDescent="0.35">
      <c r="A1162" s="7">
        <v>1</v>
      </c>
      <c r="B1162"/>
    </row>
    <row r="1163" spans="1:2" x14ac:dyDescent="0.35">
      <c r="A1163" s="7">
        <v>1</v>
      </c>
      <c r="B1163"/>
    </row>
    <row r="1164" spans="1:2" x14ac:dyDescent="0.35">
      <c r="A1164" s="7">
        <v>1</v>
      </c>
      <c r="B1164"/>
    </row>
    <row r="1165" spans="1:2" x14ac:dyDescent="0.35">
      <c r="A1165" s="7">
        <v>1</v>
      </c>
      <c r="B1165"/>
    </row>
    <row r="1166" spans="1:2" x14ac:dyDescent="0.35">
      <c r="A1166" s="7">
        <v>1</v>
      </c>
      <c r="B1166"/>
    </row>
    <row r="1167" spans="1:2" x14ac:dyDescent="0.35">
      <c r="A1167" s="7">
        <v>1</v>
      </c>
      <c r="B1167"/>
    </row>
    <row r="1168" spans="1:2" x14ac:dyDescent="0.35">
      <c r="A1168" s="7">
        <v>1</v>
      </c>
      <c r="B1168"/>
    </row>
    <row r="1169" spans="1:2" x14ac:dyDescent="0.35">
      <c r="A1169" s="7">
        <v>1</v>
      </c>
      <c r="B1169"/>
    </row>
    <row r="1170" spans="1:2" x14ac:dyDescent="0.35">
      <c r="A1170" s="7">
        <v>1</v>
      </c>
      <c r="B1170"/>
    </row>
    <row r="1171" spans="1:2" x14ac:dyDescent="0.35">
      <c r="A1171" s="7">
        <v>1</v>
      </c>
      <c r="B1171"/>
    </row>
    <row r="1172" spans="1:2" x14ac:dyDescent="0.35">
      <c r="A1172" s="7">
        <v>1</v>
      </c>
      <c r="B1172"/>
    </row>
    <row r="1173" spans="1:2" x14ac:dyDescent="0.35">
      <c r="A1173" s="7">
        <v>1</v>
      </c>
      <c r="B1173"/>
    </row>
    <row r="1174" spans="1:2" x14ac:dyDescent="0.35">
      <c r="A1174" s="7">
        <v>1</v>
      </c>
      <c r="B1174"/>
    </row>
    <row r="1175" spans="1:2" x14ac:dyDescent="0.35">
      <c r="A1175" s="7">
        <v>1</v>
      </c>
      <c r="B1175"/>
    </row>
    <row r="1176" spans="1:2" x14ac:dyDescent="0.35">
      <c r="A1176" s="7">
        <v>1</v>
      </c>
      <c r="B1176"/>
    </row>
    <row r="1177" spans="1:2" x14ac:dyDescent="0.35">
      <c r="A1177" s="7">
        <v>1</v>
      </c>
      <c r="B1177"/>
    </row>
    <row r="1178" spans="1:2" x14ac:dyDescent="0.35">
      <c r="A1178" s="7">
        <v>1</v>
      </c>
      <c r="B1178"/>
    </row>
    <row r="1179" spans="1:2" x14ac:dyDescent="0.35">
      <c r="A1179" s="7">
        <v>1</v>
      </c>
      <c r="B1179"/>
    </row>
    <row r="1180" spans="1:2" x14ac:dyDescent="0.35">
      <c r="A1180" s="7">
        <v>1</v>
      </c>
      <c r="B1180"/>
    </row>
    <row r="1181" spans="1:2" x14ac:dyDescent="0.35">
      <c r="A1181" s="7">
        <v>1</v>
      </c>
      <c r="B1181"/>
    </row>
    <row r="1182" spans="1:2" x14ac:dyDescent="0.35">
      <c r="A1182" s="7">
        <v>1</v>
      </c>
      <c r="B1182"/>
    </row>
    <row r="1183" spans="1:2" x14ac:dyDescent="0.35">
      <c r="A1183" s="7">
        <v>1</v>
      </c>
      <c r="B1183"/>
    </row>
    <row r="1184" spans="1:2" x14ac:dyDescent="0.35">
      <c r="A1184" s="7">
        <v>1</v>
      </c>
      <c r="B1184"/>
    </row>
    <row r="1185" spans="1:2" x14ac:dyDescent="0.35">
      <c r="A1185" s="7">
        <v>1</v>
      </c>
      <c r="B1185"/>
    </row>
    <row r="1186" spans="1:2" x14ac:dyDescent="0.35">
      <c r="A1186" s="7">
        <v>1</v>
      </c>
      <c r="B1186"/>
    </row>
    <row r="1187" spans="1:2" x14ac:dyDescent="0.35">
      <c r="A1187" s="7">
        <v>1</v>
      </c>
      <c r="B1187"/>
    </row>
    <row r="1188" spans="1:2" x14ac:dyDescent="0.35">
      <c r="A1188" s="7">
        <v>1</v>
      </c>
      <c r="B1188"/>
    </row>
    <row r="1189" spans="1:2" x14ac:dyDescent="0.35">
      <c r="A1189" s="7">
        <v>1</v>
      </c>
      <c r="B1189"/>
    </row>
    <row r="1190" spans="1:2" x14ac:dyDescent="0.35">
      <c r="A1190" s="7">
        <v>1</v>
      </c>
      <c r="B1190"/>
    </row>
    <row r="1191" spans="1:2" x14ac:dyDescent="0.35">
      <c r="A1191" s="7">
        <v>1</v>
      </c>
      <c r="B1191"/>
    </row>
    <row r="1192" spans="1:2" x14ac:dyDescent="0.35">
      <c r="A1192" s="7">
        <v>1</v>
      </c>
      <c r="B1192"/>
    </row>
    <row r="1193" spans="1:2" x14ac:dyDescent="0.35">
      <c r="A1193" s="7">
        <v>1</v>
      </c>
      <c r="B1193"/>
    </row>
    <row r="1194" spans="1:2" x14ac:dyDescent="0.35">
      <c r="A1194" s="7">
        <v>1</v>
      </c>
      <c r="B1194"/>
    </row>
    <row r="1195" spans="1:2" x14ac:dyDescent="0.35">
      <c r="A1195" s="7">
        <v>1</v>
      </c>
      <c r="B1195"/>
    </row>
    <row r="1196" spans="1:2" x14ac:dyDescent="0.35">
      <c r="A1196" s="7">
        <v>1</v>
      </c>
      <c r="B1196"/>
    </row>
    <row r="1197" spans="1:2" x14ac:dyDescent="0.35">
      <c r="A1197" s="7">
        <v>1</v>
      </c>
      <c r="B1197"/>
    </row>
    <row r="1198" spans="1:2" x14ac:dyDescent="0.35">
      <c r="A1198" s="7">
        <v>1</v>
      </c>
      <c r="B1198"/>
    </row>
    <row r="1199" spans="1:2" x14ac:dyDescent="0.35">
      <c r="A1199" s="7">
        <v>1</v>
      </c>
      <c r="B1199"/>
    </row>
    <row r="1200" spans="1:2" x14ac:dyDescent="0.35">
      <c r="A1200" s="7">
        <v>1</v>
      </c>
      <c r="B1200"/>
    </row>
    <row r="1201" spans="1:2" x14ac:dyDescent="0.35">
      <c r="A1201" s="7">
        <v>1</v>
      </c>
      <c r="B1201"/>
    </row>
    <row r="1202" spans="1:2" x14ac:dyDescent="0.35">
      <c r="A1202" s="7">
        <v>1</v>
      </c>
      <c r="B1202"/>
    </row>
    <row r="1203" spans="1:2" x14ac:dyDescent="0.35">
      <c r="A1203" s="7">
        <v>1</v>
      </c>
      <c r="B1203"/>
    </row>
    <row r="1204" spans="1:2" x14ac:dyDescent="0.35">
      <c r="A1204" s="7">
        <v>1</v>
      </c>
      <c r="B1204"/>
    </row>
    <row r="1205" spans="1:2" x14ac:dyDescent="0.35">
      <c r="A1205" s="7">
        <v>1</v>
      </c>
      <c r="B1205"/>
    </row>
    <row r="1206" spans="1:2" x14ac:dyDescent="0.35">
      <c r="A1206" s="7">
        <v>1</v>
      </c>
      <c r="B1206"/>
    </row>
    <row r="1207" spans="1:2" x14ac:dyDescent="0.35">
      <c r="A1207" s="7">
        <v>1</v>
      </c>
      <c r="B1207"/>
    </row>
    <row r="1208" spans="1:2" x14ac:dyDescent="0.35">
      <c r="A1208" s="7">
        <v>1</v>
      </c>
      <c r="B1208"/>
    </row>
    <row r="1209" spans="1:2" x14ac:dyDescent="0.35">
      <c r="A1209" s="7">
        <v>1</v>
      </c>
      <c r="B1209"/>
    </row>
    <row r="1210" spans="1:2" x14ac:dyDescent="0.35">
      <c r="A1210" s="7">
        <v>1</v>
      </c>
      <c r="B1210"/>
    </row>
    <row r="1211" spans="1:2" x14ac:dyDescent="0.35">
      <c r="A1211" s="7">
        <v>1</v>
      </c>
      <c r="B1211"/>
    </row>
    <row r="1212" spans="1:2" x14ac:dyDescent="0.35">
      <c r="A1212" s="7">
        <v>1</v>
      </c>
      <c r="B1212"/>
    </row>
    <row r="1213" spans="1:2" x14ac:dyDescent="0.35">
      <c r="A1213" s="7">
        <v>1</v>
      </c>
      <c r="B1213"/>
    </row>
    <row r="1214" spans="1:2" x14ac:dyDescent="0.35">
      <c r="A1214" s="7">
        <v>1</v>
      </c>
      <c r="B1214"/>
    </row>
    <row r="1215" spans="1:2" x14ac:dyDescent="0.35">
      <c r="A1215" s="7">
        <v>1</v>
      </c>
      <c r="B1215"/>
    </row>
    <row r="1216" spans="1:2" x14ac:dyDescent="0.35">
      <c r="A1216" s="7">
        <v>1</v>
      </c>
      <c r="B1216"/>
    </row>
    <row r="1217" spans="1:2" x14ac:dyDescent="0.35">
      <c r="A1217" s="7">
        <v>1</v>
      </c>
      <c r="B1217"/>
    </row>
    <row r="1218" spans="1:2" x14ac:dyDescent="0.35">
      <c r="A1218" s="7">
        <v>1</v>
      </c>
      <c r="B1218"/>
    </row>
    <row r="1219" spans="1:2" x14ac:dyDescent="0.35">
      <c r="A1219" s="7">
        <v>1</v>
      </c>
      <c r="B1219"/>
    </row>
    <row r="1220" spans="1:2" x14ac:dyDescent="0.35">
      <c r="A1220" s="7">
        <v>1</v>
      </c>
      <c r="B1220"/>
    </row>
    <row r="1221" spans="1:2" x14ac:dyDescent="0.35">
      <c r="A1221" s="7">
        <v>1</v>
      </c>
      <c r="B1221"/>
    </row>
    <row r="1222" spans="1:2" x14ac:dyDescent="0.35">
      <c r="A1222" s="7">
        <v>1</v>
      </c>
      <c r="B1222"/>
    </row>
    <row r="1223" spans="1:2" x14ac:dyDescent="0.35">
      <c r="A1223" s="7">
        <v>1</v>
      </c>
      <c r="B1223"/>
    </row>
    <row r="1224" spans="1:2" x14ac:dyDescent="0.35">
      <c r="A1224" s="7">
        <v>1</v>
      </c>
      <c r="B1224"/>
    </row>
    <row r="1225" spans="1:2" x14ac:dyDescent="0.35">
      <c r="A1225" s="7">
        <v>1</v>
      </c>
      <c r="B1225"/>
    </row>
    <row r="1226" spans="1:2" x14ac:dyDescent="0.35">
      <c r="A1226" s="7">
        <v>1</v>
      </c>
      <c r="B1226"/>
    </row>
    <row r="1227" spans="1:2" x14ac:dyDescent="0.35">
      <c r="A1227" s="7">
        <v>1</v>
      </c>
      <c r="B1227"/>
    </row>
    <row r="1228" spans="1:2" x14ac:dyDescent="0.35">
      <c r="A1228" s="7">
        <v>1</v>
      </c>
      <c r="B1228"/>
    </row>
    <row r="1229" spans="1:2" x14ac:dyDescent="0.35">
      <c r="A1229" s="7">
        <v>1</v>
      </c>
      <c r="B1229"/>
    </row>
    <row r="1230" spans="1:2" x14ac:dyDescent="0.35">
      <c r="A1230" s="7">
        <v>1</v>
      </c>
      <c r="B1230"/>
    </row>
    <row r="1231" spans="1:2" x14ac:dyDescent="0.35">
      <c r="A1231" s="7">
        <v>1</v>
      </c>
      <c r="B1231"/>
    </row>
    <row r="1232" spans="1:2" x14ac:dyDescent="0.35">
      <c r="A1232" s="7">
        <v>1</v>
      </c>
      <c r="B1232"/>
    </row>
    <row r="1233" spans="1:2" x14ac:dyDescent="0.35">
      <c r="A1233" s="7">
        <v>1</v>
      </c>
      <c r="B1233"/>
    </row>
    <row r="1234" spans="1:2" x14ac:dyDescent="0.35">
      <c r="A1234" s="7">
        <v>1</v>
      </c>
      <c r="B1234"/>
    </row>
    <row r="1235" spans="1:2" x14ac:dyDescent="0.35">
      <c r="A1235" s="7">
        <v>1</v>
      </c>
      <c r="B1235"/>
    </row>
    <row r="1236" spans="1:2" x14ac:dyDescent="0.35">
      <c r="A1236" s="7">
        <v>1</v>
      </c>
      <c r="B1236"/>
    </row>
    <row r="1237" spans="1:2" x14ac:dyDescent="0.35">
      <c r="A1237" s="7">
        <v>1</v>
      </c>
      <c r="B1237"/>
    </row>
    <row r="1238" spans="1:2" x14ac:dyDescent="0.35">
      <c r="A1238" s="7">
        <v>1</v>
      </c>
      <c r="B1238"/>
    </row>
    <row r="1239" spans="1:2" x14ac:dyDescent="0.35">
      <c r="A1239" s="7">
        <v>1</v>
      </c>
      <c r="B1239"/>
    </row>
    <row r="1240" spans="1:2" x14ac:dyDescent="0.35">
      <c r="A1240" s="7">
        <v>1</v>
      </c>
      <c r="B1240"/>
    </row>
    <row r="1241" spans="1:2" x14ac:dyDescent="0.35">
      <c r="A1241" s="7">
        <v>1</v>
      </c>
      <c r="B1241"/>
    </row>
    <row r="1242" spans="1:2" x14ac:dyDescent="0.35">
      <c r="A1242" s="7">
        <v>1</v>
      </c>
      <c r="B1242"/>
    </row>
    <row r="1243" spans="1:2" x14ac:dyDescent="0.35">
      <c r="A1243" s="7">
        <v>1</v>
      </c>
      <c r="B1243"/>
    </row>
    <row r="1244" spans="1:2" x14ac:dyDescent="0.35">
      <c r="A1244" s="7">
        <v>1</v>
      </c>
      <c r="B1244"/>
    </row>
    <row r="1245" spans="1:2" x14ac:dyDescent="0.35">
      <c r="A1245" s="7">
        <v>1</v>
      </c>
      <c r="B1245"/>
    </row>
    <row r="1246" spans="1:2" x14ac:dyDescent="0.35">
      <c r="A1246" s="7">
        <v>1</v>
      </c>
      <c r="B1246"/>
    </row>
    <row r="1247" spans="1:2" x14ac:dyDescent="0.35">
      <c r="A1247" s="7">
        <v>1</v>
      </c>
      <c r="B1247"/>
    </row>
    <row r="1248" spans="1:2" x14ac:dyDescent="0.35">
      <c r="A1248" s="7">
        <v>1</v>
      </c>
      <c r="B1248"/>
    </row>
    <row r="1249" spans="1:3" x14ac:dyDescent="0.35">
      <c r="A1249" s="7">
        <v>1</v>
      </c>
      <c r="B1249"/>
    </row>
    <row r="1250" spans="1:3" x14ac:dyDescent="0.35">
      <c r="A1250" s="7">
        <v>1</v>
      </c>
      <c r="B1250"/>
      <c r="C1250" s="22"/>
    </row>
    <row r="1251" spans="1:3" x14ac:dyDescent="0.35">
      <c r="A1251" s="7">
        <v>1</v>
      </c>
      <c r="B1251"/>
      <c r="C1251" s="22"/>
    </row>
    <row r="1252" spans="1:3" x14ac:dyDescent="0.35">
      <c r="A1252" s="7">
        <v>1</v>
      </c>
      <c r="B1252"/>
      <c r="C1252" s="22"/>
    </row>
    <row r="1253" spans="1:3" x14ac:dyDescent="0.35">
      <c r="A1253" s="7">
        <v>1</v>
      </c>
      <c r="B1253"/>
      <c r="C1253" s="22"/>
    </row>
    <row r="1254" spans="1:3" x14ac:dyDescent="0.35">
      <c r="A1254" s="7">
        <v>1</v>
      </c>
      <c r="B1254"/>
      <c r="C1254" s="22"/>
    </row>
    <row r="1255" spans="1:3" x14ac:dyDescent="0.35">
      <c r="A1255" s="7">
        <v>1</v>
      </c>
      <c r="B1255"/>
      <c r="C1255" s="22"/>
    </row>
    <row r="1256" spans="1:3" x14ac:dyDescent="0.35">
      <c r="A1256" s="7">
        <v>1</v>
      </c>
      <c r="B1256"/>
      <c r="C1256" s="22"/>
    </row>
    <row r="1257" spans="1:3" x14ac:dyDescent="0.35">
      <c r="A1257" s="7">
        <v>1</v>
      </c>
      <c r="B1257"/>
      <c r="C1257" s="22"/>
    </row>
    <row r="1258" spans="1:3" x14ac:dyDescent="0.35">
      <c r="A1258" s="7">
        <v>1</v>
      </c>
      <c r="B1258"/>
      <c r="C1258" s="22"/>
    </row>
    <row r="1259" spans="1:3" x14ac:dyDescent="0.35">
      <c r="A1259" s="7">
        <v>1</v>
      </c>
      <c r="B1259"/>
      <c r="C1259" s="22"/>
    </row>
    <row r="1260" spans="1:3" x14ac:dyDescent="0.35">
      <c r="A1260" s="7">
        <v>1</v>
      </c>
      <c r="B1260"/>
      <c r="C1260" s="22"/>
    </row>
    <row r="1261" spans="1:3" x14ac:dyDescent="0.35">
      <c r="A1261" s="7">
        <v>1</v>
      </c>
      <c r="B1261"/>
      <c r="C1261" s="22"/>
    </row>
    <row r="1262" spans="1:3" x14ac:dyDescent="0.35">
      <c r="A1262" s="7">
        <v>1</v>
      </c>
      <c r="B1262"/>
      <c r="C1262" s="22"/>
    </row>
    <row r="1263" spans="1:3" x14ac:dyDescent="0.35">
      <c r="A1263" s="7">
        <v>1</v>
      </c>
      <c r="B1263"/>
      <c r="C1263" s="22"/>
    </row>
    <row r="1264" spans="1:3" x14ac:dyDescent="0.35">
      <c r="A1264" s="7">
        <v>1</v>
      </c>
      <c r="B1264"/>
      <c r="C1264" s="22"/>
    </row>
    <row r="1265" spans="1:3" x14ac:dyDescent="0.35">
      <c r="A1265" s="7">
        <v>1</v>
      </c>
      <c r="B1265"/>
      <c r="C1265" s="22"/>
    </row>
    <row r="1266" spans="1:3" x14ac:dyDescent="0.35">
      <c r="A1266" s="7">
        <v>1</v>
      </c>
      <c r="B1266"/>
      <c r="C1266" s="22"/>
    </row>
    <row r="1267" spans="1:3" x14ac:dyDescent="0.35">
      <c r="A1267" s="7">
        <v>1</v>
      </c>
      <c r="B1267"/>
      <c r="C1267" s="22"/>
    </row>
    <row r="1268" spans="1:3" x14ac:dyDescent="0.35">
      <c r="A1268" s="7">
        <v>1</v>
      </c>
      <c r="B1268"/>
      <c r="C1268" s="22"/>
    </row>
    <row r="1269" spans="1:3" x14ac:dyDescent="0.35">
      <c r="A1269" s="7">
        <v>1</v>
      </c>
      <c r="B1269"/>
      <c r="C1269" s="22"/>
    </row>
    <row r="1270" spans="1:3" x14ac:dyDescent="0.35">
      <c r="A1270" s="7">
        <v>1</v>
      </c>
      <c r="B1270"/>
      <c r="C1270" s="22"/>
    </row>
    <row r="1271" spans="1:3" x14ac:dyDescent="0.35">
      <c r="A1271" s="7">
        <v>1</v>
      </c>
      <c r="B1271"/>
      <c r="C1271" s="22"/>
    </row>
    <row r="1272" spans="1:3" x14ac:dyDescent="0.35">
      <c r="A1272" s="7">
        <v>1</v>
      </c>
      <c r="B1272"/>
      <c r="C1272" s="22"/>
    </row>
    <row r="1273" spans="1:3" x14ac:dyDescent="0.35">
      <c r="A1273" s="7">
        <v>1</v>
      </c>
      <c r="B1273"/>
      <c r="C1273" s="22"/>
    </row>
    <row r="1274" spans="1:3" x14ac:dyDescent="0.35">
      <c r="A1274" s="7">
        <v>1</v>
      </c>
      <c r="B1274"/>
      <c r="C1274" s="22"/>
    </row>
    <row r="1275" spans="1:3" x14ac:dyDescent="0.35">
      <c r="A1275" s="7">
        <v>1</v>
      </c>
      <c r="B1275"/>
      <c r="C1275" s="22"/>
    </row>
    <row r="1276" spans="1:3" x14ac:dyDescent="0.35">
      <c r="A1276" s="7">
        <v>1</v>
      </c>
      <c r="B1276"/>
      <c r="C1276" s="22"/>
    </row>
    <row r="1277" spans="1:3" x14ac:dyDescent="0.35">
      <c r="A1277" s="7">
        <v>1</v>
      </c>
      <c r="B1277"/>
      <c r="C1277" s="22"/>
    </row>
    <row r="1278" spans="1:3" x14ac:dyDescent="0.35">
      <c r="A1278" s="7">
        <v>1</v>
      </c>
      <c r="B1278"/>
      <c r="C1278" s="22"/>
    </row>
    <row r="1279" spans="1:3" x14ac:dyDescent="0.35">
      <c r="A1279" s="7">
        <v>1</v>
      </c>
      <c r="B1279"/>
      <c r="C1279" s="22"/>
    </row>
    <row r="1280" spans="1:3" x14ac:dyDescent="0.35">
      <c r="A1280" s="7">
        <v>1</v>
      </c>
      <c r="B1280"/>
      <c r="C1280" s="22"/>
    </row>
    <row r="1281" spans="1:3" x14ac:dyDescent="0.35">
      <c r="A1281" s="7">
        <v>1</v>
      </c>
      <c r="B1281"/>
      <c r="C1281" s="22"/>
    </row>
    <row r="1282" spans="1:3" x14ac:dyDescent="0.35">
      <c r="A1282" s="7">
        <v>1</v>
      </c>
      <c r="B1282"/>
      <c r="C1282" s="22"/>
    </row>
    <row r="1283" spans="1:3" x14ac:dyDescent="0.35">
      <c r="A1283" s="7">
        <v>1</v>
      </c>
      <c r="B1283"/>
      <c r="C1283" s="22"/>
    </row>
    <row r="1284" spans="1:3" x14ac:dyDescent="0.35">
      <c r="A1284" s="7">
        <v>1</v>
      </c>
      <c r="B1284"/>
      <c r="C1284" s="22"/>
    </row>
    <row r="1285" spans="1:3" x14ac:dyDescent="0.35">
      <c r="A1285" s="7">
        <v>1</v>
      </c>
      <c r="B1285"/>
      <c r="C1285" s="22"/>
    </row>
    <row r="1286" spans="1:3" x14ac:dyDescent="0.35">
      <c r="A1286" s="7">
        <v>1</v>
      </c>
      <c r="B1286"/>
      <c r="C1286" s="22"/>
    </row>
    <row r="1287" spans="1:3" x14ac:dyDescent="0.35">
      <c r="A1287" s="7">
        <v>1</v>
      </c>
      <c r="B1287"/>
      <c r="C1287" s="22"/>
    </row>
    <row r="1288" spans="1:3" x14ac:dyDescent="0.35">
      <c r="A1288" s="7">
        <v>1</v>
      </c>
      <c r="B1288"/>
      <c r="C1288" s="22"/>
    </row>
    <row r="1289" spans="1:3" x14ac:dyDescent="0.35">
      <c r="A1289" s="7">
        <v>1</v>
      </c>
      <c r="B1289"/>
      <c r="C1289" s="22"/>
    </row>
    <row r="1290" spans="1:3" x14ac:dyDescent="0.35">
      <c r="A1290" s="7">
        <v>1</v>
      </c>
      <c r="B1290"/>
      <c r="C1290" s="22"/>
    </row>
    <row r="1291" spans="1:3" x14ac:dyDescent="0.35">
      <c r="A1291" s="7">
        <v>1</v>
      </c>
      <c r="B1291"/>
      <c r="C1291" s="22"/>
    </row>
    <row r="1292" spans="1:3" x14ac:dyDescent="0.35">
      <c r="A1292" s="7">
        <v>1</v>
      </c>
      <c r="B1292"/>
      <c r="C1292" s="22"/>
    </row>
    <row r="1293" spans="1:3" x14ac:dyDescent="0.35">
      <c r="A1293" s="7">
        <v>1</v>
      </c>
      <c r="B1293"/>
      <c r="C1293" s="22"/>
    </row>
    <row r="1294" spans="1:3" x14ac:dyDescent="0.35">
      <c r="A1294" s="7">
        <v>1</v>
      </c>
      <c r="B1294"/>
      <c r="C1294" s="22"/>
    </row>
    <row r="1295" spans="1:3" x14ac:dyDescent="0.35">
      <c r="A1295" s="7">
        <v>1</v>
      </c>
      <c r="B1295"/>
      <c r="C1295" s="22"/>
    </row>
    <row r="1296" spans="1:3" x14ac:dyDescent="0.35">
      <c r="A1296" s="7">
        <v>1</v>
      </c>
      <c r="B1296"/>
      <c r="C1296" s="22"/>
    </row>
    <row r="1297" spans="1:3" x14ac:dyDescent="0.35">
      <c r="A1297" s="7">
        <v>1</v>
      </c>
      <c r="B1297"/>
      <c r="C1297" s="22"/>
    </row>
    <row r="1298" spans="1:3" x14ac:dyDescent="0.35">
      <c r="A1298" s="7">
        <v>1</v>
      </c>
      <c r="B1298"/>
      <c r="C1298" s="22"/>
    </row>
    <row r="1299" spans="1:3" x14ac:dyDescent="0.35">
      <c r="A1299" s="7">
        <v>1</v>
      </c>
      <c r="B1299"/>
      <c r="C1299" s="22"/>
    </row>
    <row r="1300" spans="1:3" x14ac:dyDescent="0.35">
      <c r="A1300" s="7">
        <v>1</v>
      </c>
      <c r="B1300"/>
      <c r="C1300" s="22"/>
    </row>
    <row r="1301" spans="1:3" x14ac:dyDescent="0.35">
      <c r="A1301" s="7">
        <v>1</v>
      </c>
      <c r="B1301"/>
      <c r="C1301" s="22"/>
    </row>
    <row r="1302" spans="1:3" x14ac:dyDescent="0.35">
      <c r="A1302" s="7">
        <v>1</v>
      </c>
      <c r="B1302"/>
      <c r="C1302" s="22"/>
    </row>
    <row r="1303" spans="1:3" x14ac:dyDescent="0.35">
      <c r="A1303" s="7">
        <v>1</v>
      </c>
      <c r="B1303"/>
      <c r="C1303" s="22"/>
    </row>
    <row r="1304" spans="1:3" x14ac:dyDescent="0.35">
      <c r="A1304" s="7">
        <v>1</v>
      </c>
      <c r="B1304"/>
      <c r="C1304" s="22"/>
    </row>
    <row r="1305" spans="1:3" x14ac:dyDescent="0.35">
      <c r="A1305" s="7">
        <v>1</v>
      </c>
      <c r="B1305"/>
      <c r="C1305" s="22"/>
    </row>
    <row r="1306" spans="1:3" x14ac:dyDescent="0.35">
      <c r="A1306" s="7">
        <v>1</v>
      </c>
      <c r="B1306"/>
      <c r="C1306" s="22"/>
    </row>
    <row r="1307" spans="1:3" x14ac:dyDescent="0.35">
      <c r="A1307" s="7">
        <v>1</v>
      </c>
      <c r="B1307"/>
      <c r="C1307" s="22"/>
    </row>
    <row r="1308" spans="1:3" x14ac:dyDescent="0.35">
      <c r="A1308" s="7">
        <v>1</v>
      </c>
      <c r="B1308"/>
      <c r="C1308" s="22"/>
    </row>
    <row r="1309" spans="1:3" x14ac:dyDescent="0.35">
      <c r="A1309" s="7">
        <v>1</v>
      </c>
      <c r="B1309"/>
      <c r="C1309" s="22"/>
    </row>
    <row r="1310" spans="1:3" x14ac:dyDescent="0.35">
      <c r="A1310" s="7">
        <v>1</v>
      </c>
      <c r="B1310"/>
      <c r="C1310" s="22"/>
    </row>
    <row r="1311" spans="1:3" x14ac:dyDescent="0.35">
      <c r="A1311" s="7">
        <v>1</v>
      </c>
      <c r="B1311"/>
      <c r="C1311" s="22"/>
    </row>
    <row r="1312" spans="1:3" x14ac:dyDescent="0.35">
      <c r="A1312" s="7">
        <v>1</v>
      </c>
      <c r="B1312"/>
      <c r="C1312" s="22"/>
    </row>
    <row r="1313" spans="1:3" x14ac:dyDescent="0.35">
      <c r="A1313" s="7">
        <v>1</v>
      </c>
      <c r="B1313"/>
      <c r="C1313" s="22"/>
    </row>
    <row r="1314" spans="1:3" x14ac:dyDescent="0.35">
      <c r="A1314" s="7">
        <v>1</v>
      </c>
      <c r="B1314"/>
      <c r="C1314" s="22"/>
    </row>
    <row r="1315" spans="1:3" x14ac:dyDescent="0.35">
      <c r="A1315" s="7">
        <v>1</v>
      </c>
      <c r="B1315"/>
      <c r="C1315" s="22"/>
    </row>
    <row r="1316" spans="1:3" x14ac:dyDescent="0.35">
      <c r="A1316" s="7">
        <v>1</v>
      </c>
      <c r="B1316"/>
      <c r="C1316" s="22"/>
    </row>
    <row r="1317" spans="1:3" x14ac:dyDescent="0.35">
      <c r="A1317" s="7">
        <v>1</v>
      </c>
      <c r="B1317"/>
      <c r="C1317" s="22"/>
    </row>
    <row r="1318" spans="1:3" x14ac:dyDescent="0.35">
      <c r="A1318" s="7">
        <v>1</v>
      </c>
      <c r="B1318"/>
      <c r="C1318" s="22"/>
    </row>
    <row r="1319" spans="1:3" x14ac:dyDescent="0.35">
      <c r="A1319" s="7">
        <v>1</v>
      </c>
      <c r="B1319"/>
      <c r="C1319" s="22"/>
    </row>
    <row r="1320" spans="1:3" x14ac:dyDescent="0.35">
      <c r="A1320" s="7">
        <v>1</v>
      </c>
      <c r="B1320"/>
      <c r="C1320" s="22"/>
    </row>
    <row r="1321" spans="1:3" x14ac:dyDescent="0.35">
      <c r="A1321" s="7">
        <v>1</v>
      </c>
      <c r="B1321"/>
      <c r="C1321" s="22"/>
    </row>
    <row r="1322" spans="1:3" x14ac:dyDescent="0.35">
      <c r="A1322" s="7">
        <v>1</v>
      </c>
      <c r="B1322"/>
      <c r="C1322" s="22"/>
    </row>
    <row r="1323" spans="1:3" x14ac:dyDescent="0.35">
      <c r="A1323" s="7">
        <v>1</v>
      </c>
      <c r="B1323"/>
      <c r="C1323" s="22"/>
    </row>
    <row r="1324" spans="1:3" x14ac:dyDescent="0.35">
      <c r="A1324" s="7">
        <v>1</v>
      </c>
      <c r="B1324"/>
      <c r="C1324" s="22"/>
    </row>
    <row r="1325" spans="1:3" x14ac:dyDescent="0.35">
      <c r="A1325" s="7">
        <v>1</v>
      </c>
      <c r="B1325"/>
      <c r="C1325" s="22"/>
    </row>
    <row r="1326" spans="1:3" x14ac:dyDescent="0.35">
      <c r="A1326" s="7">
        <v>1</v>
      </c>
      <c r="B1326"/>
      <c r="C1326" s="22"/>
    </row>
    <row r="1327" spans="1:3" x14ac:dyDescent="0.35">
      <c r="A1327" s="7">
        <v>1</v>
      </c>
      <c r="B1327"/>
      <c r="C1327" s="22"/>
    </row>
    <row r="1328" spans="1:3" x14ac:dyDescent="0.35">
      <c r="A1328" s="7">
        <v>1</v>
      </c>
      <c r="B1328"/>
      <c r="C1328" s="22"/>
    </row>
    <row r="1329" spans="1:3" x14ac:dyDescent="0.35">
      <c r="A1329" s="7">
        <v>1</v>
      </c>
      <c r="B1329"/>
      <c r="C1329" s="22"/>
    </row>
    <row r="1330" spans="1:3" x14ac:dyDescent="0.35">
      <c r="A1330" s="7">
        <v>1</v>
      </c>
      <c r="B1330"/>
      <c r="C1330" s="22"/>
    </row>
    <row r="1331" spans="1:3" x14ac:dyDescent="0.35">
      <c r="A1331" s="7">
        <v>1</v>
      </c>
      <c r="B1331"/>
      <c r="C1331" s="22"/>
    </row>
    <row r="1332" spans="1:3" x14ac:dyDescent="0.35">
      <c r="A1332" s="7">
        <v>1</v>
      </c>
      <c r="B1332"/>
      <c r="C1332" s="22"/>
    </row>
    <row r="1333" spans="1:3" x14ac:dyDescent="0.35">
      <c r="A1333" s="7">
        <v>1</v>
      </c>
      <c r="B1333"/>
      <c r="C1333" s="22"/>
    </row>
    <row r="1334" spans="1:3" x14ac:dyDescent="0.35">
      <c r="A1334" s="7">
        <v>1</v>
      </c>
      <c r="B1334"/>
      <c r="C1334" s="22"/>
    </row>
    <row r="1335" spans="1:3" x14ac:dyDescent="0.35">
      <c r="A1335" s="7">
        <v>1</v>
      </c>
      <c r="B1335"/>
      <c r="C1335" s="22"/>
    </row>
    <row r="1336" spans="1:3" x14ac:dyDescent="0.35">
      <c r="A1336" s="7">
        <v>1</v>
      </c>
      <c r="B1336"/>
      <c r="C1336" s="22"/>
    </row>
    <row r="1337" spans="1:3" x14ac:dyDescent="0.35">
      <c r="A1337" s="7">
        <v>1</v>
      </c>
      <c r="B1337"/>
      <c r="C1337" s="22"/>
    </row>
    <row r="1338" spans="1:3" x14ac:dyDescent="0.35">
      <c r="A1338" s="7">
        <v>1</v>
      </c>
      <c r="B1338"/>
      <c r="C1338" s="22"/>
    </row>
    <row r="1339" spans="1:3" x14ac:dyDescent="0.35">
      <c r="A1339" s="7">
        <v>1</v>
      </c>
      <c r="B1339"/>
      <c r="C1339" s="22"/>
    </row>
    <row r="1340" spans="1:3" x14ac:dyDescent="0.35">
      <c r="A1340" s="7">
        <v>1</v>
      </c>
      <c r="B1340"/>
      <c r="C1340" s="22"/>
    </row>
    <row r="1341" spans="1:3" x14ac:dyDescent="0.35">
      <c r="A1341" s="7">
        <v>1</v>
      </c>
      <c r="B1341"/>
      <c r="C1341" s="22"/>
    </row>
    <row r="1342" spans="1:3" x14ac:dyDescent="0.35">
      <c r="A1342" s="7">
        <v>1</v>
      </c>
      <c r="B1342"/>
      <c r="C1342" s="22"/>
    </row>
    <row r="1343" spans="1:3" x14ac:dyDescent="0.35">
      <c r="A1343" s="7">
        <v>1</v>
      </c>
      <c r="B1343"/>
      <c r="C1343" s="22"/>
    </row>
    <row r="1344" spans="1:3" x14ac:dyDescent="0.35">
      <c r="A1344" s="7">
        <v>1</v>
      </c>
      <c r="B1344"/>
      <c r="C1344" s="22"/>
    </row>
    <row r="1345" spans="1:3" x14ac:dyDescent="0.35">
      <c r="A1345" s="7">
        <v>1</v>
      </c>
      <c r="B1345"/>
      <c r="C1345" s="22"/>
    </row>
    <row r="1346" spans="1:3" x14ac:dyDescent="0.35">
      <c r="A1346" s="7">
        <v>1</v>
      </c>
      <c r="B1346"/>
      <c r="C1346" s="22"/>
    </row>
    <row r="1347" spans="1:3" x14ac:dyDescent="0.35">
      <c r="A1347" s="7">
        <v>1</v>
      </c>
      <c r="B1347"/>
      <c r="C1347" s="22"/>
    </row>
    <row r="1348" spans="1:3" x14ac:dyDescent="0.35">
      <c r="A1348" s="7">
        <v>1</v>
      </c>
      <c r="B1348"/>
      <c r="C1348" s="22"/>
    </row>
    <row r="1349" spans="1:3" x14ac:dyDescent="0.35">
      <c r="A1349" s="7">
        <v>1</v>
      </c>
      <c r="B1349"/>
      <c r="C1349" s="22"/>
    </row>
    <row r="1350" spans="1:3" x14ac:dyDescent="0.35">
      <c r="A1350" s="7">
        <v>1</v>
      </c>
      <c r="B1350"/>
      <c r="C1350" s="22"/>
    </row>
    <row r="1351" spans="1:3" x14ac:dyDescent="0.35">
      <c r="A1351" s="7">
        <v>1</v>
      </c>
      <c r="B1351"/>
      <c r="C1351" s="22"/>
    </row>
    <row r="1352" spans="1:3" x14ac:dyDescent="0.35">
      <c r="A1352" s="7">
        <v>1</v>
      </c>
      <c r="B1352"/>
      <c r="C1352" s="22"/>
    </row>
    <row r="1353" spans="1:3" x14ac:dyDescent="0.35">
      <c r="A1353" s="7">
        <v>1</v>
      </c>
      <c r="B1353"/>
      <c r="C1353" s="22"/>
    </row>
    <row r="1354" spans="1:3" x14ac:dyDescent="0.35">
      <c r="A1354" s="7">
        <v>1</v>
      </c>
      <c r="B1354"/>
      <c r="C1354" s="22"/>
    </row>
    <row r="1355" spans="1:3" x14ac:dyDescent="0.35">
      <c r="A1355" s="7">
        <v>1</v>
      </c>
      <c r="B1355"/>
      <c r="C1355" s="22"/>
    </row>
    <row r="1356" spans="1:3" x14ac:dyDescent="0.35">
      <c r="A1356" s="7">
        <v>1</v>
      </c>
      <c r="B1356"/>
      <c r="C1356" s="22"/>
    </row>
    <row r="1357" spans="1:3" x14ac:dyDescent="0.35">
      <c r="A1357" s="7">
        <v>1</v>
      </c>
      <c r="B1357"/>
      <c r="C1357" s="22"/>
    </row>
    <row r="1358" spans="1:3" x14ac:dyDescent="0.35">
      <c r="A1358" s="7">
        <v>1</v>
      </c>
      <c r="B1358"/>
      <c r="C1358" s="22"/>
    </row>
    <row r="1359" spans="1:3" x14ac:dyDescent="0.35">
      <c r="A1359" s="7">
        <v>1</v>
      </c>
      <c r="B1359"/>
      <c r="C1359" s="22"/>
    </row>
    <row r="1360" spans="1:3" x14ac:dyDescent="0.35">
      <c r="A1360" s="7">
        <v>1</v>
      </c>
      <c r="B1360"/>
      <c r="C1360" s="22"/>
    </row>
    <row r="1361" spans="1:3" x14ac:dyDescent="0.35">
      <c r="A1361" s="7">
        <v>1</v>
      </c>
      <c r="B1361"/>
      <c r="C1361" s="22"/>
    </row>
    <row r="1362" spans="1:3" x14ac:dyDescent="0.35">
      <c r="A1362" s="7">
        <v>1</v>
      </c>
      <c r="B1362"/>
      <c r="C1362" s="22"/>
    </row>
    <row r="1363" spans="1:3" x14ac:dyDescent="0.35">
      <c r="A1363" s="7">
        <v>1</v>
      </c>
      <c r="B1363"/>
      <c r="C1363" s="22"/>
    </row>
    <row r="1364" spans="1:3" x14ac:dyDescent="0.35">
      <c r="A1364" s="7">
        <v>1</v>
      </c>
      <c r="B1364"/>
      <c r="C1364" s="22"/>
    </row>
    <row r="1365" spans="1:3" x14ac:dyDescent="0.35">
      <c r="A1365" s="7">
        <v>1</v>
      </c>
      <c r="B1365"/>
      <c r="C1365" s="22"/>
    </row>
    <row r="1366" spans="1:3" x14ac:dyDescent="0.35">
      <c r="A1366" s="7">
        <v>1</v>
      </c>
      <c r="B1366"/>
      <c r="C1366" s="22"/>
    </row>
    <row r="1367" spans="1:3" x14ac:dyDescent="0.35">
      <c r="A1367" s="7">
        <v>1</v>
      </c>
      <c r="B1367"/>
      <c r="C1367" s="22"/>
    </row>
    <row r="1368" spans="1:3" x14ac:dyDescent="0.35">
      <c r="A1368" s="7">
        <v>1</v>
      </c>
      <c r="B1368"/>
      <c r="C1368" s="22"/>
    </row>
    <row r="1369" spans="1:3" x14ac:dyDescent="0.35">
      <c r="A1369" s="7">
        <v>1</v>
      </c>
      <c r="B1369"/>
      <c r="C1369" s="22"/>
    </row>
    <row r="1370" spans="1:3" x14ac:dyDescent="0.35">
      <c r="A1370" s="7">
        <v>1</v>
      </c>
      <c r="B1370"/>
      <c r="C1370" s="22"/>
    </row>
    <row r="1371" spans="1:3" x14ac:dyDescent="0.35">
      <c r="A1371" s="7">
        <v>1</v>
      </c>
      <c r="B1371"/>
      <c r="C1371" s="22"/>
    </row>
    <row r="1372" spans="1:3" x14ac:dyDescent="0.35">
      <c r="A1372" s="7">
        <v>1</v>
      </c>
      <c r="B1372"/>
      <c r="C1372" s="22"/>
    </row>
    <row r="1373" spans="1:3" x14ac:dyDescent="0.35">
      <c r="A1373" s="7">
        <v>1</v>
      </c>
      <c r="B1373"/>
      <c r="C1373" s="22"/>
    </row>
    <row r="1374" spans="1:3" x14ac:dyDescent="0.35">
      <c r="A1374" s="7">
        <v>1</v>
      </c>
      <c r="B1374"/>
      <c r="C1374" s="22"/>
    </row>
    <row r="1375" spans="1:3" x14ac:dyDescent="0.35">
      <c r="A1375" s="7">
        <v>1</v>
      </c>
      <c r="B1375"/>
      <c r="C1375" s="22"/>
    </row>
    <row r="1376" spans="1:3" x14ac:dyDescent="0.35">
      <c r="A1376" s="7">
        <v>1</v>
      </c>
      <c r="B1376"/>
      <c r="C1376" s="22"/>
    </row>
    <row r="1377" spans="1:3" x14ac:dyDescent="0.35">
      <c r="A1377" s="7">
        <v>1</v>
      </c>
      <c r="B1377"/>
      <c r="C1377" s="22"/>
    </row>
    <row r="1378" spans="1:3" x14ac:dyDescent="0.35">
      <c r="A1378" s="7">
        <v>1</v>
      </c>
      <c r="B1378"/>
      <c r="C1378" s="22"/>
    </row>
    <row r="1379" spans="1:3" x14ac:dyDescent="0.35">
      <c r="A1379" s="7">
        <v>1</v>
      </c>
      <c r="B1379"/>
      <c r="C1379" s="22"/>
    </row>
    <row r="1380" spans="1:3" x14ac:dyDescent="0.35">
      <c r="A1380" s="7">
        <v>1</v>
      </c>
      <c r="B1380"/>
      <c r="C1380" s="22"/>
    </row>
    <row r="1381" spans="1:3" x14ac:dyDescent="0.35">
      <c r="A1381" s="7">
        <v>1</v>
      </c>
      <c r="B1381"/>
      <c r="C1381" s="22"/>
    </row>
    <row r="1382" spans="1:3" x14ac:dyDescent="0.35">
      <c r="A1382" s="7">
        <v>1</v>
      </c>
      <c r="B1382"/>
      <c r="C1382" s="22"/>
    </row>
    <row r="1383" spans="1:3" x14ac:dyDescent="0.35">
      <c r="A1383" s="7">
        <v>1</v>
      </c>
      <c r="B1383"/>
      <c r="C1383" s="22"/>
    </row>
    <row r="1384" spans="1:3" x14ac:dyDescent="0.35">
      <c r="A1384" s="7">
        <v>1</v>
      </c>
      <c r="B1384"/>
      <c r="C1384" s="22"/>
    </row>
    <row r="1385" spans="1:3" x14ac:dyDescent="0.35">
      <c r="A1385" s="7">
        <v>1</v>
      </c>
      <c r="B1385"/>
      <c r="C1385" s="22"/>
    </row>
    <row r="1386" spans="1:3" x14ac:dyDescent="0.35">
      <c r="A1386" s="7">
        <v>1</v>
      </c>
      <c r="B1386"/>
      <c r="C1386" s="22"/>
    </row>
    <row r="1387" spans="1:3" x14ac:dyDescent="0.35">
      <c r="A1387" s="7">
        <v>1</v>
      </c>
      <c r="B1387"/>
      <c r="C1387" s="22"/>
    </row>
    <row r="1388" spans="1:3" x14ac:dyDescent="0.35">
      <c r="A1388" s="7">
        <v>1</v>
      </c>
      <c r="B1388"/>
      <c r="C1388" s="22"/>
    </row>
    <row r="1389" spans="1:3" x14ac:dyDescent="0.35">
      <c r="A1389" s="7">
        <v>1</v>
      </c>
      <c r="B1389"/>
      <c r="C1389" s="22"/>
    </row>
    <row r="1390" spans="1:3" x14ac:dyDescent="0.35">
      <c r="A1390" s="7">
        <v>1</v>
      </c>
      <c r="B1390"/>
      <c r="C1390" s="22"/>
    </row>
    <row r="1391" spans="1:3" x14ac:dyDescent="0.35">
      <c r="A1391" s="7">
        <v>1</v>
      </c>
      <c r="B1391"/>
      <c r="C1391" s="22"/>
    </row>
    <row r="1392" spans="1:3" x14ac:dyDescent="0.35">
      <c r="A1392" s="7">
        <v>1</v>
      </c>
      <c r="B1392"/>
      <c r="C1392" s="22"/>
    </row>
    <row r="1393" spans="1:3" x14ac:dyDescent="0.35">
      <c r="A1393" s="7">
        <v>1</v>
      </c>
      <c r="B1393"/>
      <c r="C1393" s="22"/>
    </row>
    <row r="1394" spans="1:3" x14ac:dyDescent="0.35">
      <c r="A1394" s="7">
        <v>1</v>
      </c>
      <c r="B1394"/>
      <c r="C1394" s="22"/>
    </row>
    <row r="1395" spans="1:3" x14ac:dyDescent="0.35">
      <c r="A1395" s="7">
        <v>1</v>
      </c>
      <c r="B1395"/>
      <c r="C1395" s="22"/>
    </row>
    <row r="1396" spans="1:3" x14ac:dyDescent="0.35">
      <c r="A1396" s="7">
        <v>1</v>
      </c>
      <c r="B1396"/>
      <c r="C1396" s="22"/>
    </row>
    <row r="1397" spans="1:3" x14ac:dyDescent="0.35">
      <c r="A1397" s="7">
        <v>1</v>
      </c>
      <c r="B1397"/>
      <c r="C1397" s="22"/>
    </row>
    <row r="1398" spans="1:3" x14ac:dyDescent="0.35">
      <c r="A1398" s="7">
        <v>1</v>
      </c>
      <c r="B1398"/>
      <c r="C1398" s="22"/>
    </row>
    <row r="1399" spans="1:3" x14ac:dyDescent="0.35">
      <c r="A1399" s="7">
        <v>1</v>
      </c>
      <c r="B1399"/>
      <c r="C1399" s="22"/>
    </row>
    <row r="1400" spans="1:3" x14ac:dyDescent="0.35">
      <c r="A1400" s="7">
        <v>1</v>
      </c>
      <c r="B1400"/>
      <c r="C1400" s="22"/>
    </row>
    <row r="1401" spans="1:3" x14ac:dyDescent="0.35">
      <c r="A1401" s="7">
        <v>1</v>
      </c>
      <c r="B1401"/>
      <c r="C1401" s="22"/>
    </row>
    <row r="1402" spans="1:3" x14ac:dyDescent="0.35">
      <c r="A1402" s="7">
        <v>1</v>
      </c>
      <c r="B1402"/>
      <c r="C1402" s="22"/>
    </row>
    <row r="1403" spans="1:3" x14ac:dyDescent="0.35">
      <c r="A1403" s="7">
        <v>1</v>
      </c>
      <c r="B1403"/>
      <c r="C1403" s="22"/>
    </row>
    <row r="1404" spans="1:3" x14ac:dyDescent="0.35">
      <c r="A1404" s="7">
        <v>1</v>
      </c>
      <c r="B1404"/>
      <c r="C1404" s="22"/>
    </row>
    <row r="1405" spans="1:3" x14ac:dyDescent="0.35">
      <c r="A1405" s="7">
        <v>1</v>
      </c>
      <c r="B1405"/>
      <c r="C1405" s="22"/>
    </row>
    <row r="1406" spans="1:3" x14ac:dyDescent="0.35">
      <c r="A1406" s="7">
        <v>1</v>
      </c>
      <c r="B1406"/>
      <c r="C1406" s="22"/>
    </row>
    <row r="1407" spans="1:3" x14ac:dyDescent="0.35">
      <c r="A1407" s="7">
        <v>1</v>
      </c>
      <c r="B1407"/>
      <c r="C1407" s="22"/>
    </row>
    <row r="1408" spans="1:3" x14ac:dyDescent="0.35">
      <c r="A1408" s="7">
        <v>1</v>
      </c>
      <c r="B1408"/>
      <c r="C1408" s="22"/>
    </row>
    <row r="1409" spans="1:3" x14ac:dyDescent="0.35">
      <c r="A1409" s="7">
        <v>1</v>
      </c>
      <c r="B1409"/>
      <c r="C1409" s="22"/>
    </row>
    <row r="1410" spans="1:3" x14ac:dyDescent="0.35">
      <c r="A1410" s="7">
        <v>1</v>
      </c>
      <c r="B1410"/>
      <c r="C1410" s="22"/>
    </row>
    <row r="1411" spans="1:3" x14ac:dyDescent="0.35">
      <c r="A1411" s="7">
        <v>1</v>
      </c>
      <c r="B1411"/>
      <c r="C1411" s="22"/>
    </row>
    <row r="1412" spans="1:3" x14ac:dyDescent="0.35">
      <c r="A1412" s="7">
        <v>1</v>
      </c>
      <c r="B1412"/>
      <c r="C1412" s="22"/>
    </row>
    <row r="1413" spans="1:3" x14ac:dyDescent="0.35">
      <c r="A1413" s="7">
        <v>1</v>
      </c>
      <c r="B1413"/>
      <c r="C1413" s="22"/>
    </row>
    <row r="1414" spans="1:3" x14ac:dyDescent="0.35">
      <c r="A1414" s="7">
        <v>1</v>
      </c>
      <c r="B1414"/>
      <c r="C1414" s="22"/>
    </row>
    <row r="1415" spans="1:3" x14ac:dyDescent="0.35">
      <c r="A1415" s="7">
        <v>1</v>
      </c>
      <c r="B1415"/>
      <c r="C1415" s="22"/>
    </row>
    <row r="1416" spans="1:3" x14ac:dyDescent="0.35">
      <c r="A1416" s="7">
        <v>1</v>
      </c>
      <c r="B1416"/>
      <c r="C1416" s="22"/>
    </row>
    <row r="1417" spans="1:3" x14ac:dyDescent="0.35">
      <c r="A1417" s="7">
        <v>1</v>
      </c>
      <c r="B1417"/>
      <c r="C1417" s="22"/>
    </row>
    <row r="1418" spans="1:3" x14ac:dyDescent="0.35">
      <c r="A1418" s="7">
        <v>1</v>
      </c>
      <c r="B1418"/>
      <c r="C1418" s="22"/>
    </row>
    <row r="1419" spans="1:3" x14ac:dyDescent="0.35">
      <c r="A1419" s="7">
        <v>1</v>
      </c>
      <c r="B1419"/>
      <c r="C1419" s="22"/>
    </row>
    <row r="1420" spans="1:3" x14ac:dyDescent="0.35">
      <c r="A1420" s="7">
        <v>1</v>
      </c>
      <c r="B1420"/>
      <c r="C1420" s="22"/>
    </row>
    <row r="1421" spans="1:3" x14ac:dyDescent="0.35">
      <c r="A1421" s="7">
        <v>1</v>
      </c>
      <c r="B1421"/>
      <c r="C1421" s="22"/>
    </row>
    <row r="1422" spans="1:3" x14ac:dyDescent="0.35">
      <c r="A1422" s="7">
        <v>1</v>
      </c>
      <c r="B1422"/>
      <c r="C1422" s="22"/>
    </row>
    <row r="1423" spans="1:3" x14ac:dyDescent="0.35">
      <c r="A1423" s="7">
        <v>1</v>
      </c>
      <c r="B1423"/>
      <c r="C1423" s="22"/>
    </row>
    <row r="1424" spans="1:3" x14ac:dyDescent="0.35">
      <c r="A1424" s="7">
        <v>1</v>
      </c>
      <c r="B1424"/>
      <c r="C1424" s="22"/>
    </row>
    <row r="1425" spans="1:3" x14ac:dyDescent="0.35">
      <c r="A1425" s="7">
        <v>1</v>
      </c>
      <c r="B1425"/>
      <c r="C1425" s="22"/>
    </row>
    <row r="1426" spans="1:3" x14ac:dyDescent="0.35">
      <c r="A1426" s="7">
        <v>1</v>
      </c>
      <c r="B1426"/>
      <c r="C1426" s="22"/>
    </row>
    <row r="1427" spans="1:3" x14ac:dyDescent="0.35">
      <c r="A1427" s="7">
        <v>1</v>
      </c>
      <c r="B1427"/>
      <c r="C1427" s="22"/>
    </row>
    <row r="1428" spans="1:3" x14ac:dyDescent="0.35">
      <c r="A1428" s="7">
        <v>1</v>
      </c>
      <c r="B1428"/>
      <c r="C1428" s="22"/>
    </row>
    <row r="1429" spans="1:3" x14ac:dyDescent="0.35">
      <c r="A1429" s="7">
        <v>1</v>
      </c>
      <c r="B1429"/>
      <c r="C1429" s="22"/>
    </row>
    <row r="1430" spans="1:3" x14ac:dyDescent="0.35">
      <c r="A1430" s="7">
        <v>1</v>
      </c>
      <c r="B1430"/>
      <c r="C1430" s="22"/>
    </row>
    <row r="1431" spans="1:3" x14ac:dyDescent="0.35">
      <c r="A1431" s="7">
        <v>1</v>
      </c>
      <c r="B1431"/>
      <c r="C1431" s="22"/>
    </row>
    <row r="1432" spans="1:3" x14ac:dyDescent="0.35">
      <c r="A1432" s="7">
        <v>1</v>
      </c>
      <c r="B1432"/>
      <c r="C1432" s="22"/>
    </row>
    <row r="1433" spans="1:3" x14ac:dyDescent="0.35">
      <c r="A1433" s="7">
        <v>1</v>
      </c>
      <c r="B1433"/>
      <c r="C1433" s="22"/>
    </row>
    <row r="1434" spans="1:3" x14ac:dyDescent="0.35">
      <c r="A1434" s="7">
        <v>1</v>
      </c>
      <c r="B1434"/>
      <c r="C1434" s="22"/>
    </row>
    <row r="1435" spans="1:3" x14ac:dyDescent="0.35">
      <c r="A1435" s="7">
        <v>1</v>
      </c>
      <c r="B1435"/>
      <c r="C1435" s="22"/>
    </row>
    <row r="1436" spans="1:3" x14ac:dyDescent="0.35">
      <c r="A1436" s="7">
        <v>1</v>
      </c>
      <c r="B1436"/>
      <c r="C1436" s="22"/>
    </row>
    <row r="1437" spans="1:3" x14ac:dyDescent="0.35">
      <c r="A1437" s="7">
        <v>1</v>
      </c>
      <c r="B1437"/>
      <c r="C1437" s="22"/>
    </row>
    <row r="1438" spans="1:3" x14ac:dyDescent="0.35">
      <c r="A1438" s="7">
        <v>1</v>
      </c>
      <c r="B1438"/>
      <c r="C1438" s="22"/>
    </row>
    <row r="1439" spans="1:3" x14ac:dyDescent="0.35">
      <c r="A1439" s="7">
        <v>1</v>
      </c>
      <c r="B1439"/>
      <c r="C1439" s="22"/>
    </row>
    <row r="1440" spans="1:3" x14ac:dyDescent="0.35">
      <c r="A1440" s="7">
        <v>1</v>
      </c>
      <c r="B1440"/>
      <c r="C1440" s="22"/>
    </row>
    <row r="1441" spans="1:3" x14ac:dyDescent="0.35">
      <c r="A1441" s="7">
        <v>1</v>
      </c>
      <c r="B1441"/>
      <c r="C1441" s="22"/>
    </row>
    <row r="1442" spans="1:3" x14ac:dyDescent="0.35">
      <c r="A1442" s="7">
        <v>1</v>
      </c>
      <c r="B1442"/>
      <c r="C1442" s="22"/>
    </row>
    <row r="1443" spans="1:3" x14ac:dyDescent="0.35">
      <c r="A1443" s="7">
        <v>1</v>
      </c>
      <c r="B1443"/>
      <c r="C1443" s="22"/>
    </row>
    <row r="1444" spans="1:3" x14ac:dyDescent="0.35">
      <c r="A1444" s="7">
        <v>1</v>
      </c>
      <c r="B1444"/>
      <c r="C1444" s="22"/>
    </row>
    <row r="1445" spans="1:3" x14ac:dyDescent="0.35">
      <c r="A1445" s="7">
        <v>1</v>
      </c>
      <c r="B1445"/>
      <c r="C1445" s="22"/>
    </row>
    <row r="1446" spans="1:3" x14ac:dyDescent="0.35">
      <c r="A1446" s="7">
        <v>1</v>
      </c>
      <c r="B1446"/>
      <c r="C1446" s="22"/>
    </row>
    <row r="1447" spans="1:3" x14ac:dyDescent="0.35">
      <c r="A1447" s="7">
        <v>1</v>
      </c>
      <c r="B1447"/>
      <c r="C1447" s="22"/>
    </row>
    <row r="1448" spans="1:3" x14ac:dyDescent="0.35">
      <c r="A1448" s="7">
        <v>1</v>
      </c>
      <c r="B1448"/>
      <c r="C1448" s="22"/>
    </row>
    <row r="1449" spans="1:3" x14ac:dyDescent="0.35">
      <c r="A1449" s="7">
        <v>1</v>
      </c>
      <c r="B1449"/>
      <c r="C1449" s="22"/>
    </row>
    <row r="1450" spans="1:3" x14ac:dyDescent="0.35">
      <c r="A1450" s="7">
        <v>1</v>
      </c>
      <c r="B1450"/>
      <c r="C1450" s="22"/>
    </row>
    <row r="1451" spans="1:3" x14ac:dyDescent="0.35">
      <c r="A1451" s="7">
        <v>1</v>
      </c>
      <c r="B1451"/>
      <c r="C1451" s="22"/>
    </row>
    <row r="1452" spans="1:3" x14ac:dyDescent="0.35">
      <c r="A1452" s="7">
        <v>1</v>
      </c>
      <c r="B1452"/>
      <c r="C1452" s="22"/>
    </row>
    <row r="1453" spans="1:3" x14ac:dyDescent="0.35">
      <c r="A1453" s="7">
        <v>1</v>
      </c>
      <c r="B1453"/>
      <c r="C1453" s="22"/>
    </row>
    <row r="1454" spans="1:3" x14ac:dyDescent="0.35">
      <c r="A1454" s="7">
        <v>1</v>
      </c>
      <c r="B1454"/>
      <c r="C1454" s="22"/>
    </row>
    <row r="1455" spans="1:3" x14ac:dyDescent="0.35">
      <c r="A1455" s="7">
        <v>1</v>
      </c>
      <c r="B1455"/>
      <c r="C1455" s="22"/>
    </row>
    <row r="1456" spans="1:3" x14ac:dyDescent="0.35">
      <c r="A1456" s="7">
        <v>1</v>
      </c>
      <c r="B1456"/>
      <c r="C1456" s="22"/>
    </row>
    <row r="1457" spans="1:3" x14ac:dyDescent="0.35">
      <c r="A1457" s="7">
        <v>1</v>
      </c>
      <c r="B1457"/>
      <c r="C1457" s="22"/>
    </row>
    <row r="1458" spans="1:3" x14ac:dyDescent="0.35">
      <c r="A1458" s="7">
        <v>1</v>
      </c>
      <c r="B1458"/>
      <c r="C1458" s="22"/>
    </row>
    <row r="1459" spans="1:3" x14ac:dyDescent="0.35">
      <c r="A1459" s="7">
        <v>1</v>
      </c>
      <c r="B1459"/>
      <c r="C1459" s="22"/>
    </row>
    <row r="1460" spans="1:3" x14ac:dyDescent="0.35">
      <c r="A1460" s="7">
        <v>1</v>
      </c>
      <c r="B1460"/>
      <c r="C1460" s="22"/>
    </row>
    <row r="1461" spans="1:3" x14ac:dyDescent="0.35">
      <c r="A1461" s="7">
        <v>1</v>
      </c>
      <c r="B1461"/>
      <c r="C1461" s="22"/>
    </row>
    <row r="1462" spans="1:3" x14ac:dyDescent="0.35">
      <c r="A1462" s="7">
        <v>1</v>
      </c>
      <c r="B1462"/>
      <c r="C1462" s="22"/>
    </row>
    <row r="1463" spans="1:3" x14ac:dyDescent="0.35">
      <c r="A1463" s="7">
        <v>1</v>
      </c>
      <c r="B1463"/>
      <c r="C1463" s="22"/>
    </row>
    <row r="1464" spans="1:3" x14ac:dyDescent="0.35">
      <c r="A1464" s="7">
        <v>1</v>
      </c>
      <c r="B1464"/>
      <c r="C1464" s="22"/>
    </row>
    <row r="1465" spans="1:3" x14ac:dyDescent="0.35">
      <c r="A1465" s="7">
        <v>1</v>
      </c>
      <c r="B1465"/>
      <c r="C1465" s="22"/>
    </row>
    <row r="1466" spans="1:3" x14ac:dyDescent="0.35">
      <c r="A1466" s="7">
        <v>1</v>
      </c>
      <c r="B1466"/>
      <c r="C1466" s="22"/>
    </row>
    <row r="1467" spans="1:3" x14ac:dyDescent="0.35">
      <c r="A1467" s="7">
        <v>1</v>
      </c>
      <c r="B1467"/>
      <c r="C1467" s="22"/>
    </row>
    <row r="1468" spans="1:3" x14ac:dyDescent="0.35">
      <c r="A1468" s="7">
        <v>1</v>
      </c>
      <c r="B1468"/>
      <c r="C1468" s="22"/>
    </row>
    <row r="1469" spans="1:3" x14ac:dyDescent="0.35">
      <c r="A1469" s="7">
        <v>1</v>
      </c>
      <c r="B1469"/>
      <c r="C1469" s="22"/>
    </row>
    <row r="1470" spans="1:3" x14ac:dyDescent="0.35">
      <c r="A1470" s="7">
        <v>1</v>
      </c>
      <c r="B1470"/>
      <c r="C1470" s="22"/>
    </row>
    <row r="1471" spans="1:3" x14ac:dyDescent="0.35">
      <c r="A1471" s="7">
        <v>1</v>
      </c>
      <c r="B1471"/>
      <c r="C1471" s="22"/>
    </row>
    <row r="1472" spans="1:3" x14ac:dyDescent="0.35">
      <c r="A1472" s="7">
        <v>1</v>
      </c>
      <c r="B1472"/>
      <c r="C1472" s="22"/>
    </row>
    <row r="1473" spans="1:3" x14ac:dyDescent="0.35">
      <c r="A1473" s="7">
        <v>1</v>
      </c>
      <c r="B1473"/>
      <c r="C1473" s="22"/>
    </row>
    <row r="1474" spans="1:3" x14ac:dyDescent="0.35">
      <c r="A1474" s="7">
        <v>1</v>
      </c>
      <c r="B1474"/>
      <c r="C1474" s="22"/>
    </row>
    <row r="1475" spans="1:3" x14ac:dyDescent="0.35">
      <c r="A1475" s="7">
        <v>1</v>
      </c>
      <c r="B1475"/>
      <c r="C1475" s="22"/>
    </row>
    <row r="1476" spans="1:3" x14ac:dyDescent="0.35">
      <c r="A1476" s="7">
        <v>1</v>
      </c>
      <c r="B1476"/>
      <c r="C1476" s="22"/>
    </row>
    <row r="1477" spans="1:3" x14ac:dyDescent="0.35">
      <c r="A1477" s="7">
        <v>1</v>
      </c>
      <c r="B1477"/>
      <c r="C1477" s="22"/>
    </row>
    <row r="1478" spans="1:3" x14ac:dyDescent="0.35">
      <c r="A1478" s="7">
        <v>1</v>
      </c>
      <c r="B1478"/>
      <c r="C1478" s="22"/>
    </row>
    <row r="1479" spans="1:3" x14ac:dyDescent="0.35">
      <c r="A1479" s="7">
        <v>1</v>
      </c>
      <c r="B1479"/>
      <c r="C1479" s="22"/>
    </row>
    <row r="1480" spans="1:3" x14ac:dyDescent="0.35">
      <c r="A1480" s="7">
        <v>1</v>
      </c>
      <c r="B1480"/>
      <c r="C1480" s="22"/>
    </row>
    <row r="1481" spans="1:3" x14ac:dyDescent="0.35">
      <c r="A1481" s="7">
        <v>1</v>
      </c>
      <c r="B1481"/>
      <c r="C1481" s="22"/>
    </row>
    <row r="1482" spans="1:3" x14ac:dyDescent="0.35">
      <c r="A1482" s="7">
        <v>1</v>
      </c>
      <c r="B1482"/>
      <c r="C1482" s="22"/>
    </row>
    <row r="1483" spans="1:3" x14ac:dyDescent="0.35">
      <c r="A1483" s="7">
        <v>1</v>
      </c>
      <c r="B1483"/>
      <c r="C1483" s="22"/>
    </row>
    <row r="1484" spans="1:3" x14ac:dyDescent="0.35">
      <c r="A1484" s="7">
        <v>1</v>
      </c>
      <c r="B1484"/>
      <c r="C1484" s="22"/>
    </row>
    <row r="1485" spans="1:3" x14ac:dyDescent="0.35">
      <c r="A1485" s="7">
        <v>1</v>
      </c>
      <c r="B1485"/>
      <c r="C1485" s="22"/>
    </row>
    <row r="1486" spans="1:3" x14ac:dyDescent="0.35">
      <c r="A1486" s="7">
        <v>1</v>
      </c>
      <c r="B1486"/>
      <c r="C1486" s="22"/>
    </row>
    <row r="1487" spans="1:3" x14ac:dyDescent="0.35">
      <c r="A1487" s="7">
        <v>1</v>
      </c>
      <c r="B1487"/>
      <c r="C1487" s="22"/>
    </row>
    <row r="1488" spans="1:3" x14ac:dyDescent="0.35">
      <c r="A1488" s="7">
        <v>1</v>
      </c>
      <c r="B1488"/>
      <c r="C1488" s="22"/>
    </row>
    <row r="1489" spans="1:3" x14ac:dyDescent="0.35">
      <c r="A1489" s="7">
        <v>1</v>
      </c>
      <c r="B1489"/>
      <c r="C1489" s="22"/>
    </row>
    <row r="1490" spans="1:3" x14ac:dyDescent="0.35">
      <c r="A1490" s="7">
        <v>1</v>
      </c>
      <c r="B1490"/>
      <c r="C1490" s="22"/>
    </row>
    <row r="1491" spans="1:3" x14ac:dyDescent="0.35">
      <c r="A1491" s="7">
        <v>1</v>
      </c>
      <c r="B1491"/>
      <c r="C1491" s="22"/>
    </row>
    <row r="1492" spans="1:3" x14ac:dyDescent="0.35">
      <c r="A1492" s="7">
        <v>1</v>
      </c>
      <c r="B1492"/>
      <c r="C1492" s="22"/>
    </row>
    <row r="1493" spans="1:3" x14ac:dyDescent="0.35">
      <c r="A1493" s="7">
        <v>1</v>
      </c>
      <c r="B1493"/>
      <c r="C1493" s="22"/>
    </row>
    <row r="1494" spans="1:3" x14ac:dyDescent="0.35">
      <c r="A1494" s="7">
        <v>1</v>
      </c>
      <c r="B1494"/>
      <c r="C1494" s="22"/>
    </row>
    <row r="1495" spans="1:3" x14ac:dyDescent="0.35">
      <c r="A1495" s="7">
        <v>1</v>
      </c>
      <c r="B1495"/>
      <c r="C1495" s="22"/>
    </row>
    <row r="1496" spans="1:3" x14ac:dyDescent="0.35">
      <c r="A1496" s="7">
        <v>1</v>
      </c>
      <c r="B1496"/>
      <c r="C1496" s="22"/>
    </row>
    <row r="1497" spans="1:3" x14ac:dyDescent="0.35">
      <c r="A1497" s="7">
        <v>1</v>
      </c>
      <c r="B1497"/>
      <c r="C1497" s="22"/>
    </row>
    <row r="1498" spans="1:3" x14ac:dyDescent="0.35">
      <c r="A1498" s="7">
        <v>1</v>
      </c>
      <c r="B1498"/>
      <c r="C1498" s="22"/>
    </row>
    <row r="1499" spans="1:3" x14ac:dyDescent="0.35">
      <c r="A1499" s="7">
        <v>1</v>
      </c>
      <c r="B1499"/>
      <c r="C1499" s="22"/>
    </row>
    <row r="1500" spans="1:3" x14ac:dyDescent="0.35">
      <c r="A1500" s="7">
        <v>1</v>
      </c>
      <c r="B1500"/>
      <c r="C1500" s="22"/>
    </row>
    <row r="1501" spans="1:3" x14ac:dyDescent="0.35">
      <c r="A1501" s="7">
        <v>1</v>
      </c>
      <c r="B1501"/>
      <c r="C1501" s="22"/>
    </row>
    <row r="1502" spans="1:3" x14ac:dyDescent="0.35">
      <c r="A1502" s="7">
        <v>1</v>
      </c>
      <c r="B1502"/>
      <c r="C1502" s="22"/>
    </row>
    <row r="1503" spans="1:3" x14ac:dyDescent="0.35">
      <c r="A1503" s="7">
        <v>1</v>
      </c>
      <c r="B1503"/>
      <c r="C1503" s="22"/>
    </row>
    <row r="1504" spans="1:3" x14ac:dyDescent="0.35">
      <c r="A1504" s="7">
        <v>1</v>
      </c>
      <c r="B1504"/>
      <c r="C1504" s="22"/>
    </row>
    <row r="1505" spans="1:3" x14ac:dyDescent="0.35">
      <c r="A1505" s="7">
        <v>1</v>
      </c>
      <c r="B1505"/>
      <c r="C1505" s="22"/>
    </row>
    <row r="1506" spans="1:3" x14ac:dyDescent="0.35">
      <c r="A1506" s="7">
        <v>1</v>
      </c>
      <c r="B1506"/>
      <c r="C1506" s="22"/>
    </row>
    <row r="1507" spans="1:3" x14ac:dyDescent="0.35">
      <c r="A1507" s="7">
        <v>1</v>
      </c>
      <c r="B1507"/>
      <c r="C1507" s="22"/>
    </row>
    <row r="1508" spans="1:3" x14ac:dyDescent="0.35">
      <c r="A1508" s="7">
        <v>1</v>
      </c>
      <c r="B1508"/>
      <c r="C1508" s="22"/>
    </row>
    <row r="1509" spans="1:3" x14ac:dyDescent="0.35">
      <c r="A1509" s="7">
        <v>1</v>
      </c>
      <c r="B1509"/>
      <c r="C1509" s="22"/>
    </row>
    <row r="1510" spans="1:3" x14ac:dyDescent="0.35">
      <c r="A1510" s="7">
        <v>1</v>
      </c>
      <c r="B1510"/>
      <c r="C1510" s="22"/>
    </row>
    <row r="1511" spans="1:3" x14ac:dyDescent="0.35">
      <c r="A1511" s="7">
        <v>1</v>
      </c>
      <c r="B1511"/>
      <c r="C1511" s="22"/>
    </row>
    <row r="1512" spans="1:3" x14ac:dyDescent="0.35">
      <c r="A1512" s="7">
        <v>1</v>
      </c>
      <c r="B1512"/>
      <c r="C1512" s="22"/>
    </row>
    <row r="1513" spans="1:3" x14ac:dyDescent="0.35">
      <c r="A1513" s="7">
        <v>1</v>
      </c>
      <c r="B1513"/>
      <c r="C1513" s="22"/>
    </row>
    <row r="1514" spans="1:3" x14ac:dyDescent="0.35">
      <c r="A1514" s="7">
        <v>1</v>
      </c>
      <c r="B1514"/>
      <c r="C1514" s="22"/>
    </row>
    <row r="1515" spans="1:3" x14ac:dyDescent="0.35">
      <c r="A1515" s="7">
        <v>1</v>
      </c>
      <c r="B1515"/>
      <c r="C1515" s="22"/>
    </row>
    <row r="1516" spans="1:3" x14ac:dyDescent="0.35">
      <c r="A1516" s="7">
        <v>1</v>
      </c>
      <c r="B1516"/>
      <c r="C1516" s="22"/>
    </row>
    <row r="1517" spans="1:3" x14ac:dyDescent="0.35">
      <c r="A1517" s="7">
        <v>1</v>
      </c>
      <c r="B1517"/>
      <c r="C1517" s="22"/>
    </row>
    <row r="1518" spans="1:3" x14ac:dyDescent="0.35">
      <c r="A1518" s="7">
        <v>1</v>
      </c>
      <c r="B1518"/>
      <c r="C1518" s="22"/>
    </row>
    <row r="1519" spans="1:3" x14ac:dyDescent="0.35">
      <c r="A1519" s="7">
        <v>1</v>
      </c>
      <c r="B1519"/>
      <c r="C1519" s="22"/>
    </row>
    <row r="1520" spans="1:3" x14ac:dyDescent="0.35">
      <c r="A1520" s="7">
        <v>1</v>
      </c>
      <c r="C1520" s="22"/>
    </row>
  </sheetData>
  <sortState xmlns:xlrd2="http://schemas.microsoft.com/office/spreadsheetml/2017/richdata2" ref="A2:AK451">
    <sortCondition ref="A2:A451"/>
    <sortCondition descending="1" ref="B2:B451"/>
  </sortState>
  <phoneticPr fontId="18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I109"/>
  <sheetViews>
    <sheetView zoomScale="70" zoomScaleNormal="70" workbookViewId="0">
      <pane xSplit="5" ySplit="1" topLeftCell="BT2" activePane="bottomRight" state="frozen"/>
      <selection pane="topRight" activeCell="G1" sqref="G1"/>
      <selection pane="bottomLeft" activeCell="A2" sqref="A2"/>
      <selection pane="bottomRight" activeCell="BV11" sqref="BV11"/>
    </sheetView>
  </sheetViews>
  <sheetFormatPr defaultRowHeight="14.5" x14ac:dyDescent="0.35"/>
  <cols>
    <col min="1" max="1" width="4.08984375" style="8" bestFit="1" customWidth="1"/>
    <col min="2" max="2" width="18.54296875" style="8" bestFit="1" customWidth="1"/>
    <col min="3" max="3" width="5.81640625" style="8" bestFit="1" customWidth="1"/>
    <col min="4" max="4" width="4.6328125" style="8" bestFit="1" customWidth="1"/>
    <col min="5" max="5" width="10.36328125" style="2" bestFit="1" customWidth="1"/>
    <col min="6" max="6" width="10.36328125" style="2" customWidth="1"/>
    <col min="7" max="7" width="9.08984375" style="9" bestFit="1" customWidth="1"/>
    <col min="8" max="8" width="15.90625" style="9" bestFit="1" customWidth="1"/>
    <col min="9" max="9" width="11.453125" style="9" bestFit="1" customWidth="1"/>
    <col min="10" max="10" width="9.90625" style="9" bestFit="1" customWidth="1"/>
    <col min="11" max="11" width="21.7265625" style="9" bestFit="1" customWidth="1"/>
    <col min="12" max="12" width="19.08984375" style="9" bestFit="1" customWidth="1"/>
    <col min="13" max="13" width="16.54296875" style="9" bestFit="1" customWidth="1"/>
    <col min="14" max="14" width="16.36328125" style="9" bestFit="1" customWidth="1"/>
    <col min="15" max="15" width="14.1796875" style="9" bestFit="1" customWidth="1"/>
    <col min="16" max="16" width="14.90625" style="9" bestFit="1" customWidth="1"/>
    <col min="17" max="17" width="13.36328125" style="9" bestFit="1" customWidth="1"/>
    <col min="18" max="18" width="20.1796875" style="9" bestFit="1" customWidth="1"/>
    <col min="19" max="19" width="11.90625" style="9" bestFit="1" customWidth="1"/>
    <col min="20" max="20" width="11.81640625" style="9" bestFit="1" customWidth="1"/>
    <col min="21" max="21" width="16.36328125" style="9" bestFit="1" customWidth="1"/>
    <col min="22" max="22" width="17.1796875" style="9" bestFit="1" customWidth="1"/>
    <col min="23" max="23" width="21" style="9" bestFit="1" customWidth="1"/>
    <col min="24" max="24" width="21.81640625" style="9" bestFit="1" customWidth="1"/>
    <col min="25" max="25" width="16.7265625" style="9" bestFit="1" customWidth="1"/>
    <col min="26" max="26" width="17.453125" style="9" bestFit="1" customWidth="1"/>
    <col min="27" max="27" width="20.81640625" style="9" bestFit="1" customWidth="1"/>
    <col min="28" max="28" width="14.453125" style="11" bestFit="1" customWidth="1"/>
    <col min="29" max="29" width="10.08984375" style="11" bestFit="1" customWidth="1"/>
    <col min="30" max="30" width="15.08984375" style="11" bestFit="1" customWidth="1"/>
    <col min="31" max="31" width="23.6328125" style="11" bestFit="1" customWidth="1"/>
    <col min="32" max="32" width="13.08984375" style="11" bestFit="1" customWidth="1"/>
    <col min="33" max="33" width="20.1796875" style="11" bestFit="1" customWidth="1"/>
    <col min="34" max="34" width="19.08984375" style="11" bestFit="1" customWidth="1"/>
    <col min="35" max="35" width="21.36328125" style="11" bestFit="1" customWidth="1"/>
    <col min="36" max="36" width="17.1796875" style="5" customWidth="1"/>
    <col min="37" max="37" width="15.36328125" style="5" bestFit="1" customWidth="1"/>
    <col min="38" max="38" width="12.453125" style="5" bestFit="1" customWidth="1"/>
    <col min="39" max="39" width="20.453125" style="5" bestFit="1" customWidth="1"/>
    <col min="40" max="40" width="14.26953125" style="5" bestFit="1" customWidth="1"/>
    <col min="41" max="41" width="14.08984375" style="5" bestFit="1" customWidth="1"/>
    <col min="42" max="42" width="9" style="5" bestFit="1" customWidth="1"/>
    <col min="43" max="43" width="14.08984375" style="5" bestFit="1" customWidth="1"/>
    <col min="44" max="44" width="12.90625" style="5" bestFit="1" customWidth="1"/>
    <col min="45" max="45" width="19.90625" style="5" bestFit="1" customWidth="1"/>
    <col min="46" max="46" width="12.81640625" style="5" bestFit="1" customWidth="1"/>
    <col min="47" max="47" width="12.36328125" style="5" bestFit="1" customWidth="1"/>
    <col min="48" max="49" width="12.36328125" style="5" customWidth="1"/>
    <col min="50" max="51" width="10.54296875" style="1" bestFit="1" customWidth="1"/>
    <col min="52" max="52" width="10" style="1" bestFit="1" customWidth="1"/>
    <col min="53" max="53" width="16.90625" style="1" bestFit="1" customWidth="1"/>
    <col min="54" max="54" width="26.453125" style="1" bestFit="1" customWidth="1"/>
    <col min="55" max="55" width="28.1796875" style="1" bestFit="1" customWidth="1"/>
    <col min="56" max="59" width="13.6328125" style="10" bestFit="1" customWidth="1"/>
    <col min="60" max="60" width="19.08984375" style="10" bestFit="1" customWidth="1"/>
    <col min="61" max="61" width="12.6328125" style="10" bestFit="1" customWidth="1"/>
    <col min="62" max="62" width="13.36328125" style="10" bestFit="1" customWidth="1"/>
    <col min="63" max="63" width="20.54296875" style="10" bestFit="1" customWidth="1"/>
    <col min="64" max="64" width="14.54296875" style="10" bestFit="1" customWidth="1"/>
    <col min="65" max="65" width="20.08984375" style="10" bestFit="1" customWidth="1"/>
    <col min="66" max="66" width="16.453125" style="10" bestFit="1" customWidth="1"/>
    <col min="67" max="67" width="18.08984375" style="10" bestFit="1" customWidth="1"/>
    <col min="68" max="68" width="15.1796875" style="10" bestFit="1" customWidth="1"/>
    <col min="69" max="69" width="12.6328125" style="12" bestFit="1" customWidth="1"/>
    <col min="70" max="70" width="12.453125" style="12" bestFit="1" customWidth="1"/>
    <col min="71" max="71" width="13.36328125" style="12" bestFit="1" customWidth="1"/>
    <col min="72" max="74" width="13.36328125" style="12" customWidth="1"/>
    <col min="75" max="75" width="9.26953125" style="2" bestFit="1" customWidth="1"/>
    <col min="76" max="76" width="6.26953125" style="2" bestFit="1" customWidth="1"/>
    <col min="77" max="77" width="5.54296875" style="2" bestFit="1" customWidth="1"/>
    <col min="78" max="78" width="15.36328125" style="2" bestFit="1" customWidth="1"/>
    <col min="79" max="79" width="5.36328125" style="2" bestFit="1" customWidth="1"/>
    <col min="80" max="80" width="8.7265625" style="2"/>
    <col min="81" max="81" width="9.54296875" style="2" bestFit="1" customWidth="1"/>
    <col min="82" max="82" width="6.26953125" style="2" bestFit="1" customWidth="1"/>
    <col min="83" max="83" width="20.36328125" style="2" bestFit="1" customWidth="1"/>
    <col min="84" max="85" width="9.7265625" style="2" bestFit="1" customWidth="1"/>
    <col min="86" max="86" width="9.54296875" style="2" bestFit="1" customWidth="1"/>
    <col min="87" max="87" width="18.1796875" style="2" bestFit="1" customWidth="1"/>
    <col min="88" max="88" width="16.81640625" style="2" bestFit="1" customWidth="1"/>
    <col min="89" max="89" width="17.6328125" style="2" bestFit="1" customWidth="1"/>
    <col min="90" max="90" width="15.6328125" style="2" bestFit="1" customWidth="1"/>
    <col min="91" max="91" width="11.90625" style="2" bestFit="1" customWidth="1"/>
    <col min="92" max="92" width="7.81640625" style="2" bestFit="1" customWidth="1"/>
    <col min="93" max="93" width="13.1796875" style="2" bestFit="1" customWidth="1"/>
    <col min="94" max="94" width="6.81640625" style="2" bestFit="1" customWidth="1"/>
    <col min="95" max="95" width="9.54296875" style="2" bestFit="1" customWidth="1"/>
    <col min="96" max="96" width="10.1796875" style="2" bestFit="1" customWidth="1"/>
    <col min="97" max="97" width="14" style="2" bestFit="1" customWidth="1"/>
    <col min="98" max="98" width="7.81640625" style="2" bestFit="1" customWidth="1"/>
    <col min="99" max="99" width="15.54296875" style="2" bestFit="1" customWidth="1"/>
    <col min="100" max="100" width="13.1796875" style="2" bestFit="1" customWidth="1"/>
    <col min="101" max="101" width="10.54296875" style="2" bestFit="1" customWidth="1"/>
    <col min="102" max="102" width="11" style="2" bestFit="1" customWidth="1"/>
    <col min="103" max="103" width="11.54296875" style="2" bestFit="1" customWidth="1"/>
    <col min="104" max="104" width="11.453125" style="2" bestFit="1" customWidth="1"/>
    <col min="105" max="105" width="17.6328125" style="2" bestFit="1" customWidth="1"/>
    <col min="106" max="106" width="13.54296875" style="2" bestFit="1" customWidth="1"/>
    <col min="107" max="107" width="13.36328125" style="2" bestFit="1" customWidth="1"/>
    <col min="108" max="108" width="18.08984375" style="2" bestFit="1" customWidth="1"/>
    <col min="109" max="109" width="20.6328125" style="2" bestFit="1" customWidth="1"/>
    <col min="110" max="110" width="13.1796875" style="2" bestFit="1" customWidth="1"/>
    <col min="111" max="111" width="19.6328125" style="2" bestFit="1" customWidth="1"/>
    <col min="112" max="112" width="12" style="2" bestFit="1" customWidth="1"/>
    <col min="113" max="113" width="13.7265625" style="2" bestFit="1" customWidth="1"/>
  </cols>
  <sheetData>
    <row r="1" spans="1:113" s="6" customFormat="1" ht="14" customHeight="1" x14ac:dyDescent="0.35">
      <c r="A1" s="3" t="s">
        <v>70</v>
      </c>
      <c r="B1" s="3" t="s">
        <v>67</v>
      </c>
      <c r="C1" s="3" t="s">
        <v>3</v>
      </c>
      <c r="D1" s="3" t="s">
        <v>25</v>
      </c>
      <c r="E1" s="3" t="s">
        <v>26</v>
      </c>
      <c r="F1" s="3" t="s">
        <v>113</v>
      </c>
      <c r="G1" s="3" t="s">
        <v>27</v>
      </c>
      <c r="H1" s="3" t="s">
        <v>56</v>
      </c>
      <c r="I1" s="3" t="s">
        <v>28</v>
      </c>
      <c r="J1" s="3" t="s">
        <v>29</v>
      </c>
      <c r="K1" s="3" t="s">
        <v>30</v>
      </c>
      <c r="L1" s="3" t="s">
        <v>71</v>
      </c>
      <c r="M1" s="3" t="s">
        <v>72</v>
      </c>
      <c r="N1" s="3" t="s">
        <v>61</v>
      </c>
      <c r="O1" s="3" t="s">
        <v>31</v>
      </c>
      <c r="P1" s="3" t="s">
        <v>32</v>
      </c>
      <c r="Q1" s="3" t="s">
        <v>60</v>
      </c>
      <c r="R1" s="3" t="s">
        <v>57</v>
      </c>
      <c r="S1" s="3" t="s">
        <v>33</v>
      </c>
      <c r="T1" s="3" t="s">
        <v>34</v>
      </c>
      <c r="U1" s="3" t="s">
        <v>73</v>
      </c>
      <c r="V1" s="3" t="s">
        <v>74</v>
      </c>
      <c r="W1" s="3" t="s">
        <v>89</v>
      </c>
      <c r="X1" s="3" t="s">
        <v>76</v>
      </c>
      <c r="Y1" s="3" t="s">
        <v>90</v>
      </c>
      <c r="Z1" s="3" t="s">
        <v>91</v>
      </c>
      <c r="AA1" s="3" t="s">
        <v>75</v>
      </c>
      <c r="AB1" s="3" t="s">
        <v>35</v>
      </c>
      <c r="AC1" s="3" t="s">
        <v>36</v>
      </c>
      <c r="AD1" s="3" t="s">
        <v>84</v>
      </c>
      <c r="AE1" s="3" t="s">
        <v>83</v>
      </c>
      <c r="AF1" s="3" t="s">
        <v>37</v>
      </c>
      <c r="AG1" s="3" t="s">
        <v>58</v>
      </c>
      <c r="AH1" s="3" t="s">
        <v>59</v>
      </c>
      <c r="AI1" s="3" t="s">
        <v>55</v>
      </c>
      <c r="AJ1" s="3" t="s">
        <v>98</v>
      </c>
      <c r="AK1" s="3" t="s">
        <v>96</v>
      </c>
      <c r="AL1" s="3" t="s">
        <v>38</v>
      </c>
      <c r="AM1" s="3" t="s">
        <v>39</v>
      </c>
      <c r="AN1" s="3" t="s">
        <v>78</v>
      </c>
      <c r="AO1" s="3" t="s">
        <v>79</v>
      </c>
      <c r="AP1" s="3" t="s">
        <v>77</v>
      </c>
      <c r="AQ1" s="3" t="s">
        <v>88</v>
      </c>
      <c r="AR1" s="3" t="s">
        <v>102</v>
      </c>
      <c r="AS1" s="3" t="s">
        <v>97</v>
      </c>
      <c r="AT1" s="3" t="s">
        <v>99</v>
      </c>
      <c r="AU1" s="3" t="s">
        <v>80</v>
      </c>
      <c r="AV1" s="3" t="s">
        <v>100</v>
      </c>
      <c r="AW1" s="3" t="s">
        <v>101</v>
      </c>
      <c r="AX1" s="3" t="s">
        <v>40</v>
      </c>
      <c r="AY1" s="3" t="s">
        <v>41</v>
      </c>
      <c r="AZ1" s="3" t="s">
        <v>42</v>
      </c>
      <c r="BA1" s="3" t="s">
        <v>43</v>
      </c>
      <c r="BB1" s="3" t="s">
        <v>62</v>
      </c>
      <c r="BC1" s="3" t="s">
        <v>63</v>
      </c>
      <c r="BD1" s="3" t="s">
        <v>44</v>
      </c>
      <c r="BE1" s="3" t="s">
        <v>45</v>
      </c>
      <c r="BF1" s="3" t="s">
        <v>46</v>
      </c>
      <c r="BG1" s="3" t="s">
        <v>47</v>
      </c>
      <c r="BH1" s="3" t="s">
        <v>48</v>
      </c>
      <c r="BI1" s="3" t="s">
        <v>49</v>
      </c>
      <c r="BJ1" s="3" t="s">
        <v>50</v>
      </c>
      <c r="BK1" s="3" t="s">
        <v>51</v>
      </c>
      <c r="BL1" s="3" t="s">
        <v>81</v>
      </c>
      <c r="BM1" s="3" t="s">
        <v>82</v>
      </c>
      <c r="BN1" s="3" t="s">
        <v>52</v>
      </c>
      <c r="BO1" s="3" t="s">
        <v>53</v>
      </c>
      <c r="BP1" s="3" t="s">
        <v>54</v>
      </c>
      <c r="BQ1" s="3" t="s">
        <v>85</v>
      </c>
      <c r="BR1" s="3" t="s">
        <v>86</v>
      </c>
      <c r="BS1" s="3" t="s">
        <v>87</v>
      </c>
      <c r="BT1" s="3" t="s">
        <v>110</v>
      </c>
      <c r="BU1" s="3" t="s">
        <v>111</v>
      </c>
      <c r="BV1" s="3" t="s">
        <v>112</v>
      </c>
      <c r="BW1" s="3" t="s">
        <v>103</v>
      </c>
      <c r="BX1" s="3" t="s">
        <v>104</v>
      </c>
      <c r="BY1" s="3" t="s">
        <v>35</v>
      </c>
      <c r="BZ1" s="3" t="s">
        <v>105</v>
      </c>
      <c r="CA1" s="3" t="s">
        <v>106</v>
      </c>
      <c r="CB1" s="3" t="s">
        <v>107</v>
      </c>
      <c r="CC1" s="3" t="s">
        <v>108</v>
      </c>
      <c r="CD1" s="3" t="s">
        <v>109</v>
      </c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</row>
    <row r="2" spans="1:113" x14ac:dyDescent="0.35">
      <c r="A2" s="8">
        <v>45</v>
      </c>
      <c r="B2" s="8" t="s">
        <v>211</v>
      </c>
      <c r="C2" s="8" t="s">
        <v>119</v>
      </c>
      <c r="D2" s="8" t="s">
        <v>161</v>
      </c>
      <c r="E2" s="8">
        <v>16.05</v>
      </c>
      <c r="F2" s="19" t="s">
        <v>250</v>
      </c>
      <c r="G2" s="9">
        <f>COUNTIFS(Tracking!E:E,A2,Tracking!D:D,C2,Tracking!C:C,"5v5")</f>
        <v>3</v>
      </c>
      <c r="H2" s="9">
        <f>COUNTIFS(Tracking!E:E,A2,Tracking!D:D,C2,Tracking!N:N,"y",Tracking!C:C,"5v5")</f>
        <v>2</v>
      </c>
      <c r="I2" s="9">
        <f>COUNTIFS(Tracking!E:E,A2,Tracking!D:D,C2,Tracking!M:M,"y",Tracking!C:C,"5v5")</f>
        <v>1</v>
      </c>
      <c r="J2" s="9">
        <f t="shared" ref="J2:J37" si="0">K2+L2+M2</f>
        <v>1</v>
      </c>
      <c r="K2" s="9">
        <f>COUNTIFS(Tracking!G:G,A2,Tracking!D:D,C2,Tracking!C:C,"5v5")</f>
        <v>0</v>
      </c>
      <c r="L2" s="9">
        <f>COUNTIFS(Tracking!H:H,A2,Tracking!D:D,C2,Tracking!C:C,"5v5")</f>
        <v>1</v>
      </c>
      <c r="M2" s="9">
        <f>COUNTIFS(Tracking!I:I,A2,Tracking!D:D,C2,Tracking!C:C,"5v5")</f>
        <v>0</v>
      </c>
      <c r="N2" s="9">
        <f>COUNTIFS(Tracking!G:G,A2,Tracking!D:D,C2,Tracking!C:C,"5v5",Tracking!M:M,"y")</f>
        <v>0</v>
      </c>
      <c r="O2" s="9">
        <f>COUNTIFS(Tracking!G:G,A2,Tracking!D:D,C2,Tracking!C:C,"5v5",Tracking!J:J,"orrl")+COUNTIFS(Tracking!G:G,A2,Tracking!D:D,C2,Tracking!C:C,"5v5",Tracking!J:J,"orrc")+COUNTIFS(Tracking!G:G,A2,Tracking!D:D,C2,Tracking!C:C,"5v5",Tracking!J:J,"orrr")+COUNTIFS(Tracking!G:G,A2,Tracking!D:D,C2,Tracking!C:C,"5v5",Tracking!J:J,"oelrrl")+COUNTIFS(Tracking!G:G,A2,Tracking!D:D,C2,Tracking!C:C,"5v5",Tracking!J:J,"oelrrc")+COUNTIFS(Tracking!G:G,A2,Tracking!D:D,C2,Tracking!C:C,"5v5",Tracking!J:J,"oelrrr")</f>
        <v>0</v>
      </c>
      <c r="P2" s="9">
        <f>COUNTIFS(Tracking!G:G,A2,Tracking!D:D,C2,Tracking!C:C,"5v5",Tracking!J:J,"opl")+COUNTIFS(Tracking!G:G,A2,Tracking!D:D,C2,Tracking!C:C,"5v5",Tracking!J:J,"opc")+COUNTIFS(Tracking!G:G,A2,Tracking!D:D,C2,Tracking!C:C,"5v5",Tracking!J:J,"opr")+COUNTIFS(Tracking!G:G,A2,Tracking!D:D,C2,Tracking!C:C,"5v5",Tracking!J:J,"oelpl")+COUNTIFS(Tracking!G:G,A2,Tracking!D:D,C2,Tracking!C:C,"5v5",Tracking!J:J,"oelpc")+COUNTIFS(Tracking!G:G,A2,Tracking!D:D,C2,Tracking!C:C,"5v5",Tracking!J:J,"oelpr")</f>
        <v>0</v>
      </c>
      <c r="Q2" s="9">
        <f>COUNTIFS(Tracking!G:G,A2,Tracking!D:D,C2,Tracking!C:C,"5v5",Tracking!J:J,"oell")+COUNTIFS(Tracking!G:G,A2,Tracking!D:D,C2,Tracking!C:C,"5v5",Tracking!J:J,"oelc")+COUNTIFS(Tracking!G:G,A2,Tracking!D:D,C2,Tracking!C:C,"5v5",Tracking!J:J,"oelr")</f>
        <v>0</v>
      </c>
      <c r="R2" s="9">
        <f>COUNTIFS(Tracking!G:G,A2,Tracking!D:D,C2,Tracking!C:C,"5v5",Tracking!J:J,"oc")+COUNTIFS(Tracking!G:G,A2,Tracking!D:D,C2,Tracking!C:C,"5v5",Tracking!J:J,"orrc")+COUNTIFS(Tracking!G:G,A2,Tracking!D:D,C2,Tracking!C:C,"5v5",Tracking!J:J,"oelc")</f>
        <v>0</v>
      </c>
      <c r="S2" s="9">
        <f>COUNTIFS(Tracking!G:G,A2,Tracking!D:D,C2,Tracking!C:C,"5v5",Tracking!J:J,"nl")+COUNTIFS(Tracking!G:G,A2,Tracking!D:D,C2,Tracking!C:C,"5v5",Tracking!J:J,"nc")+COUNTIFS(Tracking!G:G,A2,Tracking!D:D,C2,Tracking!C:C,"5v5",Tracking!J:J,"nr")+COUNTIFS(Tracking!G:G,A2,Tracking!D:D,C2,Tracking!C:C,"5v5",Tracking!J:J,"nsl")+COUNTIFS(Tracking!G:G,A2,Tracking!D:D,C2,Tracking!C:C,"5v5",Tracking!J:J,"nsc")+COUNTIFS(Tracking!G:G,A2,Tracking!D:D,C2,Tracking!C:C,"5v5",Tracking!J:J,"nsr")+COUNTIFS(Tracking!H:H,A2,Tracking!D:D,C2,Tracking!C:C,"5v5",Tracking!K:K,"nl")+COUNTIFS(Tracking!H:H,A2,Tracking!D:D,C2,Tracking!C:C,"5v5",Tracking!K:K,"nc")+COUNTIFS(Tracking!H:H,A2,Tracking!D:D,C2,Tracking!C:C,"5v5",Tracking!K:K,"nr")+COUNTIFS(Tracking!H:H,A2,Tracking!D:D,C2,Tracking!C:C,"5v5",Tracking!K:K,"nsl")+COUNTIFS(Tracking!H:H,A2,Tracking!D:D,C2,Tracking!C:C,"5v5",Tracking!K:K,"nsc")+COUNTIFS(Tracking!H:H,A2,Tracking!D:D,C2,Tracking!C:C,"5v5",Tracking!K:K,"nsr")+COUNTIFS(Tracking!I:I,A2,Tracking!D:D,C2,Tracking!C:C,"5v5",Tracking!L:L,"nl")+COUNTIFS(Tracking!I:I,A2,Tracking!D:D,C2,Tracking!C:C,"5v5",Tracking!L:L,"nc")+COUNTIFS(Tracking!I:I,A2,Tracking!D:D,C2,Tracking!C:C,"5v5",Tracking!L:L,"nr")+COUNTIFS(Tracking!I:I,A2,Tracking!D:D,C2,Tracking!C:C,"5v5",Tracking!L:L,"nsl")+COUNTIFS(Tracking!I:I,A2,Tracking!D:D,C2,Tracking!C:C,"5v5",Tracking!L:L,"nsc")+COUNTIFS(Tracking!I:I,A2,Tracking!D:D,C2,Tracking!C:C,"5v5",Tracking!L:L,"nsr")</f>
        <v>0</v>
      </c>
      <c r="T2" s="9">
        <f>COUNTIFS(Tracking!G:G,A2,Tracking!D:D,C2,Tracking!C:C,"5v5",Tracking!J:J,"dl")+COUNTIFS(Tracking!G:G,A2,Tracking!D:D,C2,Tracking!C:C,"5v5",Tracking!J:J,"dc")+COUNTIFS(Tracking!G:G,A2,Tracking!D:D,C2,Tracking!C:C,"5v5",Tracking!J:J,"dr")+COUNTIFS(Tracking!G:G,A2,Tracking!D:D,C2,Tracking!C:C,"5v5",Tracking!J:J,"dsl")+COUNTIFS(Tracking!G:G,A2,Tracking!D:D,C2,Tracking!C:C,"5v5",Tracking!J:J,"dsc")+COUNTIFS(Tracking!G:G,A2,Tracking!D:D,C2,Tracking!C:C,"5v5",Tracking!J:J,"dsr")+COUNTIFS(Tracking!H:H,A2,Tracking!D:D,C2,Tracking!C:C,"5v5",Tracking!K:K,"dl")+COUNTIFS(Tracking!H:H,A2,Tracking!D:D,C2,Tracking!C:C,"5v5",Tracking!K:K,"dc")+COUNTIFS(Tracking!H:H,A2,Tracking!D:D,C2,Tracking!C:C,"5v5",Tracking!K:K,"dr")+COUNTIFS(Tracking!H:H,A2,Tracking!D:D,C2,Tracking!C:C,"5v5",Tracking!K:K,"dsl")+COUNTIFS(Tracking!H:H,A2,Tracking!D:D,C2,Tracking!C:C,"5v5",Tracking!K:K,"dsc")+COUNTIFS(Tracking!H:H,A2,Tracking!D:D,C2,Tracking!C:C,"5v5",Tracking!K:K,"dsr")+COUNTIFS(Tracking!I:I,A2,Tracking!D:D,C2,Tracking!C:C,"5v5",Tracking!L:L,"dl")+COUNTIFS(Tracking!I:I,A2,Tracking!D:D,C2,Tracking!C:C,"5v5",Tracking!L:L,"dc")+COUNTIFS(Tracking!I:I,A2,Tracking!D:D,C2,Tracking!C:C,"5v5",Tracking!L:L,"dr")+COUNTIFS(Tracking!I:I,A2,Tracking!D:D,C2,Tracking!C:C,"5v5",Tracking!L:L,"dsl")+COUNTIFS(Tracking!I:I,A2,Tracking!D:D,C2,Tracking!C:C,"5v5",Tracking!L:L,"dsc")+COUNTIFS(Tracking!I:I,A2,Tracking!D:D,C2,Tracking!C:C,"5v5",Tracking!L:L,"dsr")</f>
        <v>1</v>
      </c>
      <c r="U2" s="9">
        <f>COUNTIFS(Tracking!E:E,A2,Tracking!D:D,C2,Tracking!C:C,"5v5",Tracking!P:P,"r")</f>
        <v>1</v>
      </c>
      <c r="V2" s="9">
        <f>COUNTIFS(Tracking!G:G,A2,Tracking!D:D,C2,Tracking!C:C,"5v5",Tracking!P:P,"r")+COUNTIFS(Tracking!H:H,A2,Tracking!D:D,C2,Tracking!C:C,"5v5",Tracking!P:P,"r")+COUNTIFS(Tracking!I:I,A2,Tracking!D:D,C2,Tracking!C:C,"5v5",Tracking!P:P,"r")</f>
        <v>1</v>
      </c>
      <c r="W2" s="9">
        <f>COUNTIFS(Tracking!E:E,A2,Tracking!D:D,C2,Tracking!C:C,"5v5",Tracking!P:P,"f")</f>
        <v>1</v>
      </c>
      <c r="X2" s="9">
        <f>COUNTIFS(Tracking!G:G,A2,Tracking!D:D,C2,Tracking!C:C,"5v5",Tracking!P:P,"f")+COUNTIFS(Tracking!H:H,A2,Tracking!D:D,C2,Tracking!C:C,"5v5",Tracking!P:P,"f")+COUNTIFS(Tracking!I:I,A2,Tracking!D:D,C2,Tracking!C:C,"5v5",Tracking!P:P,"f")</f>
        <v>0</v>
      </c>
      <c r="Y2" s="9">
        <f>COUNTIFS(Tracking!E:E,A2,Tracking!D:D,C2,Tracking!C:C,"5v5",Tracking!P:P,"c")</f>
        <v>0</v>
      </c>
      <c r="Z2" s="9">
        <f>COUNTIFS(Tracking!G:G,A2,Tracking!D:D,C2,Tracking!C:C,"5v5",Tracking!P:P,"c")+COUNTIFS(Tracking!H:H,A2,Tracking!D:D,C2,Tracking!C:C,"5v5",Tracking!P:P,"f")+COUNTIFS(Tracking!I:I,A2,Tracking!D:D,C2,Tracking!C:C,"5v5",Tracking!P:P,"f")</f>
        <v>0</v>
      </c>
      <c r="AA2" s="9">
        <f>COUNTIFS(Tracking!E:E,A2,Tracking!D:D,C2,Tracking!C:C,"5v5",Tracking!J:J,"orrl")+COUNTIFS(Tracking!E:E,A2,Tracking!D:D,C2,Tracking!C:C,"5v5",Tracking!J:J,"orrc")+COUNTIFS(Tracking!E:E,A2,Tracking!D:D,C2,Tracking!C:C,"5v5",Tracking!J:J,"orrr")+COUNTIFS(Tracking!E:E,A2,Tracking!D:D,C2,Tracking!C:C,"5v5",Tracking!J:J,"oell")+COUNTIFS(Tracking!E:E,A2,Tracking!D:D,C2,Tracking!C:C,"5v5",Tracking!J:J,"oelc")+COUNTIFS(Tracking!E:E,A2,Tracking!D:D,C2,Tracking!C:C,"5v5",Tracking!J:J,"oelr")</f>
        <v>0</v>
      </c>
      <c r="AB2" s="11">
        <f>COUNTIFS(Tracking!V:V,A2&amp;C2,Tracking!C:C,"5v5")-AD2</f>
        <v>1</v>
      </c>
      <c r="AC2" s="11">
        <f>COUNTIFS(Tracking!V:V,A2&amp;C2,Tracking!C:C,"5v5",Tracking!U:U,"C")</f>
        <v>0</v>
      </c>
      <c r="AD2" s="11">
        <f>COUNTIFS(Tracking!V:V,A2&amp;C2,Tracking!C:C,"5v5",Tracking!U:U,"F")</f>
        <v>0</v>
      </c>
      <c r="AE2" s="11">
        <f>COUNTIFS(Tracking!V:V,A2&amp;C2,Tracking!C:C,"5v5",Tracking!U:U,"C",Tracking!X:X,"Y")</f>
        <v>0</v>
      </c>
      <c r="AF2" s="11">
        <f>COUNTIFS(Tracking!Z:Z,A2&amp;C2,Tracking!C:C,"5v5")</f>
        <v>0</v>
      </c>
      <c r="AG2" s="11">
        <f>COUNTIFS(Tracking!V:V,A2&amp;C2,Tracking!C:C,"5v5",Tracking!U:U,"C",Tracking!AA:AA,"Y")</f>
        <v>0</v>
      </c>
      <c r="AH2" s="11">
        <f>COUNTIFS(Tracking!V:V,A2&amp;C2,Tracking!C:C,"5v5",Tracking!U:U,"D",Tracking!AA:AA,"Y")</f>
        <v>1</v>
      </c>
      <c r="AI2" s="11">
        <f>COUNTIFS(Tracking!AD:AD,A2&amp;C2)</f>
        <v>1</v>
      </c>
      <c r="AJ2" s="5">
        <f>COUNTIFS(Tracking!AE:AE,A2&amp;C2,Tracking!C:C,"5v5")+AK2</f>
        <v>7</v>
      </c>
      <c r="AK2" s="5">
        <f>COUNTIFS(Tracking!AB:AB,A2&amp;C2,Tracking!C:C,"5v5")</f>
        <v>5</v>
      </c>
      <c r="AL2" s="5">
        <f>COUNTIFS(Tracking!AB:AB,A2&amp;C2,Tracking!C:C,"5v5",Tracking!AC:AC,"CLE")+COUNTIFS(Tracking!AB:AB,A2&amp;C2,Tracking!C:C,"5v5",Tracking!AC:AC,"CEX")+COUNTIFS(Tracking!AB:AB,A2&amp;C2,Tracking!C:C,"5v5",Tracking!AC:AC,"PEX")+COUNTIFS(Tracking!AE:AE,A2&amp;C2,Tracking!C:C,"5v5",Tracking!AF:AF,"CLE")+COUNTIFS(Tracking!AE:AE,A2&amp;C2,Tracking!C:C,"5v5",Tracking!AF:AF,"CEX")+COUNTIFS(Tracking!AE:AE,A2&amp;C2,Tracking!C:C,"5v5",Tracking!AF:AF,"PEX")</f>
        <v>0</v>
      </c>
      <c r="AM2" s="5">
        <f>COUNTIFS(Tracking!AB:AB,A2&amp;C2,Tracking!C:C,"5v5",Tracking!AC:AC,"CEX")+COUNTIFS(Tracking!AB:AB,A2&amp;C2,Tracking!C:C,"5v5",Tracking!AC:AC,"PEX")+COUNTIFS(Tracking!AE:AE,A2&amp;C2,Tracking!C:C,"5v5",Tracking!AF:AF,"CEX")+COUNTIFS(Tracking!AE:AE,A2&amp;C2,Tracking!C:C,"5v5",Tracking!AF:AF,"PEX")</f>
        <v>0</v>
      </c>
      <c r="AN2" s="5">
        <f>COUNTIFS(Tracking!AB:AB,A2&amp;C2,Tracking!C:C,"5v5",Tracking!AC:AC,"CEX")+COUNTIFS(Tracking!AE:AE,A2&amp;C2,Tracking!C:C,"5v5",Tracking!AF:AF,"CEX")</f>
        <v>0</v>
      </c>
      <c r="AO2" s="5">
        <f>COUNTIFS(Tracking!AB:AB,A2&amp;C2,Tracking!C:C,"5v5",Tracking!AC:AC,"PEX")</f>
        <v>0</v>
      </c>
      <c r="AP2" s="5">
        <f>COUNTIFS(Tracking!AB:AB,A2&amp;C2,Tracking!C:C,"5v5",Tracking!AC:AC,"CLE")+COUNTIFS(Tracking!AE:AE,A2&amp;C2,Tracking!C:C,"5v5",Tracking!AF:AF,"CLE")</f>
        <v>0</v>
      </c>
      <c r="AQ2" s="5">
        <f>COUNTIFS(Tracking!AB:AB,A2&amp;C2,Tracking!C:C,"5v5",Tracking!AC:AC,"MEX")</f>
        <v>0</v>
      </c>
      <c r="AR2" s="5">
        <f>COUNTIFS(Tracking!AB:AB,A2&amp;C2,Tracking!C:C,"5v5",Tracking!AF:AF,"CEX")+COUNTIFS(Tracking!AB:AB,A2&amp;C2,Tracking!C:C,"5v5",Tracking!AF:AF,"PEX")+COUNTIFS(Tracking!AB:AB,A2&amp;C2,Tracking!C:C,"5v5",Tracking!AF:AF,"CLE")+COUNTIFS(Tracking!AB:AB,A2&amp;C2,Tracking!C:C,"5v5",Tracking!AC:AC,"CEX")+COUNTIFS(Tracking!AB:AB,A2&amp;C2,Tracking!C:C,"5v5",Tracking!AC:AC,"PEX")</f>
        <v>3</v>
      </c>
      <c r="AS2" s="5">
        <f>COUNTIFS(Tracking!AB:AB,A2&amp;C2,Tracking!C:C,"5v5",Tracking!AC:AC,"BOT")+COUNTIFS(Tracking!AB:AB,A2&amp;C2,Tracking!C:C,"5v5",Tracking!AF:AF,"FEX")</f>
        <v>1</v>
      </c>
      <c r="AT2" s="5">
        <f>COUNTIFS(Tracking!AB:AB,A2&amp;C2,Tracking!C:C,"5v5",Tracking!AC:AC,"EXC")</f>
        <v>5</v>
      </c>
      <c r="AU2" s="5">
        <f>COUNTIFS(Tracking!AB:AB,A2&amp;C2,Tracking!C:C,"5v5",Tracking!AC:AC,"FEX")+COUNTIFS(Tracking!AE:AE,A2&amp;C2,Tracking!C:C,"5v5",Tracking!AF:AF,"FEX")</f>
        <v>1</v>
      </c>
      <c r="AV2" s="5">
        <f>COUNTIFS(Tracking!AB:AB,A2&amp;C2,Tracking!C:C,"5v5",Tracking!AC:AC,"CLE")+COUNTIFS(Tracking!AB:AB,A2&amp;C2,Tracking!C:C,"5v5",Tracking!AC:AC,"CEX")+COUNTIFS(Tracking!AB:AB,A2&amp;C2,Tracking!C:C,"5v5",Tracking!AC:AC,"PEX")+COUNTIFS(Tracking!AB:AB,A2&amp;C2,Tracking!C:C,"5v5",Tracking!AC:AC,"FEX")+COUNTIFS(Tracking!AB:AB,A2&amp;C2,Tracking!C:C,"5v5",Tracking!AC:AC,"CLE")</f>
        <v>0</v>
      </c>
      <c r="AW2" s="5">
        <f>COUNTIFS(Tracking!AE:AE,A2&amp;C2,Tracking!C:C,"5v5",Tracking!AF:AF,"CLE")+COUNTIFS(Tracking!AE:AE,A2&amp;C2,Tracking!C:C,"5v5",Tracking!AF:AF,"CEX")+COUNTIFS(Tracking!AE:AE,A2&amp;C2,Tracking!C:C,"5v5",Tracking!AF:AF,"PEX")+COUNTIFS(Tracking!AE:AE,A2&amp;C2,Tracking!C:C,"5v5",Tracking!AF:AF,"CLE")</f>
        <v>0</v>
      </c>
      <c r="AX2" s="1">
        <f>COUNTIFS(Tracking!W:W,A2&amp;C2,Tracking!C:C,"5v5")</f>
        <v>3</v>
      </c>
      <c r="AY2" s="1">
        <f>COUNTIFS(Tracking!W:W,A2&amp;C2,Tracking!C:C,"5v5",Tracking!U:U,"C")</f>
        <v>1</v>
      </c>
      <c r="AZ2" s="1">
        <f>COUNTIFS(Tracking!W:W,A2&amp;C2,Tracking!C:C,"5v5",Tracking!U:U,"F")</f>
        <v>1</v>
      </c>
      <c r="BA2" s="1">
        <f>COUNTIFS(Tracking!W:W,A2&amp;C2,Tracking!C:C,"5v5",Tracking!X:X,"Y")</f>
        <v>1</v>
      </c>
      <c r="BB2" s="1">
        <f>COUNTIFS(Tracking!W:W,A2&amp;C2,Tracking!C:C,"5v5",Tracking!U:U,"C",Tracking!AA:AA,"Y")</f>
        <v>1</v>
      </c>
      <c r="BC2" s="1">
        <f>COUNTIFS(Tracking!W:W,A2&amp;C2,Tracking!C:C,"5v5",Tracking!U:U,"D",Tracking!AA:AA,"Y")</f>
        <v>0</v>
      </c>
      <c r="BD2" s="10">
        <f>COUNTIFS(Tracking!V:V,A2&amp;C2,Tracking!C:C,"5v4")</f>
        <v>0</v>
      </c>
      <c r="BE2" s="10">
        <f>COUNTIFS(Tracking!V:V,A2&amp;C2,Tracking!C:C,"5v4",Tracking!U:U,"C")</f>
        <v>0</v>
      </c>
      <c r="BF2" s="10">
        <f>COUNTIFS(Tracking!V:V,A2&amp;C2,Tracking!C:C,"5v4",Tracking!X:X,"Y")</f>
        <v>0</v>
      </c>
      <c r="BG2" s="10">
        <f>COUNTIFS(Tracking!V:V,A2&amp;C2,Tracking!C:C,"4v5")</f>
        <v>0</v>
      </c>
      <c r="BH2" s="10">
        <f>COUNTIFS(Tracking!W:W,A2&amp;C2,Tracking!C:C,"5v4",Tracking!U:U,"D")+COUNTIFS(Tracking!W:W,A2&amp;C2,Tracking!C:C,"5v4",Tracking!U:U,"F")</f>
        <v>0</v>
      </c>
      <c r="BI2" s="10">
        <f>COUNTIFS(Tracking!E:E,A2,Tracking!D:D,C2,Tracking!C:C,"5v4")</f>
        <v>0</v>
      </c>
      <c r="BJ2" s="10">
        <f>COUNTIFS(Tracking!G:G,A2,Tracking!D:D,C2,Tracking!C:C,"5v4")+COUNTIFS(Tracking!H:H,A2,Tracking!D:D,C2,Tracking!C:C,"5v4")+COUNTIFS(Tracking!I:I,A2,Tracking!D:D,C2,Tracking!C:C,"5v4")</f>
        <v>0</v>
      </c>
      <c r="BK2" s="10">
        <f>COUNTIFS(Tracking!G:G,A2,Tracking!D:D,C2,Tracking!C:C,"5v4")</f>
        <v>0</v>
      </c>
      <c r="BL2" s="10">
        <f>COUNTIFS(Tracking!E:E,A2,Tracking!D:D,C2,Tracking!C:C,"5v4",Tracking!M:M,"Y")</f>
        <v>0</v>
      </c>
      <c r="BM2" s="10">
        <f>COUNTIFS(Tracking!G:G,A2,Tracking!D:D,C2,Tracking!C:C,"5v4",Tracking!M:M,"Y")</f>
        <v>0</v>
      </c>
      <c r="BN2" s="10">
        <f>COUNTIFS(Tracking!G:G,A2,Tracking!D:D,C2,Tracking!J:J,"orrl",Tracking!C:C,"5v4")+COUNTIFS(Tracking!G:G,A2,Tracking!D:D,C2,Tracking!J:J,"orrc",Tracking!C:C,"5v4")+COUNTIFS(Tracking!G:G,A2,Tracking!D:D,C2,Tracking!J:J,"orrr",Tracking!C:C,"5v4")</f>
        <v>0</v>
      </c>
      <c r="BO2" s="10">
        <f>COUNTIFS(Tracking!G:G,A2,Tracking!D:D,C2,Tracking!C:C,"5v4",Tracking!J:J,"opl")+COUNTIFS(Tracking!G:G,A2,Tracking!D:D,C2,Tracking!C:C,"5v4",Tracking!J:J,"opc")+COUNTIFS(Tracking!G:G,A2,Tracking!D:D,C2,Tracking!C:C,"5v4",Tracking!J:J,"opr")+COUNTIFS(Tracking!G:G,A2,Tracking!D:D,C2,Tracking!C:C,"5v4",Tracking!J:J,"oelpl")+COUNTIFS(Tracking!G:G,A2,Tracking!D:D,C2,Tracking!C:C,"5v4",Tracking!J:J,"oelpc")+COUNTIFS(Tracking!G:G,A2,Tracking!D:D,C2,Tracking!C:C,"5v4",Tracking!J:J,"oelpr")</f>
        <v>0</v>
      </c>
      <c r="BP2" s="10">
        <f>COUNTIFS(Tracking!G:G,A2,Tracking!D:D,C2,Tracking!C:C,"5v4",Tracking!J:J,"oell")+COUNTIFS(Tracking!G:G,A2,Tracking!D:D,C2,Tracking!C:C,"5v4",Tracking!J:J,"oelc")+COUNTIFS(Tracking!G:G,A2,Tracking!D:D,C2,Tracking!C:C,"5v4",Tracking!J:J,"oelr")</f>
        <v>0</v>
      </c>
      <c r="BQ2" s="12">
        <f>COUNTIFS(Tracking!E:E,A2,Tracking!D:D,C2,Tracking!C:C,"5v5",Tracking!F:F,"o")</f>
        <v>0</v>
      </c>
      <c r="BR2" s="12">
        <f>COUNTIFS(Tracking!E:E,A2,Tracking!D:D,C2,Tracking!C:C,"5v5",Tracking!F:F,"r")</f>
        <v>0</v>
      </c>
      <c r="BS2" s="12">
        <f>COUNTIFS(Tracking!E:E,A2,Tracking!D:D,C2,Tracking!C:C,"5v5",Tracking!F:F,"t")</f>
        <v>0</v>
      </c>
      <c r="BT2" s="12">
        <f>COUNTIFS(Tracking!G:G,A2,Tracking!D:D,C2,Tracking!C:C,"5v5",Tracking!F:F,"o")</f>
        <v>0</v>
      </c>
      <c r="BU2" s="12">
        <f>COUNTIFS(Tracking!E:E,A1,Tracking!D:D,C2,Tracking!C:C,"5v5",Tracking!F:F,"r")</f>
        <v>0</v>
      </c>
      <c r="BV2" s="12">
        <f>COUNTIFS(Tracking!G:G,A2,Tracking!D:D,C2,Tracking!C:C,"5v5",Tracking!F:F,"T")</f>
        <v>0</v>
      </c>
      <c r="BW2" s="2">
        <f>BX2+BY2+BZ2+CA2+CB2+CC2</f>
        <v>0.38000000000000006</v>
      </c>
      <c r="BX2" s="2">
        <f>(0.075*G2)+(0.07*K2)+(0.055*L2)+(0.055*M2)+(0.095*I2)+(0.09*N2)+(0.05*O2)+(0.05*Q2)+(0.05*R2)+(0.05*AA2)</f>
        <v>0.375</v>
      </c>
      <c r="BY2" s="2">
        <f>(0.045*AC2)-(0.045*AD2)+(0.055*AG2)+(0.035*AH2)</f>
        <v>3.5000000000000003E-2</v>
      </c>
      <c r="BZ2" s="2">
        <f>-(0.025*(AX2-AY2))+(0.035*AZ2)-(0.035*BA2)-(0.035*BB2)+(0.035*(AX2-(BA2+BB2)))</f>
        <v>-0.05</v>
      </c>
      <c r="CA2" s="2">
        <f>(0.035*AM2)+(0.025*AR2)-(0.035*AS2)-(0.035*AU2)</f>
        <v>5.0000000000000044E-3</v>
      </c>
      <c r="CB2" s="2">
        <f>(0.015*AI2)+(0.045*AF2)</f>
        <v>1.4999999999999999E-2</v>
      </c>
      <c r="CC2" s="2">
        <f>(0.055*BL2)+(0.055*BM2)+(0.035*BN2)+(0.035*BP2)+(0.055*BG2)+(0.035*BH2)+(0.035*BF2)</f>
        <v>0</v>
      </c>
      <c r="CD2" s="2">
        <f>BX2+BY2+BZ2+CA2+CB2</f>
        <v>0.38000000000000006</v>
      </c>
    </row>
    <row r="3" spans="1:113" x14ac:dyDescent="0.35">
      <c r="A3" s="8">
        <v>9</v>
      </c>
      <c r="B3" s="8" t="s">
        <v>212</v>
      </c>
      <c r="C3" s="8" t="s">
        <v>119</v>
      </c>
      <c r="D3" s="8" t="s">
        <v>161</v>
      </c>
      <c r="E3" s="8">
        <v>20.583333333333002</v>
      </c>
      <c r="F3" s="19" t="s">
        <v>250</v>
      </c>
      <c r="G3" s="9">
        <f>COUNTIFS(Tracking!E:E,A3,Tracking!D:D,C3,Tracking!C:C,"5v5")</f>
        <v>0</v>
      </c>
      <c r="H3" s="9">
        <f>COUNTIFS(Tracking!E:E,A3,Tracking!D:D,C3,Tracking!N:N,"y",Tracking!C:C,"5v5")</f>
        <v>0</v>
      </c>
      <c r="I3" s="9">
        <f>COUNTIFS(Tracking!E:E,A3,Tracking!D:D,C3,Tracking!M:M,"y",Tracking!C:C,"5v5")</f>
        <v>0</v>
      </c>
      <c r="J3" s="9">
        <f t="shared" si="0"/>
        <v>2</v>
      </c>
      <c r="K3" s="9">
        <f>COUNTIFS(Tracking!G:G,A3,Tracking!D:D,C3,Tracking!C:C,"5v5")</f>
        <v>1</v>
      </c>
      <c r="L3" s="9">
        <f>COUNTIFS(Tracking!H:H,A3,Tracking!D:D,C3,Tracking!C:C,"5v5")</f>
        <v>1</v>
      </c>
      <c r="M3" s="9">
        <f>COUNTIFS(Tracking!I:I,A3,Tracking!D:D,C3,Tracking!C:C,"5v5")</f>
        <v>0</v>
      </c>
      <c r="N3" s="9">
        <f>COUNTIFS(Tracking!G:G,A3,Tracking!D:D,C3,Tracking!C:C,"5v5",Tracking!M:M,"y")</f>
        <v>0</v>
      </c>
      <c r="O3" s="9">
        <f>COUNTIFS(Tracking!G:G,A3,Tracking!D:D,C3,Tracking!C:C,"5v5",Tracking!J:J,"orrl")+COUNTIFS(Tracking!G:G,A3,Tracking!D:D,C3,Tracking!C:C,"5v5",Tracking!J:J,"orrc")+COUNTIFS(Tracking!G:G,A3,Tracking!D:D,C3,Tracking!C:C,"5v5",Tracking!J:J,"orrr")+COUNTIFS(Tracking!G:G,A3,Tracking!D:D,C3,Tracking!C:C,"5v5",Tracking!J:J,"oelrrl")+COUNTIFS(Tracking!G:G,A3,Tracking!D:D,C3,Tracking!C:C,"5v5",Tracking!J:J,"oelrrc")+COUNTIFS(Tracking!G:G,A3,Tracking!D:D,C3,Tracking!C:C,"5v5",Tracking!J:J,"oelrrr")</f>
        <v>0</v>
      </c>
      <c r="P3" s="9">
        <f>COUNTIFS(Tracking!G:G,A3,Tracking!D:D,C3,Tracking!C:C,"5v5",Tracking!J:J,"opl")+COUNTIFS(Tracking!G:G,A3,Tracking!D:D,C3,Tracking!C:C,"5v5",Tracking!J:J,"opc")+COUNTIFS(Tracking!G:G,A3,Tracking!D:D,C3,Tracking!C:C,"5v5",Tracking!J:J,"opr")+COUNTIFS(Tracking!G:G,A3,Tracking!D:D,C3,Tracking!C:C,"5v5",Tracking!J:J,"oelpl")+COUNTIFS(Tracking!G:G,A3,Tracking!D:D,C3,Tracking!C:C,"5v5",Tracking!J:J,"oelpc")+COUNTIFS(Tracking!G:G,A3,Tracking!D:D,C3,Tracking!C:C,"5v5",Tracking!J:J,"oelpr")</f>
        <v>0</v>
      </c>
      <c r="Q3" s="9">
        <f>COUNTIFS(Tracking!G:G,A3,Tracking!D:D,C3,Tracking!C:C,"5v5",Tracking!J:J,"oell")+COUNTIFS(Tracking!G:G,A3,Tracking!D:D,C3,Tracking!C:C,"5v5",Tracking!J:J,"oelc")+COUNTIFS(Tracking!G:G,A3,Tracking!D:D,C3,Tracking!C:C,"5v5",Tracking!J:J,"oelr")</f>
        <v>0</v>
      </c>
      <c r="R3" s="9">
        <f>COUNTIFS(Tracking!G:G,A3,Tracking!D:D,C3,Tracking!C:C,"5v5",Tracking!J:J,"oc")+COUNTIFS(Tracking!G:G,A3,Tracking!D:D,C3,Tracking!C:C,"5v5",Tracking!J:J,"orrc")+COUNTIFS(Tracking!G:G,A3,Tracking!D:D,C3,Tracking!C:C,"5v5",Tracking!J:J,"oelc")</f>
        <v>0</v>
      </c>
      <c r="S3" s="9">
        <f>COUNTIFS(Tracking!G:G,A3,Tracking!D:D,C3,Tracking!C:C,"5v5",Tracking!J:J,"nl")+COUNTIFS(Tracking!G:G,A3,Tracking!D:D,C3,Tracking!C:C,"5v5",Tracking!J:J,"nc")+COUNTIFS(Tracking!G:G,A3,Tracking!D:D,C3,Tracking!C:C,"5v5",Tracking!J:J,"nr")+COUNTIFS(Tracking!G:G,A3,Tracking!D:D,C3,Tracking!C:C,"5v5",Tracking!J:J,"nsl")+COUNTIFS(Tracking!G:G,A3,Tracking!D:D,C3,Tracking!C:C,"5v5",Tracking!J:J,"nsc")+COUNTIFS(Tracking!G:G,A3,Tracking!D:D,C3,Tracking!C:C,"5v5",Tracking!J:J,"nsr")+COUNTIFS(Tracking!H:H,A3,Tracking!D:D,C3,Tracking!C:C,"5v5",Tracking!K:K,"nl")+COUNTIFS(Tracking!H:H,A3,Tracking!D:D,C3,Tracking!C:C,"5v5",Tracking!K:K,"nc")+COUNTIFS(Tracking!H:H,A3,Tracking!D:D,C3,Tracking!C:C,"5v5",Tracking!K:K,"nr")+COUNTIFS(Tracking!H:H,A3,Tracking!D:D,C3,Tracking!C:C,"5v5",Tracking!K:K,"nsl")+COUNTIFS(Tracking!H:H,A3,Tracking!D:D,C3,Tracking!C:C,"5v5",Tracking!K:K,"nsc")+COUNTIFS(Tracking!H:H,A3,Tracking!D:D,C3,Tracking!C:C,"5v5",Tracking!K:K,"nsr")+COUNTIFS(Tracking!I:I,A3,Tracking!D:D,C3,Tracking!C:C,"5v5",Tracking!L:L,"nl")+COUNTIFS(Tracking!I:I,A3,Tracking!D:D,C3,Tracking!C:C,"5v5",Tracking!L:L,"nc")+COUNTIFS(Tracking!I:I,A3,Tracking!D:D,C3,Tracking!C:C,"5v5",Tracking!L:L,"nr")+COUNTIFS(Tracking!I:I,A3,Tracking!D:D,C3,Tracking!C:C,"5v5",Tracking!L:L,"nsl")+COUNTIFS(Tracking!I:I,A3,Tracking!D:D,C3,Tracking!C:C,"5v5",Tracking!L:L,"nsc")+COUNTIFS(Tracking!I:I,A3,Tracking!D:D,C3,Tracking!C:C,"5v5",Tracking!L:L,"nsr")</f>
        <v>0</v>
      </c>
      <c r="T3" s="9">
        <f>COUNTIFS(Tracking!G:G,A3,Tracking!D:D,C3,Tracking!C:C,"5v5",Tracking!J:J,"dl")+COUNTIFS(Tracking!G:G,A3,Tracking!D:D,C3,Tracking!C:C,"5v5",Tracking!J:J,"dc")+COUNTIFS(Tracking!G:G,A3,Tracking!D:D,C3,Tracking!C:C,"5v5",Tracking!J:J,"dr")+COUNTIFS(Tracking!G:G,A3,Tracking!D:D,C3,Tracking!C:C,"5v5",Tracking!J:J,"dsl")+COUNTIFS(Tracking!G:G,A3,Tracking!D:D,C3,Tracking!C:C,"5v5",Tracking!J:J,"dsc")+COUNTIFS(Tracking!G:G,A3,Tracking!D:D,C3,Tracking!C:C,"5v5",Tracking!J:J,"dsr")+COUNTIFS(Tracking!H:H,A3,Tracking!D:D,C3,Tracking!C:C,"5v5",Tracking!K:K,"dl")+COUNTIFS(Tracking!H:H,A3,Tracking!D:D,C3,Tracking!C:C,"5v5",Tracking!K:K,"dc")+COUNTIFS(Tracking!H:H,A3,Tracking!D:D,C3,Tracking!C:C,"5v5",Tracking!K:K,"dr")+COUNTIFS(Tracking!H:H,A3,Tracking!D:D,C3,Tracking!C:C,"5v5",Tracking!K:K,"dsl")+COUNTIFS(Tracking!H:H,A3,Tracking!D:D,C3,Tracking!C:C,"5v5",Tracking!K:K,"dsc")+COUNTIFS(Tracking!H:H,A3,Tracking!D:D,C3,Tracking!C:C,"5v5",Tracking!K:K,"dsr")+COUNTIFS(Tracking!I:I,A3,Tracking!D:D,C3,Tracking!C:C,"5v5",Tracking!L:L,"dl")+COUNTIFS(Tracking!I:I,A3,Tracking!D:D,C3,Tracking!C:C,"5v5",Tracking!L:L,"dc")+COUNTIFS(Tracking!I:I,A3,Tracking!D:D,C3,Tracking!C:C,"5v5",Tracking!L:L,"dr")+COUNTIFS(Tracking!I:I,A3,Tracking!D:D,C3,Tracking!C:C,"5v5",Tracking!L:L,"dsl")+COUNTIFS(Tracking!I:I,A3,Tracking!D:D,C3,Tracking!C:C,"5v5",Tracking!L:L,"dsc")+COUNTIFS(Tracking!I:I,A3,Tracking!D:D,C3,Tracking!C:C,"5v5",Tracking!L:L,"dsr")</f>
        <v>0</v>
      </c>
      <c r="U3" s="9">
        <f>COUNTIFS(Tracking!E:E,A3,Tracking!D:D,C3,Tracking!C:C,"5v5",Tracking!P:P,"r")</f>
        <v>0</v>
      </c>
      <c r="V3" s="9">
        <f>COUNTIFS(Tracking!G:G,A3,Tracking!D:D,C3,Tracking!C:C,"5v5",Tracking!P:P,"r")+COUNTIFS(Tracking!H:H,A3,Tracking!D:D,C3,Tracking!C:C,"5v5",Tracking!P:P,"r")+COUNTIFS(Tracking!I:I,A3,Tracking!D:D,C3,Tracking!C:C,"5v5",Tracking!P:P,"r")</f>
        <v>0</v>
      </c>
      <c r="W3" s="9">
        <f>COUNTIFS(Tracking!E:E,A3,Tracking!D:D,C3,Tracking!C:C,"5v5",Tracking!P:P,"f")</f>
        <v>0</v>
      </c>
      <c r="X3" s="9">
        <f>COUNTIFS(Tracking!G:G,A3,Tracking!D:D,C3,Tracking!C:C,"5v5",Tracking!P:P,"f")+COUNTIFS(Tracking!H:H,A3,Tracking!D:D,C3,Tracking!C:C,"5v5",Tracking!P:P,"f")+COUNTIFS(Tracking!I:I,A3,Tracking!D:D,C3,Tracking!C:C,"5v5",Tracking!P:P,"f")</f>
        <v>1</v>
      </c>
      <c r="Y3" s="9">
        <f>COUNTIFS(Tracking!E:E,A3,Tracking!D:D,C3,Tracking!C:C,"5v5",Tracking!P:P,"c")</f>
        <v>0</v>
      </c>
      <c r="Z3" s="9">
        <f>COUNTIFS(Tracking!G:G,A3,Tracking!D:D,C3,Tracking!C:C,"5v5",Tracking!P:P,"c")+COUNTIFS(Tracking!H:H,A3,Tracking!D:D,C3,Tracking!C:C,"5v5",Tracking!P:P,"f")+COUNTIFS(Tracking!I:I,A3,Tracking!D:D,C3,Tracking!C:C,"5v5",Tracking!P:P,"f")</f>
        <v>0</v>
      </c>
      <c r="AA3" s="9">
        <f>COUNTIFS(Tracking!E:E,A3,Tracking!D:D,C3,Tracking!C:C,"5v5",Tracking!J:J,"orrl")+COUNTIFS(Tracking!E:E,A3,Tracking!D:D,C3,Tracking!C:C,"5v5",Tracking!J:J,"orrc")+COUNTIFS(Tracking!E:E,A3,Tracking!D:D,C3,Tracking!C:C,"5v5",Tracking!J:J,"orrr")+COUNTIFS(Tracking!E:E,A3,Tracking!D:D,C3,Tracking!C:C,"5v5",Tracking!J:J,"oell")+COUNTIFS(Tracking!E:E,A3,Tracking!D:D,C3,Tracking!C:C,"5v5",Tracking!J:J,"oelc")+COUNTIFS(Tracking!E:E,A3,Tracking!D:D,C3,Tracking!C:C,"5v5",Tracking!J:J,"oelr")</f>
        <v>0</v>
      </c>
      <c r="AB3" s="11">
        <f>COUNTIFS(Tracking!V:V,A3&amp;C3,Tracking!C:C,"5v5")-AD3</f>
        <v>1</v>
      </c>
      <c r="AC3" s="11">
        <f>COUNTIFS(Tracking!V:V,A3&amp;C3,Tracking!C:C,"5v5",Tracking!U:U,"C")</f>
        <v>1</v>
      </c>
      <c r="AD3" s="11">
        <f>COUNTIFS(Tracking!V:V,A3&amp;C3,Tracking!C:C,"5v5",Tracking!U:U,"F")</f>
        <v>0</v>
      </c>
      <c r="AE3" s="11">
        <f>COUNTIFS(Tracking!V:V,A3&amp;C3,Tracking!C:C,"5v5",Tracking!U:U,"C",Tracking!X:X,"Y")</f>
        <v>0</v>
      </c>
      <c r="AF3" s="11">
        <f>COUNTIFS(Tracking!Z:Z,A3&amp;C3,Tracking!C:C,"5v5")</f>
        <v>0</v>
      </c>
      <c r="AG3" s="11">
        <f>COUNTIFS(Tracking!V:V,A3&amp;C3,Tracking!C:C,"5v5",Tracking!U:U,"C",Tracking!AA:AA,"Y")</f>
        <v>0</v>
      </c>
      <c r="AH3" s="11">
        <f>COUNTIFS(Tracking!V:V,A3&amp;C3,Tracking!C:C,"5v5",Tracking!U:U,"D",Tracking!AA:AA,"Y")</f>
        <v>0</v>
      </c>
      <c r="AI3" s="11">
        <f>COUNTIFS(Tracking!AD:AD,A3&amp;C3)</f>
        <v>0</v>
      </c>
      <c r="AJ3" s="5">
        <f>COUNTIFS(Tracking!AE:AE,A3&amp;C3,Tracking!C:C,"5v5")+AK3</f>
        <v>10</v>
      </c>
      <c r="AK3" s="5">
        <f>COUNTIFS(Tracking!AB:AB,A3&amp;C3,Tracking!C:C,"5v5")</f>
        <v>9</v>
      </c>
      <c r="AL3" s="5">
        <f>COUNTIFS(Tracking!AB:AB,A3&amp;C3,Tracking!C:C,"5v5",Tracking!AC:AC,"CLE")+COUNTIFS(Tracking!AB:AB,A3&amp;C3,Tracking!C:C,"5v5",Tracking!AC:AC,"CEX")+COUNTIFS(Tracking!AB:AB,A3&amp;C3,Tracking!C:C,"5v5",Tracking!AC:AC,"PEX")+COUNTIFS(Tracking!AE:AE,A3&amp;C3,Tracking!C:C,"5v5",Tracking!AF:AF,"CLE")+COUNTIFS(Tracking!AE:AE,A3&amp;C3,Tracking!C:C,"5v5",Tracking!AF:AF,"CEX")+COUNTIFS(Tracking!AE:AE,A3&amp;C3,Tracking!C:C,"5v5",Tracking!AF:AF,"PEX")</f>
        <v>3</v>
      </c>
      <c r="AM3" s="5">
        <f>COUNTIFS(Tracking!AB:AB,A3&amp;C3,Tracking!C:C,"5v5",Tracking!AC:AC,"CEX")+COUNTIFS(Tracking!AB:AB,A3&amp;C3,Tracking!C:C,"5v5",Tracking!AC:AC,"PEX")+COUNTIFS(Tracking!AE:AE,A3&amp;C3,Tracking!C:C,"5v5",Tracking!AF:AF,"CEX")+COUNTIFS(Tracking!AE:AE,A3&amp;C3,Tracking!C:C,"5v5",Tracking!AF:AF,"PEX")</f>
        <v>3</v>
      </c>
      <c r="AN3" s="5">
        <f>COUNTIFS(Tracking!AB:AB,A3&amp;C3,Tracking!C:C,"5v5",Tracking!AC:AC,"CEX")+COUNTIFS(Tracking!AE:AE,A3&amp;C3,Tracking!C:C,"5v5",Tracking!AF:AF,"CEX")</f>
        <v>1</v>
      </c>
      <c r="AO3" s="5">
        <f>COUNTIFS(Tracking!AB:AB,A3&amp;C3,Tracking!C:C,"5v5",Tracking!AC:AC,"PEX")</f>
        <v>2</v>
      </c>
      <c r="AP3" s="5">
        <f>COUNTIFS(Tracking!AB:AB,A3&amp;C3,Tracking!C:C,"5v5",Tracking!AC:AC,"CLE")+COUNTIFS(Tracking!AE:AE,A3&amp;C3,Tracking!C:C,"5v5",Tracking!AF:AF,"CLE")</f>
        <v>0</v>
      </c>
      <c r="AQ3" s="5">
        <f>COUNTIFS(Tracking!AB:AB,A3&amp;C3,Tracking!C:C,"5v5",Tracking!AC:AC,"MEX")</f>
        <v>1</v>
      </c>
      <c r="AR3" s="5">
        <f>COUNTIFS(Tracking!AB:AB,A3&amp;C3,Tracking!C:C,"5v5",Tracking!AF:AF,"CEX")+COUNTIFS(Tracking!AB:AB,A3&amp;C3,Tracking!C:C,"5v5",Tracking!AF:AF,"PEX")+COUNTIFS(Tracking!AB:AB,A3&amp;C3,Tracking!C:C,"5v5",Tracking!AF:AF,"CLE")+COUNTIFS(Tracking!AB:AB,A3&amp;C3,Tracking!C:C,"5v5",Tracking!AC:AC,"CEX")+COUNTIFS(Tracking!AB:AB,A3&amp;C3,Tracking!C:C,"5v5",Tracking!AC:AC,"PEX")</f>
        <v>4</v>
      </c>
      <c r="AS3" s="5">
        <f>COUNTIFS(Tracking!AB:AB,A3&amp;C3,Tracking!C:C,"5v5",Tracking!AC:AC,"BOT")+COUNTIFS(Tracking!AB:AB,A3&amp;C3,Tracking!C:C,"5v5",Tracking!AF:AF,"FEX")</f>
        <v>1</v>
      </c>
      <c r="AT3" s="5">
        <f>COUNTIFS(Tracking!AB:AB,A3&amp;C3,Tracking!C:C,"5v5",Tracking!AC:AC,"EXC")</f>
        <v>2</v>
      </c>
      <c r="AU3" s="5">
        <f>COUNTIFS(Tracking!AB:AB,A3&amp;C3,Tracking!C:C,"5v5",Tracking!AC:AC,"FEX")+COUNTIFS(Tracking!AE:AE,A3&amp;C3,Tracking!C:C,"5v5",Tracking!AF:AF,"FEX")</f>
        <v>3</v>
      </c>
      <c r="AV3" s="5">
        <f>COUNTIFS(Tracking!AB:AB,A3&amp;C3,Tracking!C:C,"5v5",Tracking!AC:AC,"CLE")+COUNTIFS(Tracking!AB:AB,A3&amp;C3,Tracking!C:C,"5v5",Tracking!AC:AC,"CEX")+COUNTIFS(Tracking!AB:AB,A3&amp;C3,Tracking!C:C,"5v5",Tracking!AC:AC,"PEX")+COUNTIFS(Tracking!AB:AB,A3&amp;C3,Tracking!C:C,"5v5",Tracking!AC:AC,"FEX")+COUNTIFS(Tracking!AB:AB,A3&amp;C3,Tracking!C:C,"5v5",Tracking!AC:AC,"CLE")</f>
        <v>6</v>
      </c>
      <c r="AW3" s="5">
        <f>COUNTIFS(Tracking!AE:AE,A3&amp;C3,Tracking!C:C,"5v5",Tracking!AF:AF,"CLE")+COUNTIFS(Tracking!AE:AE,A3&amp;C3,Tracking!C:C,"5v5",Tracking!AF:AF,"CEX")+COUNTIFS(Tracking!AE:AE,A3&amp;C3,Tracking!C:C,"5v5",Tracking!AF:AF,"PEX")+COUNTIFS(Tracking!AE:AE,A3&amp;C3,Tracking!C:C,"5v5",Tracking!AF:AF,"CLE")</f>
        <v>0</v>
      </c>
      <c r="AX3" s="1">
        <f>COUNTIFS(Tracking!W:W,A3&amp;C3,Tracking!C:C,"5v5")</f>
        <v>5</v>
      </c>
      <c r="AY3" s="1">
        <f>COUNTIFS(Tracking!W:W,A3&amp;C3,Tracking!C:C,"5v5",Tracking!U:U,"C")</f>
        <v>4</v>
      </c>
      <c r="AZ3" s="1">
        <f>COUNTIFS(Tracking!W:W,A3&amp;C3,Tracking!C:C,"5v5",Tracking!U:U,"F")</f>
        <v>0</v>
      </c>
      <c r="BA3" s="1">
        <f>COUNTIFS(Tracking!W:W,A3&amp;C3,Tracking!C:C,"5v5",Tracking!X:X,"Y")</f>
        <v>2</v>
      </c>
      <c r="BB3" s="1">
        <f>COUNTIFS(Tracking!W:W,A3&amp;C3,Tracking!C:C,"5v5",Tracking!U:U,"C",Tracking!AA:AA,"Y")</f>
        <v>1</v>
      </c>
      <c r="BC3" s="1">
        <f>COUNTIFS(Tracking!W:W,A3&amp;C3,Tracking!C:C,"5v5",Tracking!U:U,"D",Tracking!AA:AA,"Y")</f>
        <v>0</v>
      </c>
      <c r="BD3" s="10">
        <f>COUNTIFS(Tracking!V:V,A3&amp;C3,Tracking!C:C,"5v4")</f>
        <v>0</v>
      </c>
      <c r="BE3" s="10">
        <f>COUNTIFS(Tracking!V:V,A3&amp;C3,Tracking!C:C,"5v4",Tracking!U:U,"C")</f>
        <v>0</v>
      </c>
      <c r="BF3" s="10">
        <f>COUNTIFS(Tracking!V:V,A3&amp;C3,Tracking!C:C,"5v4",Tracking!X:X,"Y")</f>
        <v>0</v>
      </c>
      <c r="BG3" s="10">
        <f>COUNTIFS(Tracking!V:V,A3&amp;C3,Tracking!C:C,"4v5")</f>
        <v>0</v>
      </c>
      <c r="BH3" s="10">
        <f>COUNTIFS(Tracking!W:W,A3&amp;C3,Tracking!C:C,"5v4",Tracking!U:U,"D")+COUNTIFS(Tracking!W:W,A3&amp;C3,Tracking!C:C,"5v4",Tracking!U:U,"F")</f>
        <v>0</v>
      </c>
      <c r="BI3" s="10">
        <f>COUNTIFS(Tracking!E:E,A3,Tracking!D:D,C3,Tracking!C:C,"5v4")</f>
        <v>0</v>
      </c>
      <c r="BJ3" s="10">
        <f>COUNTIFS(Tracking!G:G,A3,Tracking!D:D,C3,Tracking!C:C,"5v4")+COUNTIFS(Tracking!H:H,A3,Tracking!D:D,C3,Tracking!C:C,"5v4")+COUNTIFS(Tracking!I:I,A3,Tracking!D:D,C3,Tracking!C:C,"5v4")</f>
        <v>0</v>
      </c>
      <c r="BK3" s="10">
        <f>COUNTIFS(Tracking!G:G,A3,Tracking!D:D,C3,Tracking!C:C,"5v4")</f>
        <v>0</v>
      </c>
      <c r="BL3" s="10">
        <f>COUNTIFS(Tracking!E:E,A3,Tracking!D:D,C3,Tracking!C:C,"5v4",Tracking!M:M,"Y")</f>
        <v>0</v>
      </c>
      <c r="BM3" s="10">
        <f>COUNTIFS(Tracking!G:G,A3,Tracking!D:D,C3,Tracking!C:C,"5v4",Tracking!M:M,"Y")</f>
        <v>0</v>
      </c>
      <c r="BN3" s="10">
        <f>COUNTIFS(Tracking!G:G,A3,Tracking!D:D,C3,Tracking!J:J,"orrl",Tracking!C:C,"5v4")+COUNTIFS(Tracking!G:G,A3,Tracking!D:D,C3,Tracking!J:J,"orrc",Tracking!C:C,"5v4")+COUNTIFS(Tracking!G:G,A3,Tracking!D:D,C3,Tracking!J:J,"orrr",Tracking!C:C,"5v4")</f>
        <v>0</v>
      </c>
      <c r="BO3" s="10">
        <f>COUNTIFS(Tracking!G:G,A3,Tracking!D:D,C3,Tracking!C:C,"5v4",Tracking!J:J,"opl")+COUNTIFS(Tracking!G:G,A3,Tracking!D:D,C3,Tracking!C:C,"5v4",Tracking!J:J,"opc")+COUNTIFS(Tracking!G:G,A3,Tracking!D:D,C3,Tracking!C:C,"5v4",Tracking!J:J,"opr")+COUNTIFS(Tracking!G:G,A3,Tracking!D:D,C3,Tracking!C:C,"5v4",Tracking!J:J,"oelpl")+COUNTIFS(Tracking!G:G,A3,Tracking!D:D,C3,Tracking!C:C,"5v4",Tracking!J:J,"oelpc")+COUNTIFS(Tracking!G:G,A3,Tracking!D:D,C3,Tracking!C:C,"5v4",Tracking!J:J,"oelpr")</f>
        <v>0</v>
      </c>
      <c r="BP3" s="10">
        <f>COUNTIFS(Tracking!G:G,A3,Tracking!D:D,C3,Tracking!C:C,"5v4",Tracking!J:J,"oell")+COUNTIFS(Tracking!G:G,A3,Tracking!D:D,C3,Tracking!C:C,"5v4",Tracking!J:J,"oelc")+COUNTIFS(Tracking!G:G,A3,Tracking!D:D,C3,Tracking!C:C,"5v4",Tracking!J:J,"oelr")</f>
        <v>0</v>
      </c>
      <c r="BQ3" s="12">
        <f>COUNTIFS(Tracking!E:E,A3,Tracking!D:D,C3,Tracking!C:C,"5v5",Tracking!F:F,"o")</f>
        <v>0</v>
      </c>
      <c r="BR3" s="12">
        <f>COUNTIFS(Tracking!E:E,A3,Tracking!D:D,C3,Tracking!C:C,"5v5",Tracking!F:F,"r")</f>
        <v>0</v>
      </c>
      <c r="BS3" s="12">
        <f>COUNTIFS(Tracking!E:E,A3,Tracking!D:D,C3,Tracking!C:C,"5v5",Tracking!F:F,"t")</f>
        <v>0</v>
      </c>
      <c r="BT3" s="12">
        <f>COUNTIFS(Tracking!G:G,A3,Tracking!D:D,C3,Tracking!C:C,"5v5",Tracking!F:F,"o")</f>
        <v>0</v>
      </c>
      <c r="BU3" s="12">
        <f>COUNTIFS(Tracking!E:E,A2,Tracking!D:D,C3,Tracking!C:C,"5v5",Tracking!F:F,"r")</f>
        <v>0</v>
      </c>
      <c r="BV3" s="12">
        <f>COUNTIFS(Tracking!G:G,A3,Tracking!D:D,C3,Tracking!C:C,"5v5",Tracking!F:F,"T")</f>
        <v>1</v>
      </c>
      <c r="BW3" s="2">
        <f t="shared" ref="BW3:BW37" si="1">BX3+BY3+BZ3+CA3+CB3+CC3</f>
        <v>0.17499999999999999</v>
      </c>
      <c r="BX3" s="2">
        <f t="shared" ref="BX3:BX37" si="2">(0.075*G3)+(0.07*K3)+(0.055*L3)+(0.055*M3)+(0.095*I3)+(0.09*N3)+(0.05*O3)+(0.05*Q3)+(0.05*R3)+(0.05*AA3)</f>
        <v>0.125</v>
      </c>
      <c r="BY3" s="2">
        <f t="shared" ref="BY3:BY37" si="3">(0.045*AC3)-(0.045*AD3)+(0.055*AG3)+(0.035*AH3)</f>
        <v>4.4999999999999998E-2</v>
      </c>
      <c r="BZ3" s="2">
        <f t="shared" ref="BZ3:BZ37" si="4">-(0.025*(AX3-AY3))+(0.035*AZ3)-(0.035*BA3)-(0.035*BB3)+(0.035*(AX3-(BA3+BB3)))</f>
        <v>-0.06</v>
      </c>
      <c r="CA3" s="2">
        <f t="shared" ref="CA3:CA37" si="5">(0.035*AM3)+(0.025*AR3)-(0.035*AS3)-(0.035*AU3)</f>
        <v>6.5000000000000002E-2</v>
      </c>
      <c r="CB3" s="2">
        <f t="shared" ref="CB3:CB37" si="6">(0.015*AI3)+(0.045*AF3)</f>
        <v>0</v>
      </c>
      <c r="CC3" s="2">
        <f t="shared" ref="CC3:CC37" si="7">(0.055*BL3)+(0.055*BM3)+(0.035*BN3)+(0.035*BP3)+(0.055*BG3)+(0.035*BH3)+(0.035*BF3)</f>
        <v>0</v>
      </c>
      <c r="CD3" s="2">
        <f t="shared" ref="CD3:CD37" si="8">BX3+BY3+BZ3+CA3+CB3</f>
        <v>0.17499999999999999</v>
      </c>
    </row>
    <row r="4" spans="1:113" x14ac:dyDescent="0.35">
      <c r="A4" s="8">
        <v>25</v>
      </c>
      <c r="B4" s="8" t="s">
        <v>213</v>
      </c>
      <c r="C4" s="8" t="s">
        <v>119</v>
      </c>
      <c r="D4" s="8" t="s">
        <v>170</v>
      </c>
      <c r="E4" s="8">
        <v>13.85</v>
      </c>
      <c r="F4" s="19" t="s">
        <v>250</v>
      </c>
      <c r="G4" s="9">
        <f>COUNTIFS(Tracking!E:E,A4,Tracking!D:D,C4,Tracking!C:C,"5v5")</f>
        <v>4</v>
      </c>
      <c r="H4" s="9">
        <f>COUNTIFS(Tracking!E:E,A4,Tracking!D:D,C4,Tracking!N:N,"y",Tracking!C:C,"5v5")</f>
        <v>4</v>
      </c>
      <c r="I4" s="9">
        <f>COUNTIFS(Tracking!E:E,A4,Tracking!D:D,C4,Tracking!M:M,"y",Tracking!C:C,"5v5")</f>
        <v>2</v>
      </c>
      <c r="J4" s="9">
        <f t="shared" si="0"/>
        <v>2</v>
      </c>
      <c r="K4" s="9">
        <f>COUNTIFS(Tracking!G:G,A4,Tracking!D:D,C4,Tracking!C:C,"5v5")</f>
        <v>1</v>
      </c>
      <c r="L4" s="9">
        <f>COUNTIFS(Tracking!H:H,A4,Tracking!D:D,C4,Tracking!C:C,"5v5")</f>
        <v>1</v>
      </c>
      <c r="M4" s="9">
        <f>COUNTIFS(Tracking!I:I,A4,Tracking!D:D,C4,Tracking!C:C,"5v5")</f>
        <v>0</v>
      </c>
      <c r="N4" s="9">
        <f>COUNTIFS(Tracking!G:G,A4,Tracking!D:D,C4,Tracking!C:C,"5v5",Tracking!M:M,"y")</f>
        <v>1</v>
      </c>
      <c r="O4" s="9">
        <f>COUNTIFS(Tracking!G:G,A4,Tracking!D:D,C4,Tracking!C:C,"5v5",Tracking!J:J,"orrl")+COUNTIFS(Tracking!G:G,A4,Tracking!D:D,C4,Tracking!C:C,"5v5",Tracking!J:J,"orrc")+COUNTIFS(Tracking!G:G,A4,Tracking!D:D,C4,Tracking!C:C,"5v5",Tracking!J:J,"orrr")+COUNTIFS(Tracking!G:G,A4,Tracking!D:D,C4,Tracking!C:C,"5v5",Tracking!J:J,"oelrrl")+COUNTIFS(Tracking!G:G,A4,Tracking!D:D,C4,Tracking!C:C,"5v5",Tracking!J:J,"oelrrc")+COUNTIFS(Tracking!G:G,A4,Tracking!D:D,C4,Tracking!C:C,"5v5",Tracking!J:J,"oelrrr")</f>
        <v>0</v>
      </c>
      <c r="P4" s="9">
        <f>COUNTIFS(Tracking!G:G,A4,Tracking!D:D,C4,Tracking!C:C,"5v5",Tracking!J:J,"opl")+COUNTIFS(Tracking!G:G,A4,Tracking!D:D,C4,Tracking!C:C,"5v5",Tracking!J:J,"opc")+COUNTIFS(Tracking!G:G,A4,Tracking!D:D,C4,Tracking!C:C,"5v5",Tracking!J:J,"opr")+COUNTIFS(Tracking!G:G,A4,Tracking!D:D,C4,Tracking!C:C,"5v5",Tracking!J:J,"oelpl")+COUNTIFS(Tracking!G:G,A4,Tracking!D:D,C4,Tracking!C:C,"5v5",Tracking!J:J,"oelpc")+COUNTIFS(Tracking!G:G,A4,Tracking!D:D,C4,Tracking!C:C,"5v5",Tracking!J:J,"oelpr")</f>
        <v>0</v>
      </c>
      <c r="Q4" s="9">
        <f>COUNTIFS(Tracking!G:G,A4,Tracking!D:D,C4,Tracking!C:C,"5v5",Tracking!J:J,"oell")+COUNTIFS(Tracking!G:G,A4,Tracking!D:D,C4,Tracking!C:C,"5v5",Tracking!J:J,"oelc")+COUNTIFS(Tracking!G:G,A4,Tracking!D:D,C4,Tracking!C:C,"5v5",Tracking!J:J,"oelr")</f>
        <v>1</v>
      </c>
      <c r="R4" s="9">
        <f>COUNTIFS(Tracking!G:G,A4,Tracking!D:D,C4,Tracking!C:C,"5v5",Tracking!J:J,"oc")+COUNTIFS(Tracking!G:G,A4,Tracking!D:D,C4,Tracking!C:C,"5v5",Tracking!J:J,"orrc")+COUNTIFS(Tracking!G:G,A4,Tracking!D:D,C4,Tracking!C:C,"5v5",Tracking!J:J,"oelc")</f>
        <v>0</v>
      </c>
      <c r="S4" s="9">
        <f>COUNTIFS(Tracking!G:G,A4,Tracking!D:D,C4,Tracking!C:C,"5v5",Tracking!J:J,"nl")+COUNTIFS(Tracking!G:G,A4,Tracking!D:D,C4,Tracking!C:C,"5v5",Tracking!J:J,"nc")+COUNTIFS(Tracking!G:G,A4,Tracking!D:D,C4,Tracking!C:C,"5v5",Tracking!J:J,"nr")+COUNTIFS(Tracking!G:G,A4,Tracking!D:D,C4,Tracking!C:C,"5v5",Tracking!J:J,"nsl")+COUNTIFS(Tracking!G:G,A4,Tracking!D:D,C4,Tracking!C:C,"5v5",Tracking!J:J,"nsc")+COUNTIFS(Tracking!G:G,A4,Tracking!D:D,C4,Tracking!C:C,"5v5",Tracking!J:J,"nsr")+COUNTIFS(Tracking!H:H,A4,Tracking!D:D,C4,Tracking!C:C,"5v5",Tracking!K:K,"nl")+COUNTIFS(Tracking!H:H,A4,Tracking!D:D,C4,Tracking!C:C,"5v5",Tracking!K:K,"nc")+COUNTIFS(Tracking!H:H,A4,Tracking!D:D,C4,Tracking!C:C,"5v5",Tracking!K:K,"nr")+COUNTIFS(Tracking!H:H,A4,Tracking!D:D,C4,Tracking!C:C,"5v5",Tracking!K:K,"nsl")+COUNTIFS(Tracking!H:H,A4,Tracking!D:D,C4,Tracking!C:C,"5v5",Tracking!K:K,"nsc")+COUNTIFS(Tracking!H:H,A4,Tracking!D:D,C4,Tracking!C:C,"5v5",Tracking!K:K,"nsr")+COUNTIFS(Tracking!I:I,A4,Tracking!D:D,C4,Tracking!C:C,"5v5",Tracking!L:L,"nl")+COUNTIFS(Tracking!I:I,A4,Tracking!D:D,C4,Tracking!C:C,"5v5",Tracking!L:L,"nc")+COUNTIFS(Tracking!I:I,A4,Tracking!D:D,C4,Tracking!C:C,"5v5",Tracking!L:L,"nr")+COUNTIFS(Tracking!I:I,A4,Tracking!D:D,C4,Tracking!C:C,"5v5",Tracking!L:L,"nsl")+COUNTIFS(Tracking!I:I,A4,Tracking!D:D,C4,Tracking!C:C,"5v5",Tracking!L:L,"nsc")+COUNTIFS(Tracking!I:I,A4,Tracking!D:D,C4,Tracking!C:C,"5v5",Tracking!L:L,"nsr")</f>
        <v>1</v>
      </c>
      <c r="T4" s="9">
        <f>COUNTIFS(Tracking!G:G,A4,Tracking!D:D,C4,Tracking!C:C,"5v5",Tracking!J:J,"dl")+COUNTIFS(Tracking!G:G,A4,Tracking!D:D,C4,Tracking!C:C,"5v5",Tracking!J:J,"dc")+COUNTIFS(Tracking!G:G,A4,Tracking!D:D,C4,Tracking!C:C,"5v5",Tracking!J:J,"dr")+COUNTIFS(Tracking!G:G,A4,Tracking!D:D,C4,Tracking!C:C,"5v5",Tracking!J:J,"dsl")+COUNTIFS(Tracking!G:G,A4,Tracking!D:D,C4,Tracking!C:C,"5v5",Tracking!J:J,"dsc")+COUNTIFS(Tracking!G:G,A4,Tracking!D:D,C4,Tracking!C:C,"5v5",Tracking!J:J,"dsr")+COUNTIFS(Tracking!H:H,A4,Tracking!D:D,C4,Tracking!C:C,"5v5",Tracking!K:K,"dl")+COUNTIFS(Tracking!H:H,A4,Tracking!D:D,C4,Tracking!C:C,"5v5",Tracking!K:K,"dc")+COUNTIFS(Tracking!H:H,A4,Tracking!D:D,C4,Tracking!C:C,"5v5",Tracking!K:K,"dr")+COUNTIFS(Tracking!H:H,A4,Tracking!D:D,C4,Tracking!C:C,"5v5",Tracking!K:K,"dsl")+COUNTIFS(Tracking!H:H,A4,Tracking!D:D,C4,Tracking!C:C,"5v5",Tracking!K:K,"dsc")+COUNTIFS(Tracking!H:H,A4,Tracking!D:D,C4,Tracking!C:C,"5v5",Tracking!K:K,"dsr")+COUNTIFS(Tracking!I:I,A4,Tracking!D:D,C4,Tracking!C:C,"5v5",Tracking!L:L,"dl")+COUNTIFS(Tracking!I:I,A4,Tracking!D:D,C4,Tracking!C:C,"5v5",Tracking!L:L,"dc")+COUNTIFS(Tracking!I:I,A4,Tracking!D:D,C4,Tracking!C:C,"5v5",Tracking!L:L,"dr")+COUNTIFS(Tracking!I:I,A4,Tracking!D:D,C4,Tracking!C:C,"5v5",Tracking!L:L,"dsl")+COUNTIFS(Tracking!I:I,A4,Tracking!D:D,C4,Tracking!C:C,"5v5",Tracking!L:L,"dsc")+COUNTIFS(Tracking!I:I,A4,Tracking!D:D,C4,Tracking!C:C,"5v5",Tracking!L:L,"dsr")</f>
        <v>0</v>
      </c>
      <c r="U4" s="9">
        <f>COUNTIFS(Tracking!E:E,A4,Tracking!D:D,C4,Tracking!C:C,"5v5",Tracking!P:P,"r")</f>
        <v>3</v>
      </c>
      <c r="V4" s="9">
        <f>COUNTIFS(Tracking!G:G,A4,Tracking!D:D,C4,Tracking!C:C,"5v5",Tracking!P:P,"r")+COUNTIFS(Tracking!H:H,A4,Tracking!D:D,C4,Tracking!C:C,"5v5",Tracking!P:P,"r")+COUNTIFS(Tracking!I:I,A4,Tracking!D:D,C4,Tracking!C:C,"5v5",Tracking!P:P,"r")</f>
        <v>1</v>
      </c>
      <c r="W4" s="9">
        <f>COUNTIFS(Tracking!E:E,A4,Tracking!D:D,C4,Tracking!C:C,"5v5",Tracking!P:P,"f")</f>
        <v>1</v>
      </c>
      <c r="X4" s="9">
        <f>COUNTIFS(Tracking!G:G,A4,Tracking!D:D,C4,Tracking!C:C,"5v5",Tracking!P:P,"f")+COUNTIFS(Tracking!H:H,A4,Tracking!D:D,C4,Tracking!C:C,"5v5",Tracking!P:P,"f")+COUNTIFS(Tracking!I:I,A4,Tracking!D:D,C4,Tracking!C:C,"5v5",Tracking!P:P,"f")</f>
        <v>1</v>
      </c>
      <c r="Y4" s="9">
        <f>COUNTIFS(Tracking!E:E,A4,Tracking!D:D,C4,Tracking!C:C,"5v5",Tracking!P:P,"c")</f>
        <v>0</v>
      </c>
      <c r="Z4" s="9">
        <f>COUNTIFS(Tracking!G:G,A4,Tracking!D:D,C4,Tracking!C:C,"5v5",Tracking!P:P,"c")+COUNTIFS(Tracking!H:H,A4,Tracking!D:D,C4,Tracking!C:C,"5v5",Tracking!P:P,"f")+COUNTIFS(Tracking!I:I,A4,Tracking!D:D,C4,Tracking!C:C,"5v5",Tracking!P:P,"f")</f>
        <v>0</v>
      </c>
      <c r="AA4" s="9">
        <f>COUNTIFS(Tracking!E:E,A4,Tracking!D:D,C4,Tracking!C:C,"5v5",Tracking!J:J,"orrl")+COUNTIFS(Tracking!E:E,A4,Tracking!D:D,C4,Tracking!C:C,"5v5",Tracking!J:J,"orrc")+COUNTIFS(Tracking!E:E,A4,Tracking!D:D,C4,Tracking!C:C,"5v5",Tracking!J:J,"orrr")+COUNTIFS(Tracking!E:E,A4,Tracking!D:D,C4,Tracking!C:C,"5v5",Tracking!J:J,"oell")+COUNTIFS(Tracking!E:E,A4,Tracking!D:D,C4,Tracking!C:C,"5v5",Tracking!J:J,"oelc")+COUNTIFS(Tracking!E:E,A4,Tracking!D:D,C4,Tracking!C:C,"5v5",Tracking!J:J,"oelr")</f>
        <v>1</v>
      </c>
      <c r="AB4" s="11">
        <f>COUNTIFS(Tracking!V:V,A4&amp;C4,Tracking!C:C,"5v5")-AD4</f>
        <v>4</v>
      </c>
      <c r="AC4" s="11">
        <f>COUNTIFS(Tracking!V:V,A4&amp;C4,Tracking!C:C,"5v5",Tracking!U:U,"C")</f>
        <v>3</v>
      </c>
      <c r="AD4" s="11">
        <f>COUNTIFS(Tracking!V:V,A4&amp;C4,Tracking!C:C,"5v5",Tracking!U:U,"F")</f>
        <v>0</v>
      </c>
      <c r="AE4" s="11">
        <f>COUNTIFS(Tracking!V:V,A4&amp;C4,Tracking!C:C,"5v5",Tracking!U:U,"C",Tracking!X:X,"Y")</f>
        <v>1</v>
      </c>
      <c r="AF4" s="11">
        <f>COUNTIFS(Tracking!Z:Z,A4&amp;C4,Tracking!C:C,"5v5")</f>
        <v>1</v>
      </c>
      <c r="AG4" s="11">
        <f>COUNTIFS(Tracking!V:V,A4&amp;C4,Tracking!C:C,"5v5",Tracking!U:U,"C",Tracking!AA:AA,"Y")</f>
        <v>2</v>
      </c>
      <c r="AH4" s="11">
        <f>COUNTIFS(Tracking!V:V,A4&amp;C4,Tracking!C:C,"5v5",Tracking!U:U,"D",Tracking!AA:AA,"Y")</f>
        <v>0</v>
      </c>
      <c r="AI4" s="11">
        <f>COUNTIFS(Tracking!AD:AD,A4&amp;C4)</f>
        <v>0</v>
      </c>
      <c r="AJ4" s="5">
        <f>COUNTIFS(Tracking!AE:AE,A4&amp;C4,Tracking!C:C,"5v5")+AK4</f>
        <v>1</v>
      </c>
      <c r="AK4" s="5">
        <f>COUNTIFS(Tracking!AB:AB,A4&amp;C4,Tracking!C:C,"5v5")</f>
        <v>1</v>
      </c>
      <c r="AL4" s="5">
        <f>COUNTIFS(Tracking!AB:AB,A4&amp;C4,Tracking!C:C,"5v5",Tracking!AC:AC,"CLE")+COUNTIFS(Tracking!AB:AB,A4&amp;C4,Tracking!C:C,"5v5",Tracking!AC:AC,"CEX")+COUNTIFS(Tracking!AB:AB,A4&amp;C4,Tracking!C:C,"5v5",Tracking!AC:AC,"PEX")+COUNTIFS(Tracking!AE:AE,A4&amp;C4,Tracking!C:C,"5v5",Tracking!AF:AF,"CLE")+COUNTIFS(Tracking!AE:AE,A4&amp;C4,Tracking!C:C,"5v5",Tracking!AF:AF,"CEX")+COUNTIFS(Tracking!AE:AE,A4&amp;C4,Tracking!C:C,"5v5",Tracking!AF:AF,"PEX")</f>
        <v>0</v>
      </c>
      <c r="AM4" s="5">
        <f>COUNTIFS(Tracking!AB:AB,A4&amp;C4,Tracking!C:C,"5v5",Tracking!AC:AC,"CEX")+COUNTIFS(Tracking!AB:AB,A4&amp;C4,Tracking!C:C,"5v5",Tracking!AC:AC,"PEX")+COUNTIFS(Tracking!AE:AE,A4&amp;C4,Tracking!C:C,"5v5",Tracking!AF:AF,"CEX")+COUNTIFS(Tracking!AE:AE,A4&amp;C4,Tracking!C:C,"5v5",Tracking!AF:AF,"PEX")</f>
        <v>0</v>
      </c>
      <c r="AN4" s="5">
        <f>COUNTIFS(Tracking!AB:AB,A4&amp;C4,Tracking!C:C,"5v5",Tracking!AC:AC,"CEX")+COUNTIFS(Tracking!AE:AE,A4&amp;C4,Tracking!C:C,"5v5",Tracking!AF:AF,"CEX")</f>
        <v>0</v>
      </c>
      <c r="AO4" s="5">
        <f>COUNTIFS(Tracking!AB:AB,A4&amp;C4,Tracking!C:C,"5v5",Tracking!AC:AC,"PEX")</f>
        <v>0</v>
      </c>
      <c r="AP4" s="5">
        <f>COUNTIFS(Tracking!AB:AB,A4&amp;C4,Tracking!C:C,"5v5",Tracking!AC:AC,"CLE")+COUNTIFS(Tracking!AE:AE,A4&amp;C4,Tracking!C:C,"5v5",Tracking!AF:AF,"CLE")</f>
        <v>0</v>
      </c>
      <c r="AQ4" s="5">
        <f>COUNTIFS(Tracking!AB:AB,A4&amp;C4,Tracking!C:C,"5v5",Tracking!AC:AC,"MEX")</f>
        <v>0</v>
      </c>
      <c r="AR4" s="5">
        <f>COUNTIFS(Tracking!AB:AB,A4&amp;C4,Tracking!C:C,"5v5",Tracking!AF:AF,"CEX")+COUNTIFS(Tracking!AB:AB,A4&amp;C4,Tracking!C:C,"5v5",Tracking!AF:AF,"PEX")+COUNTIFS(Tracking!AB:AB,A4&amp;C4,Tracking!C:C,"5v5",Tracking!AF:AF,"CLE")+COUNTIFS(Tracking!AB:AB,A4&amp;C4,Tracking!C:C,"5v5",Tracking!AC:AC,"CEX")+COUNTIFS(Tracking!AB:AB,A4&amp;C4,Tracking!C:C,"5v5",Tracking!AC:AC,"PEX")</f>
        <v>0</v>
      </c>
      <c r="AS4" s="5">
        <f>COUNTIFS(Tracking!AB:AB,A4&amp;C4,Tracking!C:C,"5v5",Tracking!AC:AC,"BOT")+COUNTIFS(Tracking!AB:AB,A4&amp;C4,Tracking!C:C,"5v5",Tracking!AF:AF,"FEX")</f>
        <v>2</v>
      </c>
      <c r="AT4" s="5">
        <f>COUNTIFS(Tracking!AB:AB,A4&amp;C4,Tracking!C:C,"5v5",Tracking!AC:AC,"EXC")</f>
        <v>0</v>
      </c>
      <c r="AU4" s="5">
        <f>COUNTIFS(Tracking!AB:AB,A4&amp;C4,Tracking!C:C,"5v5",Tracking!AC:AC,"FEX")+COUNTIFS(Tracking!AE:AE,A4&amp;C4,Tracking!C:C,"5v5",Tracking!AF:AF,"FEX")</f>
        <v>0</v>
      </c>
      <c r="AV4" s="5">
        <f>COUNTIFS(Tracking!AB:AB,A4&amp;C4,Tracking!C:C,"5v5",Tracking!AC:AC,"CLE")+COUNTIFS(Tracking!AB:AB,A4&amp;C4,Tracking!C:C,"5v5",Tracking!AC:AC,"CEX")+COUNTIFS(Tracking!AB:AB,A4&amp;C4,Tracking!C:C,"5v5",Tracking!AC:AC,"PEX")+COUNTIFS(Tracking!AB:AB,A4&amp;C4,Tracking!C:C,"5v5",Tracking!AC:AC,"FEX")+COUNTIFS(Tracking!AB:AB,A4&amp;C4,Tracking!C:C,"5v5",Tracking!AC:AC,"CLE")</f>
        <v>0</v>
      </c>
      <c r="AW4" s="5">
        <f>COUNTIFS(Tracking!AE:AE,A4&amp;C4,Tracking!C:C,"5v5",Tracking!AF:AF,"CLE")+COUNTIFS(Tracking!AE:AE,A4&amp;C4,Tracking!C:C,"5v5",Tracking!AF:AF,"CEX")+COUNTIFS(Tracking!AE:AE,A4&amp;C4,Tracking!C:C,"5v5",Tracking!AF:AF,"PEX")+COUNTIFS(Tracking!AE:AE,A4&amp;C4,Tracking!C:C,"5v5",Tracking!AF:AF,"CLE")</f>
        <v>0</v>
      </c>
      <c r="AX4" s="1">
        <f>COUNTIFS(Tracking!W:W,A4&amp;C4,Tracking!C:C,"5v5")</f>
        <v>0</v>
      </c>
      <c r="AY4" s="1">
        <f>COUNTIFS(Tracking!W:W,A4&amp;C4,Tracking!C:C,"5v5",Tracking!U:U,"C")</f>
        <v>0</v>
      </c>
      <c r="AZ4" s="1">
        <f>COUNTIFS(Tracking!W:W,A4&amp;C4,Tracking!C:C,"5v5",Tracking!U:U,"F")</f>
        <v>0</v>
      </c>
      <c r="BA4" s="1">
        <f>COUNTIFS(Tracking!W:W,A4&amp;C4,Tracking!C:C,"5v5",Tracking!X:X,"Y")</f>
        <v>0</v>
      </c>
      <c r="BB4" s="1">
        <f>COUNTIFS(Tracking!W:W,A4&amp;C4,Tracking!C:C,"5v5",Tracking!U:U,"C",Tracking!AA:AA,"Y")</f>
        <v>0</v>
      </c>
      <c r="BC4" s="1">
        <f>COUNTIFS(Tracking!W:W,A4&amp;C4,Tracking!C:C,"5v5",Tracking!U:U,"D",Tracking!AA:AA,"Y")</f>
        <v>0</v>
      </c>
      <c r="BD4" s="10">
        <f>COUNTIFS(Tracking!V:V,A4&amp;C4,Tracking!C:C,"5v4")</f>
        <v>1</v>
      </c>
      <c r="BE4" s="10">
        <f>COUNTIFS(Tracking!V:V,A4&amp;C4,Tracking!C:C,"5v4",Tracking!U:U,"C")</f>
        <v>0</v>
      </c>
      <c r="BF4" s="10">
        <f>COUNTIFS(Tracking!V:V,A4&amp;C4,Tracking!C:C,"5v4",Tracking!X:X,"Y")</f>
        <v>0</v>
      </c>
      <c r="BG4" s="10">
        <f>COUNTIFS(Tracking!V:V,A4&amp;C4,Tracking!C:C,"4v5")</f>
        <v>0</v>
      </c>
      <c r="BH4" s="10">
        <f>COUNTIFS(Tracking!W:W,A4&amp;C4,Tracking!C:C,"5v4",Tracking!U:U,"D")+COUNTIFS(Tracking!W:W,A4&amp;C4,Tracking!C:C,"5v4",Tracking!U:U,"F")</f>
        <v>0</v>
      </c>
      <c r="BI4" s="10">
        <f>COUNTIFS(Tracking!E:E,A4,Tracking!D:D,C4,Tracking!C:C,"5v4")</f>
        <v>0</v>
      </c>
      <c r="BJ4" s="10">
        <f>COUNTIFS(Tracking!G:G,A4,Tracking!D:D,C4,Tracking!C:C,"5v4")+COUNTIFS(Tracking!H:H,A4,Tracking!D:D,C4,Tracking!C:C,"5v4")+COUNTIFS(Tracking!I:I,A4,Tracking!D:D,C4,Tracking!C:C,"5v4")</f>
        <v>1</v>
      </c>
      <c r="BK4" s="10">
        <f>COUNTIFS(Tracking!G:G,A4,Tracking!D:D,C4,Tracking!C:C,"5v4")</f>
        <v>0</v>
      </c>
      <c r="BL4" s="10">
        <f>COUNTIFS(Tracking!E:E,A4,Tracking!D:D,C4,Tracking!C:C,"5v4",Tracking!M:M,"Y")</f>
        <v>0</v>
      </c>
      <c r="BM4" s="10">
        <f>COUNTIFS(Tracking!G:G,A4,Tracking!D:D,C4,Tracking!C:C,"5v4",Tracking!M:M,"Y")</f>
        <v>0</v>
      </c>
      <c r="BN4" s="10">
        <f>COUNTIFS(Tracking!G:G,A4,Tracking!D:D,C4,Tracking!J:J,"orrl",Tracking!C:C,"5v4")+COUNTIFS(Tracking!G:G,A4,Tracking!D:D,C4,Tracking!J:J,"orrc",Tracking!C:C,"5v4")+COUNTIFS(Tracking!G:G,A4,Tracking!D:D,C4,Tracking!J:J,"orrr",Tracking!C:C,"5v4")</f>
        <v>0</v>
      </c>
      <c r="BO4" s="10">
        <f>COUNTIFS(Tracking!G:G,A4,Tracking!D:D,C4,Tracking!C:C,"5v4",Tracking!J:J,"opl")+COUNTIFS(Tracking!G:G,A4,Tracking!D:D,C4,Tracking!C:C,"5v4",Tracking!J:J,"opc")+COUNTIFS(Tracking!G:G,A4,Tracking!D:D,C4,Tracking!C:C,"5v4",Tracking!J:J,"opr")+COUNTIFS(Tracking!G:G,A4,Tracking!D:D,C4,Tracking!C:C,"5v4",Tracking!J:J,"oelpl")+COUNTIFS(Tracking!G:G,A4,Tracking!D:D,C4,Tracking!C:C,"5v4",Tracking!J:J,"oelpc")+COUNTIFS(Tracking!G:G,A4,Tracking!D:D,C4,Tracking!C:C,"5v4",Tracking!J:J,"oelpr")</f>
        <v>0</v>
      </c>
      <c r="BP4" s="10">
        <f>COUNTIFS(Tracking!G:G,A4,Tracking!D:D,C4,Tracking!C:C,"5v4",Tracking!J:J,"oell")+COUNTIFS(Tracking!G:G,A4,Tracking!D:D,C4,Tracking!C:C,"5v4",Tracking!J:J,"oelc")+COUNTIFS(Tracking!G:G,A4,Tracking!D:D,C4,Tracking!C:C,"5v4",Tracking!J:J,"oelr")</f>
        <v>0</v>
      </c>
      <c r="BQ4" s="12">
        <f>COUNTIFS(Tracking!E:E,A4,Tracking!D:D,C4,Tracking!C:C,"5v5",Tracking!F:F,"o")</f>
        <v>0</v>
      </c>
      <c r="BR4" s="12">
        <f>COUNTIFS(Tracking!E:E,A4,Tracking!D:D,C4,Tracking!C:C,"5v5",Tracking!F:F,"r")</f>
        <v>0</v>
      </c>
      <c r="BS4" s="12">
        <f>COUNTIFS(Tracking!E:E,A4,Tracking!D:D,C4,Tracking!C:C,"5v5",Tracking!F:F,"t")</f>
        <v>0</v>
      </c>
      <c r="BT4" s="12">
        <f>COUNTIFS(Tracking!G:G,A4,Tracking!D:D,C4,Tracking!C:C,"5v5",Tracking!F:F,"o")</f>
        <v>0</v>
      </c>
      <c r="BU4" s="12">
        <f>COUNTIFS(Tracking!E:E,A3,Tracking!D:D,C4,Tracking!C:C,"5v5",Tracking!F:F,"r")</f>
        <v>0</v>
      </c>
      <c r="BV4" s="12">
        <f>COUNTIFS(Tracking!G:G,A4,Tracking!D:D,C4,Tracking!C:C,"5v5",Tracking!F:F,"T")</f>
        <v>0</v>
      </c>
      <c r="BW4" s="2">
        <f t="shared" si="1"/>
        <v>1.0249999999999999</v>
      </c>
      <c r="BX4" s="2">
        <f t="shared" si="2"/>
        <v>0.80500000000000005</v>
      </c>
      <c r="BY4" s="2">
        <f t="shared" si="3"/>
        <v>0.245</v>
      </c>
      <c r="BZ4" s="2">
        <f t="shared" si="4"/>
        <v>0</v>
      </c>
      <c r="CA4" s="2">
        <f t="shared" si="5"/>
        <v>-7.0000000000000007E-2</v>
      </c>
      <c r="CB4" s="2">
        <f t="shared" si="6"/>
        <v>4.4999999999999998E-2</v>
      </c>
      <c r="CC4" s="2">
        <f t="shared" si="7"/>
        <v>0</v>
      </c>
      <c r="CD4" s="2">
        <f t="shared" si="8"/>
        <v>1.0249999999999999</v>
      </c>
    </row>
    <row r="5" spans="1:113" x14ac:dyDescent="0.35">
      <c r="A5" s="8">
        <v>86</v>
      </c>
      <c r="B5" s="8" t="s">
        <v>214</v>
      </c>
      <c r="C5" s="8" t="s">
        <v>119</v>
      </c>
      <c r="D5" s="8" t="s">
        <v>170</v>
      </c>
      <c r="E5" s="8">
        <v>17.466666666666999</v>
      </c>
      <c r="F5" s="19" t="s">
        <v>250</v>
      </c>
      <c r="G5" s="9">
        <f>COUNTIFS(Tracking!E:E,A5,Tracking!D:D,C5,Tracking!C:C,"5v5")</f>
        <v>6</v>
      </c>
      <c r="H5" s="9">
        <f>COUNTIFS(Tracking!E:E,A5,Tracking!D:D,C5,Tracking!N:N,"y",Tracking!C:C,"5v5")</f>
        <v>3</v>
      </c>
      <c r="I5" s="9">
        <f>COUNTIFS(Tracking!E:E,A5,Tracking!D:D,C5,Tracking!M:M,"y",Tracking!C:C,"5v5")</f>
        <v>3</v>
      </c>
      <c r="J5" s="9">
        <f t="shared" si="0"/>
        <v>4</v>
      </c>
      <c r="K5" s="9">
        <f>COUNTIFS(Tracking!G:G,A5,Tracking!D:D,C5,Tracking!C:C,"5v5")</f>
        <v>3</v>
      </c>
      <c r="L5" s="9">
        <f>COUNTIFS(Tracking!H:H,A5,Tracking!D:D,C5,Tracking!C:C,"5v5")</f>
        <v>1</v>
      </c>
      <c r="M5" s="9">
        <f>COUNTIFS(Tracking!I:I,A5,Tracking!D:D,C5,Tracking!C:C,"5v5")</f>
        <v>0</v>
      </c>
      <c r="N5" s="9">
        <f>COUNTIFS(Tracking!G:G,A5,Tracking!D:D,C5,Tracking!C:C,"5v5",Tracking!M:M,"y")</f>
        <v>2</v>
      </c>
      <c r="O5" s="9">
        <f>COUNTIFS(Tracking!G:G,A5,Tracking!D:D,C5,Tracking!C:C,"5v5",Tracking!J:J,"orrl")+COUNTIFS(Tracking!G:G,A5,Tracking!D:D,C5,Tracking!C:C,"5v5",Tracking!J:J,"orrc")+COUNTIFS(Tracking!G:G,A5,Tracking!D:D,C5,Tracking!C:C,"5v5",Tracking!J:J,"orrr")+COUNTIFS(Tracking!G:G,A5,Tracking!D:D,C5,Tracking!C:C,"5v5",Tracking!J:J,"oelrrl")+COUNTIFS(Tracking!G:G,A5,Tracking!D:D,C5,Tracking!C:C,"5v5",Tracking!J:J,"oelrrc")+COUNTIFS(Tracking!G:G,A5,Tracking!D:D,C5,Tracking!C:C,"5v5",Tracking!J:J,"oelrrr")</f>
        <v>1</v>
      </c>
      <c r="P5" s="9">
        <f>COUNTIFS(Tracking!G:G,A5,Tracking!D:D,C5,Tracking!C:C,"5v5",Tracking!J:J,"opl")+COUNTIFS(Tracking!G:G,A5,Tracking!D:D,C5,Tracking!C:C,"5v5",Tracking!J:J,"opc")+COUNTIFS(Tracking!G:G,A5,Tracking!D:D,C5,Tracking!C:C,"5v5",Tracking!J:J,"opr")+COUNTIFS(Tracking!G:G,A5,Tracking!D:D,C5,Tracking!C:C,"5v5",Tracking!J:J,"oelpl")+COUNTIFS(Tracking!G:G,A5,Tracking!D:D,C5,Tracking!C:C,"5v5",Tracking!J:J,"oelpc")+COUNTIFS(Tracking!G:G,A5,Tracking!D:D,C5,Tracking!C:C,"5v5",Tracking!J:J,"oelpr")</f>
        <v>0</v>
      </c>
      <c r="Q5" s="9">
        <f>COUNTIFS(Tracking!G:G,A5,Tracking!D:D,C5,Tracking!C:C,"5v5",Tracking!J:J,"oell")+COUNTIFS(Tracking!G:G,A5,Tracking!D:D,C5,Tracking!C:C,"5v5",Tracking!J:J,"oelc")+COUNTIFS(Tracking!G:G,A5,Tracking!D:D,C5,Tracking!C:C,"5v5",Tracking!J:J,"oelr")</f>
        <v>0</v>
      </c>
      <c r="R5" s="9">
        <f>COUNTIFS(Tracking!G:G,A5,Tracking!D:D,C5,Tracking!C:C,"5v5",Tracking!J:J,"oc")+COUNTIFS(Tracking!G:G,A5,Tracking!D:D,C5,Tracking!C:C,"5v5",Tracking!J:J,"orrc")+COUNTIFS(Tracking!G:G,A5,Tracking!D:D,C5,Tracking!C:C,"5v5",Tracking!J:J,"oelc")</f>
        <v>0</v>
      </c>
      <c r="S5" s="9">
        <f>COUNTIFS(Tracking!G:G,A5,Tracking!D:D,C5,Tracking!C:C,"5v5",Tracking!J:J,"nl")+COUNTIFS(Tracking!G:G,A5,Tracking!D:D,C5,Tracking!C:C,"5v5",Tracking!J:J,"nc")+COUNTIFS(Tracking!G:G,A5,Tracking!D:D,C5,Tracking!C:C,"5v5",Tracking!J:J,"nr")+COUNTIFS(Tracking!G:G,A5,Tracking!D:D,C5,Tracking!C:C,"5v5",Tracking!J:J,"nsl")+COUNTIFS(Tracking!G:G,A5,Tracking!D:D,C5,Tracking!C:C,"5v5",Tracking!J:J,"nsc")+COUNTIFS(Tracking!G:G,A5,Tracking!D:D,C5,Tracking!C:C,"5v5",Tracking!J:J,"nsr")+COUNTIFS(Tracking!H:H,A5,Tracking!D:D,C5,Tracking!C:C,"5v5",Tracking!K:K,"nl")+COUNTIFS(Tracking!H:H,A5,Tracking!D:D,C5,Tracking!C:C,"5v5",Tracking!K:K,"nc")+COUNTIFS(Tracking!H:H,A5,Tracking!D:D,C5,Tracking!C:C,"5v5",Tracking!K:K,"nr")+COUNTIFS(Tracking!H:H,A5,Tracking!D:D,C5,Tracking!C:C,"5v5",Tracking!K:K,"nsl")+COUNTIFS(Tracking!H:H,A5,Tracking!D:D,C5,Tracking!C:C,"5v5",Tracking!K:K,"nsc")+COUNTIFS(Tracking!H:H,A5,Tracking!D:D,C5,Tracking!C:C,"5v5",Tracking!K:K,"nsr")+COUNTIFS(Tracking!I:I,A5,Tracking!D:D,C5,Tracking!C:C,"5v5",Tracking!L:L,"nl")+COUNTIFS(Tracking!I:I,A5,Tracking!D:D,C5,Tracking!C:C,"5v5",Tracking!L:L,"nc")+COUNTIFS(Tracking!I:I,A5,Tracking!D:D,C5,Tracking!C:C,"5v5",Tracking!L:L,"nr")+COUNTIFS(Tracking!I:I,A5,Tracking!D:D,C5,Tracking!C:C,"5v5",Tracking!L:L,"nsl")+COUNTIFS(Tracking!I:I,A5,Tracking!D:D,C5,Tracking!C:C,"5v5",Tracking!L:L,"nsc")+COUNTIFS(Tracking!I:I,A5,Tracking!D:D,C5,Tracking!C:C,"5v5",Tracking!L:L,"nsr")</f>
        <v>0</v>
      </c>
      <c r="T5" s="9">
        <f>COUNTIFS(Tracking!G:G,A5,Tracking!D:D,C5,Tracking!C:C,"5v5",Tracking!J:J,"dl")+COUNTIFS(Tracking!G:G,A5,Tracking!D:D,C5,Tracking!C:C,"5v5",Tracking!J:J,"dc")+COUNTIFS(Tracking!G:G,A5,Tracking!D:D,C5,Tracking!C:C,"5v5",Tracking!J:J,"dr")+COUNTIFS(Tracking!G:G,A5,Tracking!D:D,C5,Tracking!C:C,"5v5",Tracking!J:J,"dsl")+COUNTIFS(Tracking!G:G,A5,Tracking!D:D,C5,Tracking!C:C,"5v5",Tracking!J:J,"dsc")+COUNTIFS(Tracking!G:G,A5,Tracking!D:D,C5,Tracking!C:C,"5v5",Tracking!J:J,"dsr")+COUNTIFS(Tracking!H:H,A5,Tracking!D:D,C5,Tracking!C:C,"5v5",Tracking!K:K,"dl")+COUNTIFS(Tracking!H:H,A5,Tracking!D:D,C5,Tracking!C:C,"5v5",Tracking!K:K,"dc")+COUNTIFS(Tracking!H:H,A5,Tracking!D:D,C5,Tracking!C:C,"5v5",Tracking!K:K,"dr")+COUNTIFS(Tracking!H:H,A5,Tracking!D:D,C5,Tracking!C:C,"5v5",Tracking!K:K,"dsl")+COUNTIFS(Tracking!H:H,A5,Tracking!D:D,C5,Tracking!C:C,"5v5",Tracking!K:K,"dsc")+COUNTIFS(Tracking!H:H,A5,Tracking!D:D,C5,Tracking!C:C,"5v5",Tracking!K:K,"dsr")+COUNTIFS(Tracking!I:I,A5,Tracking!D:D,C5,Tracking!C:C,"5v5",Tracking!L:L,"dl")+COUNTIFS(Tracking!I:I,A5,Tracking!D:D,C5,Tracking!C:C,"5v5",Tracking!L:L,"dc")+COUNTIFS(Tracking!I:I,A5,Tracking!D:D,C5,Tracking!C:C,"5v5",Tracking!L:L,"dr")+COUNTIFS(Tracking!I:I,A5,Tracking!D:D,C5,Tracking!C:C,"5v5",Tracking!L:L,"dsl")+COUNTIFS(Tracking!I:I,A5,Tracking!D:D,C5,Tracking!C:C,"5v5",Tracking!L:L,"dsc")+COUNTIFS(Tracking!I:I,A5,Tracking!D:D,C5,Tracking!C:C,"5v5",Tracking!L:L,"dsr")</f>
        <v>1</v>
      </c>
      <c r="U5" s="9">
        <f>COUNTIFS(Tracking!E:E,A5,Tracking!D:D,C5,Tracking!C:C,"5v5",Tracking!P:P,"r")</f>
        <v>1</v>
      </c>
      <c r="V5" s="9">
        <f>COUNTIFS(Tracking!G:G,A5,Tracking!D:D,C5,Tracking!C:C,"5v5",Tracking!P:P,"r")+COUNTIFS(Tracking!H:H,A5,Tracking!D:D,C5,Tracking!C:C,"5v5",Tracking!P:P,"r")+COUNTIFS(Tracking!I:I,A5,Tracking!D:D,C5,Tracking!C:C,"5v5",Tracking!P:P,"r")</f>
        <v>2</v>
      </c>
      <c r="W5" s="9">
        <f>COUNTIFS(Tracking!E:E,A5,Tracking!D:D,C5,Tracking!C:C,"5v5",Tracking!P:P,"f")</f>
        <v>4</v>
      </c>
      <c r="X5" s="9">
        <f>COUNTIFS(Tracking!G:G,A5,Tracking!D:D,C5,Tracking!C:C,"5v5",Tracking!P:P,"f")+COUNTIFS(Tracking!H:H,A5,Tracking!D:D,C5,Tracking!C:C,"5v5",Tracking!P:P,"f")+COUNTIFS(Tracking!I:I,A5,Tracking!D:D,C5,Tracking!C:C,"5v5",Tracking!P:P,"f")</f>
        <v>2</v>
      </c>
      <c r="Y5" s="9">
        <f>COUNTIFS(Tracking!E:E,A5,Tracking!D:D,C5,Tracking!C:C,"5v5",Tracking!P:P,"c")</f>
        <v>0</v>
      </c>
      <c r="Z5" s="9">
        <f>COUNTIFS(Tracking!G:G,A5,Tracking!D:D,C5,Tracking!C:C,"5v5",Tracking!P:P,"c")+COUNTIFS(Tracking!H:H,A5,Tracking!D:D,C5,Tracking!C:C,"5v5",Tracking!P:P,"f")+COUNTIFS(Tracking!I:I,A5,Tracking!D:D,C5,Tracking!C:C,"5v5",Tracking!P:P,"f")</f>
        <v>0</v>
      </c>
      <c r="AA5" s="9">
        <f>COUNTIFS(Tracking!E:E,A5,Tracking!D:D,C5,Tracking!C:C,"5v5",Tracking!J:J,"orrl")+COUNTIFS(Tracking!E:E,A5,Tracking!D:D,C5,Tracking!C:C,"5v5",Tracking!J:J,"orrc")+COUNTIFS(Tracking!E:E,A5,Tracking!D:D,C5,Tracking!C:C,"5v5",Tracking!J:J,"orrr")+COUNTIFS(Tracking!E:E,A5,Tracking!D:D,C5,Tracking!C:C,"5v5",Tracking!J:J,"oell")+COUNTIFS(Tracking!E:E,A5,Tracking!D:D,C5,Tracking!C:C,"5v5",Tracking!J:J,"oelc")+COUNTIFS(Tracking!E:E,A5,Tracking!D:D,C5,Tracking!C:C,"5v5",Tracking!J:J,"oelr")</f>
        <v>0</v>
      </c>
      <c r="AB5" s="11">
        <f>COUNTIFS(Tracking!V:V,A5&amp;C5,Tracking!C:C,"5v5")-AD5</f>
        <v>1</v>
      </c>
      <c r="AC5" s="11">
        <f>COUNTIFS(Tracking!V:V,A5&amp;C5,Tracking!C:C,"5v5",Tracking!U:U,"C")</f>
        <v>1</v>
      </c>
      <c r="AD5" s="11">
        <f>COUNTIFS(Tracking!V:V,A5&amp;C5,Tracking!C:C,"5v5",Tracking!U:U,"F")</f>
        <v>1</v>
      </c>
      <c r="AE5" s="11">
        <f>COUNTIFS(Tracking!V:V,A5&amp;C5,Tracking!C:C,"5v5",Tracking!U:U,"C",Tracking!X:X,"Y")</f>
        <v>0</v>
      </c>
      <c r="AF5" s="11">
        <f>COUNTIFS(Tracking!Z:Z,A5&amp;C5,Tracking!C:C,"5v5")</f>
        <v>0</v>
      </c>
      <c r="AG5" s="11">
        <f>COUNTIFS(Tracking!V:V,A5&amp;C5,Tracking!C:C,"5v5",Tracking!U:U,"C",Tracking!AA:AA,"Y")</f>
        <v>1</v>
      </c>
      <c r="AH5" s="11">
        <f>COUNTIFS(Tracking!V:V,A5&amp;C5,Tracking!C:C,"5v5",Tracking!U:U,"D",Tracking!AA:AA,"Y")</f>
        <v>0</v>
      </c>
      <c r="AI5" s="11">
        <f>COUNTIFS(Tracking!AD:AD,A5&amp;C5)</f>
        <v>4</v>
      </c>
      <c r="AJ5" s="5">
        <f>COUNTIFS(Tracking!AE:AE,A5&amp;C5,Tracking!C:C,"5v5")+AK5</f>
        <v>3</v>
      </c>
      <c r="AK5" s="5">
        <f>COUNTIFS(Tracking!AB:AB,A5&amp;C5,Tracking!C:C,"5v5")</f>
        <v>2</v>
      </c>
      <c r="AL5" s="5">
        <f>COUNTIFS(Tracking!AB:AB,A5&amp;C5,Tracking!C:C,"5v5",Tracking!AC:AC,"CLE")+COUNTIFS(Tracking!AB:AB,A5&amp;C5,Tracking!C:C,"5v5",Tracking!AC:AC,"CEX")+COUNTIFS(Tracking!AB:AB,A5&amp;C5,Tracking!C:C,"5v5",Tracking!AC:AC,"PEX")+COUNTIFS(Tracking!AE:AE,A5&amp;C5,Tracking!C:C,"5v5",Tracking!AF:AF,"CLE")+COUNTIFS(Tracking!AE:AE,A5&amp;C5,Tracking!C:C,"5v5",Tracking!AF:AF,"CEX")+COUNTIFS(Tracking!AE:AE,A5&amp;C5,Tracking!C:C,"5v5",Tracking!AF:AF,"PEX")</f>
        <v>2</v>
      </c>
      <c r="AM5" s="5">
        <f>COUNTIFS(Tracking!AB:AB,A5&amp;C5,Tracking!C:C,"5v5",Tracking!AC:AC,"CEX")+COUNTIFS(Tracking!AB:AB,A5&amp;C5,Tracking!C:C,"5v5",Tracking!AC:AC,"PEX")+COUNTIFS(Tracking!AE:AE,A5&amp;C5,Tracking!C:C,"5v5",Tracking!AF:AF,"CEX")+COUNTIFS(Tracking!AE:AE,A5&amp;C5,Tracking!C:C,"5v5",Tracking!AF:AF,"PEX")</f>
        <v>1</v>
      </c>
      <c r="AN5" s="5">
        <f>COUNTIFS(Tracking!AB:AB,A5&amp;C5,Tracking!C:C,"5v5",Tracking!AC:AC,"CEX")+COUNTIFS(Tracking!AE:AE,A5&amp;C5,Tracking!C:C,"5v5",Tracking!AF:AF,"CEX")</f>
        <v>0</v>
      </c>
      <c r="AO5" s="5">
        <f>COUNTIFS(Tracking!AB:AB,A5&amp;C5,Tracking!C:C,"5v5",Tracking!AC:AC,"PEX")</f>
        <v>1</v>
      </c>
      <c r="AP5" s="5">
        <f>COUNTIFS(Tracking!AB:AB,A5&amp;C5,Tracking!C:C,"5v5",Tracking!AC:AC,"CLE")+COUNTIFS(Tracking!AE:AE,A5&amp;C5,Tracking!C:C,"5v5",Tracking!AF:AF,"CLE")</f>
        <v>1</v>
      </c>
      <c r="AQ5" s="5">
        <f>COUNTIFS(Tracking!AB:AB,A5&amp;C5,Tracking!C:C,"5v5",Tracking!AC:AC,"MEX")</f>
        <v>0</v>
      </c>
      <c r="AR5" s="5">
        <f>COUNTIFS(Tracking!AB:AB,A5&amp;C5,Tracking!C:C,"5v5",Tracking!AF:AF,"CEX")+COUNTIFS(Tracking!AB:AB,A5&amp;C5,Tracking!C:C,"5v5",Tracking!AF:AF,"PEX")+COUNTIFS(Tracking!AB:AB,A5&amp;C5,Tracking!C:C,"5v5",Tracking!AF:AF,"CLE")+COUNTIFS(Tracking!AB:AB,A5&amp;C5,Tracking!C:C,"5v5",Tracking!AC:AC,"CEX")+COUNTIFS(Tracking!AB:AB,A5&amp;C5,Tracking!C:C,"5v5",Tracking!AC:AC,"PEX")</f>
        <v>1</v>
      </c>
      <c r="AS5" s="5">
        <f>COUNTIFS(Tracking!AB:AB,A5&amp;C5,Tracking!C:C,"5v5",Tracking!AC:AC,"BOT")+COUNTIFS(Tracking!AB:AB,A5&amp;C5,Tracking!C:C,"5v5",Tracking!AF:AF,"FEX")</f>
        <v>0</v>
      </c>
      <c r="AT5" s="5">
        <f>COUNTIFS(Tracking!AB:AB,A5&amp;C5,Tracking!C:C,"5v5",Tracking!AC:AC,"EXC")</f>
        <v>1</v>
      </c>
      <c r="AU5" s="5">
        <f>COUNTIFS(Tracking!AB:AB,A5&amp;C5,Tracking!C:C,"5v5",Tracking!AC:AC,"FEX")+COUNTIFS(Tracking!AE:AE,A5&amp;C5,Tracking!C:C,"5v5",Tracking!AF:AF,"FEX")</f>
        <v>0</v>
      </c>
      <c r="AV5" s="5">
        <f>COUNTIFS(Tracking!AB:AB,A5&amp;C5,Tracking!C:C,"5v5",Tracking!AC:AC,"CLE")+COUNTIFS(Tracking!AB:AB,A5&amp;C5,Tracking!C:C,"5v5",Tracking!AC:AC,"CEX")+COUNTIFS(Tracking!AB:AB,A5&amp;C5,Tracking!C:C,"5v5",Tracking!AC:AC,"PEX")+COUNTIFS(Tracking!AB:AB,A5&amp;C5,Tracking!C:C,"5v5",Tracking!AC:AC,"FEX")+COUNTIFS(Tracking!AB:AB,A5&amp;C5,Tracking!C:C,"5v5",Tracking!AC:AC,"CLE")</f>
        <v>1</v>
      </c>
      <c r="AW5" s="5">
        <f>COUNTIFS(Tracking!AE:AE,A5&amp;C5,Tracking!C:C,"5v5",Tracking!AF:AF,"CLE")+COUNTIFS(Tracking!AE:AE,A5&amp;C5,Tracking!C:C,"5v5",Tracking!AF:AF,"CEX")+COUNTIFS(Tracking!AE:AE,A5&amp;C5,Tracking!C:C,"5v5",Tracking!AF:AF,"PEX")+COUNTIFS(Tracking!AE:AE,A5&amp;C5,Tracking!C:C,"5v5",Tracking!AF:AF,"CLE")</f>
        <v>2</v>
      </c>
      <c r="AX5" s="1">
        <f>COUNTIFS(Tracking!W:W,A5&amp;C5,Tracking!C:C,"5v5")</f>
        <v>0</v>
      </c>
      <c r="AY5" s="1">
        <f>COUNTIFS(Tracking!W:W,A5&amp;C5,Tracking!C:C,"5v5",Tracking!U:U,"C")</f>
        <v>0</v>
      </c>
      <c r="AZ5" s="1">
        <f>COUNTIFS(Tracking!W:W,A5&amp;C5,Tracking!C:C,"5v5",Tracking!U:U,"F")</f>
        <v>0</v>
      </c>
      <c r="BA5" s="1">
        <f>COUNTIFS(Tracking!W:W,A5&amp;C5,Tracking!C:C,"5v5",Tracking!X:X,"Y")</f>
        <v>0</v>
      </c>
      <c r="BB5" s="1">
        <f>COUNTIFS(Tracking!W:W,A5&amp;C5,Tracking!C:C,"5v5",Tracking!U:U,"C",Tracking!AA:AA,"Y")</f>
        <v>0</v>
      </c>
      <c r="BC5" s="1">
        <f>COUNTIFS(Tracking!W:W,A5&amp;C5,Tracking!C:C,"5v5",Tracking!U:U,"D",Tracking!AA:AA,"Y")</f>
        <v>0</v>
      </c>
      <c r="BD5" s="10">
        <f>COUNTIFS(Tracking!V:V,A5&amp;C5,Tracking!C:C,"5v4")</f>
        <v>0</v>
      </c>
      <c r="BE5" s="10">
        <f>COUNTIFS(Tracking!V:V,A5&amp;C5,Tracking!C:C,"5v4",Tracking!U:U,"C")</f>
        <v>0</v>
      </c>
      <c r="BF5" s="10">
        <f>COUNTIFS(Tracking!V:V,A5&amp;C5,Tracking!C:C,"5v4",Tracking!X:X,"Y")</f>
        <v>0</v>
      </c>
      <c r="BG5" s="10">
        <f>COUNTIFS(Tracking!V:V,A5&amp;C5,Tracking!C:C,"4v5")</f>
        <v>0</v>
      </c>
      <c r="BH5" s="10">
        <f>COUNTIFS(Tracking!W:W,A5&amp;C5,Tracking!C:C,"5v4",Tracking!U:U,"D")+COUNTIFS(Tracking!W:W,A5&amp;C5,Tracking!C:C,"5v4",Tracking!U:U,"F")</f>
        <v>0</v>
      </c>
      <c r="BI5" s="10">
        <f>COUNTIFS(Tracking!E:E,A5,Tracking!D:D,C5,Tracking!C:C,"5v4")</f>
        <v>1</v>
      </c>
      <c r="BJ5" s="10">
        <f>COUNTIFS(Tracking!G:G,A5,Tracking!D:D,C5,Tracking!C:C,"5v4")+COUNTIFS(Tracking!H:H,A5,Tracking!D:D,C5,Tracking!C:C,"5v4")+COUNTIFS(Tracking!I:I,A5,Tracking!D:D,C5,Tracking!C:C,"5v4")</f>
        <v>1</v>
      </c>
      <c r="BK5" s="10">
        <f>COUNTIFS(Tracking!G:G,A5,Tracking!D:D,C5,Tracking!C:C,"5v4")</f>
        <v>0</v>
      </c>
      <c r="BL5" s="10">
        <f>COUNTIFS(Tracking!E:E,A5,Tracking!D:D,C5,Tracking!C:C,"5v4",Tracking!M:M,"Y")</f>
        <v>1</v>
      </c>
      <c r="BM5" s="10">
        <f>COUNTIFS(Tracking!G:G,A5,Tracking!D:D,C5,Tracking!C:C,"5v4",Tracking!M:M,"Y")</f>
        <v>0</v>
      </c>
      <c r="BN5" s="10">
        <f>COUNTIFS(Tracking!G:G,A5,Tracking!D:D,C5,Tracking!J:J,"orrl",Tracking!C:C,"5v4")+COUNTIFS(Tracking!G:G,A5,Tracking!D:D,C5,Tracking!J:J,"orrc",Tracking!C:C,"5v4")+COUNTIFS(Tracking!G:G,A5,Tracking!D:D,C5,Tracking!J:J,"orrr",Tracking!C:C,"5v4")</f>
        <v>0</v>
      </c>
      <c r="BO5" s="10">
        <f>COUNTIFS(Tracking!G:G,A5,Tracking!D:D,C5,Tracking!C:C,"5v4",Tracking!J:J,"opl")+COUNTIFS(Tracking!G:G,A5,Tracking!D:D,C5,Tracking!C:C,"5v4",Tracking!J:J,"opc")+COUNTIFS(Tracking!G:G,A5,Tracking!D:D,C5,Tracking!C:C,"5v4",Tracking!J:J,"opr")+COUNTIFS(Tracking!G:G,A5,Tracking!D:D,C5,Tracking!C:C,"5v4",Tracking!J:J,"oelpl")+COUNTIFS(Tracking!G:G,A5,Tracking!D:D,C5,Tracking!C:C,"5v4",Tracking!J:J,"oelpc")+COUNTIFS(Tracking!G:G,A5,Tracking!D:D,C5,Tracking!C:C,"5v4",Tracking!J:J,"oelpr")</f>
        <v>0</v>
      </c>
      <c r="BP5" s="10">
        <f>COUNTIFS(Tracking!G:G,A5,Tracking!D:D,C5,Tracking!C:C,"5v4",Tracking!J:J,"oell")+COUNTIFS(Tracking!G:G,A5,Tracking!D:D,C5,Tracking!C:C,"5v4",Tracking!J:J,"oelc")+COUNTIFS(Tracking!G:G,A5,Tracking!D:D,C5,Tracking!C:C,"5v4",Tracking!J:J,"oelr")</f>
        <v>0</v>
      </c>
      <c r="BQ5" s="12">
        <f>COUNTIFS(Tracking!E:E,A5,Tracking!D:D,C5,Tracking!C:C,"5v5",Tracking!F:F,"o")</f>
        <v>2</v>
      </c>
      <c r="BR5" s="12">
        <f>COUNTIFS(Tracking!E:E,A5,Tracking!D:D,C5,Tracking!C:C,"5v5",Tracking!F:F,"r")</f>
        <v>0</v>
      </c>
      <c r="BS5" s="12">
        <f>COUNTIFS(Tracking!E:E,A5,Tracking!D:D,C5,Tracking!C:C,"5v5",Tracking!F:F,"t")</f>
        <v>1</v>
      </c>
      <c r="BT5" s="12">
        <f>COUNTIFS(Tracking!G:G,A5,Tracking!D:D,C5,Tracking!C:C,"5v5",Tracking!F:F,"o")</f>
        <v>0</v>
      </c>
      <c r="BU5" s="12">
        <f>COUNTIFS(Tracking!E:E,A4,Tracking!D:D,C5,Tracking!C:C,"5v5",Tracking!F:F,"r")</f>
        <v>0</v>
      </c>
      <c r="BV5" s="12">
        <f>COUNTIFS(Tracking!G:G,A5,Tracking!D:D,C5,Tracking!C:C,"5v5",Tracking!F:F,"T")</f>
        <v>0</v>
      </c>
      <c r="BW5" s="2">
        <f t="shared" si="1"/>
        <v>1.46</v>
      </c>
      <c r="BX5" s="2">
        <f t="shared" si="2"/>
        <v>1.23</v>
      </c>
      <c r="BY5" s="2">
        <f t="shared" si="3"/>
        <v>5.5E-2</v>
      </c>
      <c r="BZ5" s="2">
        <f t="shared" si="4"/>
        <v>0</v>
      </c>
      <c r="CA5" s="2">
        <f t="shared" si="5"/>
        <v>6.0000000000000005E-2</v>
      </c>
      <c r="CB5" s="2">
        <f t="shared" si="6"/>
        <v>0.06</v>
      </c>
      <c r="CC5" s="2">
        <f t="shared" si="7"/>
        <v>5.5E-2</v>
      </c>
      <c r="CD5" s="2">
        <f t="shared" si="8"/>
        <v>1.405</v>
      </c>
    </row>
    <row r="6" spans="1:113" x14ac:dyDescent="0.35">
      <c r="A6" s="8">
        <v>61</v>
      </c>
      <c r="B6" s="8" t="s">
        <v>215</v>
      </c>
      <c r="C6" s="8" t="s">
        <v>119</v>
      </c>
      <c r="D6" s="8" t="s">
        <v>161</v>
      </c>
      <c r="E6" s="8">
        <v>4.0833333333333002</v>
      </c>
      <c r="F6" s="19" t="s">
        <v>250</v>
      </c>
      <c r="G6" s="9">
        <f>COUNTIFS(Tracking!E:E,A6,Tracking!D:D,C6,Tracking!C:C,"5v5")</f>
        <v>0</v>
      </c>
      <c r="H6" s="9">
        <f>COUNTIFS(Tracking!E:E,A6,Tracking!D:D,C6,Tracking!N:N,"y",Tracking!C:C,"5v5")</f>
        <v>0</v>
      </c>
      <c r="I6" s="9">
        <f>COUNTIFS(Tracking!E:E,A6,Tracking!D:D,C6,Tracking!M:M,"y",Tracking!C:C,"5v5")</f>
        <v>0</v>
      </c>
      <c r="J6" s="9">
        <f t="shared" si="0"/>
        <v>0</v>
      </c>
      <c r="K6" s="9">
        <f>COUNTIFS(Tracking!G:G,A6,Tracking!D:D,C6,Tracking!C:C,"5v5")</f>
        <v>0</v>
      </c>
      <c r="L6" s="9">
        <f>COUNTIFS(Tracking!H:H,A6,Tracking!D:D,C6,Tracking!C:C,"5v5")</f>
        <v>0</v>
      </c>
      <c r="M6" s="9">
        <f>COUNTIFS(Tracking!I:I,A6,Tracking!D:D,C6,Tracking!C:C,"5v5")</f>
        <v>0</v>
      </c>
      <c r="N6" s="9">
        <f>COUNTIFS(Tracking!G:G,A6,Tracking!D:D,C6,Tracking!C:C,"5v5",Tracking!M:M,"y")</f>
        <v>0</v>
      </c>
      <c r="O6" s="9">
        <f>COUNTIFS(Tracking!G:G,A6,Tracking!D:D,C6,Tracking!C:C,"5v5",Tracking!J:J,"orrl")+COUNTIFS(Tracking!G:G,A6,Tracking!D:D,C6,Tracking!C:C,"5v5",Tracking!J:J,"orrc")+COUNTIFS(Tracking!G:G,A6,Tracking!D:D,C6,Tracking!C:C,"5v5",Tracking!J:J,"orrr")+COUNTIFS(Tracking!G:G,A6,Tracking!D:D,C6,Tracking!C:C,"5v5",Tracking!J:J,"oelrrl")+COUNTIFS(Tracking!G:G,A6,Tracking!D:D,C6,Tracking!C:C,"5v5",Tracking!J:J,"oelrrc")+COUNTIFS(Tracking!G:G,A6,Tracking!D:D,C6,Tracking!C:C,"5v5",Tracking!J:J,"oelrrr")</f>
        <v>0</v>
      </c>
      <c r="P6" s="9">
        <f>COUNTIFS(Tracking!G:G,A6,Tracking!D:D,C6,Tracking!C:C,"5v5",Tracking!J:J,"opl")+COUNTIFS(Tracking!G:G,A6,Tracking!D:D,C6,Tracking!C:C,"5v5",Tracking!J:J,"opc")+COUNTIFS(Tracking!G:G,A6,Tracking!D:D,C6,Tracking!C:C,"5v5",Tracking!J:J,"opr")+COUNTIFS(Tracking!G:G,A6,Tracking!D:D,C6,Tracking!C:C,"5v5",Tracking!J:J,"oelpl")+COUNTIFS(Tracking!G:G,A6,Tracking!D:D,C6,Tracking!C:C,"5v5",Tracking!J:J,"oelpc")+COUNTIFS(Tracking!G:G,A6,Tracking!D:D,C6,Tracking!C:C,"5v5",Tracking!J:J,"oelpr")</f>
        <v>0</v>
      </c>
      <c r="Q6" s="9">
        <f>COUNTIFS(Tracking!G:G,A6,Tracking!D:D,C6,Tracking!C:C,"5v5",Tracking!J:J,"oell")+COUNTIFS(Tracking!G:G,A6,Tracking!D:D,C6,Tracking!C:C,"5v5",Tracking!J:J,"oelc")+COUNTIFS(Tracking!G:G,A6,Tracking!D:D,C6,Tracking!C:C,"5v5",Tracking!J:J,"oelr")</f>
        <v>0</v>
      </c>
      <c r="R6" s="9">
        <f>COUNTIFS(Tracking!G:G,A6,Tracking!D:D,C6,Tracking!C:C,"5v5",Tracking!J:J,"oc")+COUNTIFS(Tracking!G:G,A6,Tracking!D:D,C6,Tracking!C:C,"5v5",Tracking!J:J,"orrc")+COUNTIFS(Tracking!G:G,A6,Tracking!D:D,C6,Tracking!C:C,"5v5",Tracking!J:J,"oelc")</f>
        <v>0</v>
      </c>
      <c r="S6" s="9">
        <f>COUNTIFS(Tracking!G:G,A6,Tracking!D:D,C6,Tracking!C:C,"5v5",Tracking!J:J,"nl")+COUNTIFS(Tracking!G:G,A6,Tracking!D:D,C6,Tracking!C:C,"5v5",Tracking!J:J,"nc")+COUNTIFS(Tracking!G:G,A6,Tracking!D:D,C6,Tracking!C:C,"5v5",Tracking!J:J,"nr")+COUNTIFS(Tracking!G:G,A6,Tracking!D:D,C6,Tracking!C:C,"5v5",Tracking!J:J,"nsl")+COUNTIFS(Tracking!G:G,A6,Tracking!D:D,C6,Tracking!C:C,"5v5",Tracking!J:J,"nsc")+COUNTIFS(Tracking!G:G,A6,Tracking!D:D,C6,Tracking!C:C,"5v5",Tracking!J:J,"nsr")+COUNTIFS(Tracking!H:H,A6,Tracking!D:D,C6,Tracking!C:C,"5v5",Tracking!K:K,"nl")+COUNTIFS(Tracking!H:H,A6,Tracking!D:D,C6,Tracking!C:C,"5v5",Tracking!K:K,"nc")+COUNTIFS(Tracking!H:H,A6,Tracking!D:D,C6,Tracking!C:C,"5v5",Tracking!K:K,"nr")+COUNTIFS(Tracking!H:H,A6,Tracking!D:D,C6,Tracking!C:C,"5v5",Tracking!K:K,"nsl")+COUNTIFS(Tracking!H:H,A6,Tracking!D:D,C6,Tracking!C:C,"5v5",Tracking!K:K,"nsc")+COUNTIFS(Tracking!H:H,A6,Tracking!D:D,C6,Tracking!C:C,"5v5",Tracking!K:K,"nsr")+COUNTIFS(Tracking!I:I,A6,Tracking!D:D,C6,Tracking!C:C,"5v5",Tracking!L:L,"nl")+COUNTIFS(Tracking!I:I,A6,Tracking!D:D,C6,Tracking!C:C,"5v5",Tracking!L:L,"nc")+COUNTIFS(Tracking!I:I,A6,Tracking!D:D,C6,Tracking!C:C,"5v5",Tracking!L:L,"nr")+COUNTIFS(Tracking!I:I,A6,Tracking!D:D,C6,Tracking!C:C,"5v5",Tracking!L:L,"nsl")+COUNTIFS(Tracking!I:I,A6,Tracking!D:D,C6,Tracking!C:C,"5v5",Tracking!L:L,"nsc")+COUNTIFS(Tracking!I:I,A6,Tracking!D:D,C6,Tracking!C:C,"5v5",Tracking!L:L,"nsr")</f>
        <v>0</v>
      </c>
      <c r="T6" s="9">
        <f>COUNTIFS(Tracking!G:G,A6,Tracking!D:D,C6,Tracking!C:C,"5v5",Tracking!J:J,"dl")+COUNTIFS(Tracking!G:G,A6,Tracking!D:D,C6,Tracking!C:C,"5v5",Tracking!J:J,"dc")+COUNTIFS(Tracking!G:G,A6,Tracking!D:D,C6,Tracking!C:C,"5v5",Tracking!J:J,"dr")+COUNTIFS(Tracking!G:G,A6,Tracking!D:D,C6,Tracking!C:C,"5v5",Tracking!J:J,"dsl")+COUNTIFS(Tracking!G:G,A6,Tracking!D:D,C6,Tracking!C:C,"5v5",Tracking!J:J,"dsc")+COUNTIFS(Tracking!G:G,A6,Tracking!D:D,C6,Tracking!C:C,"5v5",Tracking!J:J,"dsr")+COUNTIFS(Tracking!H:H,A6,Tracking!D:D,C6,Tracking!C:C,"5v5",Tracking!K:K,"dl")+COUNTIFS(Tracking!H:H,A6,Tracking!D:D,C6,Tracking!C:C,"5v5",Tracking!K:K,"dc")+COUNTIFS(Tracking!H:H,A6,Tracking!D:D,C6,Tracking!C:C,"5v5",Tracking!K:K,"dr")+COUNTIFS(Tracking!H:H,A6,Tracking!D:D,C6,Tracking!C:C,"5v5",Tracking!K:K,"dsl")+COUNTIFS(Tracking!H:H,A6,Tracking!D:D,C6,Tracking!C:C,"5v5",Tracking!K:K,"dsc")+COUNTIFS(Tracking!H:H,A6,Tracking!D:D,C6,Tracking!C:C,"5v5",Tracking!K:K,"dsr")+COUNTIFS(Tracking!I:I,A6,Tracking!D:D,C6,Tracking!C:C,"5v5",Tracking!L:L,"dl")+COUNTIFS(Tracking!I:I,A6,Tracking!D:D,C6,Tracking!C:C,"5v5",Tracking!L:L,"dc")+COUNTIFS(Tracking!I:I,A6,Tracking!D:D,C6,Tracking!C:C,"5v5",Tracking!L:L,"dr")+COUNTIFS(Tracking!I:I,A6,Tracking!D:D,C6,Tracking!C:C,"5v5",Tracking!L:L,"dsl")+COUNTIFS(Tracking!I:I,A6,Tracking!D:D,C6,Tracking!C:C,"5v5",Tracking!L:L,"dsc")+COUNTIFS(Tracking!I:I,A6,Tracking!D:D,C6,Tracking!C:C,"5v5",Tracking!L:L,"dsr")</f>
        <v>0</v>
      </c>
      <c r="U6" s="9">
        <f>COUNTIFS(Tracking!E:E,A6,Tracking!D:D,C6,Tracking!C:C,"5v5",Tracking!P:P,"r")</f>
        <v>0</v>
      </c>
      <c r="V6" s="9">
        <f>COUNTIFS(Tracking!G:G,A6,Tracking!D:D,C6,Tracking!C:C,"5v5",Tracking!P:P,"r")+COUNTIFS(Tracking!H:H,A6,Tracking!D:D,C6,Tracking!C:C,"5v5",Tracking!P:P,"r")+COUNTIFS(Tracking!I:I,A6,Tracking!D:D,C6,Tracking!C:C,"5v5",Tracking!P:P,"r")</f>
        <v>0</v>
      </c>
      <c r="W6" s="9">
        <f>COUNTIFS(Tracking!E:E,A6,Tracking!D:D,C6,Tracking!C:C,"5v5",Tracking!P:P,"f")</f>
        <v>0</v>
      </c>
      <c r="X6" s="9">
        <f>COUNTIFS(Tracking!G:G,A6,Tracking!D:D,C6,Tracking!C:C,"5v5",Tracking!P:P,"f")+COUNTIFS(Tracking!H:H,A6,Tracking!D:D,C6,Tracking!C:C,"5v5",Tracking!P:P,"f")+COUNTIFS(Tracking!I:I,A6,Tracking!D:D,C6,Tracking!C:C,"5v5",Tracking!P:P,"f")</f>
        <v>0</v>
      </c>
      <c r="Y6" s="9">
        <f>COUNTIFS(Tracking!E:E,A6,Tracking!D:D,C6,Tracking!C:C,"5v5",Tracking!P:P,"c")</f>
        <v>0</v>
      </c>
      <c r="Z6" s="9">
        <f>COUNTIFS(Tracking!G:G,A6,Tracking!D:D,C6,Tracking!C:C,"5v5",Tracking!P:P,"c")+COUNTIFS(Tracking!H:H,A6,Tracking!D:D,C6,Tracking!C:C,"5v5",Tracking!P:P,"f")+COUNTIFS(Tracking!I:I,A6,Tracking!D:D,C6,Tracking!C:C,"5v5",Tracking!P:P,"f")</f>
        <v>0</v>
      </c>
      <c r="AA6" s="9">
        <f>COUNTIFS(Tracking!E:E,A6,Tracking!D:D,C6,Tracking!C:C,"5v5",Tracking!J:J,"orrl")+COUNTIFS(Tracking!E:E,A6,Tracking!D:D,C6,Tracking!C:C,"5v5",Tracking!J:J,"orrc")+COUNTIFS(Tracking!E:E,A6,Tracking!D:D,C6,Tracking!C:C,"5v5",Tracking!J:J,"orrr")+COUNTIFS(Tracking!E:E,A6,Tracking!D:D,C6,Tracking!C:C,"5v5",Tracking!J:J,"oell")+COUNTIFS(Tracking!E:E,A6,Tracking!D:D,C6,Tracking!C:C,"5v5",Tracking!J:J,"oelc")+COUNTIFS(Tracking!E:E,A6,Tracking!D:D,C6,Tracking!C:C,"5v5",Tracking!J:J,"oelr")</f>
        <v>0</v>
      </c>
      <c r="AB6" s="11">
        <f>COUNTIFS(Tracking!V:V,A6&amp;C6,Tracking!C:C,"5v5")-AD6</f>
        <v>0</v>
      </c>
      <c r="AC6" s="11">
        <f>COUNTIFS(Tracking!V:V,A6&amp;C6,Tracking!C:C,"5v5",Tracking!U:U,"C")</f>
        <v>0</v>
      </c>
      <c r="AD6" s="11">
        <f>COUNTIFS(Tracking!V:V,A6&amp;C6,Tracking!C:C,"5v5",Tracking!U:U,"F")</f>
        <v>0</v>
      </c>
      <c r="AE6" s="11">
        <f>COUNTIFS(Tracking!V:V,A6&amp;C6,Tracking!C:C,"5v5",Tracking!U:U,"C",Tracking!X:X,"Y")</f>
        <v>0</v>
      </c>
      <c r="AF6" s="11">
        <f>COUNTIFS(Tracking!Z:Z,A6&amp;C6,Tracking!C:C,"5v5")</f>
        <v>0</v>
      </c>
      <c r="AG6" s="11">
        <f>COUNTIFS(Tracking!V:V,A6&amp;C6,Tracking!C:C,"5v5",Tracking!U:U,"C",Tracking!AA:AA,"Y")</f>
        <v>0</v>
      </c>
      <c r="AH6" s="11">
        <f>COUNTIFS(Tracking!V:V,A6&amp;C6,Tracking!C:C,"5v5",Tracking!U:U,"D",Tracking!AA:AA,"Y")</f>
        <v>0</v>
      </c>
      <c r="AI6" s="11">
        <f>COUNTIFS(Tracking!AD:AD,A6&amp;C6)</f>
        <v>0</v>
      </c>
      <c r="AJ6" s="5">
        <f>COUNTIFS(Tracking!AE:AE,A6&amp;C6,Tracking!C:C,"5v5")+AK6</f>
        <v>2</v>
      </c>
      <c r="AK6" s="5">
        <f>COUNTIFS(Tracking!AB:AB,A6&amp;C6,Tracking!C:C,"5v5")</f>
        <v>2</v>
      </c>
      <c r="AL6" s="5">
        <f>COUNTIFS(Tracking!AB:AB,A6&amp;C6,Tracking!C:C,"5v5",Tracking!AC:AC,"CLE")+COUNTIFS(Tracking!AB:AB,A6&amp;C6,Tracking!C:C,"5v5",Tracking!AC:AC,"CEX")+COUNTIFS(Tracking!AB:AB,A6&amp;C6,Tracking!C:C,"5v5",Tracking!AC:AC,"PEX")+COUNTIFS(Tracking!AE:AE,A6&amp;C6,Tracking!C:C,"5v5",Tracking!AF:AF,"CLE")+COUNTIFS(Tracking!AE:AE,A6&amp;C6,Tracking!C:C,"5v5",Tracking!AF:AF,"CEX")+COUNTIFS(Tracking!AE:AE,A6&amp;C6,Tracking!C:C,"5v5",Tracking!AF:AF,"PEX")</f>
        <v>0</v>
      </c>
      <c r="AM6" s="5">
        <f>COUNTIFS(Tracking!AB:AB,A6&amp;C6,Tracking!C:C,"5v5",Tracking!AC:AC,"CEX")+COUNTIFS(Tracking!AB:AB,A6&amp;C6,Tracking!C:C,"5v5",Tracking!AC:AC,"PEX")+COUNTIFS(Tracking!AE:AE,A6&amp;C6,Tracking!C:C,"5v5",Tracking!AF:AF,"CEX")+COUNTIFS(Tracking!AE:AE,A6&amp;C6,Tracking!C:C,"5v5",Tracking!AF:AF,"PEX")</f>
        <v>0</v>
      </c>
      <c r="AN6" s="5">
        <f>COUNTIFS(Tracking!AB:AB,A6&amp;C6,Tracking!C:C,"5v5",Tracking!AC:AC,"CEX")+COUNTIFS(Tracking!AE:AE,A6&amp;C6,Tracking!C:C,"5v5",Tracking!AF:AF,"CEX")</f>
        <v>0</v>
      </c>
      <c r="AO6" s="5">
        <f>COUNTIFS(Tracking!AB:AB,A6&amp;C6,Tracking!C:C,"5v5",Tracking!AC:AC,"PEX")</f>
        <v>0</v>
      </c>
      <c r="AP6" s="5">
        <f>COUNTIFS(Tracking!AB:AB,A6&amp;C6,Tracking!C:C,"5v5",Tracking!AC:AC,"CLE")+COUNTIFS(Tracking!AE:AE,A6&amp;C6,Tracking!C:C,"5v5",Tracking!AF:AF,"CLE")</f>
        <v>0</v>
      </c>
      <c r="AQ6" s="5">
        <f>COUNTIFS(Tracking!AB:AB,A6&amp;C6,Tracking!C:C,"5v5",Tracking!AC:AC,"MEX")</f>
        <v>1</v>
      </c>
      <c r="AR6" s="5">
        <f>COUNTIFS(Tracking!AB:AB,A6&amp;C6,Tracking!C:C,"5v5",Tracking!AF:AF,"CEX")+COUNTIFS(Tracking!AB:AB,A6&amp;C6,Tracking!C:C,"5v5",Tracking!AF:AF,"PEX")+COUNTIFS(Tracking!AB:AB,A6&amp;C6,Tracking!C:C,"5v5",Tracking!AF:AF,"CLE")+COUNTIFS(Tracking!AB:AB,A6&amp;C6,Tracking!C:C,"5v5",Tracking!AC:AC,"CEX")+COUNTIFS(Tracking!AB:AB,A6&amp;C6,Tracking!C:C,"5v5",Tracking!AC:AC,"PEX")</f>
        <v>0</v>
      </c>
      <c r="AS6" s="5">
        <f>COUNTIFS(Tracking!AB:AB,A6&amp;C6,Tracking!C:C,"5v5",Tracking!AC:AC,"BOT")+COUNTIFS(Tracking!AB:AB,A6&amp;C6,Tracking!C:C,"5v5",Tracking!AF:AF,"FEX")</f>
        <v>0</v>
      </c>
      <c r="AT6" s="5">
        <f>COUNTIFS(Tracking!AB:AB,A6&amp;C6,Tracking!C:C,"5v5",Tracking!AC:AC,"EXC")</f>
        <v>1</v>
      </c>
      <c r="AU6" s="5">
        <f>COUNTIFS(Tracking!AB:AB,A6&amp;C6,Tracking!C:C,"5v5",Tracking!AC:AC,"FEX")+COUNTIFS(Tracking!AE:AE,A6&amp;C6,Tracking!C:C,"5v5",Tracking!AF:AF,"FEX")</f>
        <v>0</v>
      </c>
      <c r="AV6" s="5">
        <f>COUNTIFS(Tracking!AB:AB,A6&amp;C6,Tracking!C:C,"5v5",Tracking!AC:AC,"CLE")+COUNTIFS(Tracking!AB:AB,A6&amp;C6,Tracking!C:C,"5v5",Tracking!AC:AC,"CEX")+COUNTIFS(Tracking!AB:AB,A6&amp;C6,Tracking!C:C,"5v5",Tracking!AC:AC,"PEX")+COUNTIFS(Tracking!AB:AB,A6&amp;C6,Tracking!C:C,"5v5",Tracking!AC:AC,"FEX")+COUNTIFS(Tracking!AB:AB,A6&amp;C6,Tracking!C:C,"5v5",Tracking!AC:AC,"CLE")</f>
        <v>0</v>
      </c>
      <c r="AW6" s="5">
        <f>COUNTIFS(Tracking!AE:AE,A6&amp;C6,Tracking!C:C,"5v5",Tracking!AF:AF,"CLE")+COUNTIFS(Tracking!AE:AE,A6&amp;C6,Tracking!C:C,"5v5",Tracking!AF:AF,"CEX")+COUNTIFS(Tracking!AE:AE,A6&amp;C6,Tracking!C:C,"5v5",Tracking!AF:AF,"PEX")+COUNTIFS(Tracking!AE:AE,A6&amp;C6,Tracking!C:C,"5v5",Tracking!AF:AF,"CLE")</f>
        <v>0</v>
      </c>
      <c r="AX6" s="1">
        <f>COUNTIFS(Tracking!W:W,A6&amp;C6,Tracking!C:C,"5v5")</f>
        <v>1</v>
      </c>
      <c r="AY6" s="1">
        <f>COUNTIFS(Tracking!W:W,A6&amp;C6,Tracking!C:C,"5v5",Tracking!U:U,"C")</f>
        <v>1</v>
      </c>
      <c r="AZ6" s="1">
        <f>COUNTIFS(Tracking!W:W,A6&amp;C6,Tracking!C:C,"5v5",Tracking!U:U,"F")</f>
        <v>0</v>
      </c>
      <c r="BA6" s="1">
        <f>COUNTIFS(Tracking!W:W,A6&amp;C6,Tracking!C:C,"5v5",Tracking!X:X,"Y")</f>
        <v>1</v>
      </c>
      <c r="BB6" s="1">
        <f>COUNTIFS(Tracking!W:W,A6&amp;C6,Tracking!C:C,"5v5",Tracking!U:U,"C",Tracking!AA:AA,"Y")</f>
        <v>1</v>
      </c>
      <c r="BC6" s="1">
        <f>COUNTIFS(Tracking!W:W,A6&amp;C6,Tracking!C:C,"5v5",Tracking!U:U,"D",Tracking!AA:AA,"Y")</f>
        <v>0</v>
      </c>
      <c r="BD6" s="10">
        <f>COUNTIFS(Tracking!V:V,A6&amp;C6,Tracking!C:C,"5v4")</f>
        <v>0</v>
      </c>
      <c r="BE6" s="10">
        <f>COUNTIFS(Tracking!V:V,A6&amp;C6,Tracking!C:C,"5v4",Tracking!U:U,"C")</f>
        <v>0</v>
      </c>
      <c r="BF6" s="10">
        <f>COUNTIFS(Tracking!V:V,A6&amp;C6,Tracking!C:C,"5v4",Tracking!X:X,"Y")</f>
        <v>0</v>
      </c>
      <c r="BG6" s="10">
        <f>COUNTIFS(Tracking!V:V,A6&amp;C6,Tracking!C:C,"4v5")</f>
        <v>0</v>
      </c>
      <c r="BH6" s="10">
        <f>COUNTIFS(Tracking!W:W,A6&amp;C6,Tracking!C:C,"5v4",Tracking!U:U,"D")+COUNTIFS(Tracking!W:W,A6&amp;C6,Tracking!C:C,"5v4",Tracking!U:U,"F")</f>
        <v>1</v>
      </c>
      <c r="BI6" s="10">
        <f>COUNTIFS(Tracking!E:E,A6,Tracking!D:D,C6,Tracking!C:C,"5v4")</f>
        <v>0</v>
      </c>
      <c r="BJ6" s="10">
        <f>COUNTIFS(Tracking!G:G,A6,Tracking!D:D,C6,Tracking!C:C,"5v4")+COUNTIFS(Tracking!H:H,A6,Tracking!D:D,C6,Tracking!C:C,"5v4")+COUNTIFS(Tracking!I:I,A6,Tracking!D:D,C6,Tracking!C:C,"5v4")</f>
        <v>0</v>
      </c>
      <c r="BK6" s="10">
        <f>COUNTIFS(Tracking!G:G,A6,Tracking!D:D,C6,Tracking!C:C,"5v4")</f>
        <v>0</v>
      </c>
      <c r="BL6" s="10">
        <f>COUNTIFS(Tracking!E:E,A6,Tracking!D:D,C6,Tracking!C:C,"5v4",Tracking!M:M,"Y")</f>
        <v>0</v>
      </c>
      <c r="BM6" s="10">
        <f>COUNTIFS(Tracking!G:G,A6,Tracking!D:D,C6,Tracking!C:C,"5v4",Tracking!M:M,"Y")</f>
        <v>0</v>
      </c>
      <c r="BN6" s="10">
        <f>COUNTIFS(Tracking!G:G,A6,Tracking!D:D,C6,Tracking!J:J,"orrl",Tracking!C:C,"5v4")+COUNTIFS(Tracking!G:G,A6,Tracking!D:D,C6,Tracking!J:J,"orrc",Tracking!C:C,"5v4")+COUNTIFS(Tracking!G:G,A6,Tracking!D:D,C6,Tracking!J:J,"orrr",Tracking!C:C,"5v4")</f>
        <v>0</v>
      </c>
      <c r="BO6" s="10">
        <f>COUNTIFS(Tracking!G:G,A6,Tracking!D:D,C6,Tracking!C:C,"5v4",Tracking!J:J,"opl")+COUNTIFS(Tracking!G:G,A6,Tracking!D:D,C6,Tracking!C:C,"5v4",Tracking!J:J,"opc")+COUNTIFS(Tracking!G:G,A6,Tracking!D:D,C6,Tracking!C:C,"5v4",Tracking!J:J,"opr")+COUNTIFS(Tracking!G:G,A6,Tracking!D:D,C6,Tracking!C:C,"5v4",Tracking!J:J,"oelpl")+COUNTIFS(Tracking!G:G,A6,Tracking!D:D,C6,Tracking!C:C,"5v4",Tracking!J:J,"oelpc")+COUNTIFS(Tracking!G:G,A6,Tracking!D:D,C6,Tracking!C:C,"5v4",Tracking!J:J,"oelpr")</f>
        <v>0</v>
      </c>
      <c r="BP6" s="10">
        <f>COUNTIFS(Tracking!G:G,A6,Tracking!D:D,C6,Tracking!C:C,"5v4",Tracking!J:J,"oell")+COUNTIFS(Tracking!G:G,A6,Tracking!D:D,C6,Tracking!C:C,"5v4",Tracking!J:J,"oelc")+COUNTIFS(Tracking!G:G,A6,Tracking!D:D,C6,Tracking!C:C,"5v4",Tracking!J:J,"oelr")</f>
        <v>0</v>
      </c>
      <c r="BQ6" s="12">
        <f>COUNTIFS(Tracking!E:E,A6,Tracking!D:D,C6,Tracking!C:C,"5v5",Tracking!F:F,"o")</f>
        <v>0</v>
      </c>
      <c r="BR6" s="12">
        <f>COUNTIFS(Tracking!E:E,A6,Tracking!D:D,C6,Tracking!C:C,"5v5",Tracking!F:F,"r")</f>
        <v>0</v>
      </c>
      <c r="BS6" s="12">
        <f>COUNTIFS(Tracking!E:E,A6,Tracking!D:D,C6,Tracking!C:C,"5v5",Tracking!F:F,"t")</f>
        <v>0</v>
      </c>
      <c r="BT6" s="12">
        <f>COUNTIFS(Tracking!G:G,A6,Tracking!D:D,C6,Tracking!C:C,"5v5",Tracking!F:F,"o")</f>
        <v>0</v>
      </c>
      <c r="BU6" s="12">
        <f>COUNTIFS(Tracking!E:E,A5,Tracking!D:D,C6,Tracking!C:C,"5v5",Tracking!F:F,"r")</f>
        <v>0</v>
      </c>
      <c r="BV6" s="12">
        <f>COUNTIFS(Tracking!G:G,A6,Tracking!D:D,C6,Tracking!C:C,"5v5",Tracking!F:F,"T")</f>
        <v>0</v>
      </c>
      <c r="BW6" s="2">
        <f t="shared" si="1"/>
        <v>-7.0000000000000007E-2</v>
      </c>
      <c r="BX6" s="2">
        <f t="shared" si="2"/>
        <v>0</v>
      </c>
      <c r="BY6" s="2">
        <f t="shared" si="3"/>
        <v>0</v>
      </c>
      <c r="BZ6" s="2">
        <f t="shared" si="4"/>
        <v>-0.10500000000000001</v>
      </c>
      <c r="CA6" s="2">
        <f t="shared" si="5"/>
        <v>0</v>
      </c>
      <c r="CB6" s="2">
        <f t="shared" si="6"/>
        <v>0</v>
      </c>
      <c r="CC6" s="2">
        <f t="shared" si="7"/>
        <v>3.5000000000000003E-2</v>
      </c>
      <c r="CD6" s="2">
        <f t="shared" si="8"/>
        <v>-0.10500000000000001</v>
      </c>
    </row>
    <row r="7" spans="1:113" x14ac:dyDescent="0.35">
      <c r="A7" s="8">
        <v>20</v>
      </c>
      <c r="B7" s="8" t="s">
        <v>216</v>
      </c>
      <c r="C7" s="8" t="s">
        <v>119</v>
      </c>
      <c r="D7" s="8" t="s">
        <v>170</v>
      </c>
      <c r="E7" s="8">
        <v>10.15</v>
      </c>
      <c r="F7" s="19" t="s">
        <v>250</v>
      </c>
      <c r="G7" s="9">
        <f>COUNTIFS(Tracking!E:E,A7,Tracking!D:D,C7,Tracking!C:C,"5v5")</f>
        <v>0</v>
      </c>
      <c r="H7" s="9">
        <f>COUNTIFS(Tracking!E:E,A7,Tracking!D:D,C7,Tracking!N:N,"y",Tracking!C:C,"5v5")</f>
        <v>0</v>
      </c>
      <c r="I7" s="9">
        <f>COUNTIFS(Tracking!E:E,A7,Tracking!D:D,C7,Tracking!M:M,"y",Tracking!C:C,"5v5")</f>
        <v>0</v>
      </c>
      <c r="J7" s="9">
        <f t="shared" si="0"/>
        <v>1</v>
      </c>
      <c r="K7" s="9">
        <f>COUNTIFS(Tracking!G:G,A7,Tracking!D:D,C7,Tracking!C:C,"5v5")</f>
        <v>0</v>
      </c>
      <c r="L7" s="9">
        <f>COUNTIFS(Tracking!H:H,A7,Tracking!D:D,C7,Tracking!C:C,"5v5")</f>
        <v>1</v>
      </c>
      <c r="M7" s="9">
        <f>COUNTIFS(Tracking!I:I,A7,Tracking!D:D,C7,Tracking!C:C,"5v5")</f>
        <v>0</v>
      </c>
      <c r="N7" s="9">
        <f>COUNTIFS(Tracking!G:G,A7,Tracking!D:D,C7,Tracking!C:C,"5v5",Tracking!M:M,"y")</f>
        <v>0</v>
      </c>
      <c r="O7" s="9">
        <f>COUNTIFS(Tracking!G:G,A7,Tracking!D:D,C7,Tracking!C:C,"5v5",Tracking!J:J,"orrl")+COUNTIFS(Tracking!G:G,A7,Tracking!D:D,C7,Tracking!C:C,"5v5",Tracking!J:J,"orrc")+COUNTIFS(Tracking!G:G,A7,Tracking!D:D,C7,Tracking!C:C,"5v5",Tracking!J:J,"orrr")+COUNTIFS(Tracking!G:G,A7,Tracking!D:D,C7,Tracking!C:C,"5v5",Tracking!J:J,"oelrrl")+COUNTIFS(Tracking!G:G,A7,Tracking!D:D,C7,Tracking!C:C,"5v5",Tracking!J:J,"oelrrc")+COUNTIFS(Tracking!G:G,A7,Tracking!D:D,C7,Tracking!C:C,"5v5",Tracking!J:J,"oelrrr")</f>
        <v>0</v>
      </c>
      <c r="P7" s="9">
        <f>COUNTIFS(Tracking!G:G,A7,Tracking!D:D,C7,Tracking!C:C,"5v5",Tracking!J:J,"opl")+COUNTIFS(Tracking!G:G,A7,Tracking!D:D,C7,Tracking!C:C,"5v5",Tracking!J:J,"opc")+COUNTIFS(Tracking!G:G,A7,Tracking!D:D,C7,Tracking!C:C,"5v5",Tracking!J:J,"opr")+COUNTIFS(Tracking!G:G,A7,Tracking!D:D,C7,Tracking!C:C,"5v5",Tracking!J:J,"oelpl")+COUNTIFS(Tracking!G:G,A7,Tracking!D:D,C7,Tracking!C:C,"5v5",Tracking!J:J,"oelpc")+COUNTIFS(Tracking!G:G,A7,Tracking!D:D,C7,Tracking!C:C,"5v5",Tracking!J:J,"oelpr")</f>
        <v>0</v>
      </c>
      <c r="Q7" s="9">
        <f>COUNTIFS(Tracking!G:G,A7,Tracking!D:D,C7,Tracking!C:C,"5v5",Tracking!J:J,"oell")+COUNTIFS(Tracking!G:G,A7,Tracking!D:D,C7,Tracking!C:C,"5v5",Tracking!J:J,"oelc")+COUNTIFS(Tracking!G:G,A7,Tracking!D:D,C7,Tracking!C:C,"5v5",Tracking!J:J,"oelr")</f>
        <v>0</v>
      </c>
      <c r="R7" s="9">
        <f>COUNTIFS(Tracking!G:G,A7,Tracking!D:D,C7,Tracking!C:C,"5v5",Tracking!J:J,"oc")+COUNTIFS(Tracking!G:G,A7,Tracking!D:D,C7,Tracking!C:C,"5v5",Tracking!J:J,"orrc")+COUNTIFS(Tracking!G:G,A7,Tracking!D:D,C7,Tracking!C:C,"5v5",Tracking!J:J,"oelc")</f>
        <v>0</v>
      </c>
      <c r="S7" s="9">
        <f>COUNTIFS(Tracking!G:G,A7,Tracking!D:D,C7,Tracking!C:C,"5v5",Tracking!J:J,"nl")+COUNTIFS(Tracking!G:G,A7,Tracking!D:D,C7,Tracking!C:C,"5v5",Tracking!J:J,"nc")+COUNTIFS(Tracking!G:G,A7,Tracking!D:D,C7,Tracking!C:C,"5v5",Tracking!J:J,"nr")+COUNTIFS(Tracking!G:G,A7,Tracking!D:D,C7,Tracking!C:C,"5v5",Tracking!J:J,"nsl")+COUNTIFS(Tracking!G:G,A7,Tracking!D:D,C7,Tracking!C:C,"5v5",Tracking!J:J,"nsc")+COUNTIFS(Tracking!G:G,A7,Tracking!D:D,C7,Tracking!C:C,"5v5",Tracking!J:J,"nsr")+COUNTIFS(Tracking!H:H,A7,Tracking!D:D,C7,Tracking!C:C,"5v5",Tracking!K:K,"nl")+COUNTIFS(Tracking!H:H,A7,Tracking!D:D,C7,Tracking!C:C,"5v5",Tracking!K:K,"nc")+COUNTIFS(Tracking!H:H,A7,Tracking!D:D,C7,Tracking!C:C,"5v5",Tracking!K:K,"nr")+COUNTIFS(Tracking!H:H,A7,Tracking!D:D,C7,Tracking!C:C,"5v5",Tracking!K:K,"nsl")+COUNTIFS(Tracking!H:H,A7,Tracking!D:D,C7,Tracking!C:C,"5v5",Tracking!K:K,"nsc")+COUNTIFS(Tracking!H:H,A7,Tracking!D:D,C7,Tracking!C:C,"5v5",Tracking!K:K,"nsr")+COUNTIFS(Tracking!I:I,A7,Tracking!D:D,C7,Tracking!C:C,"5v5",Tracking!L:L,"nl")+COUNTIFS(Tracking!I:I,A7,Tracking!D:D,C7,Tracking!C:C,"5v5",Tracking!L:L,"nc")+COUNTIFS(Tracking!I:I,A7,Tracking!D:D,C7,Tracking!C:C,"5v5",Tracking!L:L,"nr")+COUNTIFS(Tracking!I:I,A7,Tracking!D:D,C7,Tracking!C:C,"5v5",Tracking!L:L,"nsl")+COUNTIFS(Tracking!I:I,A7,Tracking!D:D,C7,Tracking!C:C,"5v5",Tracking!L:L,"nsc")+COUNTIFS(Tracking!I:I,A7,Tracking!D:D,C7,Tracking!C:C,"5v5",Tracking!L:L,"nsr")</f>
        <v>0</v>
      </c>
      <c r="T7" s="9">
        <f>COUNTIFS(Tracking!G:G,A7,Tracking!D:D,C7,Tracking!C:C,"5v5",Tracking!J:J,"dl")+COUNTIFS(Tracking!G:G,A7,Tracking!D:D,C7,Tracking!C:C,"5v5",Tracking!J:J,"dc")+COUNTIFS(Tracking!G:G,A7,Tracking!D:D,C7,Tracking!C:C,"5v5",Tracking!J:J,"dr")+COUNTIFS(Tracking!G:G,A7,Tracking!D:D,C7,Tracking!C:C,"5v5",Tracking!J:J,"dsl")+COUNTIFS(Tracking!G:G,A7,Tracking!D:D,C7,Tracking!C:C,"5v5",Tracking!J:J,"dsc")+COUNTIFS(Tracking!G:G,A7,Tracking!D:D,C7,Tracking!C:C,"5v5",Tracking!J:J,"dsr")+COUNTIFS(Tracking!H:H,A7,Tracking!D:D,C7,Tracking!C:C,"5v5",Tracking!K:K,"dl")+COUNTIFS(Tracking!H:H,A7,Tracking!D:D,C7,Tracking!C:C,"5v5",Tracking!K:K,"dc")+COUNTIFS(Tracking!H:H,A7,Tracking!D:D,C7,Tracking!C:C,"5v5",Tracking!K:K,"dr")+COUNTIFS(Tracking!H:H,A7,Tracking!D:D,C7,Tracking!C:C,"5v5",Tracking!K:K,"dsl")+COUNTIFS(Tracking!H:H,A7,Tracking!D:D,C7,Tracking!C:C,"5v5",Tracking!K:K,"dsc")+COUNTIFS(Tracking!H:H,A7,Tracking!D:D,C7,Tracking!C:C,"5v5",Tracking!K:K,"dsr")+COUNTIFS(Tracking!I:I,A7,Tracking!D:D,C7,Tracking!C:C,"5v5",Tracking!L:L,"dl")+COUNTIFS(Tracking!I:I,A7,Tracking!D:D,C7,Tracking!C:C,"5v5",Tracking!L:L,"dc")+COUNTIFS(Tracking!I:I,A7,Tracking!D:D,C7,Tracking!C:C,"5v5",Tracking!L:L,"dr")+COUNTIFS(Tracking!I:I,A7,Tracking!D:D,C7,Tracking!C:C,"5v5",Tracking!L:L,"dsl")+COUNTIFS(Tracking!I:I,A7,Tracking!D:D,C7,Tracking!C:C,"5v5",Tracking!L:L,"dsc")+COUNTIFS(Tracking!I:I,A7,Tracking!D:D,C7,Tracking!C:C,"5v5",Tracking!L:L,"dsr")</f>
        <v>0</v>
      </c>
      <c r="U7" s="9">
        <f>COUNTIFS(Tracking!E:E,A7,Tracking!D:D,C7,Tracking!C:C,"5v5",Tracking!P:P,"r")</f>
        <v>0</v>
      </c>
      <c r="V7" s="9">
        <f>COUNTIFS(Tracking!G:G,A7,Tracking!D:D,C7,Tracking!C:C,"5v5",Tracking!P:P,"r")+COUNTIFS(Tracking!H:H,A7,Tracking!D:D,C7,Tracking!C:C,"5v5",Tracking!P:P,"r")+COUNTIFS(Tracking!I:I,A7,Tracking!D:D,C7,Tracking!C:C,"5v5",Tracking!P:P,"r")</f>
        <v>0</v>
      </c>
      <c r="W7" s="9">
        <f>COUNTIFS(Tracking!E:E,A7,Tracking!D:D,C7,Tracking!C:C,"5v5",Tracking!P:P,"f")</f>
        <v>0</v>
      </c>
      <c r="X7" s="9">
        <f>COUNTIFS(Tracking!G:G,A7,Tracking!D:D,C7,Tracking!C:C,"5v5",Tracking!P:P,"f")+COUNTIFS(Tracking!H:H,A7,Tracking!D:D,C7,Tracking!C:C,"5v5",Tracking!P:P,"f")+COUNTIFS(Tracking!I:I,A7,Tracking!D:D,C7,Tracking!C:C,"5v5",Tracking!P:P,"f")</f>
        <v>1</v>
      </c>
      <c r="Y7" s="9">
        <f>COUNTIFS(Tracking!E:E,A7,Tracking!D:D,C7,Tracking!C:C,"5v5",Tracking!P:P,"c")</f>
        <v>0</v>
      </c>
      <c r="Z7" s="9">
        <f>COUNTIFS(Tracking!G:G,A7,Tracking!D:D,C7,Tracking!C:C,"5v5",Tracking!P:P,"c")+COUNTIFS(Tracking!H:H,A7,Tracking!D:D,C7,Tracking!C:C,"5v5",Tracking!P:P,"f")+COUNTIFS(Tracking!I:I,A7,Tracking!D:D,C7,Tracking!C:C,"5v5",Tracking!P:P,"f")</f>
        <v>1</v>
      </c>
      <c r="AA7" s="9">
        <f>COUNTIFS(Tracking!E:E,A7,Tracking!D:D,C7,Tracking!C:C,"5v5",Tracking!J:J,"orrl")+COUNTIFS(Tracking!E:E,A7,Tracking!D:D,C7,Tracking!C:C,"5v5",Tracking!J:J,"orrc")+COUNTIFS(Tracking!E:E,A7,Tracking!D:D,C7,Tracking!C:C,"5v5",Tracking!J:J,"orrr")+COUNTIFS(Tracking!E:E,A7,Tracking!D:D,C7,Tracking!C:C,"5v5",Tracking!J:J,"oell")+COUNTIFS(Tracking!E:E,A7,Tracking!D:D,C7,Tracking!C:C,"5v5",Tracking!J:J,"oelc")+COUNTIFS(Tracking!E:E,A7,Tracking!D:D,C7,Tracking!C:C,"5v5",Tracking!J:J,"oelr")</f>
        <v>0</v>
      </c>
      <c r="AB7" s="11">
        <f>COUNTIFS(Tracking!V:V,A7&amp;C7,Tracking!C:C,"5v5")-AD7</f>
        <v>2</v>
      </c>
      <c r="AC7" s="11">
        <f>COUNTIFS(Tracking!V:V,A7&amp;C7,Tracking!C:C,"5v5",Tracking!U:U,"C")</f>
        <v>1</v>
      </c>
      <c r="AD7" s="11">
        <f>COUNTIFS(Tracking!V:V,A7&amp;C7,Tracking!C:C,"5v5",Tracking!U:U,"F")</f>
        <v>1</v>
      </c>
      <c r="AE7" s="11">
        <f>COUNTIFS(Tracking!V:V,A7&amp;C7,Tracking!C:C,"5v5",Tracking!U:U,"C",Tracking!X:X,"Y")</f>
        <v>1</v>
      </c>
      <c r="AF7" s="11">
        <f>COUNTIFS(Tracking!Z:Z,A7&amp;C7,Tracking!C:C,"5v5")</f>
        <v>0</v>
      </c>
      <c r="AG7" s="11">
        <f>COUNTIFS(Tracking!V:V,A7&amp;C7,Tracking!C:C,"5v5",Tracking!U:U,"C",Tracking!AA:AA,"Y")</f>
        <v>0</v>
      </c>
      <c r="AH7" s="11">
        <f>COUNTIFS(Tracking!V:V,A7&amp;C7,Tracking!C:C,"5v5",Tracking!U:U,"D",Tracking!AA:AA,"Y")</f>
        <v>0</v>
      </c>
      <c r="AI7" s="11">
        <f>COUNTIFS(Tracking!AD:AD,A7&amp;C7)</f>
        <v>3</v>
      </c>
      <c r="AJ7" s="5">
        <f>COUNTIFS(Tracking!AE:AE,A7&amp;C7,Tracking!C:C,"5v5")+AK7</f>
        <v>3</v>
      </c>
      <c r="AK7" s="5">
        <f>COUNTIFS(Tracking!AB:AB,A7&amp;C7,Tracking!C:C,"5v5")</f>
        <v>1</v>
      </c>
      <c r="AL7" s="5">
        <f>COUNTIFS(Tracking!AB:AB,A7&amp;C7,Tracking!C:C,"5v5",Tracking!AC:AC,"CLE")+COUNTIFS(Tracking!AB:AB,A7&amp;C7,Tracking!C:C,"5v5",Tracking!AC:AC,"CEX")+COUNTIFS(Tracking!AB:AB,A7&amp;C7,Tracking!C:C,"5v5",Tracking!AC:AC,"PEX")+COUNTIFS(Tracking!AE:AE,A7&amp;C7,Tracking!C:C,"5v5",Tracking!AF:AF,"CLE")+COUNTIFS(Tracking!AE:AE,A7&amp;C7,Tracking!C:C,"5v5",Tracking!AF:AF,"CEX")+COUNTIFS(Tracking!AE:AE,A7&amp;C7,Tracking!C:C,"5v5",Tracking!AF:AF,"PEX")</f>
        <v>1</v>
      </c>
      <c r="AM7" s="5">
        <f>COUNTIFS(Tracking!AB:AB,A7&amp;C7,Tracking!C:C,"5v5",Tracking!AC:AC,"CEX")+COUNTIFS(Tracking!AB:AB,A7&amp;C7,Tracking!C:C,"5v5",Tracking!AC:AC,"PEX")+COUNTIFS(Tracking!AE:AE,A7&amp;C7,Tracking!C:C,"5v5",Tracking!AF:AF,"CEX")+COUNTIFS(Tracking!AE:AE,A7&amp;C7,Tracking!C:C,"5v5",Tracking!AF:AF,"PEX")</f>
        <v>1</v>
      </c>
      <c r="AN7" s="5">
        <f>COUNTIFS(Tracking!AB:AB,A7&amp;C7,Tracking!C:C,"5v5",Tracking!AC:AC,"CEX")+COUNTIFS(Tracking!AE:AE,A7&amp;C7,Tracking!C:C,"5v5",Tracking!AF:AF,"CEX")</f>
        <v>0</v>
      </c>
      <c r="AO7" s="5">
        <f>COUNTIFS(Tracking!AB:AB,A7&amp;C7,Tracking!C:C,"5v5",Tracking!AC:AC,"PEX")</f>
        <v>1</v>
      </c>
      <c r="AP7" s="5">
        <f>COUNTIFS(Tracking!AB:AB,A7&amp;C7,Tracking!C:C,"5v5",Tracking!AC:AC,"CLE")+COUNTIFS(Tracking!AE:AE,A7&amp;C7,Tracking!C:C,"5v5",Tracking!AF:AF,"CLE")</f>
        <v>0</v>
      </c>
      <c r="AQ7" s="5">
        <f>COUNTIFS(Tracking!AB:AB,A7&amp;C7,Tracking!C:C,"5v5",Tracking!AC:AC,"MEX")</f>
        <v>0</v>
      </c>
      <c r="AR7" s="5">
        <f>COUNTIFS(Tracking!AB:AB,A7&amp;C7,Tracking!C:C,"5v5",Tracking!AF:AF,"CEX")+COUNTIFS(Tracking!AB:AB,A7&amp;C7,Tracking!C:C,"5v5",Tracking!AF:AF,"PEX")+COUNTIFS(Tracking!AB:AB,A7&amp;C7,Tracking!C:C,"5v5",Tracking!AF:AF,"CLE")+COUNTIFS(Tracking!AB:AB,A7&amp;C7,Tracking!C:C,"5v5",Tracking!AC:AC,"CEX")+COUNTIFS(Tracking!AB:AB,A7&amp;C7,Tracking!C:C,"5v5",Tracking!AC:AC,"PEX")</f>
        <v>1</v>
      </c>
      <c r="AS7" s="5">
        <f>COUNTIFS(Tracking!AB:AB,A7&amp;C7,Tracking!C:C,"5v5",Tracking!AC:AC,"BOT")+COUNTIFS(Tracking!AB:AB,A7&amp;C7,Tracking!C:C,"5v5",Tracking!AF:AF,"FEX")</f>
        <v>0</v>
      </c>
      <c r="AT7" s="5">
        <f>COUNTIFS(Tracking!AB:AB,A7&amp;C7,Tracking!C:C,"5v5",Tracking!AC:AC,"EXC")</f>
        <v>0</v>
      </c>
      <c r="AU7" s="5">
        <f>COUNTIFS(Tracking!AB:AB,A7&amp;C7,Tracking!C:C,"5v5",Tracking!AC:AC,"FEX")+COUNTIFS(Tracking!AE:AE,A7&amp;C7,Tracking!C:C,"5v5",Tracking!AF:AF,"FEX")</f>
        <v>1</v>
      </c>
      <c r="AV7" s="5">
        <f>COUNTIFS(Tracking!AB:AB,A7&amp;C7,Tracking!C:C,"5v5",Tracking!AC:AC,"CLE")+COUNTIFS(Tracking!AB:AB,A7&amp;C7,Tracking!C:C,"5v5",Tracking!AC:AC,"CEX")+COUNTIFS(Tracking!AB:AB,A7&amp;C7,Tracking!C:C,"5v5",Tracking!AC:AC,"PEX")+COUNTIFS(Tracking!AB:AB,A7&amp;C7,Tracking!C:C,"5v5",Tracking!AC:AC,"FEX")+COUNTIFS(Tracking!AB:AB,A7&amp;C7,Tracking!C:C,"5v5",Tracking!AC:AC,"CLE")</f>
        <v>1</v>
      </c>
      <c r="AW7" s="5">
        <f>COUNTIFS(Tracking!AE:AE,A7&amp;C7,Tracking!C:C,"5v5",Tracking!AF:AF,"CLE")+COUNTIFS(Tracking!AE:AE,A7&amp;C7,Tracking!C:C,"5v5",Tracking!AF:AF,"CEX")+COUNTIFS(Tracking!AE:AE,A7&amp;C7,Tracking!C:C,"5v5",Tracking!AF:AF,"PEX")+COUNTIFS(Tracking!AE:AE,A7&amp;C7,Tracking!C:C,"5v5",Tracking!AF:AF,"CLE")</f>
        <v>0</v>
      </c>
      <c r="AX7" s="1">
        <f>COUNTIFS(Tracking!W:W,A7&amp;C7,Tracking!C:C,"5v5")</f>
        <v>0</v>
      </c>
      <c r="AY7" s="1">
        <f>COUNTIFS(Tracking!W:W,A7&amp;C7,Tracking!C:C,"5v5",Tracking!U:U,"C")</f>
        <v>0</v>
      </c>
      <c r="AZ7" s="1">
        <f>COUNTIFS(Tracking!W:W,A7&amp;C7,Tracking!C:C,"5v5",Tracking!U:U,"F")</f>
        <v>0</v>
      </c>
      <c r="BA7" s="1">
        <f>COUNTIFS(Tracking!W:W,A7&amp;C7,Tracking!C:C,"5v5",Tracking!X:X,"Y")</f>
        <v>0</v>
      </c>
      <c r="BB7" s="1">
        <f>COUNTIFS(Tracking!W:W,A7&amp;C7,Tracking!C:C,"5v5",Tracking!U:U,"C",Tracking!AA:AA,"Y")</f>
        <v>0</v>
      </c>
      <c r="BC7" s="1">
        <f>COUNTIFS(Tracking!W:W,A7&amp;C7,Tracking!C:C,"5v5",Tracking!U:U,"D",Tracking!AA:AA,"Y")</f>
        <v>0</v>
      </c>
      <c r="BD7" s="10">
        <f>COUNTIFS(Tracking!V:V,A7&amp;C7,Tracking!C:C,"5v4")</f>
        <v>0</v>
      </c>
      <c r="BE7" s="10">
        <f>COUNTIFS(Tracking!V:V,A7&amp;C7,Tracking!C:C,"5v4",Tracking!U:U,"C")</f>
        <v>0</v>
      </c>
      <c r="BF7" s="10">
        <f>COUNTIFS(Tracking!V:V,A7&amp;C7,Tracking!C:C,"5v4",Tracking!X:X,"Y")</f>
        <v>0</v>
      </c>
      <c r="BG7" s="10">
        <f>COUNTIFS(Tracking!V:V,A7&amp;C7,Tracking!C:C,"4v5")</f>
        <v>0</v>
      </c>
      <c r="BH7" s="10">
        <f>COUNTIFS(Tracking!W:W,A7&amp;C7,Tracking!C:C,"5v4",Tracking!U:U,"D")+COUNTIFS(Tracking!W:W,A7&amp;C7,Tracking!C:C,"5v4",Tracking!U:U,"F")</f>
        <v>0</v>
      </c>
      <c r="BI7" s="10">
        <f>COUNTIFS(Tracking!E:E,A7,Tracking!D:D,C7,Tracking!C:C,"5v4")</f>
        <v>0</v>
      </c>
      <c r="BJ7" s="10">
        <f>COUNTIFS(Tracking!G:G,A7,Tracking!D:D,C7,Tracking!C:C,"5v4")+COUNTIFS(Tracking!H:H,A7,Tracking!D:D,C7,Tracking!C:C,"5v4")+COUNTIFS(Tracking!I:I,A7,Tracking!D:D,C7,Tracking!C:C,"5v4")</f>
        <v>0</v>
      </c>
      <c r="BK7" s="10">
        <f>COUNTIFS(Tracking!G:G,A7,Tracking!D:D,C7,Tracking!C:C,"5v4")</f>
        <v>0</v>
      </c>
      <c r="BL7" s="10">
        <f>COUNTIFS(Tracking!E:E,A7,Tracking!D:D,C7,Tracking!C:C,"5v4",Tracking!M:M,"Y")</f>
        <v>0</v>
      </c>
      <c r="BM7" s="10">
        <f>COUNTIFS(Tracking!G:G,A7,Tracking!D:D,C7,Tracking!C:C,"5v4",Tracking!M:M,"Y")</f>
        <v>0</v>
      </c>
      <c r="BN7" s="10">
        <f>COUNTIFS(Tracking!G:G,A7,Tracking!D:D,C7,Tracking!J:J,"orrl",Tracking!C:C,"5v4")+COUNTIFS(Tracking!G:G,A7,Tracking!D:D,C7,Tracking!J:J,"orrc",Tracking!C:C,"5v4")+COUNTIFS(Tracking!G:G,A7,Tracking!D:D,C7,Tracking!J:J,"orrr",Tracking!C:C,"5v4")</f>
        <v>0</v>
      </c>
      <c r="BO7" s="10">
        <f>COUNTIFS(Tracking!G:G,A7,Tracking!D:D,C7,Tracking!C:C,"5v4",Tracking!J:J,"opl")+COUNTIFS(Tracking!G:G,A7,Tracking!D:D,C7,Tracking!C:C,"5v4",Tracking!J:J,"opc")+COUNTIFS(Tracking!G:G,A7,Tracking!D:D,C7,Tracking!C:C,"5v4",Tracking!J:J,"opr")+COUNTIFS(Tracking!G:G,A7,Tracking!D:D,C7,Tracking!C:C,"5v4",Tracking!J:J,"oelpl")+COUNTIFS(Tracking!G:G,A7,Tracking!D:D,C7,Tracking!C:C,"5v4",Tracking!J:J,"oelpc")+COUNTIFS(Tracking!G:G,A7,Tracking!D:D,C7,Tracking!C:C,"5v4",Tracking!J:J,"oelpr")</f>
        <v>0</v>
      </c>
      <c r="BP7" s="10">
        <f>COUNTIFS(Tracking!G:G,A7,Tracking!D:D,C7,Tracking!C:C,"5v4",Tracking!J:J,"oell")+COUNTIFS(Tracking!G:G,A7,Tracking!D:D,C7,Tracking!C:C,"5v4",Tracking!J:J,"oelc")+COUNTIFS(Tracking!G:G,A7,Tracking!D:D,C7,Tracking!C:C,"5v4",Tracking!J:J,"oelr")</f>
        <v>0</v>
      </c>
      <c r="BQ7" s="12">
        <f>COUNTIFS(Tracking!E:E,A7,Tracking!D:D,C7,Tracking!C:C,"5v5",Tracking!F:F,"o")</f>
        <v>0</v>
      </c>
      <c r="BR7" s="12">
        <f>COUNTIFS(Tracking!E:E,A7,Tracking!D:D,C7,Tracking!C:C,"5v5",Tracking!F:F,"r")</f>
        <v>0</v>
      </c>
      <c r="BS7" s="12">
        <f>COUNTIFS(Tracking!E:E,A7,Tracking!D:D,C7,Tracking!C:C,"5v5",Tracking!F:F,"t")</f>
        <v>0</v>
      </c>
      <c r="BT7" s="12">
        <f>COUNTIFS(Tracking!G:G,A7,Tracking!D:D,C7,Tracking!C:C,"5v5",Tracking!F:F,"o")</f>
        <v>0</v>
      </c>
      <c r="BU7" s="12">
        <f>COUNTIFS(Tracking!E:E,A6,Tracking!D:D,C7,Tracking!C:C,"5v5",Tracking!F:F,"r")</f>
        <v>0</v>
      </c>
      <c r="BV7" s="12">
        <f>COUNTIFS(Tracking!G:G,A7,Tracking!D:D,C7,Tracking!C:C,"5v5",Tracking!F:F,"T")</f>
        <v>0</v>
      </c>
      <c r="BW7" s="2">
        <f t="shared" si="1"/>
        <v>0.125</v>
      </c>
      <c r="BX7" s="2">
        <f t="shared" si="2"/>
        <v>5.5E-2</v>
      </c>
      <c r="BY7" s="2">
        <f t="shared" si="3"/>
        <v>0</v>
      </c>
      <c r="BZ7" s="2">
        <f t="shared" si="4"/>
        <v>0</v>
      </c>
      <c r="CA7" s="2">
        <f t="shared" si="5"/>
        <v>2.5000000000000001E-2</v>
      </c>
      <c r="CB7" s="2">
        <f t="shared" si="6"/>
        <v>4.4999999999999998E-2</v>
      </c>
      <c r="CC7" s="2">
        <f t="shared" si="7"/>
        <v>0</v>
      </c>
      <c r="CD7" s="2">
        <f t="shared" si="8"/>
        <v>0.125</v>
      </c>
    </row>
    <row r="8" spans="1:113" x14ac:dyDescent="0.35">
      <c r="A8" s="8">
        <v>48</v>
      </c>
      <c r="B8" s="8" t="s">
        <v>217</v>
      </c>
      <c r="C8" s="8" t="s">
        <v>119</v>
      </c>
      <c r="D8" s="8" t="s">
        <v>165</v>
      </c>
      <c r="E8" s="8">
        <v>13.05</v>
      </c>
      <c r="F8" s="19" t="s">
        <v>250</v>
      </c>
      <c r="G8" s="9">
        <f>COUNTIFS(Tracking!E:E,A8,Tracking!D:D,C8,Tracking!C:C,"5v5")</f>
        <v>4</v>
      </c>
      <c r="H8" s="9">
        <f>COUNTIFS(Tracking!E:E,A8,Tracking!D:D,C8,Tracking!N:N,"y",Tracking!C:C,"5v5")</f>
        <v>1</v>
      </c>
      <c r="I8" s="9">
        <f>COUNTIFS(Tracking!E:E,A8,Tracking!D:D,C8,Tracking!M:M,"y",Tracking!C:C,"5v5")</f>
        <v>1</v>
      </c>
      <c r="J8" s="9">
        <f t="shared" si="0"/>
        <v>3</v>
      </c>
      <c r="K8" s="9">
        <f>COUNTIFS(Tracking!G:G,A8,Tracking!D:D,C8,Tracking!C:C,"5v5")</f>
        <v>3</v>
      </c>
      <c r="L8" s="9">
        <f>COUNTIFS(Tracking!H:H,A8,Tracking!D:D,C8,Tracking!C:C,"5v5")</f>
        <v>0</v>
      </c>
      <c r="M8" s="9">
        <f>COUNTIFS(Tracking!I:I,A8,Tracking!D:D,C8,Tracking!C:C,"5v5")</f>
        <v>0</v>
      </c>
      <c r="N8" s="9">
        <f>COUNTIFS(Tracking!G:G,A8,Tracking!D:D,C8,Tracking!C:C,"5v5",Tracking!M:M,"y")</f>
        <v>0</v>
      </c>
      <c r="O8" s="9">
        <f>COUNTIFS(Tracking!G:G,A8,Tracking!D:D,C8,Tracking!C:C,"5v5",Tracking!J:J,"orrl")+COUNTIFS(Tracking!G:G,A8,Tracking!D:D,C8,Tracking!C:C,"5v5",Tracking!J:J,"orrc")+COUNTIFS(Tracking!G:G,A8,Tracking!D:D,C8,Tracking!C:C,"5v5",Tracking!J:J,"orrr")+COUNTIFS(Tracking!G:G,A8,Tracking!D:D,C8,Tracking!C:C,"5v5",Tracking!J:J,"oelrrl")+COUNTIFS(Tracking!G:G,A8,Tracking!D:D,C8,Tracking!C:C,"5v5",Tracking!J:J,"oelrrc")+COUNTIFS(Tracking!G:G,A8,Tracking!D:D,C8,Tracking!C:C,"5v5",Tracking!J:J,"oelrrr")</f>
        <v>0</v>
      </c>
      <c r="P8" s="9">
        <f>COUNTIFS(Tracking!G:G,A8,Tracking!D:D,C8,Tracking!C:C,"5v5",Tracking!J:J,"opl")+COUNTIFS(Tracking!G:G,A8,Tracking!D:D,C8,Tracking!C:C,"5v5",Tracking!J:J,"opc")+COUNTIFS(Tracking!G:G,A8,Tracking!D:D,C8,Tracking!C:C,"5v5",Tracking!J:J,"opr")+COUNTIFS(Tracking!G:G,A8,Tracking!D:D,C8,Tracking!C:C,"5v5",Tracking!J:J,"oelpl")+COUNTIFS(Tracking!G:G,A8,Tracking!D:D,C8,Tracking!C:C,"5v5",Tracking!J:J,"oelpc")+COUNTIFS(Tracking!G:G,A8,Tracking!D:D,C8,Tracking!C:C,"5v5",Tracking!J:J,"oelpr")</f>
        <v>0</v>
      </c>
      <c r="Q8" s="9">
        <f>COUNTIFS(Tracking!G:G,A8,Tracking!D:D,C8,Tracking!C:C,"5v5",Tracking!J:J,"oell")+COUNTIFS(Tracking!G:G,A8,Tracking!D:D,C8,Tracking!C:C,"5v5",Tracking!J:J,"oelc")+COUNTIFS(Tracking!G:G,A8,Tracking!D:D,C8,Tracking!C:C,"5v5",Tracking!J:J,"oelr")</f>
        <v>0</v>
      </c>
      <c r="R8" s="9">
        <f>COUNTIFS(Tracking!G:G,A8,Tracking!D:D,C8,Tracking!C:C,"5v5",Tracking!J:J,"oc")+COUNTIFS(Tracking!G:G,A8,Tracking!D:D,C8,Tracking!C:C,"5v5",Tracking!J:J,"orrc")+COUNTIFS(Tracking!G:G,A8,Tracking!D:D,C8,Tracking!C:C,"5v5",Tracking!J:J,"oelc")</f>
        <v>0</v>
      </c>
      <c r="S8" s="9">
        <f>COUNTIFS(Tracking!G:G,A8,Tracking!D:D,C8,Tracking!C:C,"5v5",Tracking!J:J,"nl")+COUNTIFS(Tracking!G:G,A8,Tracking!D:D,C8,Tracking!C:C,"5v5",Tracking!J:J,"nc")+COUNTIFS(Tracking!G:G,A8,Tracking!D:D,C8,Tracking!C:C,"5v5",Tracking!J:J,"nr")+COUNTIFS(Tracking!G:G,A8,Tracking!D:D,C8,Tracking!C:C,"5v5",Tracking!J:J,"nsl")+COUNTIFS(Tracking!G:G,A8,Tracking!D:D,C8,Tracking!C:C,"5v5",Tracking!J:J,"nsc")+COUNTIFS(Tracking!G:G,A8,Tracking!D:D,C8,Tracking!C:C,"5v5",Tracking!J:J,"nsr")+COUNTIFS(Tracking!H:H,A8,Tracking!D:D,C8,Tracking!C:C,"5v5",Tracking!K:K,"nl")+COUNTIFS(Tracking!H:H,A8,Tracking!D:D,C8,Tracking!C:C,"5v5",Tracking!K:K,"nc")+COUNTIFS(Tracking!H:H,A8,Tracking!D:D,C8,Tracking!C:C,"5v5",Tracking!K:K,"nr")+COUNTIFS(Tracking!H:H,A8,Tracking!D:D,C8,Tracking!C:C,"5v5",Tracking!K:K,"nsl")+COUNTIFS(Tracking!H:H,A8,Tracking!D:D,C8,Tracking!C:C,"5v5",Tracking!K:K,"nsc")+COUNTIFS(Tracking!H:H,A8,Tracking!D:D,C8,Tracking!C:C,"5v5",Tracking!K:K,"nsr")+COUNTIFS(Tracking!I:I,A8,Tracking!D:D,C8,Tracking!C:C,"5v5",Tracking!L:L,"nl")+COUNTIFS(Tracking!I:I,A8,Tracking!D:D,C8,Tracking!C:C,"5v5",Tracking!L:L,"nc")+COUNTIFS(Tracking!I:I,A8,Tracking!D:D,C8,Tracking!C:C,"5v5",Tracking!L:L,"nr")+COUNTIFS(Tracking!I:I,A8,Tracking!D:D,C8,Tracking!C:C,"5v5",Tracking!L:L,"nsl")+COUNTIFS(Tracking!I:I,A8,Tracking!D:D,C8,Tracking!C:C,"5v5",Tracking!L:L,"nsc")+COUNTIFS(Tracking!I:I,A8,Tracking!D:D,C8,Tracking!C:C,"5v5",Tracking!L:L,"nsr")</f>
        <v>0</v>
      </c>
      <c r="T8" s="9">
        <f>COUNTIFS(Tracking!G:G,A8,Tracking!D:D,C8,Tracking!C:C,"5v5",Tracking!J:J,"dl")+COUNTIFS(Tracking!G:G,A8,Tracking!D:D,C8,Tracking!C:C,"5v5",Tracking!J:J,"dc")+COUNTIFS(Tracking!G:G,A8,Tracking!D:D,C8,Tracking!C:C,"5v5",Tracking!J:J,"dr")+COUNTIFS(Tracking!G:G,A8,Tracking!D:D,C8,Tracking!C:C,"5v5",Tracking!J:J,"dsl")+COUNTIFS(Tracking!G:G,A8,Tracking!D:D,C8,Tracking!C:C,"5v5",Tracking!J:J,"dsc")+COUNTIFS(Tracking!G:G,A8,Tracking!D:D,C8,Tracking!C:C,"5v5",Tracking!J:J,"dsr")+COUNTIFS(Tracking!H:H,A8,Tracking!D:D,C8,Tracking!C:C,"5v5",Tracking!K:K,"dl")+COUNTIFS(Tracking!H:H,A8,Tracking!D:D,C8,Tracking!C:C,"5v5",Tracking!K:K,"dc")+COUNTIFS(Tracking!H:H,A8,Tracking!D:D,C8,Tracking!C:C,"5v5",Tracking!K:K,"dr")+COUNTIFS(Tracking!H:H,A8,Tracking!D:D,C8,Tracking!C:C,"5v5",Tracking!K:K,"dsl")+COUNTIFS(Tracking!H:H,A8,Tracking!D:D,C8,Tracking!C:C,"5v5",Tracking!K:K,"dsc")+COUNTIFS(Tracking!H:H,A8,Tracking!D:D,C8,Tracking!C:C,"5v5",Tracking!K:K,"dsr")+COUNTIFS(Tracking!I:I,A8,Tracking!D:D,C8,Tracking!C:C,"5v5",Tracking!L:L,"dl")+COUNTIFS(Tracking!I:I,A8,Tracking!D:D,C8,Tracking!C:C,"5v5",Tracking!L:L,"dc")+COUNTIFS(Tracking!I:I,A8,Tracking!D:D,C8,Tracking!C:C,"5v5",Tracking!L:L,"dr")+COUNTIFS(Tracking!I:I,A8,Tracking!D:D,C8,Tracking!C:C,"5v5",Tracking!L:L,"dsl")+COUNTIFS(Tracking!I:I,A8,Tracking!D:D,C8,Tracking!C:C,"5v5",Tracking!L:L,"dsc")+COUNTIFS(Tracking!I:I,A8,Tracking!D:D,C8,Tracking!C:C,"5v5",Tracking!L:L,"dsr")</f>
        <v>0</v>
      </c>
      <c r="U8" s="9">
        <f>COUNTIFS(Tracking!E:E,A8,Tracking!D:D,C8,Tracking!C:C,"5v5",Tracking!P:P,"r")</f>
        <v>2</v>
      </c>
      <c r="V8" s="9">
        <f>COUNTIFS(Tracking!G:G,A8,Tracking!D:D,C8,Tracking!C:C,"5v5",Tracking!P:P,"r")+COUNTIFS(Tracking!H:H,A8,Tracking!D:D,C8,Tracking!C:C,"5v5",Tracking!P:P,"r")+COUNTIFS(Tracking!I:I,A8,Tracking!D:D,C8,Tracking!C:C,"5v5",Tracking!P:P,"r")</f>
        <v>1</v>
      </c>
      <c r="W8" s="9">
        <f>COUNTIFS(Tracking!E:E,A8,Tracking!D:D,C8,Tracking!C:C,"5v5",Tracking!P:P,"f")</f>
        <v>2</v>
      </c>
      <c r="X8" s="9">
        <f>COUNTIFS(Tracking!G:G,A8,Tracking!D:D,C8,Tracking!C:C,"5v5",Tracking!P:P,"f")+COUNTIFS(Tracking!H:H,A8,Tracking!D:D,C8,Tracking!C:C,"5v5",Tracking!P:P,"f")+COUNTIFS(Tracking!I:I,A8,Tracking!D:D,C8,Tracking!C:C,"5v5",Tracking!P:P,"f")</f>
        <v>0</v>
      </c>
      <c r="Y8" s="9">
        <f>COUNTIFS(Tracking!E:E,A8,Tracking!D:D,C8,Tracking!C:C,"5v5",Tracking!P:P,"c")</f>
        <v>0</v>
      </c>
      <c r="Z8" s="9">
        <f>COUNTIFS(Tracking!G:G,A8,Tracking!D:D,C8,Tracking!C:C,"5v5",Tracking!P:P,"c")+COUNTIFS(Tracking!H:H,A8,Tracking!D:D,C8,Tracking!C:C,"5v5",Tracking!P:P,"f")+COUNTIFS(Tracking!I:I,A8,Tracking!D:D,C8,Tracking!C:C,"5v5",Tracking!P:P,"f")</f>
        <v>0</v>
      </c>
      <c r="AA8" s="9">
        <f>COUNTIFS(Tracking!E:E,A8,Tracking!D:D,C8,Tracking!C:C,"5v5",Tracking!J:J,"orrl")+COUNTIFS(Tracking!E:E,A8,Tracking!D:D,C8,Tracking!C:C,"5v5",Tracking!J:J,"orrc")+COUNTIFS(Tracking!E:E,A8,Tracking!D:D,C8,Tracking!C:C,"5v5",Tracking!J:J,"orrr")+COUNTIFS(Tracking!E:E,A8,Tracking!D:D,C8,Tracking!C:C,"5v5",Tracking!J:J,"oell")+COUNTIFS(Tracking!E:E,A8,Tracking!D:D,C8,Tracking!C:C,"5v5",Tracking!J:J,"oelc")+COUNTIFS(Tracking!E:E,A8,Tracking!D:D,C8,Tracking!C:C,"5v5",Tracking!J:J,"oelr")</f>
        <v>0</v>
      </c>
      <c r="AB8" s="11">
        <f>COUNTIFS(Tracking!V:V,A8&amp;C8,Tracking!C:C,"5v5")-AD8</f>
        <v>1</v>
      </c>
      <c r="AC8" s="11">
        <f>COUNTIFS(Tracking!V:V,A8&amp;C8,Tracking!C:C,"5v5",Tracking!U:U,"C")</f>
        <v>1</v>
      </c>
      <c r="AD8" s="11">
        <f>COUNTIFS(Tracking!V:V,A8&amp;C8,Tracking!C:C,"5v5",Tracking!U:U,"F")</f>
        <v>0</v>
      </c>
      <c r="AE8" s="11">
        <f>COUNTIFS(Tracking!V:V,A8&amp;C8,Tracking!C:C,"5v5",Tracking!U:U,"C",Tracking!X:X,"Y")</f>
        <v>1</v>
      </c>
      <c r="AF8" s="11">
        <f>COUNTIFS(Tracking!Z:Z,A8&amp;C8,Tracking!C:C,"5v5")</f>
        <v>0</v>
      </c>
      <c r="AG8" s="11">
        <f>COUNTIFS(Tracking!V:V,A8&amp;C8,Tracking!C:C,"5v5",Tracking!U:U,"C",Tracking!AA:AA,"Y")</f>
        <v>0</v>
      </c>
      <c r="AH8" s="11">
        <f>COUNTIFS(Tracking!V:V,A8&amp;C8,Tracking!C:C,"5v5",Tracking!U:U,"D",Tracking!AA:AA,"Y")</f>
        <v>0</v>
      </c>
      <c r="AI8" s="11">
        <f>COUNTIFS(Tracking!AD:AD,A8&amp;C8)</f>
        <v>1</v>
      </c>
      <c r="AJ8" s="5">
        <f>COUNTIFS(Tracking!AE:AE,A8&amp;C8,Tracking!C:C,"5v5")+AK8</f>
        <v>0</v>
      </c>
      <c r="AK8" s="5">
        <f>COUNTIFS(Tracking!AB:AB,A8&amp;C8,Tracking!C:C,"5v5")</f>
        <v>0</v>
      </c>
      <c r="AL8" s="5">
        <f>COUNTIFS(Tracking!AB:AB,A8&amp;C8,Tracking!C:C,"5v5",Tracking!AC:AC,"CLE")+COUNTIFS(Tracking!AB:AB,A8&amp;C8,Tracking!C:C,"5v5",Tracking!AC:AC,"CEX")+COUNTIFS(Tracking!AB:AB,A8&amp;C8,Tracking!C:C,"5v5",Tracking!AC:AC,"PEX")+COUNTIFS(Tracking!AE:AE,A8&amp;C8,Tracking!C:C,"5v5",Tracking!AF:AF,"CLE")+COUNTIFS(Tracking!AE:AE,A8&amp;C8,Tracking!C:C,"5v5",Tracking!AF:AF,"CEX")+COUNTIFS(Tracking!AE:AE,A8&amp;C8,Tracking!C:C,"5v5",Tracking!AF:AF,"PEX")</f>
        <v>0</v>
      </c>
      <c r="AM8" s="5">
        <f>COUNTIFS(Tracking!AB:AB,A8&amp;C8,Tracking!C:C,"5v5",Tracking!AC:AC,"CEX")+COUNTIFS(Tracking!AB:AB,A8&amp;C8,Tracking!C:C,"5v5",Tracking!AC:AC,"PEX")+COUNTIFS(Tracking!AE:AE,A8&amp;C8,Tracking!C:C,"5v5",Tracking!AF:AF,"CEX")+COUNTIFS(Tracking!AE:AE,A8&amp;C8,Tracking!C:C,"5v5",Tracking!AF:AF,"PEX")</f>
        <v>0</v>
      </c>
      <c r="AN8" s="5">
        <f>COUNTIFS(Tracking!AB:AB,A8&amp;C8,Tracking!C:C,"5v5",Tracking!AC:AC,"CEX")+COUNTIFS(Tracking!AE:AE,A8&amp;C8,Tracking!C:C,"5v5",Tracking!AF:AF,"CEX")</f>
        <v>0</v>
      </c>
      <c r="AO8" s="5">
        <f>COUNTIFS(Tracking!AB:AB,A8&amp;C8,Tracking!C:C,"5v5",Tracking!AC:AC,"PEX")</f>
        <v>0</v>
      </c>
      <c r="AP8" s="5">
        <f>COUNTIFS(Tracking!AB:AB,A8&amp;C8,Tracking!C:C,"5v5",Tracking!AC:AC,"CLE")+COUNTIFS(Tracking!AE:AE,A8&amp;C8,Tracking!C:C,"5v5",Tracking!AF:AF,"CLE")</f>
        <v>0</v>
      </c>
      <c r="AQ8" s="5">
        <f>COUNTIFS(Tracking!AB:AB,A8&amp;C8,Tracking!C:C,"5v5",Tracking!AC:AC,"MEX")</f>
        <v>0</v>
      </c>
      <c r="AR8" s="5">
        <f>COUNTIFS(Tracking!AB:AB,A8&amp;C8,Tracking!C:C,"5v5",Tracking!AF:AF,"CEX")+COUNTIFS(Tracking!AB:AB,A8&amp;C8,Tracking!C:C,"5v5",Tracking!AF:AF,"PEX")+COUNTIFS(Tracking!AB:AB,A8&amp;C8,Tracking!C:C,"5v5",Tracking!AF:AF,"CLE")+COUNTIFS(Tracking!AB:AB,A8&amp;C8,Tracking!C:C,"5v5",Tracking!AC:AC,"CEX")+COUNTIFS(Tracking!AB:AB,A8&amp;C8,Tracking!C:C,"5v5",Tracking!AC:AC,"PEX")</f>
        <v>0</v>
      </c>
      <c r="AS8" s="5">
        <f>COUNTIFS(Tracking!AB:AB,A8&amp;C8,Tracking!C:C,"5v5",Tracking!AC:AC,"BOT")+COUNTIFS(Tracking!AB:AB,A8&amp;C8,Tracking!C:C,"5v5",Tracking!AF:AF,"FEX")</f>
        <v>0</v>
      </c>
      <c r="AT8" s="5">
        <f>COUNTIFS(Tracking!AB:AB,A8&amp;C8,Tracking!C:C,"5v5",Tracking!AC:AC,"EXC")</f>
        <v>0</v>
      </c>
      <c r="AU8" s="5">
        <f>COUNTIFS(Tracking!AB:AB,A8&amp;C8,Tracking!C:C,"5v5",Tracking!AC:AC,"FEX")+COUNTIFS(Tracking!AE:AE,A8&amp;C8,Tracking!C:C,"5v5",Tracking!AF:AF,"FEX")</f>
        <v>0</v>
      </c>
      <c r="AV8" s="5">
        <f>COUNTIFS(Tracking!AB:AB,A8&amp;C8,Tracking!C:C,"5v5",Tracking!AC:AC,"CLE")+COUNTIFS(Tracking!AB:AB,A8&amp;C8,Tracking!C:C,"5v5",Tracking!AC:AC,"CEX")+COUNTIFS(Tracking!AB:AB,A8&amp;C8,Tracking!C:C,"5v5",Tracking!AC:AC,"PEX")+COUNTIFS(Tracking!AB:AB,A8&amp;C8,Tracking!C:C,"5v5",Tracking!AC:AC,"FEX")+COUNTIFS(Tracking!AB:AB,A8&amp;C8,Tracking!C:C,"5v5",Tracking!AC:AC,"CLE")</f>
        <v>0</v>
      </c>
      <c r="AW8" s="5">
        <f>COUNTIFS(Tracking!AE:AE,A8&amp;C8,Tracking!C:C,"5v5",Tracking!AF:AF,"CLE")+COUNTIFS(Tracking!AE:AE,A8&amp;C8,Tracking!C:C,"5v5",Tracking!AF:AF,"CEX")+COUNTIFS(Tracking!AE:AE,A8&amp;C8,Tracking!C:C,"5v5",Tracking!AF:AF,"PEX")+COUNTIFS(Tracking!AE:AE,A8&amp;C8,Tracking!C:C,"5v5",Tracking!AF:AF,"CLE")</f>
        <v>0</v>
      </c>
      <c r="AX8" s="1">
        <f>COUNTIFS(Tracking!W:W,A8&amp;C8,Tracking!C:C,"5v5")</f>
        <v>1</v>
      </c>
      <c r="AY8" s="1">
        <f>COUNTIFS(Tracking!W:W,A8&amp;C8,Tracking!C:C,"5v5",Tracking!U:U,"C")</f>
        <v>0</v>
      </c>
      <c r="AZ8" s="1">
        <f>COUNTIFS(Tracking!W:W,A8&amp;C8,Tracking!C:C,"5v5",Tracking!U:U,"F")</f>
        <v>1</v>
      </c>
      <c r="BA8" s="1">
        <f>COUNTIFS(Tracking!W:W,A8&amp;C8,Tracking!C:C,"5v5",Tracking!X:X,"Y")</f>
        <v>0</v>
      </c>
      <c r="BB8" s="1">
        <f>COUNTIFS(Tracking!W:W,A8&amp;C8,Tracking!C:C,"5v5",Tracking!U:U,"C",Tracking!AA:AA,"Y")</f>
        <v>0</v>
      </c>
      <c r="BC8" s="1">
        <f>COUNTIFS(Tracking!W:W,A8&amp;C8,Tracking!C:C,"5v5",Tracking!U:U,"D",Tracking!AA:AA,"Y")</f>
        <v>0</v>
      </c>
      <c r="BD8" s="10">
        <f>COUNTIFS(Tracking!V:V,A8&amp;C8,Tracking!C:C,"5v4")</f>
        <v>3</v>
      </c>
      <c r="BE8" s="10">
        <f>COUNTIFS(Tracking!V:V,A8&amp;C8,Tracking!C:C,"5v4",Tracking!U:U,"C")</f>
        <v>2</v>
      </c>
      <c r="BF8" s="10">
        <f>COUNTIFS(Tracking!V:V,A8&amp;C8,Tracking!C:C,"5v4",Tracking!X:X,"Y")</f>
        <v>2</v>
      </c>
      <c r="BG8" s="10">
        <f>COUNTIFS(Tracking!V:V,A8&amp;C8,Tracking!C:C,"4v5")</f>
        <v>0</v>
      </c>
      <c r="BH8" s="10">
        <f>COUNTIFS(Tracking!W:W,A8&amp;C8,Tracking!C:C,"5v4",Tracking!U:U,"D")+COUNTIFS(Tracking!W:W,A8&amp;C8,Tracking!C:C,"5v4",Tracking!U:U,"F")</f>
        <v>0</v>
      </c>
      <c r="BI8" s="10">
        <f>COUNTIFS(Tracking!E:E,A8,Tracking!D:D,C8,Tracking!C:C,"5v4")</f>
        <v>2</v>
      </c>
      <c r="BJ8" s="10">
        <f>COUNTIFS(Tracking!G:G,A8,Tracking!D:D,C8,Tracking!C:C,"5v4")+COUNTIFS(Tracking!H:H,A8,Tracking!D:D,C8,Tracking!C:C,"5v4")+COUNTIFS(Tracking!I:I,A8,Tracking!D:D,C8,Tracking!C:C,"5v4")</f>
        <v>1</v>
      </c>
      <c r="BK8" s="10">
        <f>COUNTIFS(Tracking!G:G,A8,Tracking!D:D,C8,Tracking!C:C,"5v4")</f>
        <v>1</v>
      </c>
      <c r="BL8" s="10">
        <f>COUNTIFS(Tracking!E:E,A8,Tracking!D:D,C8,Tracking!C:C,"5v4",Tracking!M:M,"Y")</f>
        <v>1</v>
      </c>
      <c r="BM8" s="10">
        <f>COUNTIFS(Tracking!G:G,A8,Tracking!D:D,C8,Tracking!C:C,"5v4",Tracking!M:M,"Y")</f>
        <v>0</v>
      </c>
      <c r="BN8" s="10">
        <f>COUNTIFS(Tracking!G:G,A8,Tracking!D:D,C8,Tracking!J:J,"orrl",Tracking!C:C,"5v4")+COUNTIFS(Tracking!G:G,A8,Tracking!D:D,C8,Tracking!J:J,"orrc",Tracking!C:C,"5v4")+COUNTIFS(Tracking!G:G,A8,Tracking!D:D,C8,Tracking!J:J,"orrr",Tracking!C:C,"5v4")</f>
        <v>0</v>
      </c>
      <c r="BO8" s="10">
        <f>COUNTIFS(Tracking!G:G,A8,Tracking!D:D,C8,Tracking!C:C,"5v4",Tracking!J:J,"opl")+COUNTIFS(Tracking!G:G,A8,Tracking!D:D,C8,Tracking!C:C,"5v4",Tracking!J:J,"opc")+COUNTIFS(Tracking!G:G,A8,Tracking!D:D,C8,Tracking!C:C,"5v4",Tracking!J:J,"opr")+COUNTIFS(Tracking!G:G,A8,Tracking!D:D,C8,Tracking!C:C,"5v4",Tracking!J:J,"oelpl")+COUNTIFS(Tracking!G:G,A8,Tracking!D:D,C8,Tracking!C:C,"5v4",Tracking!J:J,"oelpc")+COUNTIFS(Tracking!G:G,A8,Tracking!D:D,C8,Tracking!C:C,"5v4",Tracking!J:J,"oelpr")</f>
        <v>1</v>
      </c>
      <c r="BP8" s="10">
        <f>COUNTIFS(Tracking!G:G,A8,Tracking!D:D,C8,Tracking!C:C,"5v4",Tracking!J:J,"oell")+COUNTIFS(Tracking!G:G,A8,Tracking!D:D,C8,Tracking!C:C,"5v4",Tracking!J:J,"oelc")+COUNTIFS(Tracking!G:G,A8,Tracking!D:D,C8,Tracking!C:C,"5v4",Tracking!J:J,"oelr")</f>
        <v>0</v>
      </c>
      <c r="BQ8" s="12">
        <f>COUNTIFS(Tracking!E:E,A8,Tracking!D:D,C8,Tracking!C:C,"5v5",Tracking!F:F,"o")</f>
        <v>0</v>
      </c>
      <c r="BR8" s="12">
        <f>COUNTIFS(Tracking!E:E,A8,Tracking!D:D,C8,Tracking!C:C,"5v5",Tracking!F:F,"r")</f>
        <v>0</v>
      </c>
      <c r="BS8" s="12">
        <f>COUNTIFS(Tracking!E:E,A8,Tracking!D:D,C8,Tracking!C:C,"5v5",Tracking!F:F,"t")</f>
        <v>0</v>
      </c>
      <c r="BT8" s="12">
        <f>COUNTIFS(Tracking!G:G,A8,Tracking!D:D,C8,Tracking!C:C,"5v5",Tracking!F:F,"o")</f>
        <v>0</v>
      </c>
      <c r="BU8" s="12">
        <f>COUNTIFS(Tracking!E:E,A7,Tracking!D:D,C8,Tracking!C:C,"5v5",Tracking!F:F,"r")</f>
        <v>0</v>
      </c>
      <c r="BV8" s="12">
        <f>COUNTIFS(Tracking!G:G,A8,Tracking!D:D,C8,Tracking!C:C,"5v5",Tracking!F:F,"T")</f>
        <v>0</v>
      </c>
      <c r="BW8" s="2">
        <f t="shared" si="1"/>
        <v>0.83500000000000008</v>
      </c>
      <c r="BX8" s="2">
        <f t="shared" si="2"/>
        <v>0.60499999999999998</v>
      </c>
      <c r="BY8" s="2">
        <f t="shared" si="3"/>
        <v>4.4999999999999998E-2</v>
      </c>
      <c r="BZ8" s="2">
        <f t="shared" si="4"/>
        <v>4.5000000000000005E-2</v>
      </c>
      <c r="CA8" s="2">
        <f t="shared" si="5"/>
        <v>0</v>
      </c>
      <c r="CB8" s="2">
        <f t="shared" si="6"/>
        <v>1.4999999999999999E-2</v>
      </c>
      <c r="CC8" s="2">
        <f t="shared" si="7"/>
        <v>0.125</v>
      </c>
      <c r="CD8" s="2">
        <f t="shared" si="8"/>
        <v>0.71000000000000008</v>
      </c>
    </row>
    <row r="9" spans="1:113" x14ac:dyDescent="0.35">
      <c r="A9" s="8">
        <v>24</v>
      </c>
      <c r="B9" s="8" t="s">
        <v>218</v>
      </c>
      <c r="C9" s="8" t="s">
        <v>119</v>
      </c>
      <c r="D9" s="8" t="s">
        <v>161</v>
      </c>
      <c r="E9" s="8">
        <v>7.5833333333333002</v>
      </c>
      <c r="F9" s="19" t="s">
        <v>250</v>
      </c>
      <c r="G9" s="9">
        <f>COUNTIFS(Tracking!E:E,A9,Tracking!D:D,C9,Tracking!C:C,"5v5")</f>
        <v>1</v>
      </c>
      <c r="H9" s="9">
        <f>COUNTIFS(Tracking!E:E,A9,Tracking!D:D,C9,Tracking!N:N,"y",Tracking!C:C,"5v5")</f>
        <v>0</v>
      </c>
      <c r="I9" s="9">
        <f>COUNTIFS(Tracking!E:E,A9,Tracking!D:D,C9,Tracking!M:M,"y",Tracking!C:C,"5v5")</f>
        <v>0</v>
      </c>
      <c r="J9" s="9">
        <f t="shared" si="0"/>
        <v>0</v>
      </c>
      <c r="K9" s="9">
        <f>COUNTIFS(Tracking!G:G,A9,Tracking!D:D,C9,Tracking!C:C,"5v5")</f>
        <v>0</v>
      </c>
      <c r="L9" s="9">
        <f>COUNTIFS(Tracking!H:H,A9,Tracking!D:D,C9,Tracking!C:C,"5v5")</f>
        <v>0</v>
      </c>
      <c r="M9" s="9">
        <f>COUNTIFS(Tracking!I:I,A9,Tracking!D:D,C9,Tracking!C:C,"5v5")</f>
        <v>0</v>
      </c>
      <c r="N9" s="9">
        <f>COUNTIFS(Tracking!G:G,A9,Tracking!D:D,C9,Tracking!C:C,"5v5",Tracking!M:M,"y")</f>
        <v>0</v>
      </c>
      <c r="O9" s="9">
        <f>COUNTIFS(Tracking!G:G,A9,Tracking!D:D,C9,Tracking!C:C,"5v5",Tracking!J:J,"orrl")+COUNTIFS(Tracking!G:G,A9,Tracking!D:D,C9,Tracking!C:C,"5v5",Tracking!J:J,"orrc")+COUNTIFS(Tracking!G:G,A9,Tracking!D:D,C9,Tracking!C:C,"5v5",Tracking!J:J,"orrr")+COUNTIFS(Tracking!G:G,A9,Tracking!D:D,C9,Tracking!C:C,"5v5",Tracking!J:J,"oelrrl")+COUNTIFS(Tracking!G:G,A9,Tracking!D:D,C9,Tracking!C:C,"5v5",Tracking!J:J,"oelrrc")+COUNTIFS(Tracking!G:G,A9,Tracking!D:D,C9,Tracking!C:C,"5v5",Tracking!J:J,"oelrrr")</f>
        <v>0</v>
      </c>
      <c r="P9" s="9">
        <f>COUNTIFS(Tracking!G:G,A9,Tracking!D:D,C9,Tracking!C:C,"5v5",Tracking!J:J,"opl")+COUNTIFS(Tracking!G:G,A9,Tracking!D:D,C9,Tracking!C:C,"5v5",Tracking!J:J,"opc")+COUNTIFS(Tracking!G:G,A9,Tracking!D:D,C9,Tracking!C:C,"5v5",Tracking!J:J,"opr")+COUNTIFS(Tracking!G:G,A9,Tracking!D:D,C9,Tracking!C:C,"5v5",Tracking!J:J,"oelpl")+COUNTIFS(Tracking!G:G,A9,Tracking!D:D,C9,Tracking!C:C,"5v5",Tracking!J:J,"oelpc")+COUNTIFS(Tracking!G:G,A9,Tracking!D:D,C9,Tracking!C:C,"5v5",Tracking!J:J,"oelpr")</f>
        <v>0</v>
      </c>
      <c r="Q9" s="9">
        <f>COUNTIFS(Tracking!G:G,A9,Tracking!D:D,C9,Tracking!C:C,"5v5",Tracking!J:J,"oell")+COUNTIFS(Tracking!G:G,A9,Tracking!D:D,C9,Tracking!C:C,"5v5",Tracking!J:J,"oelc")+COUNTIFS(Tracking!G:G,A9,Tracking!D:D,C9,Tracking!C:C,"5v5",Tracking!J:J,"oelr")</f>
        <v>0</v>
      </c>
      <c r="R9" s="9">
        <f>COUNTIFS(Tracking!G:G,A9,Tracking!D:D,C9,Tracking!C:C,"5v5",Tracking!J:J,"oc")+COUNTIFS(Tracking!G:G,A9,Tracking!D:D,C9,Tracking!C:C,"5v5",Tracking!J:J,"orrc")+COUNTIFS(Tracking!G:G,A9,Tracking!D:D,C9,Tracking!C:C,"5v5",Tracking!J:J,"oelc")</f>
        <v>0</v>
      </c>
      <c r="S9" s="9">
        <f>COUNTIFS(Tracking!G:G,A9,Tracking!D:D,C9,Tracking!C:C,"5v5",Tracking!J:J,"nl")+COUNTIFS(Tracking!G:G,A9,Tracking!D:D,C9,Tracking!C:C,"5v5",Tracking!J:J,"nc")+COUNTIFS(Tracking!G:G,A9,Tracking!D:D,C9,Tracking!C:C,"5v5",Tracking!J:J,"nr")+COUNTIFS(Tracking!G:G,A9,Tracking!D:D,C9,Tracking!C:C,"5v5",Tracking!J:J,"nsl")+COUNTIFS(Tracking!G:G,A9,Tracking!D:D,C9,Tracking!C:C,"5v5",Tracking!J:J,"nsc")+COUNTIFS(Tracking!G:G,A9,Tracking!D:D,C9,Tracking!C:C,"5v5",Tracking!J:J,"nsr")+COUNTIFS(Tracking!H:H,A9,Tracking!D:D,C9,Tracking!C:C,"5v5",Tracking!K:K,"nl")+COUNTIFS(Tracking!H:H,A9,Tracking!D:D,C9,Tracking!C:C,"5v5",Tracking!K:K,"nc")+COUNTIFS(Tracking!H:H,A9,Tracking!D:D,C9,Tracking!C:C,"5v5",Tracking!K:K,"nr")+COUNTIFS(Tracking!H:H,A9,Tracking!D:D,C9,Tracking!C:C,"5v5",Tracking!K:K,"nsl")+COUNTIFS(Tracking!H:H,A9,Tracking!D:D,C9,Tracking!C:C,"5v5",Tracking!K:K,"nsc")+COUNTIFS(Tracking!H:H,A9,Tracking!D:D,C9,Tracking!C:C,"5v5",Tracking!K:K,"nsr")+COUNTIFS(Tracking!I:I,A9,Tracking!D:D,C9,Tracking!C:C,"5v5",Tracking!L:L,"nl")+COUNTIFS(Tracking!I:I,A9,Tracking!D:D,C9,Tracking!C:C,"5v5",Tracking!L:L,"nc")+COUNTIFS(Tracking!I:I,A9,Tracking!D:D,C9,Tracking!C:C,"5v5",Tracking!L:L,"nr")+COUNTIFS(Tracking!I:I,A9,Tracking!D:D,C9,Tracking!C:C,"5v5",Tracking!L:L,"nsl")+COUNTIFS(Tracking!I:I,A9,Tracking!D:D,C9,Tracking!C:C,"5v5",Tracking!L:L,"nsc")+COUNTIFS(Tracking!I:I,A9,Tracking!D:D,C9,Tracking!C:C,"5v5",Tracking!L:L,"nsr")</f>
        <v>0</v>
      </c>
      <c r="T9" s="9">
        <f>COUNTIFS(Tracking!G:G,A9,Tracking!D:D,C9,Tracking!C:C,"5v5",Tracking!J:J,"dl")+COUNTIFS(Tracking!G:G,A9,Tracking!D:D,C9,Tracking!C:C,"5v5",Tracking!J:J,"dc")+COUNTIFS(Tracking!G:G,A9,Tracking!D:D,C9,Tracking!C:C,"5v5",Tracking!J:J,"dr")+COUNTIFS(Tracking!G:G,A9,Tracking!D:D,C9,Tracking!C:C,"5v5",Tracking!J:J,"dsl")+COUNTIFS(Tracking!G:G,A9,Tracking!D:D,C9,Tracking!C:C,"5v5",Tracking!J:J,"dsc")+COUNTIFS(Tracking!G:G,A9,Tracking!D:D,C9,Tracking!C:C,"5v5",Tracking!J:J,"dsr")+COUNTIFS(Tracking!H:H,A9,Tracking!D:D,C9,Tracking!C:C,"5v5",Tracking!K:K,"dl")+COUNTIFS(Tracking!H:H,A9,Tracking!D:D,C9,Tracking!C:C,"5v5",Tracking!K:K,"dc")+COUNTIFS(Tracking!H:H,A9,Tracking!D:D,C9,Tracking!C:C,"5v5",Tracking!K:K,"dr")+COUNTIFS(Tracking!H:H,A9,Tracking!D:D,C9,Tracking!C:C,"5v5",Tracking!K:K,"dsl")+COUNTIFS(Tracking!H:H,A9,Tracking!D:D,C9,Tracking!C:C,"5v5",Tracking!K:K,"dsc")+COUNTIFS(Tracking!H:H,A9,Tracking!D:D,C9,Tracking!C:C,"5v5",Tracking!K:K,"dsr")+COUNTIFS(Tracking!I:I,A9,Tracking!D:D,C9,Tracking!C:C,"5v5",Tracking!L:L,"dl")+COUNTIFS(Tracking!I:I,A9,Tracking!D:D,C9,Tracking!C:C,"5v5",Tracking!L:L,"dc")+COUNTIFS(Tracking!I:I,A9,Tracking!D:D,C9,Tracking!C:C,"5v5",Tracking!L:L,"dr")+COUNTIFS(Tracking!I:I,A9,Tracking!D:D,C9,Tracking!C:C,"5v5",Tracking!L:L,"dsl")+COUNTIFS(Tracking!I:I,A9,Tracking!D:D,C9,Tracking!C:C,"5v5",Tracking!L:L,"dsc")+COUNTIFS(Tracking!I:I,A9,Tracking!D:D,C9,Tracking!C:C,"5v5",Tracking!L:L,"dsr")</f>
        <v>0</v>
      </c>
      <c r="U9" s="9">
        <f>COUNTIFS(Tracking!E:E,A9,Tracking!D:D,C9,Tracking!C:C,"5v5",Tracking!P:P,"r")</f>
        <v>0</v>
      </c>
      <c r="V9" s="9">
        <f>COUNTIFS(Tracking!G:G,A9,Tracking!D:D,C9,Tracking!C:C,"5v5",Tracking!P:P,"r")+COUNTIFS(Tracking!H:H,A9,Tracking!D:D,C9,Tracking!C:C,"5v5",Tracking!P:P,"r")+COUNTIFS(Tracking!I:I,A9,Tracking!D:D,C9,Tracking!C:C,"5v5",Tracking!P:P,"r")</f>
        <v>0</v>
      </c>
      <c r="W9" s="9">
        <f>COUNTIFS(Tracking!E:E,A9,Tracking!D:D,C9,Tracking!C:C,"5v5",Tracking!P:P,"f")</f>
        <v>0</v>
      </c>
      <c r="X9" s="9">
        <f>COUNTIFS(Tracking!G:G,A9,Tracking!D:D,C9,Tracking!C:C,"5v5",Tracking!P:P,"f")+COUNTIFS(Tracking!H:H,A9,Tracking!D:D,C9,Tracking!C:C,"5v5",Tracking!P:P,"f")+COUNTIFS(Tracking!I:I,A9,Tracking!D:D,C9,Tracking!C:C,"5v5",Tracking!P:P,"f")</f>
        <v>0</v>
      </c>
      <c r="Y9" s="9">
        <f>COUNTIFS(Tracking!E:E,A9,Tracking!D:D,C9,Tracking!C:C,"5v5",Tracking!P:P,"c")</f>
        <v>1</v>
      </c>
      <c r="Z9" s="9">
        <f>COUNTIFS(Tracking!G:G,A9,Tracking!D:D,C9,Tracking!C:C,"5v5",Tracking!P:P,"c")+COUNTIFS(Tracking!H:H,A9,Tracking!D:D,C9,Tracking!C:C,"5v5",Tracking!P:P,"f")+COUNTIFS(Tracking!I:I,A9,Tracking!D:D,C9,Tracking!C:C,"5v5",Tracking!P:P,"f")</f>
        <v>0</v>
      </c>
      <c r="AA9" s="9">
        <f>COUNTIFS(Tracking!E:E,A9,Tracking!D:D,C9,Tracking!C:C,"5v5",Tracking!J:J,"orrl")+COUNTIFS(Tracking!E:E,A9,Tracking!D:D,C9,Tracking!C:C,"5v5",Tracking!J:J,"orrc")+COUNTIFS(Tracking!E:E,A9,Tracking!D:D,C9,Tracking!C:C,"5v5",Tracking!J:J,"orrr")+COUNTIFS(Tracking!E:E,A9,Tracking!D:D,C9,Tracking!C:C,"5v5",Tracking!J:J,"oell")+COUNTIFS(Tracking!E:E,A9,Tracking!D:D,C9,Tracking!C:C,"5v5",Tracking!J:J,"oelc")+COUNTIFS(Tracking!E:E,A9,Tracking!D:D,C9,Tracking!C:C,"5v5",Tracking!J:J,"oelr")</f>
        <v>0</v>
      </c>
      <c r="AB9" s="11">
        <f>COUNTIFS(Tracking!V:V,A9&amp;C9,Tracking!C:C,"5v5")-AD9</f>
        <v>1</v>
      </c>
      <c r="AC9" s="11">
        <f>COUNTIFS(Tracking!V:V,A9&amp;C9,Tracking!C:C,"5v5",Tracking!U:U,"C")</f>
        <v>0</v>
      </c>
      <c r="AD9" s="11">
        <f>COUNTIFS(Tracking!V:V,A9&amp;C9,Tracking!C:C,"5v5",Tracking!U:U,"F")</f>
        <v>0</v>
      </c>
      <c r="AE9" s="11">
        <f>COUNTIFS(Tracking!V:V,A9&amp;C9,Tracking!C:C,"5v5",Tracking!U:U,"C",Tracking!X:X,"Y")</f>
        <v>0</v>
      </c>
      <c r="AF9" s="11">
        <f>COUNTIFS(Tracking!Z:Z,A9&amp;C9,Tracking!C:C,"5v5")</f>
        <v>0</v>
      </c>
      <c r="AG9" s="11">
        <f>COUNTIFS(Tracking!V:V,A9&amp;C9,Tracking!C:C,"5v5",Tracking!U:U,"C",Tracking!AA:AA,"Y")</f>
        <v>0</v>
      </c>
      <c r="AH9" s="11">
        <f>COUNTIFS(Tracking!V:V,A9&amp;C9,Tracking!C:C,"5v5",Tracking!U:U,"D",Tracking!AA:AA,"Y")</f>
        <v>0</v>
      </c>
      <c r="AI9" s="11">
        <f>COUNTIFS(Tracking!AD:AD,A9&amp;C9)</f>
        <v>0</v>
      </c>
      <c r="AJ9" s="5">
        <f>COUNTIFS(Tracking!AE:AE,A9&amp;C9,Tracking!C:C,"5v5")+AK9</f>
        <v>2</v>
      </c>
      <c r="AK9" s="5">
        <f>COUNTIFS(Tracking!AB:AB,A9&amp;C9,Tracking!C:C,"5v5")</f>
        <v>2</v>
      </c>
      <c r="AL9" s="5">
        <f>COUNTIFS(Tracking!AB:AB,A9&amp;C9,Tracking!C:C,"5v5",Tracking!AC:AC,"CLE")+COUNTIFS(Tracking!AB:AB,A9&amp;C9,Tracking!C:C,"5v5",Tracking!AC:AC,"CEX")+COUNTIFS(Tracking!AB:AB,A9&amp;C9,Tracking!C:C,"5v5",Tracking!AC:AC,"PEX")+COUNTIFS(Tracking!AE:AE,A9&amp;C9,Tracking!C:C,"5v5",Tracking!AF:AF,"CLE")+COUNTIFS(Tracking!AE:AE,A9&amp;C9,Tracking!C:C,"5v5",Tracking!AF:AF,"CEX")+COUNTIFS(Tracking!AE:AE,A9&amp;C9,Tracking!C:C,"5v5",Tracking!AF:AF,"PEX")</f>
        <v>0</v>
      </c>
      <c r="AM9" s="5">
        <f>COUNTIFS(Tracking!AB:AB,A9&amp;C9,Tracking!C:C,"5v5",Tracking!AC:AC,"CEX")+COUNTIFS(Tracking!AB:AB,A9&amp;C9,Tracking!C:C,"5v5",Tracking!AC:AC,"PEX")+COUNTIFS(Tracking!AE:AE,A9&amp;C9,Tracking!C:C,"5v5",Tracking!AF:AF,"CEX")+COUNTIFS(Tracking!AE:AE,A9&amp;C9,Tracking!C:C,"5v5",Tracking!AF:AF,"PEX")</f>
        <v>0</v>
      </c>
      <c r="AN9" s="5">
        <f>COUNTIFS(Tracking!AB:AB,A9&amp;C9,Tracking!C:C,"5v5",Tracking!AC:AC,"CEX")+COUNTIFS(Tracking!AE:AE,A9&amp;C9,Tracking!C:C,"5v5",Tracking!AF:AF,"CEX")</f>
        <v>0</v>
      </c>
      <c r="AO9" s="5">
        <f>COUNTIFS(Tracking!AB:AB,A9&amp;C9,Tracking!C:C,"5v5",Tracking!AC:AC,"PEX")</f>
        <v>0</v>
      </c>
      <c r="AP9" s="5">
        <f>COUNTIFS(Tracking!AB:AB,A9&amp;C9,Tracking!C:C,"5v5",Tracking!AC:AC,"CLE")+COUNTIFS(Tracking!AE:AE,A9&amp;C9,Tracking!C:C,"5v5",Tracking!AF:AF,"CLE")</f>
        <v>0</v>
      </c>
      <c r="AQ9" s="5">
        <f>COUNTIFS(Tracking!AB:AB,A9&amp;C9,Tracking!C:C,"5v5",Tracking!AC:AC,"MEX")</f>
        <v>1</v>
      </c>
      <c r="AR9" s="5">
        <f>COUNTIFS(Tracking!AB:AB,A9&amp;C9,Tracking!C:C,"5v5",Tracking!AF:AF,"CEX")+COUNTIFS(Tracking!AB:AB,A9&amp;C9,Tracking!C:C,"5v5",Tracking!AF:AF,"PEX")+COUNTIFS(Tracking!AB:AB,A9&amp;C9,Tracking!C:C,"5v5",Tracking!AF:AF,"CLE")+COUNTIFS(Tracking!AB:AB,A9&amp;C9,Tracking!C:C,"5v5",Tracking!AC:AC,"CEX")+COUNTIFS(Tracking!AB:AB,A9&amp;C9,Tracking!C:C,"5v5",Tracking!AC:AC,"PEX")</f>
        <v>0</v>
      </c>
      <c r="AS9" s="5">
        <f>COUNTIFS(Tracking!AB:AB,A9&amp;C9,Tracking!C:C,"5v5",Tracking!AC:AC,"BOT")+COUNTIFS(Tracking!AB:AB,A9&amp;C9,Tracking!C:C,"5v5",Tracking!AF:AF,"FEX")</f>
        <v>0</v>
      </c>
      <c r="AT9" s="5">
        <f>COUNTIFS(Tracking!AB:AB,A9&amp;C9,Tracking!C:C,"5v5",Tracking!AC:AC,"EXC")</f>
        <v>0</v>
      </c>
      <c r="AU9" s="5">
        <f>COUNTIFS(Tracking!AB:AB,A9&amp;C9,Tracking!C:C,"5v5",Tracking!AC:AC,"FEX")+COUNTIFS(Tracking!AE:AE,A9&amp;C9,Tracking!C:C,"5v5",Tracking!AF:AF,"FEX")</f>
        <v>1</v>
      </c>
      <c r="AV9" s="5">
        <f>COUNTIFS(Tracking!AB:AB,A9&amp;C9,Tracking!C:C,"5v5",Tracking!AC:AC,"CLE")+COUNTIFS(Tracking!AB:AB,A9&amp;C9,Tracking!C:C,"5v5",Tracking!AC:AC,"CEX")+COUNTIFS(Tracking!AB:AB,A9&amp;C9,Tracking!C:C,"5v5",Tracking!AC:AC,"PEX")+COUNTIFS(Tracking!AB:AB,A9&amp;C9,Tracking!C:C,"5v5",Tracking!AC:AC,"FEX")+COUNTIFS(Tracking!AB:AB,A9&amp;C9,Tracking!C:C,"5v5",Tracking!AC:AC,"CLE")</f>
        <v>1</v>
      </c>
      <c r="AW9" s="5">
        <f>COUNTIFS(Tracking!AE:AE,A9&amp;C9,Tracking!C:C,"5v5",Tracking!AF:AF,"CLE")+COUNTIFS(Tracking!AE:AE,A9&amp;C9,Tracking!C:C,"5v5",Tracking!AF:AF,"CEX")+COUNTIFS(Tracking!AE:AE,A9&amp;C9,Tracking!C:C,"5v5",Tracking!AF:AF,"PEX")+COUNTIFS(Tracking!AE:AE,A9&amp;C9,Tracking!C:C,"5v5",Tracking!AF:AF,"CLE")</f>
        <v>0</v>
      </c>
      <c r="AX9" s="1">
        <f>COUNTIFS(Tracking!W:W,A9&amp;C9,Tracking!C:C,"5v5")</f>
        <v>4</v>
      </c>
      <c r="AY9" s="1">
        <f>COUNTIFS(Tracking!W:W,A9&amp;C9,Tracking!C:C,"5v5",Tracking!U:U,"C")</f>
        <v>2</v>
      </c>
      <c r="AZ9" s="1">
        <f>COUNTIFS(Tracking!W:W,A9&amp;C9,Tracking!C:C,"5v5",Tracking!U:U,"F")</f>
        <v>0</v>
      </c>
      <c r="BA9" s="1">
        <f>COUNTIFS(Tracking!W:W,A9&amp;C9,Tracking!C:C,"5v5",Tracking!X:X,"Y")</f>
        <v>1</v>
      </c>
      <c r="BB9" s="1">
        <f>COUNTIFS(Tracking!W:W,A9&amp;C9,Tracking!C:C,"5v5",Tracking!U:U,"C",Tracking!AA:AA,"Y")</f>
        <v>0</v>
      </c>
      <c r="BC9" s="1">
        <f>COUNTIFS(Tracking!W:W,A9&amp;C9,Tracking!C:C,"5v5",Tracking!U:U,"D",Tracking!AA:AA,"Y")</f>
        <v>1</v>
      </c>
      <c r="BD9" s="10">
        <f>COUNTIFS(Tracking!V:V,A9&amp;C9,Tracking!C:C,"5v4")</f>
        <v>0</v>
      </c>
      <c r="BE9" s="10">
        <f>COUNTIFS(Tracking!V:V,A9&amp;C9,Tracking!C:C,"5v4",Tracking!U:U,"C")</f>
        <v>0</v>
      </c>
      <c r="BF9" s="10">
        <f>COUNTIFS(Tracking!V:V,A9&amp;C9,Tracking!C:C,"5v4",Tracking!X:X,"Y")</f>
        <v>0</v>
      </c>
      <c r="BG9" s="10">
        <f>COUNTIFS(Tracking!V:V,A9&amp;C9,Tracking!C:C,"4v5")</f>
        <v>0</v>
      </c>
      <c r="BH9" s="10">
        <f>COUNTIFS(Tracking!W:W,A9&amp;C9,Tracking!C:C,"5v4",Tracking!U:U,"D")+COUNTIFS(Tracking!W:W,A9&amp;C9,Tracking!C:C,"5v4",Tracking!U:U,"F")</f>
        <v>0</v>
      </c>
      <c r="BI9" s="10">
        <f>COUNTIFS(Tracking!E:E,A9,Tracking!D:D,C9,Tracking!C:C,"5v4")</f>
        <v>0</v>
      </c>
      <c r="BJ9" s="10">
        <f>COUNTIFS(Tracking!G:G,A9,Tracking!D:D,C9,Tracking!C:C,"5v4")+COUNTIFS(Tracking!H:H,A9,Tracking!D:D,C9,Tracking!C:C,"5v4")+COUNTIFS(Tracking!I:I,A9,Tracking!D:D,C9,Tracking!C:C,"5v4")</f>
        <v>0</v>
      </c>
      <c r="BK9" s="10">
        <f>COUNTIFS(Tracking!G:G,A9,Tracking!D:D,C9,Tracking!C:C,"5v4")</f>
        <v>0</v>
      </c>
      <c r="BL9" s="10">
        <f>COUNTIFS(Tracking!E:E,A9,Tracking!D:D,C9,Tracking!C:C,"5v4",Tracking!M:M,"Y")</f>
        <v>0</v>
      </c>
      <c r="BM9" s="10">
        <f>COUNTIFS(Tracking!G:G,A9,Tracking!D:D,C9,Tracking!C:C,"5v4",Tracking!M:M,"Y")</f>
        <v>0</v>
      </c>
      <c r="BN9" s="10">
        <f>COUNTIFS(Tracking!G:G,A9,Tracking!D:D,C9,Tracking!J:J,"orrl",Tracking!C:C,"5v4")+COUNTIFS(Tracking!G:G,A9,Tracking!D:D,C9,Tracking!J:J,"orrc",Tracking!C:C,"5v4")+COUNTIFS(Tracking!G:G,A9,Tracking!D:D,C9,Tracking!J:J,"orrr",Tracking!C:C,"5v4")</f>
        <v>0</v>
      </c>
      <c r="BO9" s="10">
        <f>COUNTIFS(Tracking!G:G,A9,Tracking!D:D,C9,Tracking!C:C,"5v4",Tracking!J:J,"opl")+COUNTIFS(Tracking!G:G,A9,Tracking!D:D,C9,Tracking!C:C,"5v4",Tracking!J:J,"opc")+COUNTIFS(Tracking!G:G,A9,Tracking!D:D,C9,Tracking!C:C,"5v4",Tracking!J:J,"opr")+COUNTIFS(Tracking!G:G,A9,Tracking!D:D,C9,Tracking!C:C,"5v4",Tracking!J:J,"oelpl")+COUNTIFS(Tracking!G:G,A9,Tracking!D:D,C9,Tracking!C:C,"5v4",Tracking!J:J,"oelpc")+COUNTIFS(Tracking!G:G,A9,Tracking!D:D,C9,Tracking!C:C,"5v4",Tracking!J:J,"oelpr")</f>
        <v>0</v>
      </c>
      <c r="BP9" s="10">
        <f>COUNTIFS(Tracking!G:G,A9,Tracking!D:D,C9,Tracking!C:C,"5v4",Tracking!J:J,"oell")+COUNTIFS(Tracking!G:G,A9,Tracking!D:D,C9,Tracking!C:C,"5v4",Tracking!J:J,"oelc")+COUNTIFS(Tracking!G:G,A9,Tracking!D:D,C9,Tracking!C:C,"5v4",Tracking!J:J,"oelr")</f>
        <v>0</v>
      </c>
      <c r="BQ9" s="12">
        <f>COUNTIFS(Tracking!E:E,A9,Tracking!D:D,C9,Tracking!C:C,"5v5",Tracking!F:F,"o")</f>
        <v>0</v>
      </c>
      <c r="BR9" s="12">
        <f>COUNTIFS(Tracking!E:E,A9,Tracking!D:D,C9,Tracking!C:C,"5v5",Tracking!F:F,"r")</f>
        <v>0</v>
      </c>
      <c r="BS9" s="12">
        <f>COUNTIFS(Tracking!E:E,A9,Tracking!D:D,C9,Tracking!C:C,"5v5",Tracking!F:F,"t")</f>
        <v>0</v>
      </c>
      <c r="BT9" s="12">
        <f>COUNTIFS(Tracking!G:G,A9,Tracking!D:D,C9,Tracking!C:C,"5v5",Tracking!F:F,"o")</f>
        <v>0</v>
      </c>
      <c r="BU9" s="12">
        <f>COUNTIFS(Tracking!E:E,A8,Tracking!D:D,C9,Tracking!C:C,"5v5",Tracking!F:F,"r")</f>
        <v>0</v>
      </c>
      <c r="BV9" s="12">
        <f>COUNTIFS(Tracking!G:G,A9,Tracking!D:D,C9,Tracking!C:C,"5v5",Tracking!F:F,"T")</f>
        <v>0</v>
      </c>
      <c r="BW9" s="2">
        <f t="shared" si="1"/>
        <v>0.06</v>
      </c>
      <c r="BX9" s="2">
        <f t="shared" si="2"/>
        <v>7.4999999999999997E-2</v>
      </c>
      <c r="BY9" s="2">
        <f t="shared" si="3"/>
        <v>0</v>
      </c>
      <c r="BZ9" s="2">
        <f t="shared" si="4"/>
        <v>2.0000000000000004E-2</v>
      </c>
      <c r="CA9" s="2">
        <f t="shared" si="5"/>
        <v>-3.5000000000000003E-2</v>
      </c>
      <c r="CB9" s="2">
        <f t="shared" si="6"/>
        <v>0</v>
      </c>
      <c r="CC9" s="2">
        <f t="shared" si="7"/>
        <v>0</v>
      </c>
      <c r="CD9" s="2">
        <f t="shared" si="8"/>
        <v>0.06</v>
      </c>
    </row>
    <row r="10" spans="1:113" x14ac:dyDescent="0.35">
      <c r="A10" s="8">
        <v>44</v>
      </c>
      <c r="B10" s="8" t="s">
        <v>219</v>
      </c>
      <c r="C10" s="8" t="s">
        <v>119</v>
      </c>
      <c r="D10" s="8" t="s">
        <v>170</v>
      </c>
      <c r="E10" s="8">
        <v>9.5333333333332995</v>
      </c>
      <c r="F10" s="19" t="s">
        <v>250</v>
      </c>
      <c r="G10" s="9">
        <f>COUNTIFS(Tracking!E:E,A10,Tracking!D:D,C10,Tracking!C:C,"5v5")</f>
        <v>0</v>
      </c>
      <c r="H10" s="9">
        <f>COUNTIFS(Tracking!E:E,A10,Tracking!D:D,C10,Tracking!N:N,"y",Tracking!C:C,"5v5")</f>
        <v>0</v>
      </c>
      <c r="I10" s="9">
        <f>COUNTIFS(Tracking!E:E,A10,Tracking!D:D,C10,Tracking!M:M,"y",Tracking!C:C,"5v5")</f>
        <v>0</v>
      </c>
      <c r="J10" s="9">
        <f t="shared" si="0"/>
        <v>0</v>
      </c>
      <c r="K10" s="9">
        <f>COUNTIFS(Tracking!G:G,A10,Tracking!D:D,C10,Tracking!C:C,"5v5")</f>
        <v>0</v>
      </c>
      <c r="L10" s="9">
        <f>COUNTIFS(Tracking!H:H,A10,Tracking!D:D,C10,Tracking!C:C,"5v5")</f>
        <v>0</v>
      </c>
      <c r="M10" s="9">
        <f>COUNTIFS(Tracking!I:I,A10,Tracking!D:D,C10,Tracking!C:C,"5v5")</f>
        <v>0</v>
      </c>
      <c r="N10" s="9">
        <f>COUNTIFS(Tracking!G:G,A10,Tracking!D:D,C10,Tracking!C:C,"5v5",Tracking!M:M,"y")</f>
        <v>0</v>
      </c>
      <c r="O10" s="9">
        <f>COUNTIFS(Tracking!G:G,A10,Tracking!D:D,C10,Tracking!C:C,"5v5",Tracking!J:J,"orrl")+COUNTIFS(Tracking!G:G,A10,Tracking!D:D,C10,Tracking!C:C,"5v5",Tracking!J:J,"orrc")+COUNTIFS(Tracking!G:G,A10,Tracking!D:D,C10,Tracking!C:C,"5v5",Tracking!J:J,"orrr")+COUNTIFS(Tracking!G:G,A10,Tracking!D:D,C10,Tracking!C:C,"5v5",Tracking!J:J,"oelrrl")+COUNTIFS(Tracking!G:G,A10,Tracking!D:D,C10,Tracking!C:C,"5v5",Tracking!J:J,"oelrrc")+COUNTIFS(Tracking!G:G,A10,Tracking!D:D,C10,Tracking!C:C,"5v5",Tracking!J:J,"oelrrr")</f>
        <v>0</v>
      </c>
      <c r="P10" s="9">
        <f>COUNTIFS(Tracking!G:G,A10,Tracking!D:D,C10,Tracking!C:C,"5v5",Tracking!J:J,"opl")+COUNTIFS(Tracking!G:G,A10,Tracking!D:D,C10,Tracking!C:C,"5v5",Tracking!J:J,"opc")+COUNTIFS(Tracking!G:G,A10,Tracking!D:D,C10,Tracking!C:C,"5v5",Tracking!J:J,"opr")+COUNTIFS(Tracking!G:G,A10,Tracking!D:D,C10,Tracking!C:C,"5v5",Tracking!J:J,"oelpl")+COUNTIFS(Tracking!G:G,A10,Tracking!D:D,C10,Tracking!C:C,"5v5",Tracking!J:J,"oelpc")+COUNTIFS(Tracking!G:G,A10,Tracking!D:D,C10,Tracking!C:C,"5v5",Tracking!J:J,"oelpr")</f>
        <v>0</v>
      </c>
      <c r="Q10" s="9">
        <f>COUNTIFS(Tracking!G:G,A10,Tracking!D:D,C10,Tracking!C:C,"5v5",Tracking!J:J,"oell")+COUNTIFS(Tracking!G:G,A10,Tracking!D:D,C10,Tracking!C:C,"5v5",Tracking!J:J,"oelc")+COUNTIFS(Tracking!G:G,A10,Tracking!D:D,C10,Tracking!C:C,"5v5",Tracking!J:J,"oelr")</f>
        <v>0</v>
      </c>
      <c r="R10" s="9">
        <f>COUNTIFS(Tracking!G:G,A10,Tracking!D:D,C10,Tracking!C:C,"5v5",Tracking!J:J,"oc")+COUNTIFS(Tracking!G:G,A10,Tracking!D:D,C10,Tracking!C:C,"5v5",Tracking!J:J,"orrc")+COUNTIFS(Tracking!G:G,A10,Tracking!D:D,C10,Tracking!C:C,"5v5",Tracking!J:J,"oelc")</f>
        <v>0</v>
      </c>
      <c r="S10" s="9">
        <f>COUNTIFS(Tracking!G:G,A10,Tracking!D:D,C10,Tracking!C:C,"5v5",Tracking!J:J,"nl")+COUNTIFS(Tracking!G:G,A10,Tracking!D:D,C10,Tracking!C:C,"5v5",Tracking!J:J,"nc")+COUNTIFS(Tracking!G:G,A10,Tracking!D:D,C10,Tracking!C:C,"5v5",Tracking!J:J,"nr")+COUNTIFS(Tracking!G:G,A10,Tracking!D:D,C10,Tracking!C:C,"5v5",Tracking!J:J,"nsl")+COUNTIFS(Tracking!G:G,A10,Tracking!D:D,C10,Tracking!C:C,"5v5",Tracking!J:J,"nsc")+COUNTIFS(Tracking!G:G,A10,Tracking!D:D,C10,Tracking!C:C,"5v5",Tracking!J:J,"nsr")+COUNTIFS(Tracking!H:H,A10,Tracking!D:D,C10,Tracking!C:C,"5v5",Tracking!K:K,"nl")+COUNTIFS(Tracking!H:H,A10,Tracking!D:D,C10,Tracking!C:C,"5v5",Tracking!K:K,"nc")+COUNTIFS(Tracking!H:H,A10,Tracking!D:D,C10,Tracking!C:C,"5v5",Tracking!K:K,"nr")+COUNTIFS(Tracking!H:H,A10,Tracking!D:D,C10,Tracking!C:C,"5v5",Tracking!K:K,"nsl")+COUNTIFS(Tracking!H:H,A10,Tracking!D:D,C10,Tracking!C:C,"5v5",Tracking!K:K,"nsc")+COUNTIFS(Tracking!H:H,A10,Tracking!D:D,C10,Tracking!C:C,"5v5",Tracking!K:K,"nsr")+COUNTIFS(Tracking!I:I,A10,Tracking!D:D,C10,Tracking!C:C,"5v5",Tracking!L:L,"nl")+COUNTIFS(Tracking!I:I,A10,Tracking!D:D,C10,Tracking!C:C,"5v5",Tracking!L:L,"nc")+COUNTIFS(Tracking!I:I,A10,Tracking!D:D,C10,Tracking!C:C,"5v5",Tracking!L:L,"nr")+COUNTIFS(Tracking!I:I,A10,Tracking!D:D,C10,Tracking!C:C,"5v5",Tracking!L:L,"nsl")+COUNTIFS(Tracking!I:I,A10,Tracking!D:D,C10,Tracking!C:C,"5v5",Tracking!L:L,"nsc")+COUNTIFS(Tracking!I:I,A10,Tracking!D:D,C10,Tracking!C:C,"5v5",Tracking!L:L,"nsr")</f>
        <v>0</v>
      </c>
      <c r="T10" s="9">
        <f>COUNTIFS(Tracking!G:G,A10,Tracking!D:D,C10,Tracking!C:C,"5v5",Tracking!J:J,"dl")+COUNTIFS(Tracking!G:G,A10,Tracking!D:D,C10,Tracking!C:C,"5v5",Tracking!J:J,"dc")+COUNTIFS(Tracking!G:G,A10,Tracking!D:D,C10,Tracking!C:C,"5v5",Tracking!J:J,"dr")+COUNTIFS(Tracking!G:G,A10,Tracking!D:D,C10,Tracking!C:C,"5v5",Tracking!J:J,"dsl")+COUNTIFS(Tracking!G:G,A10,Tracking!D:D,C10,Tracking!C:C,"5v5",Tracking!J:J,"dsc")+COUNTIFS(Tracking!G:G,A10,Tracking!D:D,C10,Tracking!C:C,"5v5",Tracking!J:J,"dsr")+COUNTIFS(Tracking!H:H,A10,Tracking!D:D,C10,Tracking!C:C,"5v5",Tracking!K:K,"dl")+COUNTIFS(Tracking!H:H,A10,Tracking!D:D,C10,Tracking!C:C,"5v5",Tracking!K:K,"dc")+COUNTIFS(Tracking!H:H,A10,Tracking!D:D,C10,Tracking!C:C,"5v5",Tracking!K:K,"dr")+COUNTIFS(Tracking!H:H,A10,Tracking!D:D,C10,Tracking!C:C,"5v5",Tracking!K:K,"dsl")+COUNTIFS(Tracking!H:H,A10,Tracking!D:D,C10,Tracking!C:C,"5v5",Tracking!K:K,"dsc")+COUNTIFS(Tracking!H:H,A10,Tracking!D:D,C10,Tracking!C:C,"5v5",Tracking!K:K,"dsr")+COUNTIFS(Tracking!I:I,A10,Tracking!D:D,C10,Tracking!C:C,"5v5",Tracking!L:L,"dl")+COUNTIFS(Tracking!I:I,A10,Tracking!D:D,C10,Tracking!C:C,"5v5",Tracking!L:L,"dc")+COUNTIFS(Tracking!I:I,A10,Tracking!D:D,C10,Tracking!C:C,"5v5",Tracking!L:L,"dr")+COUNTIFS(Tracking!I:I,A10,Tracking!D:D,C10,Tracking!C:C,"5v5",Tracking!L:L,"dsl")+COUNTIFS(Tracking!I:I,A10,Tracking!D:D,C10,Tracking!C:C,"5v5",Tracking!L:L,"dsc")+COUNTIFS(Tracking!I:I,A10,Tracking!D:D,C10,Tracking!C:C,"5v5",Tracking!L:L,"dsr")</f>
        <v>0</v>
      </c>
      <c r="U10" s="9">
        <f>COUNTIFS(Tracking!E:E,A10,Tracking!D:D,C10,Tracking!C:C,"5v5",Tracking!P:P,"r")</f>
        <v>0</v>
      </c>
      <c r="V10" s="9">
        <f>COUNTIFS(Tracking!G:G,A10,Tracking!D:D,C10,Tracking!C:C,"5v5",Tracking!P:P,"r")+COUNTIFS(Tracking!H:H,A10,Tracking!D:D,C10,Tracking!C:C,"5v5",Tracking!P:P,"r")+COUNTIFS(Tracking!I:I,A10,Tracking!D:D,C10,Tracking!C:C,"5v5",Tracking!P:P,"r")</f>
        <v>0</v>
      </c>
      <c r="W10" s="9">
        <f>COUNTIFS(Tracking!E:E,A10,Tracking!D:D,C10,Tracking!C:C,"5v5",Tracking!P:P,"f")</f>
        <v>0</v>
      </c>
      <c r="X10" s="9">
        <f>COUNTIFS(Tracking!G:G,A10,Tracking!D:D,C10,Tracking!C:C,"5v5",Tracking!P:P,"f")+COUNTIFS(Tracking!H:H,A10,Tracking!D:D,C10,Tracking!C:C,"5v5",Tracking!P:P,"f")+COUNTIFS(Tracking!I:I,A10,Tracking!D:D,C10,Tracking!C:C,"5v5",Tracking!P:P,"f")</f>
        <v>0</v>
      </c>
      <c r="Y10" s="9">
        <f>COUNTIFS(Tracking!E:E,A10,Tracking!D:D,C10,Tracking!C:C,"5v5",Tracking!P:P,"c")</f>
        <v>0</v>
      </c>
      <c r="Z10" s="9">
        <f>COUNTIFS(Tracking!G:G,A10,Tracking!D:D,C10,Tracking!C:C,"5v5",Tracking!P:P,"c")+COUNTIFS(Tracking!H:H,A10,Tracking!D:D,C10,Tracking!C:C,"5v5",Tracking!P:P,"f")+COUNTIFS(Tracking!I:I,A10,Tracking!D:D,C10,Tracking!C:C,"5v5",Tracking!P:P,"f")</f>
        <v>0</v>
      </c>
      <c r="AA10" s="9">
        <f>COUNTIFS(Tracking!E:E,A10,Tracking!D:D,C10,Tracking!C:C,"5v5",Tracking!J:J,"orrl")+COUNTIFS(Tracking!E:E,A10,Tracking!D:D,C10,Tracking!C:C,"5v5",Tracking!J:J,"orrc")+COUNTIFS(Tracking!E:E,A10,Tracking!D:D,C10,Tracking!C:C,"5v5",Tracking!J:J,"orrr")+COUNTIFS(Tracking!E:E,A10,Tracking!D:D,C10,Tracking!C:C,"5v5",Tracking!J:J,"oell")+COUNTIFS(Tracking!E:E,A10,Tracking!D:D,C10,Tracking!C:C,"5v5",Tracking!J:J,"oelc")+COUNTIFS(Tracking!E:E,A10,Tracking!D:D,C10,Tracking!C:C,"5v5",Tracking!J:J,"oelr")</f>
        <v>0</v>
      </c>
      <c r="AB10" s="11">
        <f>COUNTIFS(Tracking!V:V,A10&amp;C10,Tracking!C:C,"5v5")-AD10</f>
        <v>3</v>
      </c>
      <c r="AC10" s="11">
        <f>COUNTIFS(Tracking!V:V,A10&amp;C10,Tracking!C:C,"5v5",Tracking!U:U,"C")</f>
        <v>0</v>
      </c>
      <c r="AD10" s="11">
        <f>COUNTIFS(Tracking!V:V,A10&amp;C10,Tracking!C:C,"5v5",Tracking!U:U,"F")</f>
        <v>1</v>
      </c>
      <c r="AE10" s="11">
        <f>COUNTIFS(Tracking!V:V,A10&amp;C10,Tracking!C:C,"5v5",Tracking!U:U,"C",Tracking!X:X,"Y")</f>
        <v>0</v>
      </c>
      <c r="AF10" s="11">
        <f>COUNTIFS(Tracking!Z:Z,A10&amp;C10,Tracking!C:C,"5v5")</f>
        <v>0</v>
      </c>
      <c r="AG10" s="11">
        <f>COUNTIFS(Tracking!V:V,A10&amp;C10,Tracking!C:C,"5v5",Tracking!U:U,"C",Tracking!AA:AA,"Y")</f>
        <v>0</v>
      </c>
      <c r="AH10" s="11">
        <f>COUNTIFS(Tracking!V:V,A10&amp;C10,Tracking!C:C,"5v5",Tracking!U:U,"D",Tracking!AA:AA,"Y")</f>
        <v>0</v>
      </c>
      <c r="AI10" s="11">
        <f>COUNTIFS(Tracking!AD:AD,A10&amp;C10)</f>
        <v>1</v>
      </c>
      <c r="AJ10" s="5">
        <f>COUNTIFS(Tracking!AE:AE,A10&amp;C10,Tracking!C:C,"5v5")+AK10</f>
        <v>0</v>
      </c>
      <c r="AK10" s="5">
        <f>COUNTIFS(Tracking!AB:AB,A10&amp;C10,Tracking!C:C,"5v5")</f>
        <v>0</v>
      </c>
      <c r="AL10" s="5">
        <f>COUNTIFS(Tracking!AB:AB,A10&amp;C10,Tracking!C:C,"5v5",Tracking!AC:AC,"CLE")+COUNTIFS(Tracking!AB:AB,A10&amp;C10,Tracking!C:C,"5v5",Tracking!AC:AC,"CEX")+COUNTIFS(Tracking!AB:AB,A10&amp;C10,Tracking!C:C,"5v5",Tracking!AC:AC,"PEX")+COUNTIFS(Tracking!AE:AE,A10&amp;C10,Tracking!C:C,"5v5",Tracking!AF:AF,"CLE")+COUNTIFS(Tracking!AE:AE,A10&amp;C10,Tracking!C:C,"5v5",Tracking!AF:AF,"CEX")+COUNTIFS(Tracking!AE:AE,A10&amp;C10,Tracking!C:C,"5v5",Tracking!AF:AF,"PEX")</f>
        <v>0</v>
      </c>
      <c r="AM10" s="5">
        <f>COUNTIFS(Tracking!AB:AB,A10&amp;C10,Tracking!C:C,"5v5",Tracking!AC:AC,"CEX")+COUNTIFS(Tracking!AB:AB,A10&amp;C10,Tracking!C:C,"5v5",Tracking!AC:AC,"PEX")+COUNTIFS(Tracking!AE:AE,A10&amp;C10,Tracking!C:C,"5v5",Tracking!AF:AF,"CEX")+COUNTIFS(Tracking!AE:AE,A10&amp;C10,Tracking!C:C,"5v5",Tracking!AF:AF,"PEX")</f>
        <v>0</v>
      </c>
      <c r="AN10" s="5">
        <f>COUNTIFS(Tracking!AB:AB,A10&amp;C10,Tracking!C:C,"5v5",Tracking!AC:AC,"CEX")+COUNTIFS(Tracking!AE:AE,A10&amp;C10,Tracking!C:C,"5v5",Tracking!AF:AF,"CEX")</f>
        <v>0</v>
      </c>
      <c r="AO10" s="5">
        <f>COUNTIFS(Tracking!AB:AB,A10&amp;C10,Tracking!C:C,"5v5",Tracking!AC:AC,"PEX")</f>
        <v>0</v>
      </c>
      <c r="AP10" s="5">
        <f>COUNTIFS(Tracking!AB:AB,A10&amp;C10,Tracking!C:C,"5v5",Tracking!AC:AC,"CLE")+COUNTIFS(Tracking!AE:AE,A10&amp;C10,Tracking!C:C,"5v5",Tracking!AF:AF,"CLE")</f>
        <v>0</v>
      </c>
      <c r="AQ10" s="5">
        <f>COUNTIFS(Tracking!AB:AB,A10&amp;C10,Tracking!C:C,"5v5",Tracking!AC:AC,"MEX")</f>
        <v>0</v>
      </c>
      <c r="AR10" s="5">
        <f>COUNTIFS(Tracking!AB:AB,A10&amp;C10,Tracking!C:C,"5v5",Tracking!AF:AF,"CEX")+COUNTIFS(Tracking!AB:AB,A10&amp;C10,Tracking!C:C,"5v5",Tracking!AF:AF,"PEX")+COUNTIFS(Tracking!AB:AB,A10&amp;C10,Tracking!C:C,"5v5",Tracking!AF:AF,"CLE")+COUNTIFS(Tracking!AB:AB,A10&amp;C10,Tracking!C:C,"5v5",Tracking!AC:AC,"CEX")+COUNTIFS(Tracking!AB:AB,A10&amp;C10,Tracking!C:C,"5v5",Tracking!AC:AC,"PEX")</f>
        <v>0</v>
      </c>
      <c r="AS10" s="5">
        <f>COUNTIFS(Tracking!AB:AB,A10&amp;C10,Tracking!C:C,"5v5",Tracking!AC:AC,"BOT")+COUNTIFS(Tracking!AB:AB,A10&amp;C10,Tracking!C:C,"5v5",Tracking!AF:AF,"FEX")</f>
        <v>0</v>
      </c>
      <c r="AT10" s="5">
        <f>COUNTIFS(Tracking!AB:AB,A10&amp;C10,Tracking!C:C,"5v5",Tracking!AC:AC,"EXC")</f>
        <v>0</v>
      </c>
      <c r="AU10" s="5">
        <f>COUNTIFS(Tracking!AB:AB,A10&amp;C10,Tracking!C:C,"5v5",Tracking!AC:AC,"FEX")+COUNTIFS(Tracking!AE:AE,A10&amp;C10,Tracking!C:C,"5v5",Tracking!AF:AF,"FEX")</f>
        <v>0</v>
      </c>
      <c r="AV10" s="5">
        <f>COUNTIFS(Tracking!AB:AB,A10&amp;C10,Tracking!C:C,"5v5",Tracking!AC:AC,"CLE")+COUNTIFS(Tracking!AB:AB,A10&amp;C10,Tracking!C:C,"5v5",Tracking!AC:AC,"CEX")+COUNTIFS(Tracking!AB:AB,A10&amp;C10,Tracking!C:C,"5v5",Tracking!AC:AC,"PEX")+COUNTIFS(Tracking!AB:AB,A10&amp;C10,Tracking!C:C,"5v5",Tracking!AC:AC,"FEX")+COUNTIFS(Tracking!AB:AB,A10&amp;C10,Tracking!C:C,"5v5",Tracking!AC:AC,"CLE")</f>
        <v>0</v>
      </c>
      <c r="AW10" s="5">
        <f>COUNTIFS(Tracking!AE:AE,A10&amp;C10,Tracking!C:C,"5v5",Tracking!AF:AF,"CLE")+COUNTIFS(Tracking!AE:AE,A10&amp;C10,Tracking!C:C,"5v5",Tracking!AF:AF,"CEX")+COUNTIFS(Tracking!AE:AE,A10&amp;C10,Tracking!C:C,"5v5",Tracking!AF:AF,"PEX")+COUNTIFS(Tracking!AE:AE,A10&amp;C10,Tracking!C:C,"5v5",Tracking!AF:AF,"CLE")</f>
        <v>0</v>
      </c>
      <c r="AX10" s="1">
        <f>COUNTIFS(Tracking!W:W,A10&amp;C10,Tracking!C:C,"5v5")</f>
        <v>0</v>
      </c>
      <c r="AY10" s="1">
        <f>COUNTIFS(Tracking!W:W,A10&amp;C10,Tracking!C:C,"5v5",Tracking!U:U,"C")</f>
        <v>0</v>
      </c>
      <c r="AZ10" s="1">
        <f>COUNTIFS(Tracking!W:W,A10&amp;C10,Tracking!C:C,"5v5",Tracking!U:U,"F")</f>
        <v>0</v>
      </c>
      <c r="BA10" s="1">
        <f>COUNTIFS(Tracking!W:W,A10&amp;C10,Tracking!C:C,"5v5",Tracking!X:X,"Y")</f>
        <v>0</v>
      </c>
      <c r="BB10" s="1">
        <f>COUNTIFS(Tracking!W:W,A10&amp;C10,Tracking!C:C,"5v5",Tracking!U:U,"C",Tracking!AA:AA,"Y")</f>
        <v>0</v>
      </c>
      <c r="BC10" s="1">
        <f>COUNTIFS(Tracking!W:W,A10&amp;C10,Tracking!C:C,"5v5",Tracking!U:U,"D",Tracking!AA:AA,"Y")</f>
        <v>0</v>
      </c>
      <c r="BD10" s="10">
        <f>COUNTIFS(Tracking!V:V,A10&amp;C10,Tracking!C:C,"5v4")</f>
        <v>0</v>
      </c>
      <c r="BE10" s="10">
        <f>COUNTIFS(Tracking!V:V,A10&amp;C10,Tracking!C:C,"5v4",Tracking!U:U,"C")</f>
        <v>0</v>
      </c>
      <c r="BF10" s="10">
        <f>COUNTIFS(Tracking!V:V,A10&amp;C10,Tracking!C:C,"5v4",Tracking!X:X,"Y")</f>
        <v>0</v>
      </c>
      <c r="BG10" s="10">
        <f>COUNTIFS(Tracking!V:V,A10&amp;C10,Tracking!C:C,"4v5")</f>
        <v>0</v>
      </c>
      <c r="BH10" s="10">
        <f>COUNTIFS(Tracking!W:W,A10&amp;C10,Tracking!C:C,"5v4",Tracking!U:U,"D")+COUNTIFS(Tracking!W:W,A10&amp;C10,Tracking!C:C,"5v4",Tracking!U:U,"F")</f>
        <v>0</v>
      </c>
      <c r="BI10" s="10">
        <f>COUNTIFS(Tracking!E:E,A10,Tracking!D:D,C10,Tracking!C:C,"5v4")</f>
        <v>0</v>
      </c>
      <c r="BJ10" s="10">
        <f>COUNTIFS(Tracking!G:G,A10,Tracking!D:D,C10,Tracking!C:C,"5v4")+COUNTIFS(Tracking!H:H,A10,Tracking!D:D,C10,Tracking!C:C,"5v4")+COUNTIFS(Tracking!I:I,A10,Tracking!D:D,C10,Tracking!C:C,"5v4")</f>
        <v>0</v>
      </c>
      <c r="BK10" s="10">
        <f>COUNTIFS(Tracking!G:G,A10,Tracking!D:D,C10,Tracking!C:C,"5v4")</f>
        <v>0</v>
      </c>
      <c r="BL10" s="10">
        <f>COUNTIFS(Tracking!E:E,A10,Tracking!D:D,C10,Tracking!C:C,"5v4",Tracking!M:M,"Y")</f>
        <v>0</v>
      </c>
      <c r="BM10" s="10">
        <f>COUNTIFS(Tracking!G:G,A10,Tracking!D:D,C10,Tracking!C:C,"5v4",Tracking!M:M,"Y")</f>
        <v>0</v>
      </c>
      <c r="BN10" s="10">
        <f>COUNTIFS(Tracking!G:G,A10,Tracking!D:D,C10,Tracking!J:J,"orrl",Tracking!C:C,"5v4")+COUNTIFS(Tracking!G:G,A10,Tracking!D:D,C10,Tracking!J:J,"orrc",Tracking!C:C,"5v4")+COUNTIFS(Tracking!G:G,A10,Tracking!D:D,C10,Tracking!J:J,"orrr",Tracking!C:C,"5v4")</f>
        <v>0</v>
      </c>
      <c r="BO10" s="10">
        <f>COUNTIFS(Tracking!G:G,A10,Tracking!D:D,C10,Tracking!C:C,"5v4",Tracking!J:J,"opl")+COUNTIFS(Tracking!G:G,A10,Tracking!D:D,C10,Tracking!C:C,"5v4",Tracking!J:J,"opc")+COUNTIFS(Tracking!G:G,A10,Tracking!D:D,C10,Tracking!C:C,"5v4",Tracking!J:J,"opr")+COUNTIFS(Tracking!G:G,A10,Tracking!D:D,C10,Tracking!C:C,"5v4",Tracking!J:J,"oelpl")+COUNTIFS(Tracking!G:G,A10,Tracking!D:D,C10,Tracking!C:C,"5v4",Tracking!J:J,"oelpc")+COUNTIFS(Tracking!G:G,A10,Tracking!D:D,C10,Tracking!C:C,"5v4",Tracking!J:J,"oelpr")</f>
        <v>0</v>
      </c>
      <c r="BP10" s="10">
        <f>COUNTIFS(Tracking!G:G,A10,Tracking!D:D,C10,Tracking!C:C,"5v4",Tracking!J:J,"oell")+COUNTIFS(Tracking!G:G,A10,Tracking!D:D,C10,Tracking!C:C,"5v4",Tracking!J:J,"oelc")+COUNTIFS(Tracking!G:G,A10,Tracking!D:D,C10,Tracking!C:C,"5v4",Tracking!J:J,"oelr")</f>
        <v>0</v>
      </c>
      <c r="BQ10" s="12">
        <f>COUNTIFS(Tracking!E:E,A10,Tracking!D:D,C10,Tracking!C:C,"5v5",Tracking!F:F,"o")</f>
        <v>0</v>
      </c>
      <c r="BR10" s="12">
        <f>COUNTIFS(Tracking!E:E,A10,Tracking!D:D,C10,Tracking!C:C,"5v5",Tracking!F:F,"r")</f>
        <v>0</v>
      </c>
      <c r="BS10" s="12">
        <f>COUNTIFS(Tracking!E:E,A10,Tracking!D:D,C10,Tracking!C:C,"5v5",Tracking!F:F,"t")</f>
        <v>0</v>
      </c>
      <c r="BT10" s="12">
        <f>COUNTIFS(Tracking!G:G,A10,Tracking!D:D,C10,Tracking!C:C,"5v5",Tracking!F:F,"o")</f>
        <v>0</v>
      </c>
      <c r="BU10" s="12">
        <f>COUNTIFS(Tracking!E:E,A9,Tracking!D:D,C10,Tracking!C:C,"5v5",Tracking!F:F,"r")</f>
        <v>0</v>
      </c>
      <c r="BV10" s="12">
        <f>COUNTIFS(Tracking!G:G,A10,Tracking!D:D,C10,Tracking!C:C,"5v5",Tracking!F:F,"T")</f>
        <v>0</v>
      </c>
      <c r="BW10" s="2">
        <f t="shared" si="1"/>
        <v>-0.03</v>
      </c>
      <c r="BX10" s="2">
        <f t="shared" si="2"/>
        <v>0</v>
      </c>
      <c r="BY10" s="2">
        <f t="shared" si="3"/>
        <v>-4.4999999999999998E-2</v>
      </c>
      <c r="BZ10" s="2">
        <f t="shared" si="4"/>
        <v>0</v>
      </c>
      <c r="CA10" s="2">
        <f t="shared" si="5"/>
        <v>0</v>
      </c>
      <c r="CB10" s="2">
        <f t="shared" si="6"/>
        <v>1.4999999999999999E-2</v>
      </c>
      <c r="CC10" s="2">
        <f t="shared" si="7"/>
        <v>0</v>
      </c>
      <c r="CD10" s="2">
        <f t="shared" si="8"/>
        <v>-0.03</v>
      </c>
    </row>
    <row r="11" spans="1:113" x14ac:dyDescent="0.35">
      <c r="A11" s="8">
        <v>49</v>
      </c>
      <c r="B11" s="8" t="s">
        <v>220</v>
      </c>
      <c r="C11" s="8" t="s">
        <v>119</v>
      </c>
      <c r="D11" s="8" t="s">
        <v>170</v>
      </c>
      <c r="E11" s="8">
        <v>14.6</v>
      </c>
      <c r="F11" s="19" t="s">
        <v>250</v>
      </c>
      <c r="G11" s="9">
        <f>COUNTIFS(Tracking!E:E,A11,Tracking!D:D,C11,Tracking!C:C,"5v5")</f>
        <v>4</v>
      </c>
      <c r="H11" s="9">
        <f>COUNTIFS(Tracking!E:E,A11,Tracking!D:D,C11,Tracking!N:N,"y",Tracking!C:C,"5v5")</f>
        <v>1</v>
      </c>
      <c r="I11" s="9">
        <f>COUNTIFS(Tracking!E:E,A11,Tracking!D:D,C11,Tracking!M:M,"y",Tracking!C:C,"5v5")</f>
        <v>2</v>
      </c>
      <c r="J11" s="9">
        <f t="shared" si="0"/>
        <v>3</v>
      </c>
      <c r="K11" s="9">
        <f>COUNTIFS(Tracking!G:G,A11,Tracking!D:D,C11,Tracking!C:C,"5v5")</f>
        <v>1</v>
      </c>
      <c r="L11" s="9">
        <f>COUNTIFS(Tracking!H:H,A11,Tracking!D:D,C11,Tracking!C:C,"5v5")</f>
        <v>1</v>
      </c>
      <c r="M11" s="9">
        <f>COUNTIFS(Tracking!I:I,A11,Tracking!D:D,C11,Tracking!C:C,"5v5")</f>
        <v>1</v>
      </c>
      <c r="N11" s="9">
        <f>COUNTIFS(Tracking!G:G,A11,Tracking!D:D,C11,Tracking!C:C,"5v5",Tracking!M:M,"y")</f>
        <v>0</v>
      </c>
      <c r="O11" s="9">
        <f>COUNTIFS(Tracking!G:G,A11,Tracking!D:D,C11,Tracking!C:C,"5v5",Tracking!J:J,"orrl")+COUNTIFS(Tracking!G:G,A11,Tracking!D:D,C11,Tracking!C:C,"5v5",Tracking!J:J,"orrc")+COUNTIFS(Tracking!G:G,A11,Tracking!D:D,C11,Tracking!C:C,"5v5",Tracking!J:J,"orrr")+COUNTIFS(Tracking!G:G,A11,Tracking!D:D,C11,Tracking!C:C,"5v5",Tracking!J:J,"oelrrl")+COUNTIFS(Tracking!G:G,A11,Tracking!D:D,C11,Tracking!C:C,"5v5",Tracking!J:J,"oelrrc")+COUNTIFS(Tracking!G:G,A11,Tracking!D:D,C11,Tracking!C:C,"5v5",Tracking!J:J,"oelrrr")</f>
        <v>0</v>
      </c>
      <c r="P11" s="9">
        <f>COUNTIFS(Tracking!G:G,A11,Tracking!D:D,C11,Tracking!C:C,"5v5",Tracking!J:J,"opl")+COUNTIFS(Tracking!G:G,A11,Tracking!D:D,C11,Tracking!C:C,"5v5",Tracking!J:J,"opc")+COUNTIFS(Tracking!G:G,A11,Tracking!D:D,C11,Tracking!C:C,"5v5",Tracking!J:J,"opr")+COUNTIFS(Tracking!G:G,A11,Tracking!D:D,C11,Tracking!C:C,"5v5",Tracking!J:J,"oelpl")+COUNTIFS(Tracking!G:G,A11,Tracking!D:D,C11,Tracking!C:C,"5v5",Tracking!J:J,"oelpc")+COUNTIFS(Tracking!G:G,A11,Tracking!D:D,C11,Tracking!C:C,"5v5",Tracking!J:J,"oelpr")</f>
        <v>0</v>
      </c>
      <c r="Q11" s="9">
        <f>COUNTIFS(Tracking!G:G,A11,Tracking!D:D,C11,Tracking!C:C,"5v5",Tracking!J:J,"oell")+COUNTIFS(Tracking!G:G,A11,Tracking!D:D,C11,Tracking!C:C,"5v5",Tracking!J:J,"oelc")+COUNTIFS(Tracking!G:G,A11,Tracking!D:D,C11,Tracking!C:C,"5v5",Tracking!J:J,"oelr")</f>
        <v>1</v>
      </c>
      <c r="R11" s="9">
        <f>COUNTIFS(Tracking!G:G,A11,Tracking!D:D,C11,Tracking!C:C,"5v5",Tracking!J:J,"oc")+COUNTIFS(Tracking!G:G,A11,Tracking!D:D,C11,Tracking!C:C,"5v5",Tracking!J:J,"orrc")+COUNTIFS(Tracking!G:G,A11,Tracking!D:D,C11,Tracking!C:C,"5v5",Tracking!J:J,"oelc")</f>
        <v>0</v>
      </c>
      <c r="S11" s="9">
        <f>COUNTIFS(Tracking!G:G,A11,Tracking!D:D,C11,Tracking!C:C,"5v5",Tracking!J:J,"nl")+COUNTIFS(Tracking!G:G,A11,Tracking!D:D,C11,Tracking!C:C,"5v5",Tracking!J:J,"nc")+COUNTIFS(Tracking!G:G,A11,Tracking!D:D,C11,Tracking!C:C,"5v5",Tracking!J:J,"nr")+COUNTIFS(Tracking!G:G,A11,Tracking!D:D,C11,Tracking!C:C,"5v5",Tracking!J:J,"nsl")+COUNTIFS(Tracking!G:G,A11,Tracking!D:D,C11,Tracking!C:C,"5v5",Tracking!J:J,"nsc")+COUNTIFS(Tracking!G:G,A11,Tracking!D:D,C11,Tracking!C:C,"5v5",Tracking!J:J,"nsr")+COUNTIFS(Tracking!H:H,A11,Tracking!D:D,C11,Tracking!C:C,"5v5",Tracking!K:K,"nl")+COUNTIFS(Tracking!H:H,A11,Tracking!D:D,C11,Tracking!C:C,"5v5",Tracking!K:K,"nc")+COUNTIFS(Tracking!H:H,A11,Tracking!D:D,C11,Tracking!C:C,"5v5",Tracking!K:K,"nr")+COUNTIFS(Tracking!H:H,A11,Tracking!D:D,C11,Tracking!C:C,"5v5",Tracking!K:K,"nsl")+COUNTIFS(Tracking!H:H,A11,Tracking!D:D,C11,Tracking!C:C,"5v5",Tracking!K:K,"nsc")+COUNTIFS(Tracking!H:H,A11,Tracking!D:D,C11,Tracking!C:C,"5v5",Tracking!K:K,"nsr")+COUNTIFS(Tracking!I:I,A11,Tracking!D:D,C11,Tracking!C:C,"5v5",Tracking!L:L,"nl")+COUNTIFS(Tracking!I:I,A11,Tracking!D:D,C11,Tracking!C:C,"5v5",Tracking!L:L,"nc")+COUNTIFS(Tracking!I:I,A11,Tracking!D:D,C11,Tracking!C:C,"5v5",Tracking!L:L,"nr")+COUNTIFS(Tracking!I:I,A11,Tracking!D:D,C11,Tracking!C:C,"5v5",Tracking!L:L,"nsl")+COUNTIFS(Tracking!I:I,A11,Tracking!D:D,C11,Tracking!C:C,"5v5",Tracking!L:L,"nsc")+COUNTIFS(Tracking!I:I,A11,Tracking!D:D,C11,Tracking!C:C,"5v5",Tracking!L:L,"nsr")</f>
        <v>1</v>
      </c>
      <c r="T11" s="9">
        <f>COUNTIFS(Tracking!G:G,A11,Tracking!D:D,C11,Tracking!C:C,"5v5",Tracking!J:J,"dl")+COUNTIFS(Tracking!G:G,A11,Tracking!D:D,C11,Tracking!C:C,"5v5",Tracking!J:J,"dc")+COUNTIFS(Tracking!G:G,A11,Tracking!D:D,C11,Tracking!C:C,"5v5",Tracking!J:J,"dr")+COUNTIFS(Tracking!G:G,A11,Tracking!D:D,C11,Tracking!C:C,"5v5",Tracking!J:J,"dsl")+COUNTIFS(Tracking!G:G,A11,Tracking!D:D,C11,Tracking!C:C,"5v5",Tracking!J:J,"dsc")+COUNTIFS(Tracking!G:G,A11,Tracking!D:D,C11,Tracking!C:C,"5v5",Tracking!J:J,"dsr")+COUNTIFS(Tracking!H:H,A11,Tracking!D:D,C11,Tracking!C:C,"5v5",Tracking!K:K,"dl")+COUNTIFS(Tracking!H:H,A11,Tracking!D:D,C11,Tracking!C:C,"5v5",Tracking!K:K,"dc")+COUNTIFS(Tracking!H:H,A11,Tracking!D:D,C11,Tracking!C:C,"5v5",Tracking!K:K,"dr")+COUNTIFS(Tracking!H:H,A11,Tracking!D:D,C11,Tracking!C:C,"5v5",Tracking!K:K,"dsl")+COUNTIFS(Tracking!H:H,A11,Tracking!D:D,C11,Tracking!C:C,"5v5",Tracking!K:K,"dsc")+COUNTIFS(Tracking!H:H,A11,Tracking!D:D,C11,Tracking!C:C,"5v5",Tracking!K:K,"dsr")+COUNTIFS(Tracking!I:I,A11,Tracking!D:D,C11,Tracking!C:C,"5v5",Tracking!L:L,"dl")+COUNTIFS(Tracking!I:I,A11,Tracking!D:D,C11,Tracking!C:C,"5v5",Tracking!L:L,"dc")+COUNTIFS(Tracking!I:I,A11,Tracking!D:D,C11,Tracking!C:C,"5v5",Tracking!L:L,"dr")+COUNTIFS(Tracking!I:I,A11,Tracking!D:D,C11,Tracking!C:C,"5v5",Tracking!L:L,"dsl")+COUNTIFS(Tracking!I:I,A11,Tracking!D:D,C11,Tracking!C:C,"5v5",Tracking!L:L,"dsc")+COUNTIFS(Tracking!I:I,A11,Tracking!D:D,C11,Tracking!C:C,"5v5",Tracking!L:L,"dsr")</f>
        <v>0</v>
      </c>
      <c r="U11" s="9">
        <f>COUNTIFS(Tracking!E:E,A11,Tracking!D:D,C11,Tracking!C:C,"5v5",Tracking!P:P,"r")</f>
        <v>2</v>
      </c>
      <c r="V11" s="9">
        <f>COUNTIFS(Tracking!G:G,A11,Tracking!D:D,C11,Tracking!C:C,"5v5",Tracking!P:P,"r")+COUNTIFS(Tracking!H:H,A11,Tracking!D:D,C11,Tracking!C:C,"5v5",Tracking!P:P,"r")+COUNTIFS(Tracking!I:I,A11,Tracking!D:D,C11,Tracking!C:C,"5v5",Tracking!P:P,"r")</f>
        <v>1</v>
      </c>
      <c r="W11" s="9">
        <f>COUNTIFS(Tracking!E:E,A11,Tracking!D:D,C11,Tracking!C:C,"5v5",Tracking!P:P,"f")</f>
        <v>0</v>
      </c>
      <c r="X11" s="9">
        <f>COUNTIFS(Tracking!G:G,A11,Tracking!D:D,C11,Tracking!C:C,"5v5",Tracking!P:P,"f")+COUNTIFS(Tracking!H:H,A11,Tracking!D:D,C11,Tracking!C:C,"5v5",Tracking!P:P,"f")+COUNTIFS(Tracking!I:I,A11,Tracking!D:D,C11,Tracking!C:C,"5v5",Tracking!P:P,"f")</f>
        <v>2</v>
      </c>
      <c r="Y11" s="9">
        <f>COUNTIFS(Tracking!E:E,A11,Tracking!D:D,C11,Tracking!C:C,"5v5",Tracking!P:P,"c")</f>
        <v>0</v>
      </c>
      <c r="Z11" s="9">
        <f>COUNTIFS(Tracking!G:G,A11,Tracking!D:D,C11,Tracking!C:C,"5v5",Tracking!P:P,"c")+COUNTIFS(Tracking!H:H,A11,Tracking!D:D,C11,Tracking!C:C,"5v5",Tracking!P:P,"f")+COUNTIFS(Tracking!I:I,A11,Tracking!D:D,C11,Tracking!C:C,"5v5",Tracking!P:P,"f")</f>
        <v>1</v>
      </c>
      <c r="AA11" s="9">
        <f>COUNTIFS(Tracking!E:E,A11,Tracking!D:D,C11,Tracking!C:C,"5v5",Tracking!J:J,"orrl")+COUNTIFS(Tracking!E:E,A11,Tracking!D:D,C11,Tracking!C:C,"5v5",Tracking!J:J,"orrc")+COUNTIFS(Tracking!E:E,A11,Tracking!D:D,C11,Tracking!C:C,"5v5",Tracking!J:J,"orrr")+COUNTIFS(Tracking!E:E,A11,Tracking!D:D,C11,Tracking!C:C,"5v5",Tracking!J:J,"oell")+COUNTIFS(Tracking!E:E,A11,Tracking!D:D,C11,Tracking!C:C,"5v5",Tracking!J:J,"oelc")+COUNTIFS(Tracking!E:E,A11,Tracking!D:D,C11,Tracking!C:C,"5v5",Tracking!J:J,"oelr")</f>
        <v>0</v>
      </c>
      <c r="AB11" s="11">
        <f>COUNTIFS(Tracking!V:V,A11&amp;C11,Tracking!C:C,"5v5")-AD11</f>
        <v>5</v>
      </c>
      <c r="AC11" s="11">
        <f>COUNTIFS(Tracking!V:V,A11&amp;C11,Tracking!C:C,"5v5",Tracking!U:U,"C")</f>
        <v>1</v>
      </c>
      <c r="AD11" s="11">
        <f>COUNTIFS(Tracking!V:V,A11&amp;C11,Tracking!C:C,"5v5",Tracking!U:U,"F")</f>
        <v>0</v>
      </c>
      <c r="AE11" s="11">
        <f>COUNTIFS(Tracking!V:V,A11&amp;C11,Tracking!C:C,"5v5",Tracking!U:U,"C",Tracking!X:X,"Y")</f>
        <v>1</v>
      </c>
      <c r="AF11" s="11">
        <f>COUNTIFS(Tracking!Z:Z,A11&amp;C11,Tracking!C:C,"5v5")</f>
        <v>2</v>
      </c>
      <c r="AG11" s="11">
        <f>COUNTIFS(Tracking!V:V,A11&amp;C11,Tracking!C:C,"5v5",Tracking!U:U,"C",Tracking!AA:AA,"Y")</f>
        <v>1</v>
      </c>
      <c r="AH11" s="11">
        <f>COUNTIFS(Tracking!V:V,A11&amp;C11,Tracking!C:C,"5v5",Tracking!U:U,"D",Tracking!AA:AA,"Y")</f>
        <v>1</v>
      </c>
      <c r="AI11" s="11">
        <f>COUNTIFS(Tracking!AD:AD,A11&amp;C11)</f>
        <v>1</v>
      </c>
      <c r="AJ11" s="5">
        <f>COUNTIFS(Tracking!AE:AE,A11&amp;C11,Tracking!C:C,"5v5")+AK11</f>
        <v>1</v>
      </c>
      <c r="AK11" s="5">
        <f>COUNTIFS(Tracking!AB:AB,A11&amp;C11,Tracking!C:C,"5v5")</f>
        <v>1</v>
      </c>
      <c r="AL11" s="5">
        <f>COUNTIFS(Tracking!AB:AB,A11&amp;C11,Tracking!C:C,"5v5",Tracking!AC:AC,"CLE")+COUNTIFS(Tracking!AB:AB,A11&amp;C11,Tracking!C:C,"5v5",Tracking!AC:AC,"CEX")+COUNTIFS(Tracking!AB:AB,A11&amp;C11,Tracking!C:C,"5v5",Tracking!AC:AC,"PEX")+COUNTIFS(Tracking!AE:AE,A11&amp;C11,Tracking!C:C,"5v5",Tracking!AF:AF,"CLE")+COUNTIFS(Tracking!AE:AE,A11&amp;C11,Tracking!C:C,"5v5",Tracking!AF:AF,"CEX")+COUNTIFS(Tracking!AE:AE,A11&amp;C11,Tracking!C:C,"5v5",Tracking!AF:AF,"PEX")</f>
        <v>1</v>
      </c>
      <c r="AM11" s="5">
        <f>COUNTIFS(Tracking!AB:AB,A11&amp;C11,Tracking!C:C,"5v5",Tracking!AC:AC,"CEX")+COUNTIFS(Tracking!AB:AB,A11&amp;C11,Tracking!C:C,"5v5",Tracking!AC:AC,"PEX")+COUNTIFS(Tracking!AE:AE,A11&amp;C11,Tracking!C:C,"5v5",Tracking!AF:AF,"CEX")+COUNTIFS(Tracking!AE:AE,A11&amp;C11,Tracking!C:C,"5v5",Tracking!AF:AF,"PEX")</f>
        <v>1</v>
      </c>
      <c r="AN11" s="5">
        <f>COUNTIFS(Tracking!AB:AB,A11&amp;C11,Tracking!C:C,"5v5",Tracking!AC:AC,"CEX")+COUNTIFS(Tracking!AE:AE,A11&amp;C11,Tracking!C:C,"5v5",Tracking!AF:AF,"CEX")</f>
        <v>1</v>
      </c>
      <c r="AO11" s="5">
        <f>COUNTIFS(Tracking!AB:AB,A11&amp;C11,Tracking!C:C,"5v5",Tracking!AC:AC,"PEX")</f>
        <v>0</v>
      </c>
      <c r="AP11" s="5">
        <f>COUNTIFS(Tracking!AB:AB,A11&amp;C11,Tracking!C:C,"5v5",Tracking!AC:AC,"CLE")+COUNTIFS(Tracking!AE:AE,A11&amp;C11,Tracking!C:C,"5v5",Tracking!AF:AF,"CLE")</f>
        <v>0</v>
      </c>
      <c r="AQ11" s="5">
        <f>COUNTIFS(Tracking!AB:AB,A11&amp;C11,Tracking!C:C,"5v5",Tracking!AC:AC,"MEX")</f>
        <v>0</v>
      </c>
      <c r="AR11" s="5">
        <f>COUNTIFS(Tracking!AB:AB,A11&amp;C11,Tracking!C:C,"5v5",Tracking!AF:AF,"CEX")+COUNTIFS(Tracking!AB:AB,A11&amp;C11,Tracking!C:C,"5v5",Tracking!AF:AF,"PEX")+COUNTIFS(Tracking!AB:AB,A11&amp;C11,Tracking!C:C,"5v5",Tracking!AF:AF,"CLE")+COUNTIFS(Tracking!AB:AB,A11&amp;C11,Tracking!C:C,"5v5",Tracking!AC:AC,"CEX")+COUNTIFS(Tracking!AB:AB,A11&amp;C11,Tracking!C:C,"5v5",Tracking!AC:AC,"PEX")</f>
        <v>1</v>
      </c>
      <c r="AS11" s="5">
        <f>COUNTIFS(Tracking!AB:AB,A11&amp;C11,Tracking!C:C,"5v5",Tracking!AC:AC,"BOT")+COUNTIFS(Tracking!AB:AB,A11&amp;C11,Tracking!C:C,"5v5",Tracking!AF:AF,"FEX")</f>
        <v>0</v>
      </c>
      <c r="AT11" s="5">
        <f>COUNTIFS(Tracking!AB:AB,A11&amp;C11,Tracking!C:C,"5v5",Tracking!AC:AC,"EXC")</f>
        <v>0</v>
      </c>
      <c r="AU11" s="5">
        <f>COUNTIFS(Tracking!AB:AB,A11&amp;C11,Tracking!C:C,"5v5",Tracking!AC:AC,"FEX")+COUNTIFS(Tracking!AE:AE,A11&amp;C11,Tracking!C:C,"5v5",Tracking!AF:AF,"FEX")</f>
        <v>0</v>
      </c>
      <c r="AV11" s="5">
        <f>COUNTIFS(Tracking!AB:AB,A11&amp;C11,Tracking!C:C,"5v5",Tracking!AC:AC,"CLE")+COUNTIFS(Tracking!AB:AB,A11&amp;C11,Tracking!C:C,"5v5",Tracking!AC:AC,"CEX")+COUNTIFS(Tracking!AB:AB,A11&amp;C11,Tracking!C:C,"5v5",Tracking!AC:AC,"PEX")+COUNTIFS(Tracking!AB:AB,A11&amp;C11,Tracking!C:C,"5v5",Tracking!AC:AC,"FEX")+COUNTIFS(Tracking!AB:AB,A11&amp;C11,Tracking!C:C,"5v5",Tracking!AC:AC,"CLE")</f>
        <v>1</v>
      </c>
      <c r="AW11" s="5">
        <f>COUNTIFS(Tracking!AE:AE,A11&amp;C11,Tracking!C:C,"5v5",Tracking!AF:AF,"CLE")+COUNTIFS(Tracking!AE:AE,A11&amp;C11,Tracking!C:C,"5v5",Tracking!AF:AF,"CEX")+COUNTIFS(Tracking!AE:AE,A11&amp;C11,Tracking!C:C,"5v5",Tracking!AF:AF,"PEX")+COUNTIFS(Tracking!AE:AE,A11&amp;C11,Tracking!C:C,"5v5",Tracking!AF:AF,"CLE")</f>
        <v>0</v>
      </c>
      <c r="AX11" s="1">
        <f>COUNTIFS(Tracking!W:W,A11&amp;C11,Tracking!C:C,"5v5")</f>
        <v>1</v>
      </c>
      <c r="AY11" s="1">
        <f>COUNTIFS(Tracking!W:W,A11&amp;C11,Tracking!C:C,"5v5",Tracking!U:U,"C")</f>
        <v>0</v>
      </c>
      <c r="AZ11" s="1">
        <f>COUNTIFS(Tracking!W:W,A11&amp;C11,Tracking!C:C,"5v5",Tracking!U:U,"F")</f>
        <v>0</v>
      </c>
      <c r="BA11" s="1">
        <f>COUNTIFS(Tracking!W:W,A11&amp;C11,Tracking!C:C,"5v5",Tracking!X:X,"Y")</f>
        <v>0</v>
      </c>
      <c r="BB11" s="1">
        <f>COUNTIFS(Tracking!W:W,A11&amp;C11,Tracking!C:C,"5v5",Tracking!U:U,"C",Tracking!AA:AA,"Y")</f>
        <v>0</v>
      </c>
      <c r="BC11" s="1">
        <f>COUNTIFS(Tracking!W:W,A11&amp;C11,Tracking!C:C,"5v5",Tracking!U:U,"D",Tracking!AA:AA,"Y")</f>
        <v>0</v>
      </c>
      <c r="BD11" s="10">
        <f>COUNTIFS(Tracking!V:V,A11&amp;C11,Tracking!C:C,"5v4")</f>
        <v>0</v>
      </c>
      <c r="BE11" s="10">
        <f>COUNTIFS(Tracking!V:V,A11&amp;C11,Tracking!C:C,"5v4",Tracking!U:U,"C")</f>
        <v>0</v>
      </c>
      <c r="BF11" s="10">
        <f>COUNTIFS(Tracking!V:V,A11&amp;C11,Tracking!C:C,"5v4",Tracking!X:X,"Y")</f>
        <v>0</v>
      </c>
      <c r="BG11" s="10">
        <f>COUNTIFS(Tracking!V:V,A11&amp;C11,Tracking!C:C,"4v5")</f>
        <v>1</v>
      </c>
      <c r="BH11" s="10">
        <f>COUNTIFS(Tracking!W:W,A11&amp;C11,Tracking!C:C,"5v4",Tracking!U:U,"D")+COUNTIFS(Tracking!W:W,A11&amp;C11,Tracking!C:C,"5v4",Tracking!U:U,"F")</f>
        <v>0</v>
      </c>
      <c r="BI11" s="10">
        <f>COUNTIFS(Tracking!E:E,A11,Tracking!D:D,C11,Tracking!C:C,"5v4")</f>
        <v>0</v>
      </c>
      <c r="BJ11" s="10">
        <f>COUNTIFS(Tracking!G:G,A11,Tracking!D:D,C11,Tracking!C:C,"5v4")+COUNTIFS(Tracking!H:H,A11,Tracking!D:D,C11,Tracking!C:C,"5v4")+COUNTIFS(Tracking!I:I,A11,Tracking!D:D,C11,Tracking!C:C,"5v4")</f>
        <v>1</v>
      </c>
      <c r="BK11" s="10">
        <f>COUNTIFS(Tracking!G:G,A11,Tracking!D:D,C11,Tracking!C:C,"5v4")</f>
        <v>1</v>
      </c>
      <c r="BL11" s="10">
        <f>COUNTIFS(Tracking!E:E,A11,Tracking!D:D,C11,Tracking!C:C,"5v4",Tracking!M:M,"Y")</f>
        <v>0</v>
      </c>
      <c r="BM11" s="10">
        <f>COUNTIFS(Tracking!G:G,A11,Tracking!D:D,C11,Tracking!C:C,"5v4",Tracking!M:M,"Y")</f>
        <v>1</v>
      </c>
      <c r="BN11" s="10">
        <f>COUNTIFS(Tracking!G:G,A11,Tracking!D:D,C11,Tracking!J:J,"orrl",Tracking!C:C,"5v4")+COUNTIFS(Tracking!G:G,A11,Tracking!D:D,C11,Tracking!J:J,"orrc",Tracking!C:C,"5v4")+COUNTIFS(Tracking!G:G,A11,Tracking!D:D,C11,Tracking!J:J,"orrr",Tracking!C:C,"5v4")</f>
        <v>0</v>
      </c>
      <c r="BO11" s="10">
        <f>COUNTIFS(Tracking!G:G,A11,Tracking!D:D,C11,Tracking!C:C,"5v4",Tracking!J:J,"opl")+COUNTIFS(Tracking!G:G,A11,Tracking!D:D,C11,Tracking!C:C,"5v4",Tracking!J:J,"opc")+COUNTIFS(Tracking!G:G,A11,Tracking!D:D,C11,Tracking!C:C,"5v4",Tracking!J:J,"opr")+COUNTIFS(Tracking!G:G,A11,Tracking!D:D,C11,Tracking!C:C,"5v4",Tracking!J:J,"oelpl")+COUNTIFS(Tracking!G:G,A11,Tracking!D:D,C11,Tracking!C:C,"5v4",Tracking!J:J,"oelpc")+COUNTIFS(Tracking!G:G,A11,Tracking!D:D,C11,Tracking!C:C,"5v4",Tracking!J:J,"oelpr")</f>
        <v>0</v>
      </c>
      <c r="BP11" s="10">
        <f>COUNTIFS(Tracking!G:G,A11,Tracking!D:D,C11,Tracking!C:C,"5v4",Tracking!J:J,"oell")+COUNTIFS(Tracking!G:G,A11,Tracking!D:D,C11,Tracking!C:C,"5v4",Tracking!J:J,"oelc")+COUNTIFS(Tracking!G:G,A11,Tracking!D:D,C11,Tracking!C:C,"5v4",Tracking!J:J,"oelr")</f>
        <v>0</v>
      </c>
      <c r="BQ11" s="12">
        <f>COUNTIFS(Tracking!E:E,A11,Tracking!D:D,C11,Tracking!C:C,"5v5",Tracking!F:F,"o")</f>
        <v>0</v>
      </c>
      <c r="BR11" s="12">
        <f>COUNTIFS(Tracking!E:E,A11,Tracking!D:D,C11,Tracking!C:C,"5v5",Tracking!F:F,"r")</f>
        <v>2</v>
      </c>
      <c r="BS11" s="12">
        <f>COUNTIFS(Tracking!E:E,A11,Tracking!D:D,C11,Tracking!C:C,"5v5",Tracking!F:F,"t")</f>
        <v>0</v>
      </c>
      <c r="BT11" s="12">
        <f>COUNTIFS(Tracking!G:G,A11,Tracking!D:D,C11,Tracking!C:C,"5v5",Tracking!F:F,"o")</f>
        <v>0</v>
      </c>
      <c r="BU11" s="12">
        <f>COUNTIFS(Tracking!E:E,A10,Tracking!D:D,C11,Tracking!C:C,"5v5",Tracking!F:F,"r")</f>
        <v>0</v>
      </c>
      <c r="BV11" s="12">
        <f>COUNTIFS(Tracking!G:G,A11,Tracking!D:D,C11,Tracking!C:C,"5v5",Tracking!F:F,"T")</f>
        <v>0</v>
      </c>
      <c r="BW11" s="2">
        <f t="shared" si="1"/>
        <v>1.1400000000000001</v>
      </c>
      <c r="BX11" s="2">
        <f t="shared" si="2"/>
        <v>0.72</v>
      </c>
      <c r="BY11" s="2">
        <f t="shared" si="3"/>
        <v>0.13500000000000001</v>
      </c>
      <c r="BZ11" s="2">
        <f t="shared" si="4"/>
        <v>1.0000000000000002E-2</v>
      </c>
      <c r="CA11" s="2">
        <f t="shared" si="5"/>
        <v>6.0000000000000005E-2</v>
      </c>
      <c r="CB11" s="2">
        <f t="shared" si="6"/>
        <v>0.105</v>
      </c>
      <c r="CC11" s="2">
        <f t="shared" si="7"/>
        <v>0.11</v>
      </c>
      <c r="CD11" s="2">
        <f t="shared" si="8"/>
        <v>1.03</v>
      </c>
    </row>
    <row r="12" spans="1:113" x14ac:dyDescent="0.35">
      <c r="A12" s="8">
        <v>62</v>
      </c>
      <c r="B12" s="8" t="s">
        <v>221</v>
      </c>
      <c r="C12" s="8" t="s">
        <v>119</v>
      </c>
      <c r="D12" s="8" t="s">
        <v>163</v>
      </c>
      <c r="E12" s="8">
        <v>9.6666666666666998</v>
      </c>
      <c r="F12" s="19" t="s">
        <v>250</v>
      </c>
      <c r="G12" s="9">
        <f>COUNTIFS(Tracking!E:E,A12,Tracking!D:D,C12,Tracking!C:C,"5v5")</f>
        <v>2</v>
      </c>
      <c r="H12" s="9">
        <f>COUNTIFS(Tracking!E:E,A12,Tracking!D:D,C12,Tracking!N:N,"y",Tracking!C:C,"5v5")</f>
        <v>1</v>
      </c>
      <c r="I12" s="9">
        <f>COUNTIFS(Tracking!E:E,A12,Tracking!D:D,C12,Tracking!M:M,"y",Tracking!C:C,"5v5")</f>
        <v>1</v>
      </c>
      <c r="J12" s="9">
        <f t="shared" si="0"/>
        <v>4</v>
      </c>
      <c r="K12" s="9">
        <f>COUNTIFS(Tracking!G:G,A12,Tracking!D:D,C12,Tracking!C:C,"5v5")</f>
        <v>4</v>
      </c>
      <c r="L12" s="9">
        <f>COUNTIFS(Tracking!H:H,A12,Tracking!D:D,C12,Tracking!C:C,"5v5")</f>
        <v>0</v>
      </c>
      <c r="M12" s="9">
        <f>COUNTIFS(Tracking!I:I,A12,Tracking!D:D,C12,Tracking!C:C,"5v5")</f>
        <v>0</v>
      </c>
      <c r="N12" s="9">
        <f>COUNTIFS(Tracking!G:G,A12,Tracking!D:D,C12,Tracking!C:C,"5v5",Tracking!M:M,"y")</f>
        <v>1</v>
      </c>
      <c r="O12" s="9">
        <f>COUNTIFS(Tracking!G:G,A12,Tracking!D:D,C12,Tracking!C:C,"5v5",Tracking!J:J,"orrl")+COUNTIFS(Tracking!G:G,A12,Tracking!D:D,C12,Tracking!C:C,"5v5",Tracking!J:J,"orrc")+COUNTIFS(Tracking!G:G,A12,Tracking!D:D,C12,Tracking!C:C,"5v5",Tracking!J:J,"orrr")+COUNTIFS(Tracking!G:G,A12,Tracking!D:D,C12,Tracking!C:C,"5v5",Tracking!J:J,"oelrrl")+COUNTIFS(Tracking!G:G,A12,Tracking!D:D,C12,Tracking!C:C,"5v5",Tracking!J:J,"oelrrc")+COUNTIFS(Tracking!G:G,A12,Tracking!D:D,C12,Tracking!C:C,"5v5",Tracking!J:J,"oelrrr")</f>
        <v>0</v>
      </c>
      <c r="P12" s="9">
        <f>COUNTIFS(Tracking!G:G,A12,Tracking!D:D,C12,Tracking!C:C,"5v5",Tracking!J:J,"opl")+COUNTIFS(Tracking!G:G,A12,Tracking!D:D,C12,Tracking!C:C,"5v5",Tracking!J:J,"opc")+COUNTIFS(Tracking!G:G,A12,Tracking!D:D,C12,Tracking!C:C,"5v5",Tracking!J:J,"opr")+COUNTIFS(Tracking!G:G,A12,Tracking!D:D,C12,Tracking!C:C,"5v5",Tracking!J:J,"oelpl")+COUNTIFS(Tracking!G:G,A12,Tracking!D:D,C12,Tracking!C:C,"5v5",Tracking!J:J,"oelpc")+COUNTIFS(Tracking!G:G,A12,Tracking!D:D,C12,Tracking!C:C,"5v5",Tracking!J:J,"oelpr")</f>
        <v>1</v>
      </c>
      <c r="Q12" s="9">
        <f>COUNTIFS(Tracking!G:G,A12,Tracking!D:D,C12,Tracking!C:C,"5v5",Tracking!J:J,"oell")+COUNTIFS(Tracking!G:G,A12,Tracking!D:D,C12,Tracking!C:C,"5v5",Tracking!J:J,"oelc")+COUNTIFS(Tracking!G:G,A12,Tracking!D:D,C12,Tracking!C:C,"5v5",Tracking!J:J,"oelr")</f>
        <v>3</v>
      </c>
      <c r="R12" s="9">
        <f>COUNTIFS(Tracking!G:G,A12,Tracking!D:D,C12,Tracking!C:C,"5v5",Tracking!J:J,"oc")+COUNTIFS(Tracking!G:G,A12,Tracking!D:D,C12,Tracking!C:C,"5v5",Tracking!J:J,"orrc")+COUNTIFS(Tracking!G:G,A12,Tracking!D:D,C12,Tracking!C:C,"5v5",Tracking!J:J,"oelc")</f>
        <v>2</v>
      </c>
      <c r="S12" s="9">
        <f>COUNTIFS(Tracking!G:G,A12,Tracking!D:D,C12,Tracking!C:C,"5v5",Tracking!J:J,"nl")+COUNTIFS(Tracking!G:G,A12,Tracking!D:D,C12,Tracking!C:C,"5v5",Tracking!J:J,"nc")+COUNTIFS(Tracking!G:G,A12,Tracking!D:D,C12,Tracking!C:C,"5v5",Tracking!J:J,"nr")+COUNTIFS(Tracking!G:G,A12,Tracking!D:D,C12,Tracking!C:C,"5v5",Tracking!J:J,"nsl")+COUNTIFS(Tracking!G:G,A12,Tracking!D:D,C12,Tracking!C:C,"5v5",Tracking!J:J,"nsc")+COUNTIFS(Tracking!G:G,A12,Tracking!D:D,C12,Tracking!C:C,"5v5",Tracking!J:J,"nsr")+COUNTIFS(Tracking!H:H,A12,Tracking!D:D,C12,Tracking!C:C,"5v5",Tracking!K:K,"nl")+COUNTIFS(Tracking!H:H,A12,Tracking!D:D,C12,Tracking!C:C,"5v5",Tracking!K:K,"nc")+COUNTIFS(Tracking!H:H,A12,Tracking!D:D,C12,Tracking!C:C,"5v5",Tracking!K:K,"nr")+COUNTIFS(Tracking!H:H,A12,Tracking!D:D,C12,Tracking!C:C,"5v5",Tracking!K:K,"nsl")+COUNTIFS(Tracking!H:H,A12,Tracking!D:D,C12,Tracking!C:C,"5v5",Tracking!K:K,"nsc")+COUNTIFS(Tracking!H:H,A12,Tracking!D:D,C12,Tracking!C:C,"5v5",Tracking!K:K,"nsr")+COUNTIFS(Tracking!I:I,A12,Tracking!D:D,C12,Tracking!C:C,"5v5",Tracking!L:L,"nl")+COUNTIFS(Tracking!I:I,A12,Tracking!D:D,C12,Tracking!C:C,"5v5",Tracking!L:L,"nc")+COUNTIFS(Tracking!I:I,A12,Tracking!D:D,C12,Tracking!C:C,"5v5",Tracking!L:L,"nr")+COUNTIFS(Tracking!I:I,A12,Tracking!D:D,C12,Tracking!C:C,"5v5",Tracking!L:L,"nsl")+COUNTIFS(Tracking!I:I,A12,Tracking!D:D,C12,Tracking!C:C,"5v5",Tracking!L:L,"nsc")+COUNTIFS(Tracking!I:I,A12,Tracking!D:D,C12,Tracking!C:C,"5v5",Tracking!L:L,"nsr")</f>
        <v>0</v>
      </c>
      <c r="T12" s="9">
        <f>COUNTIFS(Tracking!G:G,A12,Tracking!D:D,C12,Tracking!C:C,"5v5",Tracking!J:J,"dl")+COUNTIFS(Tracking!G:G,A12,Tracking!D:D,C12,Tracking!C:C,"5v5",Tracking!J:J,"dc")+COUNTIFS(Tracking!G:G,A12,Tracking!D:D,C12,Tracking!C:C,"5v5",Tracking!J:J,"dr")+COUNTIFS(Tracking!G:G,A12,Tracking!D:D,C12,Tracking!C:C,"5v5",Tracking!J:J,"dsl")+COUNTIFS(Tracking!G:G,A12,Tracking!D:D,C12,Tracking!C:C,"5v5",Tracking!J:J,"dsc")+COUNTIFS(Tracking!G:G,A12,Tracking!D:D,C12,Tracking!C:C,"5v5",Tracking!J:J,"dsr")+COUNTIFS(Tracking!H:H,A12,Tracking!D:D,C12,Tracking!C:C,"5v5",Tracking!K:K,"dl")+COUNTIFS(Tracking!H:H,A12,Tracking!D:D,C12,Tracking!C:C,"5v5",Tracking!K:K,"dc")+COUNTIFS(Tracking!H:H,A12,Tracking!D:D,C12,Tracking!C:C,"5v5",Tracking!K:K,"dr")+COUNTIFS(Tracking!H:H,A12,Tracking!D:D,C12,Tracking!C:C,"5v5",Tracking!K:K,"dsl")+COUNTIFS(Tracking!H:H,A12,Tracking!D:D,C12,Tracking!C:C,"5v5",Tracking!K:K,"dsc")+COUNTIFS(Tracking!H:H,A12,Tracking!D:D,C12,Tracking!C:C,"5v5",Tracking!K:K,"dsr")+COUNTIFS(Tracking!I:I,A12,Tracking!D:D,C12,Tracking!C:C,"5v5",Tracking!L:L,"dl")+COUNTIFS(Tracking!I:I,A12,Tracking!D:D,C12,Tracking!C:C,"5v5",Tracking!L:L,"dc")+COUNTIFS(Tracking!I:I,A12,Tracking!D:D,C12,Tracking!C:C,"5v5",Tracking!L:L,"dr")+COUNTIFS(Tracking!I:I,A12,Tracking!D:D,C12,Tracking!C:C,"5v5",Tracking!L:L,"dsl")+COUNTIFS(Tracking!I:I,A12,Tracking!D:D,C12,Tracking!C:C,"5v5",Tracking!L:L,"dsc")+COUNTIFS(Tracking!I:I,A12,Tracking!D:D,C12,Tracking!C:C,"5v5",Tracking!L:L,"dsr")</f>
        <v>0</v>
      </c>
      <c r="U12" s="9">
        <f>COUNTIFS(Tracking!E:E,A12,Tracking!D:D,C12,Tracking!C:C,"5v5",Tracking!P:P,"r")</f>
        <v>0</v>
      </c>
      <c r="V12" s="9">
        <f>COUNTIFS(Tracking!G:G,A12,Tracking!D:D,C12,Tracking!C:C,"5v5",Tracking!P:P,"r")+COUNTIFS(Tracking!H:H,A12,Tracking!D:D,C12,Tracking!C:C,"5v5",Tracking!P:P,"r")+COUNTIFS(Tracking!I:I,A12,Tracking!D:D,C12,Tracking!C:C,"5v5",Tracking!P:P,"r")</f>
        <v>0</v>
      </c>
      <c r="W12" s="9">
        <f>COUNTIFS(Tracking!E:E,A12,Tracking!D:D,C12,Tracking!C:C,"5v5",Tracking!P:P,"f")</f>
        <v>1</v>
      </c>
      <c r="X12" s="9">
        <f>COUNTIFS(Tracking!G:G,A12,Tracking!D:D,C12,Tracking!C:C,"5v5",Tracking!P:P,"f")+COUNTIFS(Tracking!H:H,A12,Tracking!D:D,C12,Tracking!C:C,"5v5",Tracking!P:P,"f")+COUNTIFS(Tracking!I:I,A12,Tracking!D:D,C12,Tracking!C:C,"5v5",Tracking!P:P,"f")</f>
        <v>2</v>
      </c>
      <c r="Y12" s="9">
        <f>COUNTIFS(Tracking!E:E,A12,Tracking!D:D,C12,Tracking!C:C,"5v5",Tracking!P:P,"c")</f>
        <v>1</v>
      </c>
      <c r="Z12" s="9">
        <f>COUNTIFS(Tracking!G:G,A12,Tracking!D:D,C12,Tracking!C:C,"5v5",Tracking!P:P,"c")+COUNTIFS(Tracking!H:H,A12,Tracking!D:D,C12,Tracking!C:C,"5v5",Tracking!P:P,"f")+COUNTIFS(Tracking!I:I,A12,Tracking!D:D,C12,Tracking!C:C,"5v5",Tracking!P:P,"f")</f>
        <v>2</v>
      </c>
      <c r="AA12" s="9">
        <f>COUNTIFS(Tracking!E:E,A12,Tracking!D:D,C12,Tracking!C:C,"5v5",Tracking!J:J,"orrl")+COUNTIFS(Tracking!E:E,A12,Tracking!D:D,C12,Tracking!C:C,"5v5",Tracking!J:J,"orrc")+COUNTIFS(Tracking!E:E,A12,Tracking!D:D,C12,Tracking!C:C,"5v5",Tracking!J:J,"orrr")+COUNTIFS(Tracking!E:E,A12,Tracking!D:D,C12,Tracking!C:C,"5v5",Tracking!J:J,"oell")+COUNTIFS(Tracking!E:E,A12,Tracking!D:D,C12,Tracking!C:C,"5v5",Tracking!J:J,"oelc")+COUNTIFS(Tracking!E:E,A12,Tracking!D:D,C12,Tracking!C:C,"5v5",Tracking!J:J,"oelr")</f>
        <v>0</v>
      </c>
      <c r="AB12" s="11">
        <f>COUNTIFS(Tracking!V:V,A12&amp;C12,Tracking!C:C,"5v5")-AD12</f>
        <v>2</v>
      </c>
      <c r="AC12" s="11">
        <f>COUNTIFS(Tracking!V:V,A12&amp;C12,Tracking!C:C,"5v5",Tracking!U:U,"C")</f>
        <v>1</v>
      </c>
      <c r="AD12" s="11">
        <f>COUNTIFS(Tracking!V:V,A12&amp;C12,Tracking!C:C,"5v5",Tracking!U:U,"F")</f>
        <v>0</v>
      </c>
      <c r="AE12" s="11">
        <f>COUNTIFS(Tracking!V:V,A12&amp;C12,Tracking!C:C,"5v5",Tracking!U:U,"C",Tracking!X:X,"Y")</f>
        <v>0</v>
      </c>
      <c r="AF12" s="11">
        <f>COUNTIFS(Tracking!Z:Z,A12&amp;C12,Tracking!C:C,"5v5")</f>
        <v>1</v>
      </c>
      <c r="AG12" s="11">
        <f>COUNTIFS(Tracking!V:V,A12&amp;C12,Tracking!C:C,"5v5",Tracking!U:U,"C",Tracking!AA:AA,"Y")</f>
        <v>0</v>
      </c>
      <c r="AH12" s="11">
        <f>COUNTIFS(Tracking!V:V,A12&amp;C12,Tracking!C:C,"5v5",Tracking!U:U,"D",Tracking!AA:AA,"Y")</f>
        <v>0</v>
      </c>
      <c r="AI12" s="11">
        <f>COUNTIFS(Tracking!AD:AD,A12&amp;C12)</f>
        <v>1</v>
      </c>
      <c r="AJ12" s="5">
        <f>COUNTIFS(Tracking!AE:AE,A12&amp;C12,Tracking!C:C,"5v5")+AK12</f>
        <v>3</v>
      </c>
      <c r="AK12" s="5">
        <f>COUNTIFS(Tracking!AB:AB,A12&amp;C12,Tracking!C:C,"5v5")</f>
        <v>0</v>
      </c>
      <c r="AL12" s="5">
        <f>COUNTIFS(Tracking!AB:AB,A12&amp;C12,Tracking!C:C,"5v5",Tracking!AC:AC,"CLE")+COUNTIFS(Tracking!AB:AB,A12&amp;C12,Tracking!C:C,"5v5",Tracking!AC:AC,"CEX")+COUNTIFS(Tracking!AB:AB,A12&amp;C12,Tracking!C:C,"5v5",Tracking!AC:AC,"PEX")+COUNTIFS(Tracking!AE:AE,A12&amp;C12,Tracking!C:C,"5v5",Tracking!AF:AF,"CLE")+COUNTIFS(Tracking!AE:AE,A12&amp;C12,Tracking!C:C,"5v5",Tracking!AF:AF,"CEX")+COUNTIFS(Tracking!AE:AE,A12&amp;C12,Tracking!C:C,"5v5",Tracking!AF:AF,"PEX")</f>
        <v>3</v>
      </c>
      <c r="AM12" s="5">
        <f>COUNTIFS(Tracking!AB:AB,A12&amp;C12,Tracking!C:C,"5v5",Tracking!AC:AC,"CEX")+COUNTIFS(Tracking!AB:AB,A12&amp;C12,Tracking!C:C,"5v5",Tracking!AC:AC,"PEX")+COUNTIFS(Tracking!AE:AE,A12&amp;C12,Tracking!C:C,"5v5",Tracking!AF:AF,"CEX")+COUNTIFS(Tracking!AE:AE,A12&amp;C12,Tracking!C:C,"5v5",Tracking!AF:AF,"PEX")</f>
        <v>2</v>
      </c>
      <c r="AN12" s="5">
        <f>COUNTIFS(Tracking!AB:AB,A12&amp;C12,Tracking!C:C,"5v5",Tracking!AC:AC,"CEX")+COUNTIFS(Tracking!AE:AE,A12&amp;C12,Tracking!C:C,"5v5",Tracking!AF:AF,"CEX")</f>
        <v>1</v>
      </c>
      <c r="AO12" s="5">
        <f>COUNTIFS(Tracking!AB:AB,A12&amp;C12,Tracking!C:C,"5v5",Tracking!AC:AC,"PEX")</f>
        <v>0</v>
      </c>
      <c r="AP12" s="5">
        <f>COUNTIFS(Tracking!AB:AB,A12&amp;C12,Tracking!C:C,"5v5",Tracking!AC:AC,"CLE")+COUNTIFS(Tracking!AE:AE,A12&amp;C12,Tracking!C:C,"5v5",Tracking!AF:AF,"CLE")</f>
        <v>1</v>
      </c>
      <c r="AQ12" s="5">
        <f>COUNTIFS(Tracking!AB:AB,A12&amp;C12,Tracking!C:C,"5v5",Tracking!AC:AC,"MEX")</f>
        <v>0</v>
      </c>
      <c r="AR12" s="5">
        <f>COUNTIFS(Tracking!AB:AB,A12&amp;C12,Tracking!C:C,"5v5",Tracking!AF:AF,"CEX")+COUNTIFS(Tracking!AB:AB,A12&amp;C12,Tracking!C:C,"5v5",Tracking!AF:AF,"PEX")+COUNTIFS(Tracking!AB:AB,A12&amp;C12,Tracking!C:C,"5v5",Tracking!AF:AF,"CLE")+COUNTIFS(Tracking!AB:AB,A12&amp;C12,Tracking!C:C,"5v5",Tracking!AC:AC,"CEX")+COUNTIFS(Tracking!AB:AB,A12&amp;C12,Tracking!C:C,"5v5",Tracking!AC:AC,"PEX")</f>
        <v>0</v>
      </c>
      <c r="AS12" s="5">
        <f>COUNTIFS(Tracking!AB:AB,A12&amp;C12,Tracking!C:C,"5v5",Tracking!AC:AC,"BOT")+COUNTIFS(Tracking!AB:AB,A12&amp;C12,Tracking!C:C,"5v5",Tracking!AF:AF,"FEX")</f>
        <v>0</v>
      </c>
      <c r="AT12" s="5">
        <f>COUNTIFS(Tracking!AB:AB,A12&amp;C12,Tracking!C:C,"5v5",Tracking!AC:AC,"EXC")</f>
        <v>0</v>
      </c>
      <c r="AU12" s="5">
        <f>COUNTIFS(Tracking!AB:AB,A12&amp;C12,Tracking!C:C,"5v5",Tracking!AC:AC,"FEX")+COUNTIFS(Tracking!AE:AE,A12&amp;C12,Tracking!C:C,"5v5",Tracking!AF:AF,"FEX")</f>
        <v>0</v>
      </c>
      <c r="AV12" s="5">
        <f>COUNTIFS(Tracking!AB:AB,A12&amp;C12,Tracking!C:C,"5v5",Tracking!AC:AC,"CLE")+COUNTIFS(Tracking!AB:AB,A12&amp;C12,Tracking!C:C,"5v5",Tracking!AC:AC,"CEX")+COUNTIFS(Tracking!AB:AB,A12&amp;C12,Tracking!C:C,"5v5",Tracking!AC:AC,"PEX")+COUNTIFS(Tracking!AB:AB,A12&amp;C12,Tracking!C:C,"5v5",Tracking!AC:AC,"FEX")+COUNTIFS(Tracking!AB:AB,A12&amp;C12,Tracking!C:C,"5v5",Tracking!AC:AC,"CLE")</f>
        <v>0</v>
      </c>
      <c r="AW12" s="5">
        <f>COUNTIFS(Tracking!AE:AE,A12&amp;C12,Tracking!C:C,"5v5",Tracking!AF:AF,"CLE")+COUNTIFS(Tracking!AE:AE,A12&amp;C12,Tracking!C:C,"5v5",Tracking!AF:AF,"CEX")+COUNTIFS(Tracking!AE:AE,A12&amp;C12,Tracking!C:C,"5v5",Tracking!AF:AF,"PEX")+COUNTIFS(Tracking!AE:AE,A12&amp;C12,Tracking!C:C,"5v5",Tracking!AF:AF,"CLE")</f>
        <v>4</v>
      </c>
      <c r="AX12" s="1">
        <f>COUNTIFS(Tracking!W:W,A12&amp;C12,Tracking!C:C,"5v5")</f>
        <v>0</v>
      </c>
      <c r="AY12" s="1">
        <f>COUNTIFS(Tracking!W:W,A12&amp;C12,Tracking!C:C,"5v5",Tracking!U:U,"C")</f>
        <v>0</v>
      </c>
      <c r="AZ12" s="1">
        <f>COUNTIFS(Tracking!W:W,A12&amp;C12,Tracking!C:C,"5v5",Tracking!U:U,"F")</f>
        <v>0</v>
      </c>
      <c r="BA12" s="1">
        <f>COUNTIFS(Tracking!W:W,A12&amp;C12,Tracking!C:C,"5v5",Tracking!X:X,"Y")</f>
        <v>0</v>
      </c>
      <c r="BB12" s="1">
        <f>COUNTIFS(Tracking!W:W,A12&amp;C12,Tracking!C:C,"5v5",Tracking!U:U,"C",Tracking!AA:AA,"Y")</f>
        <v>0</v>
      </c>
      <c r="BC12" s="1">
        <f>COUNTIFS(Tracking!W:W,A12&amp;C12,Tracking!C:C,"5v5",Tracking!U:U,"D",Tracking!AA:AA,"Y")</f>
        <v>0</v>
      </c>
      <c r="BD12" s="10">
        <f>COUNTIFS(Tracking!V:V,A12&amp;C12,Tracking!C:C,"5v4")</f>
        <v>0</v>
      </c>
      <c r="BE12" s="10">
        <f>COUNTIFS(Tracking!V:V,A12&amp;C12,Tracking!C:C,"5v4",Tracking!U:U,"C")</f>
        <v>0</v>
      </c>
      <c r="BF12" s="10">
        <f>COUNTIFS(Tracking!V:V,A12&amp;C12,Tracking!C:C,"5v4",Tracking!X:X,"Y")</f>
        <v>0</v>
      </c>
      <c r="BG12" s="10">
        <f>COUNTIFS(Tracking!V:V,A12&amp;C12,Tracking!C:C,"4v5")</f>
        <v>0</v>
      </c>
      <c r="BH12" s="10">
        <f>COUNTIFS(Tracking!W:W,A12&amp;C12,Tracking!C:C,"5v4",Tracking!U:U,"D")+COUNTIFS(Tracking!W:W,A12&amp;C12,Tracking!C:C,"5v4",Tracking!U:U,"F")</f>
        <v>0</v>
      </c>
      <c r="BI12" s="10">
        <f>COUNTIFS(Tracking!E:E,A12,Tracking!D:D,C12,Tracking!C:C,"5v4")</f>
        <v>0</v>
      </c>
      <c r="BJ12" s="10">
        <f>COUNTIFS(Tracking!G:G,A12,Tracking!D:D,C12,Tracking!C:C,"5v4")+COUNTIFS(Tracking!H:H,A12,Tracking!D:D,C12,Tracking!C:C,"5v4")+COUNTIFS(Tracking!I:I,A12,Tracking!D:D,C12,Tracking!C:C,"5v4")</f>
        <v>0</v>
      </c>
      <c r="BK12" s="10">
        <f>COUNTIFS(Tracking!G:G,A12,Tracking!D:D,C12,Tracking!C:C,"5v4")</f>
        <v>0</v>
      </c>
      <c r="BL12" s="10">
        <f>COUNTIFS(Tracking!E:E,A12,Tracking!D:D,C12,Tracking!C:C,"5v4",Tracking!M:M,"Y")</f>
        <v>0</v>
      </c>
      <c r="BM12" s="10">
        <f>COUNTIFS(Tracking!G:G,A12,Tracking!D:D,C12,Tracking!C:C,"5v4",Tracking!M:M,"Y")</f>
        <v>0</v>
      </c>
      <c r="BN12" s="10">
        <f>COUNTIFS(Tracking!G:G,A12,Tracking!D:D,C12,Tracking!J:J,"orrl",Tracking!C:C,"5v4")+COUNTIFS(Tracking!G:G,A12,Tracking!D:D,C12,Tracking!J:J,"orrc",Tracking!C:C,"5v4")+COUNTIFS(Tracking!G:G,A12,Tracking!D:D,C12,Tracking!J:J,"orrr",Tracking!C:C,"5v4")</f>
        <v>0</v>
      </c>
      <c r="BO12" s="10">
        <f>COUNTIFS(Tracking!G:G,A12,Tracking!D:D,C12,Tracking!C:C,"5v4",Tracking!J:J,"opl")+COUNTIFS(Tracking!G:G,A12,Tracking!D:D,C12,Tracking!C:C,"5v4",Tracking!J:J,"opc")+COUNTIFS(Tracking!G:G,A12,Tracking!D:D,C12,Tracking!C:C,"5v4",Tracking!J:J,"opr")+COUNTIFS(Tracking!G:G,A12,Tracking!D:D,C12,Tracking!C:C,"5v4",Tracking!J:J,"oelpl")+COUNTIFS(Tracking!G:G,A12,Tracking!D:D,C12,Tracking!C:C,"5v4",Tracking!J:J,"oelpc")+COUNTIFS(Tracking!G:G,A12,Tracking!D:D,C12,Tracking!C:C,"5v4",Tracking!J:J,"oelpr")</f>
        <v>0</v>
      </c>
      <c r="BP12" s="10">
        <f>COUNTIFS(Tracking!G:G,A12,Tracking!D:D,C12,Tracking!C:C,"5v4",Tracking!J:J,"oell")+COUNTIFS(Tracking!G:G,A12,Tracking!D:D,C12,Tracking!C:C,"5v4",Tracking!J:J,"oelc")+COUNTIFS(Tracking!G:G,A12,Tracking!D:D,C12,Tracking!C:C,"5v4",Tracking!J:J,"oelr")</f>
        <v>0</v>
      </c>
      <c r="BQ12" s="12">
        <f>COUNTIFS(Tracking!E:E,A12,Tracking!D:D,C12,Tracking!C:C,"5v5",Tracking!F:F,"o")</f>
        <v>0</v>
      </c>
      <c r="BR12" s="12">
        <f>COUNTIFS(Tracking!E:E,A12,Tracking!D:D,C12,Tracking!C:C,"5v5",Tracking!F:F,"r")</f>
        <v>1</v>
      </c>
      <c r="BS12" s="12">
        <f>COUNTIFS(Tracking!E:E,A12,Tracking!D:D,C12,Tracking!C:C,"5v5",Tracking!F:F,"t")</f>
        <v>0</v>
      </c>
      <c r="BT12" s="12">
        <f>COUNTIFS(Tracking!G:G,A12,Tracking!D:D,C12,Tracking!C:C,"5v5",Tracking!F:F,"o")</f>
        <v>0</v>
      </c>
      <c r="BU12" s="12">
        <f>COUNTIFS(Tracking!E:E,A11,Tracking!D:D,C12,Tracking!C:C,"5v5",Tracking!F:F,"r")</f>
        <v>2</v>
      </c>
      <c r="BV12" s="12">
        <f>COUNTIFS(Tracking!G:G,A12,Tracking!D:D,C12,Tracking!C:C,"5v5",Tracking!F:F,"T")</f>
        <v>0</v>
      </c>
      <c r="BW12" s="2">
        <f t="shared" si="1"/>
        <v>1.04</v>
      </c>
      <c r="BX12" s="2">
        <f t="shared" si="2"/>
        <v>0.86499999999999999</v>
      </c>
      <c r="BY12" s="2">
        <f t="shared" si="3"/>
        <v>4.4999999999999998E-2</v>
      </c>
      <c r="BZ12" s="2">
        <f t="shared" si="4"/>
        <v>0</v>
      </c>
      <c r="CA12" s="2">
        <f t="shared" si="5"/>
        <v>7.0000000000000007E-2</v>
      </c>
      <c r="CB12" s="2">
        <f t="shared" si="6"/>
        <v>0.06</v>
      </c>
      <c r="CC12" s="2">
        <f t="shared" si="7"/>
        <v>0</v>
      </c>
      <c r="CD12" s="2">
        <f t="shared" si="8"/>
        <v>1.04</v>
      </c>
    </row>
    <row r="13" spans="1:113" x14ac:dyDescent="0.35">
      <c r="A13" s="8">
        <v>74</v>
      </c>
      <c r="B13" s="8" t="s">
        <v>222</v>
      </c>
      <c r="C13" s="8" t="s">
        <v>119</v>
      </c>
      <c r="D13" s="8" t="s">
        <v>163</v>
      </c>
      <c r="E13" s="8">
        <v>17.083333333333002</v>
      </c>
      <c r="F13" s="19" t="s">
        <v>250</v>
      </c>
      <c r="G13" s="9">
        <f>COUNTIFS(Tracking!E:E,A13,Tracking!D:D,C13,Tracking!C:C,"5v5")</f>
        <v>4</v>
      </c>
      <c r="H13" s="9">
        <f>COUNTIFS(Tracking!E:E,A13,Tracking!D:D,C13,Tracking!N:N,"y",Tracking!C:C,"5v5")</f>
        <v>1</v>
      </c>
      <c r="I13" s="9">
        <f>COUNTIFS(Tracking!E:E,A13,Tracking!D:D,C13,Tracking!M:M,"y",Tracking!C:C,"5v5")</f>
        <v>1</v>
      </c>
      <c r="J13" s="9">
        <f t="shared" si="0"/>
        <v>4</v>
      </c>
      <c r="K13" s="9">
        <f>COUNTIFS(Tracking!G:G,A13,Tracking!D:D,C13,Tracking!C:C,"5v5")</f>
        <v>4</v>
      </c>
      <c r="L13" s="9">
        <f>COUNTIFS(Tracking!H:H,A13,Tracking!D:D,C13,Tracking!C:C,"5v5")</f>
        <v>0</v>
      </c>
      <c r="M13" s="9">
        <f>COUNTIFS(Tracking!I:I,A13,Tracking!D:D,C13,Tracking!C:C,"5v5")</f>
        <v>0</v>
      </c>
      <c r="N13" s="9">
        <f>COUNTIFS(Tracking!G:G,A13,Tracking!D:D,C13,Tracking!C:C,"5v5",Tracking!M:M,"y")</f>
        <v>2</v>
      </c>
      <c r="O13" s="9">
        <f>COUNTIFS(Tracking!G:G,A13,Tracking!D:D,C13,Tracking!C:C,"5v5",Tracking!J:J,"orrl")+COUNTIFS(Tracking!G:G,A13,Tracking!D:D,C13,Tracking!C:C,"5v5",Tracking!J:J,"orrc")+COUNTIFS(Tracking!G:G,A13,Tracking!D:D,C13,Tracking!C:C,"5v5",Tracking!J:J,"orrr")+COUNTIFS(Tracking!G:G,A13,Tracking!D:D,C13,Tracking!C:C,"5v5",Tracking!J:J,"oelrrl")+COUNTIFS(Tracking!G:G,A13,Tracking!D:D,C13,Tracking!C:C,"5v5",Tracking!J:J,"oelrrc")+COUNTIFS(Tracking!G:G,A13,Tracking!D:D,C13,Tracking!C:C,"5v5",Tracking!J:J,"oelrrr")</f>
        <v>0</v>
      </c>
      <c r="P13" s="9">
        <f>COUNTIFS(Tracking!G:G,A13,Tracking!D:D,C13,Tracking!C:C,"5v5",Tracking!J:J,"opl")+COUNTIFS(Tracking!G:G,A13,Tracking!D:D,C13,Tracking!C:C,"5v5",Tracking!J:J,"opc")+COUNTIFS(Tracking!G:G,A13,Tracking!D:D,C13,Tracking!C:C,"5v5",Tracking!J:J,"opr")+COUNTIFS(Tracking!G:G,A13,Tracking!D:D,C13,Tracking!C:C,"5v5",Tracking!J:J,"oelpl")+COUNTIFS(Tracking!G:G,A13,Tracking!D:D,C13,Tracking!C:C,"5v5",Tracking!J:J,"oelpc")+COUNTIFS(Tracking!G:G,A13,Tracking!D:D,C13,Tracking!C:C,"5v5",Tracking!J:J,"oelpr")</f>
        <v>1</v>
      </c>
      <c r="Q13" s="9">
        <f>COUNTIFS(Tracking!G:G,A13,Tracking!D:D,C13,Tracking!C:C,"5v5",Tracking!J:J,"oell")+COUNTIFS(Tracking!G:G,A13,Tracking!D:D,C13,Tracking!C:C,"5v5",Tracking!J:J,"oelc")+COUNTIFS(Tracking!G:G,A13,Tracking!D:D,C13,Tracking!C:C,"5v5",Tracking!J:J,"oelr")</f>
        <v>0</v>
      </c>
      <c r="R13" s="9">
        <f>COUNTIFS(Tracking!G:G,A13,Tracking!D:D,C13,Tracking!C:C,"5v5",Tracking!J:J,"oc")+COUNTIFS(Tracking!G:G,A13,Tracking!D:D,C13,Tracking!C:C,"5v5",Tracking!J:J,"orrc")+COUNTIFS(Tracking!G:G,A13,Tracking!D:D,C13,Tracking!C:C,"5v5",Tracking!J:J,"oelc")</f>
        <v>0</v>
      </c>
      <c r="S13" s="9">
        <f>COUNTIFS(Tracking!G:G,A13,Tracking!D:D,C13,Tracking!C:C,"5v5",Tracking!J:J,"nl")+COUNTIFS(Tracking!G:G,A13,Tracking!D:D,C13,Tracking!C:C,"5v5",Tracking!J:J,"nc")+COUNTIFS(Tracking!G:G,A13,Tracking!D:D,C13,Tracking!C:C,"5v5",Tracking!J:J,"nr")+COUNTIFS(Tracking!G:G,A13,Tracking!D:D,C13,Tracking!C:C,"5v5",Tracking!J:J,"nsl")+COUNTIFS(Tracking!G:G,A13,Tracking!D:D,C13,Tracking!C:C,"5v5",Tracking!J:J,"nsc")+COUNTIFS(Tracking!G:G,A13,Tracking!D:D,C13,Tracking!C:C,"5v5",Tracking!J:J,"nsr")+COUNTIFS(Tracking!H:H,A13,Tracking!D:D,C13,Tracking!C:C,"5v5",Tracking!K:K,"nl")+COUNTIFS(Tracking!H:H,A13,Tracking!D:D,C13,Tracking!C:C,"5v5",Tracking!K:K,"nc")+COUNTIFS(Tracking!H:H,A13,Tracking!D:D,C13,Tracking!C:C,"5v5",Tracking!K:K,"nr")+COUNTIFS(Tracking!H:H,A13,Tracking!D:D,C13,Tracking!C:C,"5v5",Tracking!K:K,"nsl")+COUNTIFS(Tracking!H:H,A13,Tracking!D:D,C13,Tracking!C:C,"5v5",Tracking!K:K,"nsc")+COUNTIFS(Tracking!H:H,A13,Tracking!D:D,C13,Tracking!C:C,"5v5",Tracking!K:K,"nsr")+COUNTIFS(Tracking!I:I,A13,Tracking!D:D,C13,Tracking!C:C,"5v5",Tracking!L:L,"nl")+COUNTIFS(Tracking!I:I,A13,Tracking!D:D,C13,Tracking!C:C,"5v5",Tracking!L:L,"nc")+COUNTIFS(Tracking!I:I,A13,Tracking!D:D,C13,Tracking!C:C,"5v5",Tracking!L:L,"nr")+COUNTIFS(Tracking!I:I,A13,Tracking!D:D,C13,Tracking!C:C,"5v5",Tracking!L:L,"nsl")+COUNTIFS(Tracking!I:I,A13,Tracking!D:D,C13,Tracking!C:C,"5v5",Tracking!L:L,"nsc")+COUNTIFS(Tracking!I:I,A13,Tracking!D:D,C13,Tracking!C:C,"5v5",Tracking!L:L,"nsr")</f>
        <v>1</v>
      </c>
      <c r="T13" s="9">
        <f>COUNTIFS(Tracking!G:G,A13,Tracking!D:D,C13,Tracking!C:C,"5v5",Tracking!J:J,"dl")+COUNTIFS(Tracking!G:G,A13,Tracking!D:D,C13,Tracking!C:C,"5v5",Tracking!J:J,"dc")+COUNTIFS(Tracking!G:G,A13,Tracking!D:D,C13,Tracking!C:C,"5v5",Tracking!J:J,"dr")+COUNTIFS(Tracking!G:G,A13,Tracking!D:D,C13,Tracking!C:C,"5v5",Tracking!J:J,"dsl")+COUNTIFS(Tracking!G:G,A13,Tracking!D:D,C13,Tracking!C:C,"5v5",Tracking!J:J,"dsc")+COUNTIFS(Tracking!G:G,A13,Tracking!D:D,C13,Tracking!C:C,"5v5",Tracking!J:J,"dsr")+COUNTIFS(Tracking!H:H,A13,Tracking!D:D,C13,Tracking!C:C,"5v5",Tracking!K:K,"dl")+COUNTIFS(Tracking!H:H,A13,Tracking!D:D,C13,Tracking!C:C,"5v5",Tracking!K:K,"dc")+COUNTIFS(Tracking!H:H,A13,Tracking!D:D,C13,Tracking!C:C,"5v5",Tracking!K:K,"dr")+COUNTIFS(Tracking!H:H,A13,Tracking!D:D,C13,Tracking!C:C,"5v5",Tracking!K:K,"dsl")+COUNTIFS(Tracking!H:H,A13,Tracking!D:D,C13,Tracking!C:C,"5v5",Tracking!K:K,"dsc")+COUNTIFS(Tracking!H:H,A13,Tracking!D:D,C13,Tracking!C:C,"5v5",Tracking!K:K,"dsr")+COUNTIFS(Tracking!I:I,A13,Tracking!D:D,C13,Tracking!C:C,"5v5",Tracking!L:L,"dl")+COUNTIFS(Tracking!I:I,A13,Tracking!D:D,C13,Tracking!C:C,"5v5",Tracking!L:L,"dc")+COUNTIFS(Tracking!I:I,A13,Tracking!D:D,C13,Tracking!C:C,"5v5",Tracking!L:L,"dr")+COUNTIFS(Tracking!I:I,A13,Tracking!D:D,C13,Tracking!C:C,"5v5",Tracking!L:L,"dsl")+COUNTIFS(Tracking!I:I,A13,Tracking!D:D,C13,Tracking!C:C,"5v5",Tracking!L:L,"dsc")+COUNTIFS(Tracking!I:I,A13,Tracking!D:D,C13,Tracking!C:C,"5v5",Tracking!L:L,"dsr")</f>
        <v>1</v>
      </c>
      <c r="U13" s="9">
        <f>COUNTIFS(Tracking!E:E,A13,Tracking!D:D,C13,Tracking!C:C,"5v5",Tracking!P:P,"r")</f>
        <v>1</v>
      </c>
      <c r="V13" s="9">
        <f>COUNTIFS(Tracking!G:G,A13,Tracking!D:D,C13,Tracking!C:C,"5v5",Tracking!P:P,"r")+COUNTIFS(Tracking!H:H,A13,Tracking!D:D,C13,Tracking!C:C,"5v5",Tracking!P:P,"r")+COUNTIFS(Tracking!I:I,A13,Tracking!D:D,C13,Tracking!C:C,"5v5",Tracking!P:P,"r")</f>
        <v>3</v>
      </c>
      <c r="W13" s="9">
        <f>COUNTIFS(Tracking!E:E,A13,Tracking!D:D,C13,Tracking!C:C,"5v5",Tracking!P:P,"f")</f>
        <v>2</v>
      </c>
      <c r="X13" s="9">
        <f>COUNTIFS(Tracking!G:G,A13,Tracking!D:D,C13,Tracking!C:C,"5v5",Tracking!P:P,"f")+COUNTIFS(Tracking!H:H,A13,Tracking!D:D,C13,Tracking!C:C,"5v5",Tracking!P:P,"f")+COUNTIFS(Tracking!I:I,A13,Tracking!D:D,C13,Tracking!C:C,"5v5",Tracking!P:P,"f")</f>
        <v>0</v>
      </c>
      <c r="Y13" s="9">
        <f>COUNTIFS(Tracking!E:E,A13,Tracking!D:D,C13,Tracking!C:C,"5v5",Tracking!P:P,"c")</f>
        <v>0</v>
      </c>
      <c r="Z13" s="9">
        <f>COUNTIFS(Tracking!G:G,A13,Tracking!D:D,C13,Tracking!C:C,"5v5",Tracking!P:P,"c")+COUNTIFS(Tracking!H:H,A13,Tracking!D:D,C13,Tracking!C:C,"5v5",Tracking!P:P,"f")+COUNTIFS(Tracking!I:I,A13,Tracking!D:D,C13,Tracking!C:C,"5v5",Tracking!P:P,"f")</f>
        <v>0</v>
      </c>
      <c r="AA13" s="9">
        <f>COUNTIFS(Tracking!E:E,A13,Tracking!D:D,C13,Tracking!C:C,"5v5",Tracking!J:J,"orrl")+COUNTIFS(Tracking!E:E,A13,Tracking!D:D,C13,Tracking!C:C,"5v5",Tracking!J:J,"orrc")+COUNTIFS(Tracking!E:E,A13,Tracking!D:D,C13,Tracking!C:C,"5v5",Tracking!J:J,"orrr")+COUNTIFS(Tracking!E:E,A13,Tracking!D:D,C13,Tracking!C:C,"5v5",Tracking!J:J,"oell")+COUNTIFS(Tracking!E:E,A13,Tracking!D:D,C13,Tracking!C:C,"5v5",Tracking!J:J,"oelc")+COUNTIFS(Tracking!E:E,A13,Tracking!D:D,C13,Tracking!C:C,"5v5",Tracking!J:J,"oelr")</f>
        <v>1</v>
      </c>
      <c r="AB13" s="11">
        <f>COUNTIFS(Tracking!V:V,A13&amp;C13,Tracking!C:C,"5v5")-AD13</f>
        <v>8</v>
      </c>
      <c r="AC13" s="11">
        <f>COUNTIFS(Tracking!V:V,A13&amp;C13,Tracking!C:C,"5v5",Tracking!U:U,"C")</f>
        <v>2</v>
      </c>
      <c r="AD13" s="11">
        <f>COUNTIFS(Tracking!V:V,A13&amp;C13,Tracking!C:C,"5v5",Tracking!U:U,"F")</f>
        <v>2</v>
      </c>
      <c r="AE13" s="11">
        <f>COUNTIFS(Tracking!V:V,A13&amp;C13,Tracking!C:C,"5v5",Tracking!U:U,"C",Tracking!X:X,"Y")</f>
        <v>1</v>
      </c>
      <c r="AF13" s="11">
        <f>COUNTIFS(Tracking!Z:Z,A13&amp;C13,Tracking!C:C,"5v5")</f>
        <v>3</v>
      </c>
      <c r="AG13" s="11">
        <f>COUNTIFS(Tracking!V:V,A13&amp;C13,Tracking!C:C,"5v5",Tracking!U:U,"C",Tracking!AA:AA,"Y")</f>
        <v>0</v>
      </c>
      <c r="AH13" s="11">
        <f>COUNTIFS(Tracking!V:V,A13&amp;C13,Tracking!C:C,"5v5",Tracking!U:U,"D",Tracking!AA:AA,"Y")</f>
        <v>2</v>
      </c>
      <c r="AI13" s="11">
        <f>COUNTIFS(Tracking!AD:AD,A13&amp;C13)</f>
        <v>0</v>
      </c>
      <c r="AJ13" s="5">
        <f>COUNTIFS(Tracking!AE:AE,A13&amp;C13,Tracking!C:C,"5v5")+AK13</f>
        <v>5</v>
      </c>
      <c r="AK13" s="5">
        <f>COUNTIFS(Tracking!AB:AB,A13&amp;C13,Tracking!C:C,"5v5")</f>
        <v>3</v>
      </c>
      <c r="AL13" s="5">
        <f>COUNTIFS(Tracking!AB:AB,A13&amp;C13,Tracking!C:C,"5v5",Tracking!AC:AC,"CLE")+COUNTIFS(Tracking!AB:AB,A13&amp;C13,Tracking!C:C,"5v5",Tracking!AC:AC,"CEX")+COUNTIFS(Tracking!AB:AB,A13&amp;C13,Tracking!C:C,"5v5",Tracking!AC:AC,"PEX")+COUNTIFS(Tracking!AE:AE,A13&amp;C13,Tracking!C:C,"5v5",Tracking!AF:AF,"CLE")+COUNTIFS(Tracking!AE:AE,A13&amp;C13,Tracking!C:C,"5v5",Tracking!AF:AF,"CEX")+COUNTIFS(Tracking!AE:AE,A13&amp;C13,Tracking!C:C,"5v5",Tracking!AF:AF,"PEX")</f>
        <v>3</v>
      </c>
      <c r="AM13" s="5">
        <f>COUNTIFS(Tracking!AB:AB,A13&amp;C13,Tracking!C:C,"5v5",Tracking!AC:AC,"CEX")+COUNTIFS(Tracking!AB:AB,A13&amp;C13,Tracking!C:C,"5v5",Tracking!AC:AC,"PEX")+COUNTIFS(Tracking!AE:AE,A13&amp;C13,Tracking!C:C,"5v5",Tracking!AF:AF,"CEX")+COUNTIFS(Tracking!AE:AE,A13&amp;C13,Tracking!C:C,"5v5",Tracking!AF:AF,"PEX")</f>
        <v>3</v>
      </c>
      <c r="AN13" s="5">
        <f>COUNTIFS(Tracking!AB:AB,A13&amp;C13,Tracking!C:C,"5v5",Tracking!AC:AC,"CEX")+COUNTIFS(Tracking!AE:AE,A13&amp;C13,Tracking!C:C,"5v5",Tracking!AF:AF,"CEX")</f>
        <v>2</v>
      </c>
      <c r="AO13" s="5">
        <f>COUNTIFS(Tracking!AB:AB,A13&amp;C13,Tracking!C:C,"5v5",Tracking!AC:AC,"PEX")</f>
        <v>1</v>
      </c>
      <c r="AP13" s="5">
        <f>COUNTIFS(Tracking!AB:AB,A13&amp;C13,Tracking!C:C,"5v5",Tracking!AC:AC,"CLE")+COUNTIFS(Tracking!AE:AE,A13&amp;C13,Tracking!C:C,"5v5",Tracking!AF:AF,"CLE")</f>
        <v>0</v>
      </c>
      <c r="AQ13" s="5">
        <f>COUNTIFS(Tracking!AB:AB,A13&amp;C13,Tracking!C:C,"5v5",Tracking!AC:AC,"MEX")</f>
        <v>0</v>
      </c>
      <c r="AR13" s="5">
        <f>COUNTIFS(Tracking!AB:AB,A13&amp;C13,Tracking!C:C,"5v5",Tracking!AF:AF,"CEX")+COUNTIFS(Tracking!AB:AB,A13&amp;C13,Tracking!C:C,"5v5",Tracking!AF:AF,"PEX")+COUNTIFS(Tracking!AB:AB,A13&amp;C13,Tracking!C:C,"5v5",Tracking!AF:AF,"CLE")+COUNTIFS(Tracking!AB:AB,A13&amp;C13,Tracking!C:C,"5v5",Tracking!AC:AC,"CEX")+COUNTIFS(Tracking!AB:AB,A13&amp;C13,Tracking!C:C,"5v5",Tracking!AC:AC,"PEX")</f>
        <v>3</v>
      </c>
      <c r="AS13" s="5">
        <f>COUNTIFS(Tracking!AB:AB,A13&amp;C13,Tracking!C:C,"5v5",Tracking!AC:AC,"BOT")+COUNTIFS(Tracking!AB:AB,A13&amp;C13,Tracking!C:C,"5v5",Tracking!AF:AF,"FEX")</f>
        <v>0</v>
      </c>
      <c r="AT13" s="5">
        <f>COUNTIFS(Tracking!AB:AB,A13&amp;C13,Tracking!C:C,"5v5",Tracking!AC:AC,"EXC")</f>
        <v>0</v>
      </c>
      <c r="AU13" s="5">
        <f>COUNTIFS(Tracking!AB:AB,A13&amp;C13,Tracking!C:C,"5v5",Tracking!AC:AC,"FEX")+COUNTIFS(Tracking!AE:AE,A13&amp;C13,Tracking!C:C,"5v5",Tracking!AF:AF,"FEX")</f>
        <v>0</v>
      </c>
      <c r="AV13" s="5">
        <f>COUNTIFS(Tracking!AB:AB,A13&amp;C13,Tracking!C:C,"5v5",Tracking!AC:AC,"CLE")+COUNTIFS(Tracking!AB:AB,A13&amp;C13,Tracking!C:C,"5v5",Tracking!AC:AC,"CEX")+COUNTIFS(Tracking!AB:AB,A13&amp;C13,Tracking!C:C,"5v5",Tracking!AC:AC,"PEX")+COUNTIFS(Tracking!AB:AB,A13&amp;C13,Tracking!C:C,"5v5",Tracking!AC:AC,"FEX")+COUNTIFS(Tracking!AB:AB,A13&amp;C13,Tracking!C:C,"5v5",Tracking!AC:AC,"CLE")</f>
        <v>3</v>
      </c>
      <c r="AW13" s="5">
        <f>COUNTIFS(Tracking!AE:AE,A13&amp;C13,Tracking!C:C,"5v5",Tracking!AF:AF,"CLE")+COUNTIFS(Tracking!AE:AE,A13&amp;C13,Tracking!C:C,"5v5",Tracking!AF:AF,"CEX")+COUNTIFS(Tracking!AE:AE,A13&amp;C13,Tracking!C:C,"5v5",Tracking!AF:AF,"PEX")+COUNTIFS(Tracking!AE:AE,A13&amp;C13,Tracking!C:C,"5v5",Tracking!AF:AF,"CLE")</f>
        <v>0</v>
      </c>
      <c r="AX13" s="1">
        <f>COUNTIFS(Tracking!W:W,A13&amp;C13,Tracking!C:C,"5v5")</f>
        <v>0</v>
      </c>
      <c r="AY13" s="1">
        <f>COUNTIFS(Tracking!W:W,A13&amp;C13,Tracking!C:C,"5v5",Tracking!U:U,"C")</f>
        <v>0</v>
      </c>
      <c r="AZ13" s="1">
        <f>COUNTIFS(Tracking!W:W,A13&amp;C13,Tracking!C:C,"5v5",Tracking!U:U,"F")</f>
        <v>0</v>
      </c>
      <c r="BA13" s="1">
        <f>COUNTIFS(Tracking!W:W,A13&amp;C13,Tracking!C:C,"5v5",Tracking!X:X,"Y")</f>
        <v>0</v>
      </c>
      <c r="BB13" s="1">
        <f>COUNTIFS(Tracking!W:W,A13&amp;C13,Tracking!C:C,"5v5",Tracking!U:U,"C",Tracking!AA:AA,"Y")</f>
        <v>0</v>
      </c>
      <c r="BC13" s="1">
        <f>COUNTIFS(Tracking!W:W,A13&amp;C13,Tracking!C:C,"5v5",Tracking!U:U,"D",Tracking!AA:AA,"Y")</f>
        <v>0</v>
      </c>
      <c r="BD13" s="10">
        <f>COUNTIFS(Tracking!V:V,A13&amp;C13,Tracking!C:C,"5v4")</f>
        <v>0</v>
      </c>
      <c r="BE13" s="10">
        <f>COUNTIFS(Tracking!V:V,A13&amp;C13,Tracking!C:C,"5v4",Tracking!U:U,"C")</f>
        <v>0</v>
      </c>
      <c r="BF13" s="10">
        <f>COUNTIFS(Tracking!V:V,A13&amp;C13,Tracking!C:C,"5v4",Tracking!X:X,"Y")</f>
        <v>0</v>
      </c>
      <c r="BG13" s="10">
        <f>COUNTIFS(Tracking!V:V,A13&amp;C13,Tracking!C:C,"4v5")</f>
        <v>0</v>
      </c>
      <c r="BH13" s="10">
        <f>COUNTIFS(Tracking!W:W,A13&amp;C13,Tracking!C:C,"5v4",Tracking!U:U,"D")+COUNTIFS(Tracking!W:W,A13&amp;C13,Tracking!C:C,"5v4",Tracking!U:U,"F")</f>
        <v>0</v>
      </c>
      <c r="BI13" s="10">
        <f>COUNTIFS(Tracking!E:E,A13,Tracking!D:D,C13,Tracking!C:C,"5v4")</f>
        <v>0</v>
      </c>
      <c r="BJ13" s="10">
        <f>COUNTIFS(Tracking!G:G,A13,Tracking!D:D,C13,Tracking!C:C,"5v4")+COUNTIFS(Tracking!H:H,A13,Tracking!D:D,C13,Tracking!C:C,"5v4")+COUNTIFS(Tracking!I:I,A13,Tracking!D:D,C13,Tracking!C:C,"5v4")</f>
        <v>2</v>
      </c>
      <c r="BK13" s="10">
        <f>COUNTIFS(Tracking!G:G,A13,Tracking!D:D,C13,Tracking!C:C,"5v4")</f>
        <v>1</v>
      </c>
      <c r="BL13" s="10">
        <f>COUNTIFS(Tracking!E:E,A13,Tracking!D:D,C13,Tracking!C:C,"5v4",Tracking!M:M,"Y")</f>
        <v>0</v>
      </c>
      <c r="BM13" s="10">
        <f>COUNTIFS(Tracking!G:G,A13,Tracking!D:D,C13,Tracking!C:C,"5v4",Tracking!M:M,"Y")</f>
        <v>1</v>
      </c>
      <c r="BN13" s="10">
        <f>COUNTIFS(Tracking!G:G,A13,Tracking!D:D,C13,Tracking!J:J,"orrl",Tracking!C:C,"5v4")+COUNTIFS(Tracking!G:G,A13,Tracking!D:D,C13,Tracking!J:J,"orrc",Tracking!C:C,"5v4")+COUNTIFS(Tracking!G:G,A13,Tracking!D:D,C13,Tracking!J:J,"orrr",Tracking!C:C,"5v4")</f>
        <v>1</v>
      </c>
      <c r="BO13" s="10">
        <f>COUNTIFS(Tracking!G:G,A13,Tracking!D:D,C13,Tracking!C:C,"5v4",Tracking!J:J,"opl")+COUNTIFS(Tracking!G:G,A13,Tracking!D:D,C13,Tracking!C:C,"5v4",Tracking!J:J,"opc")+COUNTIFS(Tracking!G:G,A13,Tracking!D:D,C13,Tracking!C:C,"5v4",Tracking!J:J,"opr")+COUNTIFS(Tracking!G:G,A13,Tracking!D:D,C13,Tracking!C:C,"5v4",Tracking!J:J,"oelpl")+COUNTIFS(Tracking!G:G,A13,Tracking!D:D,C13,Tracking!C:C,"5v4",Tracking!J:J,"oelpc")+COUNTIFS(Tracking!G:G,A13,Tracking!D:D,C13,Tracking!C:C,"5v4",Tracking!J:J,"oelpr")</f>
        <v>0</v>
      </c>
      <c r="BP13" s="10">
        <f>COUNTIFS(Tracking!G:G,A13,Tracking!D:D,C13,Tracking!C:C,"5v4",Tracking!J:J,"oell")+COUNTIFS(Tracking!G:G,A13,Tracking!D:D,C13,Tracking!C:C,"5v4",Tracking!J:J,"oelc")+COUNTIFS(Tracking!G:G,A13,Tracking!D:D,C13,Tracking!C:C,"5v4",Tracking!J:J,"oelr")</f>
        <v>0</v>
      </c>
      <c r="BQ13" s="12">
        <f>COUNTIFS(Tracking!E:E,A13,Tracking!D:D,C13,Tracking!C:C,"5v5",Tracking!F:F,"o")</f>
        <v>0</v>
      </c>
      <c r="BR13" s="12">
        <f>COUNTIFS(Tracking!E:E,A13,Tracking!D:D,C13,Tracking!C:C,"5v5",Tracking!F:F,"r")</f>
        <v>0</v>
      </c>
      <c r="BS13" s="12">
        <f>COUNTIFS(Tracking!E:E,A13,Tracking!D:D,C13,Tracking!C:C,"5v5",Tracking!F:F,"t")</f>
        <v>0</v>
      </c>
      <c r="BT13" s="12">
        <f>COUNTIFS(Tracking!G:G,A13,Tracking!D:D,C13,Tracking!C:C,"5v5",Tracking!F:F,"o")</f>
        <v>1</v>
      </c>
      <c r="BU13" s="12">
        <f>COUNTIFS(Tracking!E:E,A12,Tracking!D:D,C13,Tracking!C:C,"5v5",Tracking!F:F,"r")</f>
        <v>1</v>
      </c>
      <c r="BV13" s="12">
        <f>COUNTIFS(Tracking!G:G,A13,Tracking!D:D,C13,Tracking!C:C,"5v5",Tracking!F:F,"T")</f>
        <v>0</v>
      </c>
      <c r="BW13" s="2">
        <f t="shared" si="1"/>
        <v>1.3800000000000001</v>
      </c>
      <c r="BX13" s="2">
        <f t="shared" si="2"/>
        <v>0.90500000000000003</v>
      </c>
      <c r="BY13" s="2">
        <f t="shared" si="3"/>
        <v>7.0000000000000007E-2</v>
      </c>
      <c r="BZ13" s="2">
        <f t="shared" si="4"/>
        <v>0</v>
      </c>
      <c r="CA13" s="2">
        <f t="shared" si="5"/>
        <v>0.18000000000000002</v>
      </c>
      <c r="CB13" s="2">
        <f t="shared" si="6"/>
        <v>0.13500000000000001</v>
      </c>
      <c r="CC13" s="2">
        <f t="shared" si="7"/>
        <v>0.09</v>
      </c>
      <c r="CD13" s="2">
        <f t="shared" si="8"/>
        <v>1.29</v>
      </c>
    </row>
    <row r="14" spans="1:113" x14ac:dyDescent="0.35">
      <c r="A14" s="8">
        <v>38</v>
      </c>
      <c r="B14" s="8" t="s">
        <v>223</v>
      </c>
      <c r="C14" s="8" t="s">
        <v>119</v>
      </c>
      <c r="D14" s="8" t="s">
        <v>165</v>
      </c>
      <c r="E14" s="8">
        <v>11.45</v>
      </c>
      <c r="F14" s="19" t="s">
        <v>250</v>
      </c>
      <c r="G14" s="9">
        <f>COUNTIFS(Tracking!E:E,A14,Tracking!D:D,C14,Tracking!C:C,"5v5")</f>
        <v>0</v>
      </c>
      <c r="H14" s="9">
        <f>COUNTIFS(Tracking!E:E,A14,Tracking!D:D,C14,Tracking!N:N,"y",Tracking!C:C,"5v5")</f>
        <v>0</v>
      </c>
      <c r="I14" s="9">
        <f>COUNTIFS(Tracking!E:E,A14,Tracking!D:D,C14,Tracking!M:M,"y",Tracking!C:C,"5v5")</f>
        <v>0</v>
      </c>
      <c r="J14" s="9">
        <f t="shared" si="0"/>
        <v>1</v>
      </c>
      <c r="K14" s="9">
        <f>COUNTIFS(Tracking!G:G,A14,Tracking!D:D,C14,Tracking!C:C,"5v5")</f>
        <v>1</v>
      </c>
      <c r="L14" s="9">
        <f>COUNTIFS(Tracking!H:H,A14,Tracking!D:D,C14,Tracking!C:C,"5v5")</f>
        <v>0</v>
      </c>
      <c r="M14" s="9">
        <f>COUNTIFS(Tracking!I:I,A14,Tracking!D:D,C14,Tracking!C:C,"5v5")</f>
        <v>0</v>
      </c>
      <c r="N14" s="9">
        <f>COUNTIFS(Tracking!G:G,A14,Tracking!D:D,C14,Tracking!C:C,"5v5",Tracking!M:M,"y")</f>
        <v>0</v>
      </c>
      <c r="O14" s="9">
        <f>COUNTIFS(Tracking!G:G,A14,Tracking!D:D,C14,Tracking!C:C,"5v5",Tracking!J:J,"orrl")+COUNTIFS(Tracking!G:G,A14,Tracking!D:D,C14,Tracking!C:C,"5v5",Tracking!J:J,"orrc")+COUNTIFS(Tracking!G:G,A14,Tracking!D:D,C14,Tracking!C:C,"5v5",Tracking!J:J,"orrr")+COUNTIFS(Tracking!G:G,A14,Tracking!D:D,C14,Tracking!C:C,"5v5",Tracking!J:J,"oelrrl")+COUNTIFS(Tracking!G:G,A14,Tracking!D:D,C14,Tracking!C:C,"5v5",Tracking!J:J,"oelrrc")+COUNTIFS(Tracking!G:G,A14,Tracking!D:D,C14,Tracking!C:C,"5v5",Tracking!J:J,"oelrrr")</f>
        <v>0</v>
      </c>
      <c r="P14" s="9">
        <f>COUNTIFS(Tracking!G:G,A14,Tracking!D:D,C14,Tracking!C:C,"5v5",Tracking!J:J,"opl")+COUNTIFS(Tracking!G:G,A14,Tracking!D:D,C14,Tracking!C:C,"5v5",Tracking!J:J,"opc")+COUNTIFS(Tracking!G:G,A14,Tracking!D:D,C14,Tracking!C:C,"5v5",Tracking!J:J,"opr")+COUNTIFS(Tracking!G:G,A14,Tracking!D:D,C14,Tracking!C:C,"5v5",Tracking!J:J,"oelpl")+COUNTIFS(Tracking!G:G,A14,Tracking!D:D,C14,Tracking!C:C,"5v5",Tracking!J:J,"oelpc")+COUNTIFS(Tracking!G:G,A14,Tracking!D:D,C14,Tracking!C:C,"5v5",Tracking!J:J,"oelpr")</f>
        <v>0</v>
      </c>
      <c r="Q14" s="9">
        <f>COUNTIFS(Tracking!G:G,A14,Tracking!D:D,C14,Tracking!C:C,"5v5",Tracking!J:J,"oell")+COUNTIFS(Tracking!G:G,A14,Tracking!D:D,C14,Tracking!C:C,"5v5",Tracking!J:J,"oelc")+COUNTIFS(Tracking!G:G,A14,Tracking!D:D,C14,Tracking!C:C,"5v5",Tracking!J:J,"oelr")</f>
        <v>0</v>
      </c>
      <c r="R14" s="9">
        <f>COUNTIFS(Tracking!G:G,A14,Tracking!D:D,C14,Tracking!C:C,"5v5",Tracking!J:J,"oc")+COUNTIFS(Tracking!G:G,A14,Tracking!D:D,C14,Tracking!C:C,"5v5",Tracking!J:J,"orrc")+COUNTIFS(Tracking!G:G,A14,Tracking!D:D,C14,Tracking!C:C,"5v5",Tracking!J:J,"oelc")</f>
        <v>1</v>
      </c>
      <c r="S14" s="9">
        <f>COUNTIFS(Tracking!G:G,A14,Tracking!D:D,C14,Tracking!C:C,"5v5",Tracking!J:J,"nl")+COUNTIFS(Tracking!G:G,A14,Tracking!D:D,C14,Tracking!C:C,"5v5",Tracking!J:J,"nc")+COUNTIFS(Tracking!G:G,A14,Tracking!D:D,C14,Tracking!C:C,"5v5",Tracking!J:J,"nr")+COUNTIFS(Tracking!G:G,A14,Tracking!D:D,C14,Tracking!C:C,"5v5",Tracking!J:J,"nsl")+COUNTIFS(Tracking!G:G,A14,Tracking!D:D,C14,Tracking!C:C,"5v5",Tracking!J:J,"nsc")+COUNTIFS(Tracking!G:G,A14,Tracking!D:D,C14,Tracking!C:C,"5v5",Tracking!J:J,"nsr")+COUNTIFS(Tracking!H:H,A14,Tracking!D:D,C14,Tracking!C:C,"5v5",Tracking!K:K,"nl")+COUNTIFS(Tracking!H:H,A14,Tracking!D:D,C14,Tracking!C:C,"5v5",Tracking!K:K,"nc")+COUNTIFS(Tracking!H:H,A14,Tracking!D:D,C14,Tracking!C:C,"5v5",Tracking!K:K,"nr")+COUNTIFS(Tracking!H:H,A14,Tracking!D:D,C14,Tracking!C:C,"5v5",Tracking!K:K,"nsl")+COUNTIFS(Tracking!H:H,A14,Tracking!D:D,C14,Tracking!C:C,"5v5",Tracking!K:K,"nsc")+COUNTIFS(Tracking!H:H,A14,Tracking!D:D,C14,Tracking!C:C,"5v5",Tracking!K:K,"nsr")+COUNTIFS(Tracking!I:I,A14,Tracking!D:D,C14,Tracking!C:C,"5v5",Tracking!L:L,"nl")+COUNTIFS(Tracking!I:I,A14,Tracking!D:D,C14,Tracking!C:C,"5v5",Tracking!L:L,"nc")+COUNTIFS(Tracking!I:I,A14,Tracking!D:D,C14,Tracking!C:C,"5v5",Tracking!L:L,"nr")+COUNTIFS(Tracking!I:I,A14,Tracking!D:D,C14,Tracking!C:C,"5v5",Tracking!L:L,"nsl")+COUNTIFS(Tracking!I:I,A14,Tracking!D:D,C14,Tracking!C:C,"5v5",Tracking!L:L,"nsc")+COUNTIFS(Tracking!I:I,A14,Tracking!D:D,C14,Tracking!C:C,"5v5",Tracking!L:L,"nsr")</f>
        <v>0</v>
      </c>
      <c r="T14" s="9">
        <f>COUNTIFS(Tracking!G:G,A14,Tracking!D:D,C14,Tracking!C:C,"5v5",Tracking!J:J,"dl")+COUNTIFS(Tracking!G:G,A14,Tracking!D:D,C14,Tracking!C:C,"5v5",Tracking!J:J,"dc")+COUNTIFS(Tracking!G:G,A14,Tracking!D:D,C14,Tracking!C:C,"5v5",Tracking!J:J,"dr")+COUNTIFS(Tracking!G:G,A14,Tracking!D:D,C14,Tracking!C:C,"5v5",Tracking!J:J,"dsl")+COUNTIFS(Tracking!G:G,A14,Tracking!D:D,C14,Tracking!C:C,"5v5",Tracking!J:J,"dsc")+COUNTIFS(Tracking!G:G,A14,Tracking!D:D,C14,Tracking!C:C,"5v5",Tracking!J:J,"dsr")+COUNTIFS(Tracking!H:H,A14,Tracking!D:D,C14,Tracking!C:C,"5v5",Tracking!K:K,"dl")+COUNTIFS(Tracking!H:H,A14,Tracking!D:D,C14,Tracking!C:C,"5v5",Tracking!K:K,"dc")+COUNTIFS(Tracking!H:H,A14,Tracking!D:D,C14,Tracking!C:C,"5v5",Tracking!K:K,"dr")+COUNTIFS(Tracking!H:H,A14,Tracking!D:D,C14,Tracking!C:C,"5v5",Tracking!K:K,"dsl")+COUNTIFS(Tracking!H:H,A14,Tracking!D:D,C14,Tracking!C:C,"5v5",Tracking!K:K,"dsc")+COUNTIFS(Tracking!H:H,A14,Tracking!D:D,C14,Tracking!C:C,"5v5",Tracking!K:K,"dsr")+COUNTIFS(Tracking!I:I,A14,Tracking!D:D,C14,Tracking!C:C,"5v5",Tracking!L:L,"dl")+COUNTIFS(Tracking!I:I,A14,Tracking!D:D,C14,Tracking!C:C,"5v5",Tracking!L:L,"dc")+COUNTIFS(Tracking!I:I,A14,Tracking!D:D,C14,Tracking!C:C,"5v5",Tracking!L:L,"dr")+COUNTIFS(Tracking!I:I,A14,Tracking!D:D,C14,Tracking!C:C,"5v5",Tracking!L:L,"dsl")+COUNTIFS(Tracking!I:I,A14,Tracking!D:D,C14,Tracking!C:C,"5v5",Tracking!L:L,"dsc")+COUNTIFS(Tracking!I:I,A14,Tracking!D:D,C14,Tracking!C:C,"5v5",Tracking!L:L,"dsr")</f>
        <v>0</v>
      </c>
      <c r="U14" s="9">
        <f>COUNTIFS(Tracking!E:E,A14,Tracking!D:D,C14,Tracking!C:C,"5v5",Tracking!P:P,"r")</f>
        <v>0</v>
      </c>
      <c r="V14" s="9">
        <f>COUNTIFS(Tracking!G:G,A14,Tracking!D:D,C14,Tracking!C:C,"5v5",Tracking!P:P,"r")+COUNTIFS(Tracking!H:H,A14,Tracking!D:D,C14,Tracking!C:C,"5v5",Tracking!P:P,"r")+COUNTIFS(Tracking!I:I,A14,Tracking!D:D,C14,Tracking!C:C,"5v5",Tracking!P:P,"r")</f>
        <v>0</v>
      </c>
      <c r="W14" s="9">
        <f>COUNTIFS(Tracking!E:E,A14,Tracking!D:D,C14,Tracking!C:C,"5v5",Tracking!P:P,"f")</f>
        <v>0</v>
      </c>
      <c r="X14" s="9">
        <f>COUNTIFS(Tracking!G:G,A14,Tracking!D:D,C14,Tracking!C:C,"5v5",Tracking!P:P,"f")+COUNTIFS(Tracking!H:H,A14,Tracking!D:D,C14,Tracking!C:C,"5v5",Tracking!P:P,"f")+COUNTIFS(Tracking!I:I,A14,Tracking!D:D,C14,Tracking!C:C,"5v5",Tracking!P:P,"f")</f>
        <v>1</v>
      </c>
      <c r="Y14" s="9">
        <f>COUNTIFS(Tracking!E:E,A14,Tracking!D:D,C14,Tracking!C:C,"5v5",Tracking!P:P,"c")</f>
        <v>0</v>
      </c>
      <c r="Z14" s="9">
        <f>COUNTIFS(Tracking!G:G,A14,Tracking!D:D,C14,Tracking!C:C,"5v5",Tracking!P:P,"c")+COUNTIFS(Tracking!H:H,A14,Tracking!D:D,C14,Tracking!C:C,"5v5",Tracking!P:P,"f")+COUNTIFS(Tracking!I:I,A14,Tracking!D:D,C14,Tracking!C:C,"5v5",Tracking!P:P,"f")</f>
        <v>0</v>
      </c>
      <c r="AA14" s="9">
        <f>COUNTIFS(Tracking!E:E,A14,Tracking!D:D,C14,Tracking!C:C,"5v5",Tracking!J:J,"orrl")+COUNTIFS(Tracking!E:E,A14,Tracking!D:D,C14,Tracking!C:C,"5v5",Tracking!J:J,"orrc")+COUNTIFS(Tracking!E:E,A14,Tracking!D:D,C14,Tracking!C:C,"5v5",Tracking!J:J,"orrr")+COUNTIFS(Tracking!E:E,A14,Tracking!D:D,C14,Tracking!C:C,"5v5",Tracking!J:J,"oell")+COUNTIFS(Tracking!E:E,A14,Tracking!D:D,C14,Tracking!C:C,"5v5",Tracking!J:J,"oelc")+COUNTIFS(Tracking!E:E,A14,Tracking!D:D,C14,Tracking!C:C,"5v5",Tracking!J:J,"oelr")</f>
        <v>0</v>
      </c>
      <c r="AB14" s="11">
        <f>COUNTIFS(Tracking!V:V,A14&amp;C14,Tracking!C:C,"5v5")-AD14</f>
        <v>1</v>
      </c>
      <c r="AC14" s="11">
        <f>COUNTIFS(Tracking!V:V,A14&amp;C14,Tracking!C:C,"5v5",Tracking!U:U,"C")</f>
        <v>0</v>
      </c>
      <c r="AD14" s="11">
        <f>COUNTIFS(Tracking!V:V,A14&amp;C14,Tracking!C:C,"5v5",Tracking!U:U,"F")</f>
        <v>0</v>
      </c>
      <c r="AE14" s="11">
        <f>COUNTIFS(Tracking!V:V,A14&amp;C14,Tracking!C:C,"5v5",Tracking!U:U,"C",Tracking!X:X,"Y")</f>
        <v>0</v>
      </c>
      <c r="AF14" s="11">
        <f>COUNTIFS(Tracking!Z:Z,A14&amp;C14,Tracking!C:C,"5v5")</f>
        <v>0</v>
      </c>
      <c r="AG14" s="11">
        <f>COUNTIFS(Tracking!V:V,A14&amp;C14,Tracking!C:C,"5v5",Tracking!U:U,"C",Tracking!AA:AA,"Y")</f>
        <v>0</v>
      </c>
      <c r="AH14" s="11">
        <f>COUNTIFS(Tracking!V:V,A14&amp;C14,Tracking!C:C,"5v5",Tracking!U:U,"D",Tracking!AA:AA,"Y")</f>
        <v>0</v>
      </c>
      <c r="AI14" s="11">
        <f>COUNTIFS(Tracking!AD:AD,A14&amp;C14)</f>
        <v>1</v>
      </c>
      <c r="AJ14" s="5">
        <f>COUNTIFS(Tracking!AE:AE,A14&amp;C14,Tracking!C:C,"5v5")+AK14</f>
        <v>1</v>
      </c>
      <c r="AK14" s="5">
        <f>COUNTIFS(Tracking!AB:AB,A14&amp;C14,Tracking!C:C,"5v5")</f>
        <v>1</v>
      </c>
      <c r="AL14" s="5">
        <f>COUNTIFS(Tracking!AB:AB,A14&amp;C14,Tracking!C:C,"5v5",Tracking!AC:AC,"CLE")+COUNTIFS(Tracking!AB:AB,A14&amp;C14,Tracking!C:C,"5v5",Tracking!AC:AC,"CEX")+COUNTIFS(Tracking!AB:AB,A14&amp;C14,Tracking!C:C,"5v5",Tracking!AC:AC,"PEX")+COUNTIFS(Tracking!AE:AE,A14&amp;C14,Tracking!C:C,"5v5",Tracking!AF:AF,"CLE")+COUNTIFS(Tracking!AE:AE,A14&amp;C14,Tracking!C:C,"5v5",Tracking!AF:AF,"CEX")+COUNTIFS(Tracking!AE:AE,A14&amp;C14,Tracking!C:C,"5v5",Tracking!AF:AF,"PEX")</f>
        <v>0</v>
      </c>
      <c r="AM14" s="5">
        <f>COUNTIFS(Tracking!AB:AB,A14&amp;C14,Tracking!C:C,"5v5",Tracking!AC:AC,"CEX")+COUNTIFS(Tracking!AB:AB,A14&amp;C14,Tracking!C:C,"5v5",Tracking!AC:AC,"PEX")+COUNTIFS(Tracking!AE:AE,A14&amp;C14,Tracking!C:C,"5v5",Tracking!AF:AF,"CEX")+COUNTIFS(Tracking!AE:AE,A14&amp;C14,Tracking!C:C,"5v5",Tracking!AF:AF,"PEX")</f>
        <v>0</v>
      </c>
      <c r="AN14" s="5">
        <f>COUNTIFS(Tracking!AB:AB,A14&amp;C14,Tracking!C:C,"5v5",Tracking!AC:AC,"CEX")+COUNTIFS(Tracking!AE:AE,A14&amp;C14,Tracking!C:C,"5v5",Tracking!AF:AF,"CEX")</f>
        <v>0</v>
      </c>
      <c r="AO14" s="5">
        <f>COUNTIFS(Tracking!AB:AB,A14&amp;C14,Tracking!C:C,"5v5",Tracking!AC:AC,"PEX")</f>
        <v>0</v>
      </c>
      <c r="AP14" s="5">
        <f>COUNTIFS(Tracking!AB:AB,A14&amp;C14,Tracking!C:C,"5v5",Tracking!AC:AC,"CLE")+COUNTIFS(Tracking!AE:AE,A14&amp;C14,Tracking!C:C,"5v5",Tracking!AF:AF,"CLE")</f>
        <v>0</v>
      </c>
      <c r="AQ14" s="5">
        <f>COUNTIFS(Tracking!AB:AB,A14&amp;C14,Tracking!C:C,"5v5",Tracking!AC:AC,"MEX")</f>
        <v>0</v>
      </c>
      <c r="AR14" s="5">
        <f>COUNTIFS(Tracking!AB:AB,A14&amp;C14,Tracking!C:C,"5v5",Tracking!AF:AF,"CEX")+COUNTIFS(Tracking!AB:AB,A14&amp;C14,Tracking!C:C,"5v5",Tracking!AF:AF,"PEX")+COUNTIFS(Tracking!AB:AB,A14&amp;C14,Tracking!C:C,"5v5",Tracking!AF:AF,"CLE")+COUNTIFS(Tracking!AB:AB,A14&amp;C14,Tracking!C:C,"5v5",Tracking!AC:AC,"CEX")+COUNTIFS(Tracking!AB:AB,A14&amp;C14,Tracking!C:C,"5v5",Tracking!AC:AC,"PEX")</f>
        <v>1</v>
      </c>
      <c r="AS14" s="5">
        <f>COUNTIFS(Tracking!AB:AB,A14&amp;C14,Tracking!C:C,"5v5",Tracking!AC:AC,"BOT")+COUNTIFS(Tracking!AB:AB,A14&amp;C14,Tracking!C:C,"5v5",Tracking!AF:AF,"FEX")</f>
        <v>0</v>
      </c>
      <c r="AT14" s="5">
        <f>COUNTIFS(Tracking!AB:AB,A14&amp;C14,Tracking!C:C,"5v5",Tracking!AC:AC,"EXC")</f>
        <v>1</v>
      </c>
      <c r="AU14" s="5">
        <f>COUNTIFS(Tracking!AB:AB,A14&amp;C14,Tracking!C:C,"5v5",Tracking!AC:AC,"FEX")+COUNTIFS(Tracking!AE:AE,A14&amp;C14,Tracking!C:C,"5v5",Tracking!AF:AF,"FEX")</f>
        <v>0</v>
      </c>
      <c r="AV14" s="5">
        <f>COUNTIFS(Tracking!AB:AB,A14&amp;C14,Tracking!C:C,"5v5",Tracking!AC:AC,"CLE")+COUNTIFS(Tracking!AB:AB,A14&amp;C14,Tracking!C:C,"5v5",Tracking!AC:AC,"CEX")+COUNTIFS(Tracking!AB:AB,A14&amp;C14,Tracking!C:C,"5v5",Tracking!AC:AC,"PEX")+COUNTIFS(Tracking!AB:AB,A14&amp;C14,Tracking!C:C,"5v5",Tracking!AC:AC,"FEX")+COUNTIFS(Tracking!AB:AB,A14&amp;C14,Tracking!C:C,"5v5",Tracking!AC:AC,"CLE")</f>
        <v>0</v>
      </c>
      <c r="AW14" s="5">
        <f>COUNTIFS(Tracking!AE:AE,A14&amp;C14,Tracking!C:C,"5v5",Tracking!AF:AF,"CLE")+COUNTIFS(Tracking!AE:AE,A14&amp;C14,Tracking!C:C,"5v5",Tracking!AF:AF,"CEX")+COUNTIFS(Tracking!AE:AE,A14&amp;C14,Tracking!C:C,"5v5",Tracking!AF:AF,"PEX")+COUNTIFS(Tracking!AE:AE,A14&amp;C14,Tracking!C:C,"5v5",Tracking!AF:AF,"CLE")</f>
        <v>0</v>
      </c>
      <c r="AX14" s="1">
        <f>COUNTIFS(Tracking!W:W,A14&amp;C14,Tracking!C:C,"5v5")</f>
        <v>0</v>
      </c>
      <c r="AY14" s="1">
        <f>COUNTIFS(Tracking!W:W,A14&amp;C14,Tracking!C:C,"5v5",Tracking!U:U,"C")</f>
        <v>0</v>
      </c>
      <c r="AZ14" s="1">
        <f>COUNTIFS(Tracking!W:W,A14&amp;C14,Tracking!C:C,"5v5",Tracking!U:U,"F")</f>
        <v>0</v>
      </c>
      <c r="BA14" s="1">
        <f>COUNTIFS(Tracking!W:W,A14&amp;C14,Tracking!C:C,"5v5",Tracking!X:X,"Y")</f>
        <v>0</v>
      </c>
      <c r="BB14" s="1">
        <f>COUNTIFS(Tracking!W:W,A14&amp;C14,Tracking!C:C,"5v5",Tracking!U:U,"C",Tracking!AA:AA,"Y")</f>
        <v>0</v>
      </c>
      <c r="BC14" s="1">
        <f>COUNTIFS(Tracking!W:W,A14&amp;C14,Tracking!C:C,"5v5",Tracking!U:U,"D",Tracking!AA:AA,"Y")</f>
        <v>0</v>
      </c>
      <c r="BD14" s="10">
        <f>COUNTIFS(Tracking!V:V,A14&amp;C14,Tracking!C:C,"5v4")</f>
        <v>0</v>
      </c>
      <c r="BE14" s="10">
        <f>COUNTIFS(Tracking!V:V,A14&amp;C14,Tracking!C:C,"5v4",Tracking!U:U,"C")</f>
        <v>0</v>
      </c>
      <c r="BF14" s="10">
        <f>COUNTIFS(Tracking!V:V,A14&amp;C14,Tracking!C:C,"5v4",Tracking!X:X,"Y")</f>
        <v>0</v>
      </c>
      <c r="BG14" s="10">
        <f>COUNTIFS(Tracking!V:V,A14&amp;C14,Tracking!C:C,"4v5")</f>
        <v>0</v>
      </c>
      <c r="BH14" s="10">
        <f>COUNTIFS(Tracking!W:W,A14&amp;C14,Tracking!C:C,"5v4",Tracking!U:U,"D")+COUNTIFS(Tracking!W:W,A14&amp;C14,Tracking!C:C,"5v4",Tracking!U:U,"F")</f>
        <v>0</v>
      </c>
      <c r="BI14" s="10">
        <f>COUNTIFS(Tracking!E:E,A14,Tracking!D:D,C14,Tracking!C:C,"5v4")</f>
        <v>0</v>
      </c>
      <c r="BJ14" s="10">
        <f>COUNTIFS(Tracking!G:G,A14,Tracking!D:D,C14,Tracking!C:C,"5v4")+COUNTIFS(Tracking!H:H,A14,Tracking!D:D,C14,Tracking!C:C,"5v4")+COUNTIFS(Tracking!I:I,A14,Tracking!D:D,C14,Tracking!C:C,"5v4")</f>
        <v>0</v>
      </c>
      <c r="BK14" s="10">
        <f>COUNTIFS(Tracking!G:G,A14,Tracking!D:D,C14,Tracking!C:C,"5v4")</f>
        <v>0</v>
      </c>
      <c r="BL14" s="10">
        <f>COUNTIFS(Tracking!E:E,A14,Tracking!D:D,C14,Tracking!C:C,"5v4",Tracking!M:M,"Y")</f>
        <v>0</v>
      </c>
      <c r="BM14" s="10">
        <f>COUNTIFS(Tracking!G:G,A14,Tracking!D:D,C14,Tracking!C:C,"5v4",Tracking!M:M,"Y")</f>
        <v>0</v>
      </c>
      <c r="BN14" s="10">
        <f>COUNTIFS(Tracking!G:G,A14,Tracking!D:D,C14,Tracking!J:J,"orrl",Tracking!C:C,"5v4")+COUNTIFS(Tracking!G:G,A14,Tracking!D:D,C14,Tracking!J:J,"orrc",Tracking!C:C,"5v4")+COUNTIFS(Tracking!G:G,A14,Tracking!D:D,C14,Tracking!J:J,"orrr",Tracking!C:C,"5v4")</f>
        <v>0</v>
      </c>
      <c r="BO14" s="10">
        <f>COUNTIFS(Tracking!G:G,A14,Tracking!D:D,C14,Tracking!C:C,"5v4",Tracking!J:J,"opl")+COUNTIFS(Tracking!G:G,A14,Tracking!D:D,C14,Tracking!C:C,"5v4",Tracking!J:J,"opc")+COUNTIFS(Tracking!G:G,A14,Tracking!D:D,C14,Tracking!C:C,"5v4",Tracking!J:J,"opr")+COUNTIFS(Tracking!G:G,A14,Tracking!D:D,C14,Tracking!C:C,"5v4",Tracking!J:J,"oelpl")+COUNTIFS(Tracking!G:G,A14,Tracking!D:D,C14,Tracking!C:C,"5v4",Tracking!J:J,"oelpc")+COUNTIFS(Tracking!G:G,A14,Tracking!D:D,C14,Tracking!C:C,"5v4",Tracking!J:J,"oelpr")</f>
        <v>0</v>
      </c>
      <c r="BP14" s="10">
        <f>COUNTIFS(Tracking!G:G,A14,Tracking!D:D,C14,Tracking!C:C,"5v4",Tracking!J:J,"oell")+COUNTIFS(Tracking!G:G,A14,Tracking!D:D,C14,Tracking!C:C,"5v4",Tracking!J:J,"oelc")+COUNTIFS(Tracking!G:G,A14,Tracking!D:D,C14,Tracking!C:C,"5v4",Tracking!J:J,"oelr")</f>
        <v>0</v>
      </c>
      <c r="BQ14" s="12">
        <f>COUNTIFS(Tracking!E:E,A14,Tracking!D:D,C14,Tracking!C:C,"5v5",Tracking!F:F,"o")</f>
        <v>0</v>
      </c>
      <c r="BR14" s="12">
        <f>COUNTIFS(Tracking!E:E,A14,Tracking!D:D,C14,Tracking!C:C,"5v5",Tracking!F:F,"r")</f>
        <v>0</v>
      </c>
      <c r="BS14" s="12">
        <f>COUNTIFS(Tracking!E:E,A14,Tracking!D:D,C14,Tracking!C:C,"5v5",Tracking!F:F,"t")</f>
        <v>0</v>
      </c>
      <c r="BT14" s="12">
        <f>COUNTIFS(Tracking!G:G,A14,Tracking!D:D,C14,Tracking!C:C,"5v5",Tracking!F:F,"o")</f>
        <v>0</v>
      </c>
      <c r="BU14" s="12">
        <f>COUNTIFS(Tracking!E:E,A13,Tracking!D:D,C14,Tracking!C:C,"5v5",Tracking!F:F,"r")</f>
        <v>0</v>
      </c>
      <c r="BV14" s="12">
        <f>COUNTIFS(Tracking!G:G,A14,Tracking!D:D,C14,Tracking!C:C,"5v5",Tracking!F:F,"T")</f>
        <v>0</v>
      </c>
      <c r="BW14" s="2">
        <f t="shared" si="1"/>
        <v>0.16000000000000003</v>
      </c>
      <c r="BX14" s="2">
        <f t="shared" si="2"/>
        <v>0.12000000000000001</v>
      </c>
      <c r="BY14" s="2">
        <f t="shared" si="3"/>
        <v>0</v>
      </c>
      <c r="BZ14" s="2">
        <f t="shared" si="4"/>
        <v>0</v>
      </c>
      <c r="CA14" s="2">
        <f t="shared" si="5"/>
        <v>2.5000000000000001E-2</v>
      </c>
      <c r="CB14" s="2">
        <f t="shared" si="6"/>
        <v>1.4999999999999999E-2</v>
      </c>
      <c r="CC14" s="2">
        <f t="shared" si="7"/>
        <v>0</v>
      </c>
      <c r="CD14" s="2">
        <f t="shared" si="8"/>
        <v>0.16000000000000003</v>
      </c>
    </row>
    <row r="15" spans="1:113" x14ac:dyDescent="0.35">
      <c r="A15" s="8">
        <v>55</v>
      </c>
      <c r="B15" s="8" t="s">
        <v>224</v>
      </c>
      <c r="C15" s="8" t="s">
        <v>119</v>
      </c>
      <c r="D15" s="8" t="s">
        <v>161</v>
      </c>
      <c r="E15" s="8">
        <v>16.183333333333</v>
      </c>
      <c r="F15" s="19" t="s">
        <v>250</v>
      </c>
      <c r="G15" s="9">
        <f>COUNTIFS(Tracking!E:E,A15,Tracking!D:D,C15,Tracking!C:C,"5v5")</f>
        <v>1</v>
      </c>
      <c r="H15" s="9">
        <f>COUNTIFS(Tracking!E:E,A15,Tracking!D:D,C15,Tracking!N:N,"y",Tracking!C:C,"5v5")</f>
        <v>0</v>
      </c>
      <c r="I15" s="9">
        <f>COUNTIFS(Tracking!E:E,A15,Tracking!D:D,C15,Tracking!M:M,"y",Tracking!C:C,"5v5")</f>
        <v>0</v>
      </c>
      <c r="J15" s="9">
        <f t="shared" si="0"/>
        <v>0</v>
      </c>
      <c r="K15" s="9">
        <f>COUNTIFS(Tracking!G:G,A15,Tracking!D:D,C15,Tracking!C:C,"5v5")</f>
        <v>0</v>
      </c>
      <c r="L15" s="9">
        <f>COUNTIFS(Tracking!H:H,A15,Tracking!D:D,C15,Tracking!C:C,"5v5")</f>
        <v>0</v>
      </c>
      <c r="M15" s="9">
        <f>COUNTIFS(Tracking!I:I,A15,Tracking!D:D,C15,Tracking!C:C,"5v5")</f>
        <v>0</v>
      </c>
      <c r="N15" s="9">
        <f>COUNTIFS(Tracking!G:G,A15,Tracking!D:D,C15,Tracking!C:C,"5v5",Tracking!M:M,"y")</f>
        <v>0</v>
      </c>
      <c r="O15" s="9">
        <f>COUNTIFS(Tracking!G:G,A15,Tracking!D:D,C15,Tracking!C:C,"5v5",Tracking!J:J,"orrl")+COUNTIFS(Tracking!G:G,A15,Tracking!D:D,C15,Tracking!C:C,"5v5",Tracking!J:J,"orrc")+COUNTIFS(Tracking!G:G,A15,Tracking!D:D,C15,Tracking!C:C,"5v5",Tracking!J:J,"orrr")+COUNTIFS(Tracking!G:G,A15,Tracking!D:D,C15,Tracking!C:C,"5v5",Tracking!J:J,"oelrrl")+COUNTIFS(Tracking!G:G,A15,Tracking!D:D,C15,Tracking!C:C,"5v5",Tracking!J:J,"oelrrc")+COUNTIFS(Tracking!G:G,A15,Tracking!D:D,C15,Tracking!C:C,"5v5",Tracking!J:J,"oelrrr")</f>
        <v>0</v>
      </c>
      <c r="P15" s="9">
        <f>COUNTIFS(Tracking!G:G,A15,Tracking!D:D,C15,Tracking!C:C,"5v5",Tracking!J:J,"opl")+COUNTIFS(Tracking!G:G,A15,Tracking!D:D,C15,Tracking!C:C,"5v5",Tracking!J:J,"opc")+COUNTIFS(Tracking!G:G,A15,Tracking!D:D,C15,Tracking!C:C,"5v5",Tracking!J:J,"opr")+COUNTIFS(Tracking!G:G,A15,Tracking!D:D,C15,Tracking!C:C,"5v5",Tracking!J:J,"oelpl")+COUNTIFS(Tracking!G:G,A15,Tracking!D:D,C15,Tracking!C:C,"5v5",Tracking!J:J,"oelpc")+COUNTIFS(Tracking!G:G,A15,Tracking!D:D,C15,Tracking!C:C,"5v5",Tracking!J:J,"oelpr")</f>
        <v>0</v>
      </c>
      <c r="Q15" s="9">
        <f>COUNTIFS(Tracking!G:G,A15,Tracking!D:D,C15,Tracking!C:C,"5v5",Tracking!J:J,"oell")+COUNTIFS(Tracking!G:G,A15,Tracking!D:D,C15,Tracking!C:C,"5v5",Tracking!J:J,"oelc")+COUNTIFS(Tracking!G:G,A15,Tracking!D:D,C15,Tracking!C:C,"5v5",Tracking!J:J,"oelr")</f>
        <v>0</v>
      </c>
      <c r="R15" s="9">
        <f>COUNTIFS(Tracking!G:G,A15,Tracking!D:D,C15,Tracking!C:C,"5v5",Tracking!J:J,"oc")+COUNTIFS(Tracking!G:G,A15,Tracking!D:D,C15,Tracking!C:C,"5v5",Tracking!J:J,"orrc")+COUNTIFS(Tracking!G:G,A15,Tracking!D:D,C15,Tracking!C:C,"5v5",Tracking!J:J,"oelc")</f>
        <v>0</v>
      </c>
      <c r="S15" s="9">
        <f>COUNTIFS(Tracking!G:G,A15,Tracking!D:D,C15,Tracking!C:C,"5v5",Tracking!J:J,"nl")+COUNTIFS(Tracking!G:G,A15,Tracking!D:D,C15,Tracking!C:C,"5v5",Tracking!J:J,"nc")+COUNTIFS(Tracking!G:G,A15,Tracking!D:D,C15,Tracking!C:C,"5v5",Tracking!J:J,"nr")+COUNTIFS(Tracking!G:G,A15,Tracking!D:D,C15,Tracking!C:C,"5v5",Tracking!J:J,"nsl")+COUNTIFS(Tracking!G:G,A15,Tracking!D:D,C15,Tracking!C:C,"5v5",Tracking!J:J,"nsc")+COUNTIFS(Tracking!G:G,A15,Tracking!D:D,C15,Tracking!C:C,"5v5",Tracking!J:J,"nsr")+COUNTIFS(Tracking!H:H,A15,Tracking!D:D,C15,Tracking!C:C,"5v5",Tracking!K:K,"nl")+COUNTIFS(Tracking!H:H,A15,Tracking!D:D,C15,Tracking!C:C,"5v5",Tracking!K:K,"nc")+COUNTIFS(Tracking!H:H,A15,Tracking!D:D,C15,Tracking!C:C,"5v5",Tracking!K:K,"nr")+COUNTIFS(Tracking!H:H,A15,Tracking!D:D,C15,Tracking!C:C,"5v5",Tracking!K:K,"nsl")+COUNTIFS(Tracking!H:H,A15,Tracking!D:D,C15,Tracking!C:C,"5v5",Tracking!K:K,"nsc")+COUNTIFS(Tracking!H:H,A15,Tracking!D:D,C15,Tracking!C:C,"5v5",Tracking!K:K,"nsr")+COUNTIFS(Tracking!I:I,A15,Tracking!D:D,C15,Tracking!C:C,"5v5",Tracking!L:L,"nl")+COUNTIFS(Tracking!I:I,A15,Tracking!D:D,C15,Tracking!C:C,"5v5",Tracking!L:L,"nc")+COUNTIFS(Tracking!I:I,A15,Tracking!D:D,C15,Tracking!C:C,"5v5",Tracking!L:L,"nr")+COUNTIFS(Tracking!I:I,A15,Tracking!D:D,C15,Tracking!C:C,"5v5",Tracking!L:L,"nsl")+COUNTIFS(Tracking!I:I,A15,Tracking!D:D,C15,Tracking!C:C,"5v5",Tracking!L:L,"nsc")+COUNTIFS(Tracking!I:I,A15,Tracking!D:D,C15,Tracking!C:C,"5v5",Tracking!L:L,"nsr")</f>
        <v>0</v>
      </c>
      <c r="T15" s="9">
        <f>COUNTIFS(Tracking!G:G,A15,Tracking!D:D,C15,Tracking!C:C,"5v5",Tracking!J:J,"dl")+COUNTIFS(Tracking!G:G,A15,Tracking!D:D,C15,Tracking!C:C,"5v5",Tracking!J:J,"dc")+COUNTIFS(Tracking!G:G,A15,Tracking!D:D,C15,Tracking!C:C,"5v5",Tracking!J:J,"dr")+COUNTIFS(Tracking!G:G,A15,Tracking!D:D,C15,Tracking!C:C,"5v5",Tracking!J:J,"dsl")+COUNTIFS(Tracking!G:G,A15,Tracking!D:D,C15,Tracking!C:C,"5v5",Tracking!J:J,"dsc")+COUNTIFS(Tracking!G:G,A15,Tracking!D:D,C15,Tracking!C:C,"5v5",Tracking!J:J,"dsr")+COUNTIFS(Tracking!H:H,A15,Tracking!D:D,C15,Tracking!C:C,"5v5",Tracking!K:K,"dl")+COUNTIFS(Tracking!H:H,A15,Tracking!D:D,C15,Tracking!C:C,"5v5",Tracking!K:K,"dc")+COUNTIFS(Tracking!H:H,A15,Tracking!D:D,C15,Tracking!C:C,"5v5",Tracking!K:K,"dr")+COUNTIFS(Tracking!H:H,A15,Tracking!D:D,C15,Tracking!C:C,"5v5",Tracking!K:K,"dsl")+COUNTIFS(Tracking!H:H,A15,Tracking!D:D,C15,Tracking!C:C,"5v5",Tracking!K:K,"dsc")+COUNTIFS(Tracking!H:H,A15,Tracking!D:D,C15,Tracking!C:C,"5v5",Tracking!K:K,"dsr")+COUNTIFS(Tracking!I:I,A15,Tracking!D:D,C15,Tracking!C:C,"5v5",Tracking!L:L,"dl")+COUNTIFS(Tracking!I:I,A15,Tracking!D:D,C15,Tracking!C:C,"5v5",Tracking!L:L,"dc")+COUNTIFS(Tracking!I:I,A15,Tracking!D:D,C15,Tracking!C:C,"5v5",Tracking!L:L,"dr")+COUNTIFS(Tracking!I:I,A15,Tracking!D:D,C15,Tracking!C:C,"5v5",Tracking!L:L,"dsl")+COUNTIFS(Tracking!I:I,A15,Tracking!D:D,C15,Tracking!C:C,"5v5",Tracking!L:L,"dsc")+COUNTIFS(Tracking!I:I,A15,Tracking!D:D,C15,Tracking!C:C,"5v5",Tracking!L:L,"dsr")</f>
        <v>0</v>
      </c>
      <c r="U15" s="9">
        <f>COUNTIFS(Tracking!E:E,A15,Tracking!D:D,C15,Tracking!C:C,"5v5",Tracking!P:P,"r")</f>
        <v>0</v>
      </c>
      <c r="V15" s="9">
        <f>COUNTIFS(Tracking!G:G,A15,Tracking!D:D,C15,Tracking!C:C,"5v5",Tracking!P:P,"r")+COUNTIFS(Tracking!H:H,A15,Tracking!D:D,C15,Tracking!C:C,"5v5",Tracking!P:P,"r")+COUNTIFS(Tracking!I:I,A15,Tracking!D:D,C15,Tracking!C:C,"5v5",Tracking!P:P,"r")</f>
        <v>0</v>
      </c>
      <c r="W15" s="9">
        <f>COUNTIFS(Tracking!E:E,A15,Tracking!D:D,C15,Tracking!C:C,"5v5",Tracking!P:P,"f")</f>
        <v>1</v>
      </c>
      <c r="X15" s="9">
        <f>COUNTIFS(Tracking!G:G,A15,Tracking!D:D,C15,Tracking!C:C,"5v5",Tracking!P:P,"f")+COUNTIFS(Tracking!H:H,A15,Tracking!D:D,C15,Tracking!C:C,"5v5",Tracking!P:P,"f")+COUNTIFS(Tracking!I:I,A15,Tracking!D:D,C15,Tracking!C:C,"5v5",Tracking!P:P,"f")</f>
        <v>0</v>
      </c>
      <c r="Y15" s="9">
        <f>COUNTIFS(Tracking!E:E,A15,Tracking!D:D,C15,Tracking!C:C,"5v5",Tracking!P:P,"c")</f>
        <v>0</v>
      </c>
      <c r="Z15" s="9">
        <f>COUNTIFS(Tracking!G:G,A15,Tracking!D:D,C15,Tracking!C:C,"5v5",Tracking!P:P,"c")+COUNTIFS(Tracking!H:H,A15,Tracking!D:D,C15,Tracking!C:C,"5v5",Tracking!P:P,"f")+COUNTIFS(Tracking!I:I,A15,Tracking!D:D,C15,Tracking!C:C,"5v5",Tracking!P:P,"f")</f>
        <v>0</v>
      </c>
      <c r="AA15" s="9">
        <f>COUNTIFS(Tracking!E:E,A15,Tracking!D:D,C15,Tracking!C:C,"5v5",Tracking!J:J,"orrl")+COUNTIFS(Tracking!E:E,A15,Tracking!D:D,C15,Tracking!C:C,"5v5",Tracking!J:J,"orrc")+COUNTIFS(Tracking!E:E,A15,Tracking!D:D,C15,Tracking!C:C,"5v5",Tracking!J:J,"orrr")+COUNTIFS(Tracking!E:E,A15,Tracking!D:D,C15,Tracking!C:C,"5v5",Tracking!J:J,"oell")+COUNTIFS(Tracking!E:E,A15,Tracking!D:D,C15,Tracking!C:C,"5v5",Tracking!J:J,"oelc")+COUNTIFS(Tracking!E:E,A15,Tracking!D:D,C15,Tracking!C:C,"5v5",Tracking!J:J,"oelr")</f>
        <v>0</v>
      </c>
      <c r="AB15" s="11">
        <f>COUNTIFS(Tracking!V:V,A15&amp;C15,Tracking!C:C,"5v5")-AD15</f>
        <v>0</v>
      </c>
      <c r="AC15" s="11">
        <f>COUNTIFS(Tracking!V:V,A15&amp;C15,Tracking!C:C,"5v5",Tracking!U:U,"C")</f>
        <v>0</v>
      </c>
      <c r="AD15" s="11">
        <f>COUNTIFS(Tracking!V:V,A15&amp;C15,Tracking!C:C,"5v5",Tracking!U:U,"F")</f>
        <v>0</v>
      </c>
      <c r="AE15" s="11">
        <f>COUNTIFS(Tracking!V:V,A15&amp;C15,Tracking!C:C,"5v5",Tracking!U:U,"C",Tracking!X:X,"Y")</f>
        <v>0</v>
      </c>
      <c r="AF15" s="11">
        <f>COUNTIFS(Tracking!Z:Z,A15&amp;C15,Tracking!C:C,"5v5")</f>
        <v>0</v>
      </c>
      <c r="AG15" s="11">
        <f>COUNTIFS(Tracking!V:V,A15&amp;C15,Tracking!C:C,"5v5",Tracking!U:U,"C",Tracking!AA:AA,"Y")</f>
        <v>0</v>
      </c>
      <c r="AH15" s="11">
        <f>COUNTIFS(Tracking!V:V,A15&amp;C15,Tracking!C:C,"5v5",Tracking!U:U,"D",Tracking!AA:AA,"Y")</f>
        <v>0</v>
      </c>
      <c r="AI15" s="11">
        <f>COUNTIFS(Tracking!AD:AD,A15&amp;C15)</f>
        <v>0</v>
      </c>
      <c r="AJ15" s="5">
        <f>COUNTIFS(Tracking!AE:AE,A15&amp;C15,Tracking!C:C,"5v5")+AK15</f>
        <v>5</v>
      </c>
      <c r="AK15" s="5">
        <f>COUNTIFS(Tracking!AB:AB,A15&amp;C15,Tracking!C:C,"5v5")</f>
        <v>5</v>
      </c>
      <c r="AL15" s="5">
        <f>COUNTIFS(Tracking!AB:AB,A15&amp;C15,Tracking!C:C,"5v5",Tracking!AC:AC,"CLE")+COUNTIFS(Tracking!AB:AB,A15&amp;C15,Tracking!C:C,"5v5",Tracking!AC:AC,"CEX")+COUNTIFS(Tracking!AB:AB,A15&amp;C15,Tracking!C:C,"5v5",Tracking!AC:AC,"PEX")+COUNTIFS(Tracking!AE:AE,A15&amp;C15,Tracking!C:C,"5v5",Tracking!AF:AF,"CLE")+COUNTIFS(Tracking!AE:AE,A15&amp;C15,Tracking!C:C,"5v5",Tracking!AF:AF,"CEX")+COUNTIFS(Tracking!AE:AE,A15&amp;C15,Tracking!C:C,"5v5",Tracking!AF:AF,"PEX")</f>
        <v>0</v>
      </c>
      <c r="AM15" s="5">
        <f>COUNTIFS(Tracking!AB:AB,A15&amp;C15,Tracking!C:C,"5v5",Tracking!AC:AC,"CEX")+COUNTIFS(Tracking!AB:AB,A15&amp;C15,Tracking!C:C,"5v5",Tracking!AC:AC,"PEX")+COUNTIFS(Tracking!AE:AE,A15&amp;C15,Tracking!C:C,"5v5",Tracking!AF:AF,"CEX")+COUNTIFS(Tracking!AE:AE,A15&amp;C15,Tracking!C:C,"5v5",Tracking!AF:AF,"PEX")</f>
        <v>0</v>
      </c>
      <c r="AN15" s="5">
        <f>COUNTIFS(Tracking!AB:AB,A15&amp;C15,Tracking!C:C,"5v5",Tracking!AC:AC,"CEX")+COUNTIFS(Tracking!AE:AE,A15&amp;C15,Tracking!C:C,"5v5",Tracking!AF:AF,"CEX")</f>
        <v>0</v>
      </c>
      <c r="AO15" s="5">
        <f>COUNTIFS(Tracking!AB:AB,A15&amp;C15,Tracking!C:C,"5v5",Tracking!AC:AC,"PEX")</f>
        <v>0</v>
      </c>
      <c r="AP15" s="5">
        <f>COUNTIFS(Tracking!AB:AB,A15&amp;C15,Tracking!C:C,"5v5",Tracking!AC:AC,"CLE")+COUNTIFS(Tracking!AE:AE,A15&amp;C15,Tracking!C:C,"5v5",Tracking!AF:AF,"CLE")</f>
        <v>0</v>
      </c>
      <c r="AQ15" s="5">
        <f>COUNTIFS(Tracking!AB:AB,A15&amp;C15,Tracking!C:C,"5v5",Tracking!AC:AC,"MEX")</f>
        <v>0</v>
      </c>
      <c r="AR15" s="5">
        <f>COUNTIFS(Tracking!AB:AB,A15&amp;C15,Tracking!C:C,"5v5",Tracking!AF:AF,"CEX")+COUNTIFS(Tracking!AB:AB,A15&amp;C15,Tracking!C:C,"5v5",Tracking!AF:AF,"PEX")+COUNTIFS(Tracking!AB:AB,A15&amp;C15,Tracking!C:C,"5v5",Tracking!AF:AF,"CLE")+COUNTIFS(Tracking!AB:AB,A15&amp;C15,Tracking!C:C,"5v5",Tracking!AC:AC,"CEX")+COUNTIFS(Tracking!AB:AB,A15&amp;C15,Tracking!C:C,"5v5",Tracking!AC:AC,"PEX")</f>
        <v>0</v>
      </c>
      <c r="AS15" s="5">
        <f>COUNTIFS(Tracking!AB:AB,A15&amp;C15,Tracking!C:C,"5v5",Tracking!AC:AC,"BOT")+COUNTIFS(Tracking!AB:AB,A15&amp;C15,Tracking!C:C,"5v5",Tracking!AF:AF,"FEX")</f>
        <v>2</v>
      </c>
      <c r="AT15" s="5">
        <f>COUNTIFS(Tracking!AB:AB,A15&amp;C15,Tracking!C:C,"5v5",Tracking!AC:AC,"EXC")</f>
        <v>2</v>
      </c>
      <c r="AU15" s="5">
        <f>COUNTIFS(Tracking!AB:AB,A15&amp;C15,Tracking!C:C,"5v5",Tracking!AC:AC,"FEX")+COUNTIFS(Tracking!AE:AE,A15&amp;C15,Tracking!C:C,"5v5",Tracking!AF:AF,"FEX")</f>
        <v>1</v>
      </c>
      <c r="AV15" s="5">
        <f>COUNTIFS(Tracking!AB:AB,A15&amp;C15,Tracking!C:C,"5v5",Tracking!AC:AC,"CLE")+COUNTIFS(Tracking!AB:AB,A15&amp;C15,Tracking!C:C,"5v5",Tracking!AC:AC,"CEX")+COUNTIFS(Tracking!AB:AB,A15&amp;C15,Tracking!C:C,"5v5",Tracking!AC:AC,"PEX")+COUNTIFS(Tracking!AB:AB,A15&amp;C15,Tracking!C:C,"5v5",Tracking!AC:AC,"FEX")+COUNTIFS(Tracking!AB:AB,A15&amp;C15,Tracking!C:C,"5v5",Tracking!AC:AC,"CLE")</f>
        <v>1</v>
      </c>
      <c r="AW15" s="5">
        <f>COUNTIFS(Tracking!AE:AE,A15&amp;C15,Tracking!C:C,"5v5",Tracking!AF:AF,"CLE")+COUNTIFS(Tracking!AE:AE,A15&amp;C15,Tracking!C:C,"5v5",Tracking!AF:AF,"CEX")+COUNTIFS(Tracking!AE:AE,A15&amp;C15,Tracking!C:C,"5v5",Tracking!AF:AF,"PEX")+COUNTIFS(Tracking!AE:AE,A15&amp;C15,Tracking!C:C,"5v5",Tracking!AF:AF,"CLE")</f>
        <v>0</v>
      </c>
      <c r="AX15" s="1">
        <f>COUNTIFS(Tracking!W:W,A15&amp;C15,Tracking!C:C,"5v5")</f>
        <v>7</v>
      </c>
      <c r="AY15" s="1">
        <f>COUNTIFS(Tracking!W:W,A15&amp;C15,Tracking!C:C,"5v5",Tracking!U:U,"C")</f>
        <v>6</v>
      </c>
      <c r="AZ15" s="1">
        <f>COUNTIFS(Tracking!W:W,A15&amp;C15,Tracking!C:C,"5v5",Tracking!U:U,"F")</f>
        <v>1</v>
      </c>
      <c r="BA15" s="1">
        <f>COUNTIFS(Tracking!W:W,A15&amp;C15,Tracking!C:C,"5v5",Tracking!X:X,"Y")</f>
        <v>2</v>
      </c>
      <c r="BB15" s="1">
        <f>COUNTIFS(Tracking!W:W,A15&amp;C15,Tracking!C:C,"5v5",Tracking!U:U,"C",Tracking!AA:AA,"Y")</f>
        <v>3</v>
      </c>
      <c r="BC15" s="1">
        <f>COUNTIFS(Tracking!W:W,A15&amp;C15,Tracking!C:C,"5v5",Tracking!U:U,"D",Tracking!AA:AA,"Y")</f>
        <v>0</v>
      </c>
      <c r="BD15" s="10">
        <f>COUNTIFS(Tracking!V:V,A15&amp;C15,Tracking!C:C,"5v4")</f>
        <v>0</v>
      </c>
      <c r="BE15" s="10">
        <f>COUNTIFS(Tracking!V:V,A15&amp;C15,Tracking!C:C,"5v4",Tracking!U:U,"C")</f>
        <v>0</v>
      </c>
      <c r="BF15" s="10">
        <f>COUNTIFS(Tracking!V:V,A15&amp;C15,Tracking!C:C,"5v4",Tracking!X:X,"Y")</f>
        <v>0</v>
      </c>
      <c r="BG15" s="10">
        <f>COUNTIFS(Tracking!V:V,A15&amp;C15,Tracking!C:C,"4v5")</f>
        <v>0</v>
      </c>
      <c r="BH15" s="10">
        <f>COUNTIFS(Tracking!W:W,A15&amp;C15,Tracking!C:C,"5v4",Tracking!U:U,"D")+COUNTIFS(Tracking!W:W,A15&amp;C15,Tracking!C:C,"5v4",Tracking!U:U,"F")</f>
        <v>0</v>
      </c>
      <c r="BI15" s="10">
        <f>COUNTIFS(Tracking!E:E,A15,Tracking!D:D,C15,Tracking!C:C,"5v4")</f>
        <v>0</v>
      </c>
      <c r="BJ15" s="10">
        <f>COUNTIFS(Tracking!G:G,A15,Tracking!D:D,C15,Tracking!C:C,"5v4")+COUNTIFS(Tracking!H:H,A15,Tracking!D:D,C15,Tracking!C:C,"5v4")+COUNTIFS(Tracking!I:I,A15,Tracking!D:D,C15,Tracking!C:C,"5v4")</f>
        <v>0</v>
      </c>
      <c r="BK15" s="10">
        <f>COUNTIFS(Tracking!G:G,A15,Tracking!D:D,C15,Tracking!C:C,"5v4")</f>
        <v>0</v>
      </c>
      <c r="BL15" s="10">
        <f>COUNTIFS(Tracking!E:E,A15,Tracking!D:D,C15,Tracking!C:C,"5v4",Tracking!M:M,"Y")</f>
        <v>0</v>
      </c>
      <c r="BM15" s="10">
        <f>COUNTIFS(Tracking!G:G,A15,Tracking!D:D,C15,Tracking!C:C,"5v4",Tracking!M:M,"Y")</f>
        <v>0</v>
      </c>
      <c r="BN15" s="10">
        <f>COUNTIFS(Tracking!G:G,A15,Tracking!D:D,C15,Tracking!J:J,"orrl",Tracking!C:C,"5v4")+COUNTIFS(Tracking!G:G,A15,Tracking!D:D,C15,Tracking!J:J,"orrc",Tracking!C:C,"5v4")+COUNTIFS(Tracking!G:G,A15,Tracking!D:D,C15,Tracking!J:J,"orrr",Tracking!C:C,"5v4")</f>
        <v>0</v>
      </c>
      <c r="BO15" s="10">
        <f>COUNTIFS(Tracking!G:G,A15,Tracking!D:D,C15,Tracking!C:C,"5v4",Tracking!J:J,"opl")+COUNTIFS(Tracking!G:G,A15,Tracking!D:D,C15,Tracking!C:C,"5v4",Tracking!J:J,"opc")+COUNTIFS(Tracking!G:G,A15,Tracking!D:D,C15,Tracking!C:C,"5v4",Tracking!J:J,"opr")+COUNTIFS(Tracking!G:G,A15,Tracking!D:D,C15,Tracking!C:C,"5v4",Tracking!J:J,"oelpl")+COUNTIFS(Tracking!G:G,A15,Tracking!D:D,C15,Tracking!C:C,"5v4",Tracking!J:J,"oelpc")+COUNTIFS(Tracking!G:G,A15,Tracking!D:D,C15,Tracking!C:C,"5v4",Tracking!J:J,"oelpr")</f>
        <v>0</v>
      </c>
      <c r="BP15" s="10">
        <f>COUNTIFS(Tracking!G:G,A15,Tracking!D:D,C15,Tracking!C:C,"5v4",Tracking!J:J,"oell")+COUNTIFS(Tracking!G:G,A15,Tracking!D:D,C15,Tracking!C:C,"5v4",Tracking!J:J,"oelc")+COUNTIFS(Tracking!G:G,A15,Tracking!D:D,C15,Tracking!C:C,"5v4",Tracking!J:J,"oelr")</f>
        <v>0</v>
      </c>
      <c r="BQ15" s="12">
        <f>COUNTIFS(Tracking!E:E,A15,Tracking!D:D,C15,Tracking!C:C,"5v5",Tracking!F:F,"o")</f>
        <v>0</v>
      </c>
      <c r="BR15" s="12">
        <f>COUNTIFS(Tracking!E:E,A15,Tracking!D:D,C15,Tracking!C:C,"5v5",Tracking!F:F,"r")</f>
        <v>0</v>
      </c>
      <c r="BS15" s="12">
        <f>COUNTIFS(Tracking!E:E,A15,Tracking!D:D,C15,Tracking!C:C,"5v5",Tracking!F:F,"t")</f>
        <v>0</v>
      </c>
      <c r="BT15" s="12">
        <f>COUNTIFS(Tracking!G:G,A15,Tracking!D:D,C15,Tracking!C:C,"5v5",Tracking!F:F,"o")</f>
        <v>0</v>
      </c>
      <c r="BU15" s="12">
        <f>COUNTIFS(Tracking!E:E,A14,Tracking!D:D,C15,Tracking!C:C,"5v5",Tracking!F:F,"r")</f>
        <v>0</v>
      </c>
      <c r="BV15" s="12">
        <f>COUNTIFS(Tracking!G:G,A15,Tracking!D:D,C15,Tracking!C:C,"5v5",Tracking!F:F,"T")</f>
        <v>0</v>
      </c>
      <c r="BW15" s="2">
        <f t="shared" si="1"/>
        <v>-0.125</v>
      </c>
      <c r="BX15" s="2">
        <f t="shared" si="2"/>
        <v>7.4999999999999997E-2</v>
      </c>
      <c r="BY15" s="2">
        <f t="shared" si="3"/>
        <v>0</v>
      </c>
      <c r="BZ15" s="2">
        <f t="shared" si="4"/>
        <v>-9.5000000000000001E-2</v>
      </c>
      <c r="CA15" s="2">
        <f t="shared" si="5"/>
        <v>-0.10500000000000001</v>
      </c>
      <c r="CB15" s="2">
        <f t="shared" si="6"/>
        <v>0</v>
      </c>
      <c r="CC15" s="2">
        <f t="shared" si="7"/>
        <v>0</v>
      </c>
      <c r="CD15" s="2">
        <f t="shared" si="8"/>
        <v>-0.125</v>
      </c>
    </row>
    <row r="16" spans="1:113" x14ac:dyDescent="0.35">
      <c r="A16" s="8">
        <v>21</v>
      </c>
      <c r="B16" s="8" t="s">
        <v>225</v>
      </c>
      <c r="C16" s="8" t="s">
        <v>119</v>
      </c>
      <c r="D16" s="8" t="s">
        <v>165</v>
      </c>
      <c r="E16" s="8">
        <v>13.433333333333</v>
      </c>
      <c r="F16" s="19" t="s">
        <v>250</v>
      </c>
      <c r="G16" s="9">
        <f>COUNTIFS(Tracking!E:E,A16,Tracking!D:D,C16,Tracking!C:C,"5v5")</f>
        <v>3</v>
      </c>
      <c r="H16" s="9">
        <f>COUNTIFS(Tracking!E:E,A16,Tracking!D:D,C16,Tracking!N:N,"y",Tracking!C:C,"5v5")</f>
        <v>1</v>
      </c>
      <c r="I16" s="9">
        <f>COUNTIFS(Tracking!E:E,A16,Tracking!D:D,C16,Tracking!M:M,"y",Tracking!C:C,"5v5")</f>
        <v>1</v>
      </c>
      <c r="J16" s="9">
        <f t="shared" si="0"/>
        <v>0</v>
      </c>
      <c r="K16" s="9">
        <f>COUNTIFS(Tracking!G:G,A16,Tracking!D:D,C16,Tracking!C:C,"5v5")</f>
        <v>0</v>
      </c>
      <c r="L16" s="9">
        <f>COUNTIFS(Tracking!H:H,A16,Tracking!D:D,C16,Tracking!C:C,"5v5")</f>
        <v>0</v>
      </c>
      <c r="M16" s="9">
        <f>COUNTIFS(Tracking!I:I,A16,Tracking!D:D,C16,Tracking!C:C,"5v5")</f>
        <v>0</v>
      </c>
      <c r="N16" s="9">
        <f>COUNTIFS(Tracking!G:G,A16,Tracking!D:D,C16,Tracking!C:C,"5v5",Tracking!M:M,"y")</f>
        <v>0</v>
      </c>
      <c r="O16" s="9">
        <f>COUNTIFS(Tracking!G:G,A16,Tracking!D:D,C16,Tracking!C:C,"5v5",Tracking!J:J,"orrl")+COUNTIFS(Tracking!G:G,A16,Tracking!D:D,C16,Tracking!C:C,"5v5",Tracking!J:J,"orrc")+COUNTIFS(Tracking!G:G,A16,Tracking!D:D,C16,Tracking!C:C,"5v5",Tracking!J:J,"orrr")+COUNTIFS(Tracking!G:G,A16,Tracking!D:D,C16,Tracking!C:C,"5v5",Tracking!J:J,"oelrrl")+COUNTIFS(Tracking!G:G,A16,Tracking!D:D,C16,Tracking!C:C,"5v5",Tracking!J:J,"oelrrc")+COUNTIFS(Tracking!G:G,A16,Tracking!D:D,C16,Tracking!C:C,"5v5",Tracking!J:J,"oelrrr")</f>
        <v>0</v>
      </c>
      <c r="P16" s="9">
        <f>COUNTIFS(Tracking!G:G,A16,Tracking!D:D,C16,Tracking!C:C,"5v5",Tracking!J:J,"opl")+COUNTIFS(Tracking!G:G,A16,Tracking!D:D,C16,Tracking!C:C,"5v5",Tracking!J:J,"opc")+COUNTIFS(Tracking!G:G,A16,Tracking!D:D,C16,Tracking!C:C,"5v5",Tracking!J:J,"opr")+COUNTIFS(Tracking!G:G,A16,Tracking!D:D,C16,Tracking!C:C,"5v5",Tracking!J:J,"oelpl")+COUNTIFS(Tracking!G:G,A16,Tracking!D:D,C16,Tracking!C:C,"5v5",Tracking!J:J,"oelpc")+COUNTIFS(Tracking!G:G,A16,Tracking!D:D,C16,Tracking!C:C,"5v5",Tracking!J:J,"oelpr")</f>
        <v>0</v>
      </c>
      <c r="Q16" s="9">
        <f>COUNTIFS(Tracking!G:G,A16,Tracking!D:D,C16,Tracking!C:C,"5v5",Tracking!J:J,"oell")+COUNTIFS(Tracking!G:G,A16,Tracking!D:D,C16,Tracking!C:C,"5v5",Tracking!J:J,"oelc")+COUNTIFS(Tracking!G:G,A16,Tracking!D:D,C16,Tracking!C:C,"5v5",Tracking!J:J,"oelr")</f>
        <v>0</v>
      </c>
      <c r="R16" s="9">
        <f>COUNTIFS(Tracking!G:G,A16,Tracking!D:D,C16,Tracking!C:C,"5v5",Tracking!J:J,"oc")+COUNTIFS(Tracking!G:G,A16,Tracking!D:D,C16,Tracking!C:C,"5v5",Tracking!J:J,"orrc")+COUNTIFS(Tracking!G:G,A16,Tracking!D:D,C16,Tracking!C:C,"5v5",Tracking!J:J,"oelc")</f>
        <v>0</v>
      </c>
      <c r="S16" s="9">
        <f>COUNTIFS(Tracking!G:G,A16,Tracking!D:D,C16,Tracking!C:C,"5v5",Tracking!J:J,"nl")+COUNTIFS(Tracking!G:G,A16,Tracking!D:D,C16,Tracking!C:C,"5v5",Tracking!J:J,"nc")+COUNTIFS(Tracking!G:G,A16,Tracking!D:D,C16,Tracking!C:C,"5v5",Tracking!J:J,"nr")+COUNTIFS(Tracking!G:G,A16,Tracking!D:D,C16,Tracking!C:C,"5v5",Tracking!J:J,"nsl")+COUNTIFS(Tracking!G:G,A16,Tracking!D:D,C16,Tracking!C:C,"5v5",Tracking!J:J,"nsc")+COUNTIFS(Tracking!G:G,A16,Tracking!D:D,C16,Tracking!C:C,"5v5",Tracking!J:J,"nsr")+COUNTIFS(Tracking!H:H,A16,Tracking!D:D,C16,Tracking!C:C,"5v5",Tracking!K:K,"nl")+COUNTIFS(Tracking!H:H,A16,Tracking!D:D,C16,Tracking!C:C,"5v5",Tracking!K:K,"nc")+COUNTIFS(Tracking!H:H,A16,Tracking!D:D,C16,Tracking!C:C,"5v5",Tracking!K:K,"nr")+COUNTIFS(Tracking!H:H,A16,Tracking!D:D,C16,Tracking!C:C,"5v5",Tracking!K:K,"nsl")+COUNTIFS(Tracking!H:H,A16,Tracking!D:D,C16,Tracking!C:C,"5v5",Tracking!K:K,"nsc")+COUNTIFS(Tracking!H:H,A16,Tracking!D:D,C16,Tracking!C:C,"5v5",Tracking!K:K,"nsr")+COUNTIFS(Tracking!I:I,A16,Tracking!D:D,C16,Tracking!C:C,"5v5",Tracking!L:L,"nl")+COUNTIFS(Tracking!I:I,A16,Tracking!D:D,C16,Tracking!C:C,"5v5",Tracking!L:L,"nc")+COUNTIFS(Tracking!I:I,A16,Tracking!D:D,C16,Tracking!C:C,"5v5",Tracking!L:L,"nr")+COUNTIFS(Tracking!I:I,A16,Tracking!D:D,C16,Tracking!C:C,"5v5",Tracking!L:L,"nsl")+COUNTIFS(Tracking!I:I,A16,Tracking!D:D,C16,Tracking!C:C,"5v5",Tracking!L:L,"nsc")+COUNTIFS(Tracking!I:I,A16,Tracking!D:D,C16,Tracking!C:C,"5v5",Tracking!L:L,"nsr")</f>
        <v>0</v>
      </c>
      <c r="T16" s="9">
        <f>COUNTIFS(Tracking!G:G,A16,Tracking!D:D,C16,Tracking!C:C,"5v5",Tracking!J:J,"dl")+COUNTIFS(Tracking!G:G,A16,Tracking!D:D,C16,Tracking!C:C,"5v5",Tracking!J:J,"dc")+COUNTIFS(Tracking!G:G,A16,Tracking!D:D,C16,Tracking!C:C,"5v5",Tracking!J:J,"dr")+COUNTIFS(Tracking!G:G,A16,Tracking!D:D,C16,Tracking!C:C,"5v5",Tracking!J:J,"dsl")+COUNTIFS(Tracking!G:G,A16,Tracking!D:D,C16,Tracking!C:C,"5v5",Tracking!J:J,"dsc")+COUNTIFS(Tracking!G:G,A16,Tracking!D:D,C16,Tracking!C:C,"5v5",Tracking!J:J,"dsr")+COUNTIFS(Tracking!H:H,A16,Tracking!D:D,C16,Tracking!C:C,"5v5",Tracking!K:K,"dl")+COUNTIFS(Tracking!H:H,A16,Tracking!D:D,C16,Tracking!C:C,"5v5",Tracking!K:K,"dc")+COUNTIFS(Tracking!H:H,A16,Tracking!D:D,C16,Tracking!C:C,"5v5",Tracking!K:K,"dr")+COUNTIFS(Tracking!H:H,A16,Tracking!D:D,C16,Tracking!C:C,"5v5",Tracking!K:K,"dsl")+COUNTIFS(Tracking!H:H,A16,Tracking!D:D,C16,Tracking!C:C,"5v5",Tracking!K:K,"dsc")+COUNTIFS(Tracking!H:H,A16,Tracking!D:D,C16,Tracking!C:C,"5v5",Tracking!K:K,"dsr")+COUNTIFS(Tracking!I:I,A16,Tracking!D:D,C16,Tracking!C:C,"5v5",Tracking!L:L,"dl")+COUNTIFS(Tracking!I:I,A16,Tracking!D:D,C16,Tracking!C:C,"5v5",Tracking!L:L,"dc")+COUNTIFS(Tracking!I:I,A16,Tracking!D:D,C16,Tracking!C:C,"5v5",Tracking!L:L,"dr")+COUNTIFS(Tracking!I:I,A16,Tracking!D:D,C16,Tracking!C:C,"5v5",Tracking!L:L,"dsl")+COUNTIFS(Tracking!I:I,A16,Tracking!D:D,C16,Tracking!C:C,"5v5",Tracking!L:L,"dsc")+COUNTIFS(Tracking!I:I,A16,Tracking!D:D,C16,Tracking!C:C,"5v5",Tracking!L:L,"dsr")</f>
        <v>0</v>
      </c>
      <c r="U16" s="9">
        <f>COUNTIFS(Tracking!E:E,A16,Tracking!D:D,C16,Tracking!C:C,"5v5",Tracking!P:P,"r")</f>
        <v>0</v>
      </c>
      <c r="V16" s="9">
        <f>COUNTIFS(Tracking!G:G,A16,Tracking!D:D,C16,Tracking!C:C,"5v5",Tracking!P:P,"r")+COUNTIFS(Tracking!H:H,A16,Tracking!D:D,C16,Tracking!C:C,"5v5",Tracking!P:P,"r")+COUNTIFS(Tracking!I:I,A16,Tracking!D:D,C16,Tracking!C:C,"5v5",Tracking!P:P,"r")</f>
        <v>0</v>
      </c>
      <c r="W16" s="9">
        <f>COUNTIFS(Tracking!E:E,A16,Tracking!D:D,C16,Tracking!C:C,"5v5",Tracking!P:P,"f")</f>
        <v>2</v>
      </c>
      <c r="X16" s="9">
        <f>COUNTIFS(Tracking!G:G,A16,Tracking!D:D,C16,Tracking!C:C,"5v5",Tracking!P:P,"f")+COUNTIFS(Tracking!H:H,A16,Tracking!D:D,C16,Tracking!C:C,"5v5",Tracking!P:P,"f")+COUNTIFS(Tracking!I:I,A16,Tracking!D:D,C16,Tracking!C:C,"5v5",Tracking!P:P,"f")</f>
        <v>0</v>
      </c>
      <c r="Y16" s="9">
        <f>COUNTIFS(Tracking!E:E,A16,Tracking!D:D,C16,Tracking!C:C,"5v5",Tracking!P:P,"c")</f>
        <v>1</v>
      </c>
      <c r="Z16" s="9">
        <f>COUNTIFS(Tracking!G:G,A16,Tracking!D:D,C16,Tracking!C:C,"5v5",Tracking!P:P,"c")+COUNTIFS(Tracking!H:H,A16,Tracking!D:D,C16,Tracking!C:C,"5v5",Tracking!P:P,"f")+COUNTIFS(Tracking!I:I,A16,Tracking!D:D,C16,Tracking!C:C,"5v5",Tracking!P:P,"f")</f>
        <v>0</v>
      </c>
      <c r="AA16" s="9">
        <f>COUNTIFS(Tracking!E:E,A16,Tracking!D:D,C16,Tracking!C:C,"5v5",Tracking!J:J,"orrl")+COUNTIFS(Tracking!E:E,A16,Tracking!D:D,C16,Tracking!C:C,"5v5",Tracking!J:J,"orrc")+COUNTIFS(Tracking!E:E,A16,Tracking!D:D,C16,Tracking!C:C,"5v5",Tracking!J:J,"orrr")+COUNTIFS(Tracking!E:E,A16,Tracking!D:D,C16,Tracking!C:C,"5v5",Tracking!J:J,"oell")+COUNTIFS(Tracking!E:E,A16,Tracking!D:D,C16,Tracking!C:C,"5v5",Tracking!J:J,"oelc")+COUNTIFS(Tracking!E:E,A16,Tracking!D:D,C16,Tracking!C:C,"5v5",Tracking!J:J,"oelr")</f>
        <v>3</v>
      </c>
      <c r="AB16" s="11">
        <f>COUNTIFS(Tracking!V:V,A16&amp;C16,Tracking!C:C,"5v5")-AD16</f>
        <v>4</v>
      </c>
      <c r="AC16" s="11">
        <f>COUNTIFS(Tracking!V:V,A16&amp;C16,Tracking!C:C,"5v5",Tracking!U:U,"C")</f>
        <v>1</v>
      </c>
      <c r="AD16" s="11">
        <f>COUNTIFS(Tracking!V:V,A16&amp;C16,Tracking!C:C,"5v5",Tracking!U:U,"F")</f>
        <v>0</v>
      </c>
      <c r="AE16" s="11">
        <f>COUNTIFS(Tracking!V:V,A16&amp;C16,Tracking!C:C,"5v5",Tracking!U:U,"C",Tracking!X:X,"Y")</f>
        <v>0</v>
      </c>
      <c r="AF16" s="11">
        <f>COUNTIFS(Tracking!Z:Z,A16&amp;C16,Tracking!C:C,"5v5")</f>
        <v>0</v>
      </c>
      <c r="AG16" s="11">
        <f>COUNTIFS(Tracking!V:V,A16&amp;C16,Tracking!C:C,"5v5",Tracking!U:U,"C",Tracking!AA:AA,"Y")</f>
        <v>0</v>
      </c>
      <c r="AH16" s="11">
        <f>COUNTIFS(Tracking!V:V,A16&amp;C16,Tracking!C:C,"5v5",Tracking!U:U,"D",Tracking!AA:AA,"Y")</f>
        <v>0</v>
      </c>
      <c r="AI16" s="11">
        <f>COUNTIFS(Tracking!AD:AD,A16&amp;C16)</f>
        <v>2</v>
      </c>
      <c r="AJ16" s="5">
        <f>COUNTIFS(Tracking!AE:AE,A16&amp;C16,Tracking!C:C,"5v5")+AK16</f>
        <v>2</v>
      </c>
      <c r="AK16" s="5">
        <f>COUNTIFS(Tracking!AB:AB,A16&amp;C16,Tracking!C:C,"5v5")</f>
        <v>0</v>
      </c>
      <c r="AL16" s="5">
        <f>COUNTIFS(Tracking!AB:AB,A16&amp;C16,Tracking!C:C,"5v5",Tracking!AC:AC,"CLE")+COUNTIFS(Tracking!AB:AB,A16&amp;C16,Tracking!C:C,"5v5",Tracking!AC:AC,"CEX")+COUNTIFS(Tracking!AB:AB,A16&amp;C16,Tracking!C:C,"5v5",Tracking!AC:AC,"PEX")+COUNTIFS(Tracking!AE:AE,A16&amp;C16,Tracking!C:C,"5v5",Tracking!AF:AF,"CLE")+COUNTIFS(Tracking!AE:AE,A16&amp;C16,Tracking!C:C,"5v5",Tracking!AF:AF,"CEX")+COUNTIFS(Tracking!AE:AE,A16&amp;C16,Tracking!C:C,"5v5",Tracking!AF:AF,"PEX")</f>
        <v>1</v>
      </c>
      <c r="AM16" s="5">
        <f>COUNTIFS(Tracking!AB:AB,A16&amp;C16,Tracking!C:C,"5v5",Tracking!AC:AC,"CEX")+COUNTIFS(Tracking!AB:AB,A16&amp;C16,Tracking!C:C,"5v5",Tracking!AC:AC,"PEX")+COUNTIFS(Tracking!AE:AE,A16&amp;C16,Tracking!C:C,"5v5",Tracking!AF:AF,"CEX")+COUNTIFS(Tracking!AE:AE,A16&amp;C16,Tracking!C:C,"5v5",Tracking!AF:AF,"PEX")</f>
        <v>1</v>
      </c>
      <c r="AN16" s="5">
        <f>COUNTIFS(Tracking!AB:AB,A16&amp;C16,Tracking!C:C,"5v5",Tracking!AC:AC,"CEX")+COUNTIFS(Tracking!AE:AE,A16&amp;C16,Tracking!C:C,"5v5",Tracking!AF:AF,"CEX")</f>
        <v>1</v>
      </c>
      <c r="AO16" s="5">
        <f>COUNTIFS(Tracking!AB:AB,A16&amp;C16,Tracking!C:C,"5v5",Tracking!AC:AC,"PEX")</f>
        <v>0</v>
      </c>
      <c r="AP16" s="5">
        <f>COUNTIFS(Tracking!AB:AB,A16&amp;C16,Tracking!C:C,"5v5",Tracking!AC:AC,"CLE")+COUNTIFS(Tracking!AE:AE,A16&amp;C16,Tracking!C:C,"5v5",Tracking!AF:AF,"CLE")</f>
        <v>0</v>
      </c>
      <c r="AQ16" s="5">
        <f>COUNTIFS(Tracking!AB:AB,A16&amp;C16,Tracking!C:C,"5v5",Tracking!AC:AC,"MEX")</f>
        <v>0</v>
      </c>
      <c r="AR16" s="5">
        <f>COUNTIFS(Tracking!AB:AB,A16&amp;C16,Tracking!C:C,"5v5",Tracking!AF:AF,"CEX")+COUNTIFS(Tracking!AB:AB,A16&amp;C16,Tracking!C:C,"5v5",Tracking!AF:AF,"PEX")+COUNTIFS(Tracking!AB:AB,A16&amp;C16,Tracking!C:C,"5v5",Tracking!AF:AF,"CLE")+COUNTIFS(Tracking!AB:AB,A16&amp;C16,Tracking!C:C,"5v5",Tracking!AC:AC,"CEX")+COUNTIFS(Tracking!AB:AB,A16&amp;C16,Tracking!C:C,"5v5",Tracking!AC:AC,"PEX")</f>
        <v>0</v>
      </c>
      <c r="AS16" s="5">
        <f>COUNTIFS(Tracking!AB:AB,A16&amp;C16,Tracking!C:C,"5v5",Tracking!AC:AC,"BOT")+COUNTIFS(Tracking!AB:AB,A16&amp;C16,Tracking!C:C,"5v5",Tracking!AF:AF,"FEX")</f>
        <v>0</v>
      </c>
      <c r="AT16" s="5">
        <f>COUNTIFS(Tracking!AB:AB,A16&amp;C16,Tracking!C:C,"5v5",Tracking!AC:AC,"EXC")</f>
        <v>0</v>
      </c>
      <c r="AU16" s="5">
        <f>COUNTIFS(Tracking!AB:AB,A16&amp;C16,Tracking!C:C,"5v5",Tracking!AC:AC,"FEX")+COUNTIFS(Tracking!AE:AE,A16&amp;C16,Tracking!C:C,"5v5",Tracking!AF:AF,"FEX")</f>
        <v>0</v>
      </c>
      <c r="AV16" s="5">
        <f>COUNTIFS(Tracking!AB:AB,A16&amp;C16,Tracking!C:C,"5v5",Tracking!AC:AC,"CLE")+COUNTIFS(Tracking!AB:AB,A16&amp;C16,Tracking!C:C,"5v5",Tracking!AC:AC,"CEX")+COUNTIFS(Tracking!AB:AB,A16&amp;C16,Tracking!C:C,"5v5",Tracking!AC:AC,"PEX")+COUNTIFS(Tracking!AB:AB,A16&amp;C16,Tracking!C:C,"5v5",Tracking!AC:AC,"FEX")+COUNTIFS(Tracking!AB:AB,A16&amp;C16,Tracking!C:C,"5v5",Tracking!AC:AC,"CLE")</f>
        <v>0</v>
      </c>
      <c r="AW16" s="5">
        <f>COUNTIFS(Tracking!AE:AE,A16&amp;C16,Tracking!C:C,"5v5",Tracking!AF:AF,"CLE")+COUNTIFS(Tracking!AE:AE,A16&amp;C16,Tracking!C:C,"5v5",Tracking!AF:AF,"CEX")+COUNTIFS(Tracking!AE:AE,A16&amp;C16,Tracking!C:C,"5v5",Tracking!AF:AF,"PEX")+COUNTIFS(Tracking!AE:AE,A16&amp;C16,Tracking!C:C,"5v5",Tracking!AF:AF,"CLE")</f>
        <v>1</v>
      </c>
      <c r="AX16" s="1">
        <f>COUNTIFS(Tracking!W:W,A16&amp;C16,Tracking!C:C,"5v5")</f>
        <v>1</v>
      </c>
      <c r="AY16" s="1">
        <f>COUNTIFS(Tracking!W:W,A16&amp;C16,Tracking!C:C,"5v5",Tracking!U:U,"C")</f>
        <v>0</v>
      </c>
      <c r="AZ16" s="1">
        <f>COUNTIFS(Tracking!W:W,A16&amp;C16,Tracking!C:C,"5v5",Tracking!U:U,"F")</f>
        <v>0</v>
      </c>
      <c r="BA16" s="1">
        <f>COUNTIFS(Tracking!W:W,A16&amp;C16,Tracking!C:C,"5v5",Tracking!X:X,"Y")</f>
        <v>0</v>
      </c>
      <c r="BB16" s="1">
        <f>COUNTIFS(Tracking!W:W,A16&amp;C16,Tracking!C:C,"5v5",Tracking!U:U,"C",Tracking!AA:AA,"Y")</f>
        <v>0</v>
      </c>
      <c r="BC16" s="1">
        <f>COUNTIFS(Tracking!W:W,A16&amp;C16,Tracking!C:C,"5v5",Tracking!U:U,"D",Tracking!AA:AA,"Y")</f>
        <v>0</v>
      </c>
      <c r="BD16" s="10">
        <f>COUNTIFS(Tracking!V:V,A16&amp;C16,Tracking!C:C,"5v4")</f>
        <v>0</v>
      </c>
      <c r="BE16" s="10">
        <f>COUNTIFS(Tracking!V:V,A16&amp;C16,Tracking!C:C,"5v4",Tracking!U:U,"C")</f>
        <v>0</v>
      </c>
      <c r="BF16" s="10">
        <f>COUNTIFS(Tracking!V:V,A16&amp;C16,Tracking!C:C,"5v4",Tracking!X:X,"Y")</f>
        <v>0</v>
      </c>
      <c r="BG16" s="10">
        <f>COUNTIFS(Tracking!V:V,A16&amp;C16,Tracking!C:C,"4v5")</f>
        <v>1</v>
      </c>
      <c r="BH16" s="10">
        <f>COUNTIFS(Tracking!W:W,A16&amp;C16,Tracking!C:C,"5v4",Tracking!U:U,"D")+COUNTIFS(Tracking!W:W,A16&amp;C16,Tracking!C:C,"5v4",Tracking!U:U,"F")</f>
        <v>0</v>
      </c>
      <c r="BI16" s="10">
        <f>COUNTIFS(Tracking!E:E,A16,Tracking!D:D,C16,Tracking!C:C,"5v4")</f>
        <v>1</v>
      </c>
      <c r="BJ16" s="10">
        <f>COUNTIFS(Tracking!G:G,A16,Tracking!D:D,C16,Tracking!C:C,"5v4")+COUNTIFS(Tracking!H:H,A16,Tracking!D:D,C16,Tracking!C:C,"5v4")+COUNTIFS(Tracking!I:I,A16,Tracking!D:D,C16,Tracking!C:C,"5v4")</f>
        <v>1</v>
      </c>
      <c r="BK16" s="10">
        <f>COUNTIFS(Tracking!G:G,A16,Tracking!D:D,C16,Tracking!C:C,"5v4")</f>
        <v>0</v>
      </c>
      <c r="BL16" s="10">
        <f>COUNTIFS(Tracking!E:E,A16,Tracking!D:D,C16,Tracking!C:C,"5v4",Tracking!M:M,"Y")</f>
        <v>0</v>
      </c>
      <c r="BM16" s="10">
        <f>COUNTIFS(Tracking!G:G,A16,Tracking!D:D,C16,Tracking!C:C,"5v4",Tracking!M:M,"Y")</f>
        <v>0</v>
      </c>
      <c r="BN16" s="10">
        <f>COUNTIFS(Tracking!G:G,A16,Tracking!D:D,C16,Tracking!J:J,"orrl",Tracking!C:C,"5v4")+COUNTIFS(Tracking!G:G,A16,Tracking!D:D,C16,Tracking!J:J,"orrc",Tracking!C:C,"5v4")+COUNTIFS(Tracking!G:G,A16,Tracking!D:D,C16,Tracking!J:J,"orrr",Tracking!C:C,"5v4")</f>
        <v>0</v>
      </c>
      <c r="BO16" s="10">
        <f>COUNTIFS(Tracking!G:G,A16,Tracking!D:D,C16,Tracking!C:C,"5v4",Tracking!J:J,"opl")+COUNTIFS(Tracking!G:G,A16,Tracking!D:D,C16,Tracking!C:C,"5v4",Tracking!J:J,"opc")+COUNTIFS(Tracking!G:G,A16,Tracking!D:D,C16,Tracking!C:C,"5v4",Tracking!J:J,"opr")+COUNTIFS(Tracking!G:G,A16,Tracking!D:D,C16,Tracking!C:C,"5v4",Tracking!J:J,"oelpl")+COUNTIFS(Tracking!G:G,A16,Tracking!D:D,C16,Tracking!C:C,"5v4",Tracking!J:J,"oelpc")+COUNTIFS(Tracking!G:G,A16,Tracking!D:D,C16,Tracking!C:C,"5v4",Tracking!J:J,"oelpr")</f>
        <v>0</v>
      </c>
      <c r="BP16" s="10">
        <f>COUNTIFS(Tracking!G:G,A16,Tracking!D:D,C16,Tracking!C:C,"5v4",Tracking!J:J,"oell")+COUNTIFS(Tracking!G:G,A16,Tracking!D:D,C16,Tracking!C:C,"5v4",Tracking!J:J,"oelc")+COUNTIFS(Tracking!G:G,A16,Tracking!D:D,C16,Tracking!C:C,"5v4",Tracking!J:J,"oelr")</f>
        <v>0</v>
      </c>
      <c r="BQ16" s="12">
        <f>COUNTIFS(Tracking!E:E,A16,Tracking!D:D,C16,Tracking!C:C,"5v5",Tracking!F:F,"o")</f>
        <v>0</v>
      </c>
      <c r="BR16" s="12">
        <f>COUNTIFS(Tracking!E:E,A16,Tracking!D:D,C16,Tracking!C:C,"5v5",Tracking!F:F,"r")</f>
        <v>0</v>
      </c>
      <c r="BS16" s="12">
        <f>COUNTIFS(Tracking!E:E,A16,Tracking!D:D,C16,Tracking!C:C,"5v5",Tracking!F:F,"t")</f>
        <v>0</v>
      </c>
      <c r="BT16" s="12">
        <f>COUNTIFS(Tracking!G:G,A16,Tracking!D:D,C16,Tracking!C:C,"5v5",Tracking!F:F,"o")</f>
        <v>0</v>
      </c>
      <c r="BU16" s="12">
        <f>COUNTIFS(Tracking!E:E,A15,Tracking!D:D,C16,Tracking!C:C,"5v5",Tracking!F:F,"r")</f>
        <v>0</v>
      </c>
      <c r="BV16" s="12">
        <f>COUNTIFS(Tracking!G:G,A16,Tracking!D:D,C16,Tracking!C:C,"5v5",Tracking!F:F,"T")</f>
        <v>0</v>
      </c>
      <c r="BW16" s="2">
        <f t="shared" si="1"/>
        <v>0.64500000000000013</v>
      </c>
      <c r="BX16" s="2">
        <f t="shared" si="2"/>
        <v>0.47</v>
      </c>
      <c r="BY16" s="2">
        <f t="shared" si="3"/>
        <v>4.4999999999999998E-2</v>
      </c>
      <c r="BZ16" s="2">
        <f t="shared" si="4"/>
        <v>1.0000000000000002E-2</v>
      </c>
      <c r="CA16" s="2">
        <f t="shared" si="5"/>
        <v>3.5000000000000003E-2</v>
      </c>
      <c r="CB16" s="2">
        <f t="shared" si="6"/>
        <v>0.03</v>
      </c>
      <c r="CC16" s="2">
        <f t="shared" si="7"/>
        <v>5.5E-2</v>
      </c>
      <c r="CD16" s="2">
        <f t="shared" si="8"/>
        <v>0.59000000000000008</v>
      </c>
    </row>
    <row r="17" spans="1:82" x14ac:dyDescent="0.35">
      <c r="A17" s="8">
        <v>77</v>
      </c>
      <c r="B17" s="8" t="s">
        <v>226</v>
      </c>
      <c r="C17" s="8" t="s">
        <v>119</v>
      </c>
      <c r="D17" s="8" t="s">
        <v>161</v>
      </c>
      <c r="E17" s="8">
        <v>16.883333333332999</v>
      </c>
      <c r="F17" s="19" t="s">
        <v>250</v>
      </c>
      <c r="G17" s="9">
        <f>COUNTIFS(Tracking!E:E,A17,Tracking!D:D,C17,Tracking!C:C,"5v5")</f>
        <v>1</v>
      </c>
      <c r="H17" s="9">
        <f>COUNTIFS(Tracking!E:E,A17,Tracking!D:D,C17,Tracking!N:N,"y",Tracking!C:C,"5v5")</f>
        <v>1</v>
      </c>
      <c r="I17" s="9">
        <f>COUNTIFS(Tracking!E:E,A17,Tracking!D:D,C17,Tracking!M:M,"y",Tracking!C:C,"5v5")</f>
        <v>0</v>
      </c>
      <c r="J17" s="9">
        <f t="shared" si="0"/>
        <v>2</v>
      </c>
      <c r="K17" s="9">
        <f>COUNTIFS(Tracking!G:G,A17,Tracking!D:D,C17,Tracking!C:C,"5v5")</f>
        <v>1</v>
      </c>
      <c r="L17" s="9">
        <f>COUNTIFS(Tracking!H:H,A17,Tracking!D:D,C17,Tracking!C:C,"5v5")</f>
        <v>1</v>
      </c>
      <c r="M17" s="9">
        <f>COUNTIFS(Tracking!I:I,A17,Tracking!D:D,C17,Tracking!C:C,"5v5")</f>
        <v>0</v>
      </c>
      <c r="N17" s="9">
        <f>COUNTIFS(Tracking!G:G,A17,Tracking!D:D,C17,Tracking!C:C,"5v5",Tracking!M:M,"y")</f>
        <v>1</v>
      </c>
      <c r="O17" s="9">
        <f>COUNTIFS(Tracking!G:G,A17,Tracking!D:D,C17,Tracking!C:C,"5v5",Tracking!J:J,"orrl")+COUNTIFS(Tracking!G:G,A17,Tracking!D:D,C17,Tracking!C:C,"5v5",Tracking!J:J,"orrc")+COUNTIFS(Tracking!G:G,A17,Tracking!D:D,C17,Tracking!C:C,"5v5",Tracking!J:J,"orrr")+COUNTIFS(Tracking!G:G,A17,Tracking!D:D,C17,Tracking!C:C,"5v5",Tracking!J:J,"oelrrl")+COUNTIFS(Tracking!G:G,A17,Tracking!D:D,C17,Tracking!C:C,"5v5",Tracking!J:J,"oelrrc")+COUNTIFS(Tracking!G:G,A17,Tracking!D:D,C17,Tracking!C:C,"5v5",Tracking!J:J,"oelrrr")</f>
        <v>0</v>
      </c>
      <c r="P17" s="9">
        <f>COUNTIFS(Tracking!G:G,A17,Tracking!D:D,C17,Tracking!C:C,"5v5",Tracking!J:J,"opl")+COUNTIFS(Tracking!G:G,A17,Tracking!D:D,C17,Tracking!C:C,"5v5",Tracking!J:J,"opc")+COUNTIFS(Tracking!G:G,A17,Tracking!D:D,C17,Tracking!C:C,"5v5",Tracking!J:J,"opr")+COUNTIFS(Tracking!G:G,A17,Tracking!D:D,C17,Tracking!C:C,"5v5",Tracking!J:J,"oelpl")+COUNTIFS(Tracking!G:G,A17,Tracking!D:D,C17,Tracking!C:C,"5v5",Tracking!J:J,"oelpc")+COUNTIFS(Tracking!G:G,A17,Tracking!D:D,C17,Tracking!C:C,"5v5",Tracking!J:J,"oelpr")</f>
        <v>0</v>
      </c>
      <c r="Q17" s="9">
        <f>COUNTIFS(Tracking!G:G,A17,Tracking!D:D,C17,Tracking!C:C,"5v5",Tracking!J:J,"oell")+COUNTIFS(Tracking!G:G,A17,Tracking!D:D,C17,Tracking!C:C,"5v5",Tracking!J:J,"oelc")+COUNTIFS(Tracking!G:G,A17,Tracking!D:D,C17,Tracking!C:C,"5v5",Tracking!J:J,"oelr")</f>
        <v>0</v>
      </c>
      <c r="R17" s="9">
        <f>COUNTIFS(Tracking!G:G,A17,Tracking!D:D,C17,Tracking!C:C,"5v5",Tracking!J:J,"oc")+COUNTIFS(Tracking!G:G,A17,Tracking!D:D,C17,Tracking!C:C,"5v5",Tracking!J:J,"orrc")+COUNTIFS(Tracking!G:G,A17,Tracking!D:D,C17,Tracking!C:C,"5v5",Tracking!J:J,"oelc")</f>
        <v>0</v>
      </c>
      <c r="S17" s="9">
        <f>COUNTIFS(Tracking!G:G,A17,Tracking!D:D,C17,Tracking!C:C,"5v5",Tracking!J:J,"nl")+COUNTIFS(Tracking!G:G,A17,Tracking!D:D,C17,Tracking!C:C,"5v5",Tracking!J:J,"nc")+COUNTIFS(Tracking!G:G,A17,Tracking!D:D,C17,Tracking!C:C,"5v5",Tracking!J:J,"nr")+COUNTIFS(Tracking!G:G,A17,Tracking!D:D,C17,Tracking!C:C,"5v5",Tracking!J:J,"nsl")+COUNTIFS(Tracking!G:G,A17,Tracking!D:D,C17,Tracking!C:C,"5v5",Tracking!J:J,"nsc")+COUNTIFS(Tracking!G:G,A17,Tracking!D:D,C17,Tracking!C:C,"5v5",Tracking!J:J,"nsr")+COUNTIFS(Tracking!H:H,A17,Tracking!D:D,C17,Tracking!C:C,"5v5",Tracking!K:K,"nl")+COUNTIFS(Tracking!H:H,A17,Tracking!D:D,C17,Tracking!C:C,"5v5",Tracking!K:K,"nc")+COUNTIFS(Tracking!H:H,A17,Tracking!D:D,C17,Tracking!C:C,"5v5",Tracking!K:K,"nr")+COUNTIFS(Tracking!H:H,A17,Tracking!D:D,C17,Tracking!C:C,"5v5",Tracking!K:K,"nsl")+COUNTIFS(Tracking!H:H,A17,Tracking!D:D,C17,Tracking!C:C,"5v5",Tracking!K:K,"nsc")+COUNTIFS(Tracking!H:H,A17,Tracking!D:D,C17,Tracking!C:C,"5v5",Tracking!K:K,"nsr")+COUNTIFS(Tracking!I:I,A17,Tracking!D:D,C17,Tracking!C:C,"5v5",Tracking!L:L,"nl")+COUNTIFS(Tracking!I:I,A17,Tracking!D:D,C17,Tracking!C:C,"5v5",Tracking!L:L,"nc")+COUNTIFS(Tracking!I:I,A17,Tracking!D:D,C17,Tracking!C:C,"5v5",Tracking!L:L,"nr")+COUNTIFS(Tracking!I:I,A17,Tracking!D:D,C17,Tracking!C:C,"5v5",Tracking!L:L,"nsl")+COUNTIFS(Tracking!I:I,A17,Tracking!D:D,C17,Tracking!C:C,"5v5",Tracking!L:L,"nsc")+COUNTIFS(Tracking!I:I,A17,Tracking!D:D,C17,Tracking!C:C,"5v5",Tracking!L:L,"nsr")</f>
        <v>1</v>
      </c>
      <c r="T17" s="9">
        <f>COUNTIFS(Tracking!G:G,A17,Tracking!D:D,C17,Tracking!C:C,"5v5",Tracking!J:J,"dl")+COUNTIFS(Tracking!G:G,A17,Tracking!D:D,C17,Tracking!C:C,"5v5",Tracking!J:J,"dc")+COUNTIFS(Tracking!G:G,A17,Tracking!D:D,C17,Tracking!C:C,"5v5",Tracking!J:J,"dr")+COUNTIFS(Tracking!G:G,A17,Tracking!D:D,C17,Tracking!C:C,"5v5",Tracking!J:J,"dsl")+COUNTIFS(Tracking!G:G,A17,Tracking!D:D,C17,Tracking!C:C,"5v5",Tracking!J:J,"dsc")+COUNTIFS(Tracking!G:G,A17,Tracking!D:D,C17,Tracking!C:C,"5v5",Tracking!J:J,"dsr")+COUNTIFS(Tracking!H:H,A17,Tracking!D:D,C17,Tracking!C:C,"5v5",Tracking!K:K,"dl")+COUNTIFS(Tracking!H:H,A17,Tracking!D:D,C17,Tracking!C:C,"5v5",Tracking!K:K,"dc")+COUNTIFS(Tracking!H:H,A17,Tracking!D:D,C17,Tracking!C:C,"5v5",Tracking!K:K,"dr")+COUNTIFS(Tracking!H:H,A17,Tracking!D:D,C17,Tracking!C:C,"5v5",Tracking!K:K,"dsl")+COUNTIFS(Tracking!H:H,A17,Tracking!D:D,C17,Tracking!C:C,"5v5",Tracking!K:K,"dsc")+COUNTIFS(Tracking!H:H,A17,Tracking!D:D,C17,Tracking!C:C,"5v5",Tracking!K:K,"dsr")+COUNTIFS(Tracking!I:I,A17,Tracking!D:D,C17,Tracking!C:C,"5v5",Tracking!L:L,"dl")+COUNTIFS(Tracking!I:I,A17,Tracking!D:D,C17,Tracking!C:C,"5v5",Tracking!L:L,"dc")+COUNTIFS(Tracking!I:I,A17,Tracking!D:D,C17,Tracking!C:C,"5v5",Tracking!L:L,"dr")+COUNTIFS(Tracking!I:I,A17,Tracking!D:D,C17,Tracking!C:C,"5v5",Tracking!L:L,"dsl")+COUNTIFS(Tracking!I:I,A17,Tracking!D:D,C17,Tracking!C:C,"5v5",Tracking!L:L,"dsc")+COUNTIFS(Tracking!I:I,A17,Tracking!D:D,C17,Tracking!C:C,"5v5",Tracking!L:L,"dsr")</f>
        <v>0</v>
      </c>
      <c r="U17" s="9">
        <f>COUNTIFS(Tracking!E:E,A17,Tracking!D:D,C17,Tracking!C:C,"5v5",Tracking!P:P,"r")</f>
        <v>0</v>
      </c>
      <c r="V17" s="9">
        <f>COUNTIFS(Tracking!G:G,A17,Tracking!D:D,C17,Tracking!C:C,"5v5",Tracking!P:P,"r")+COUNTIFS(Tracking!H:H,A17,Tracking!D:D,C17,Tracking!C:C,"5v5",Tracking!P:P,"r")+COUNTIFS(Tracking!I:I,A17,Tracking!D:D,C17,Tracking!C:C,"5v5",Tracking!P:P,"r")</f>
        <v>1</v>
      </c>
      <c r="W17" s="9">
        <f>COUNTIFS(Tracking!E:E,A17,Tracking!D:D,C17,Tracking!C:C,"5v5",Tracking!P:P,"f")</f>
        <v>0</v>
      </c>
      <c r="X17" s="9">
        <f>COUNTIFS(Tracking!G:G,A17,Tracking!D:D,C17,Tracking!C:C,"5v5",Tracking!P:P,"f")+COUNTIFS(Tracking!H:H,A17,Tracking!D:D,C17,Tracking!C:C,"5v5",Tracking!P:P,"f")+COUNTIFS(Tracking!I:I,A17,Tracking!D:D,C17,Tracking!C:C,"5v5",Tracking!P:P,"f")</f>
        <v>1</v>
      </c>
      <c r="Y17" s="9">
        <f>COUNTIFS(Tracking!E:E,A17,Tracking!D:D,C17,Tracking!C:C,"5v5",Tracking!P:P,"c")</f>
        <v>1</v>
      </c>
      <c r="Z17" s="9">
        <f>COUNTIFS(Tracking!G:G,A17,Tracking!D:D,C17,Tracking!C:C,"5v5",Tracking!P:P,"c")+COUNTIFS(Tracking!H:H,A17,Tracking!D:D,C17,Tracking!C:C,"5v5",Tracking!P:P,"f")+COUNTIFS(Tracking!I:I,A17,Tracking!D:D,C17,Tracking!C:C,"5v5",Tracking!P:P,"f")</f>
        <v>1</v>
      </c>
      <c r="AA17" s="9">
        <f>COUNTIFS(Tracking!E:E,A17,Tracking!D:D,C17,Tracking!C:C,"5v5",Tracking!J:J,"orrl")+COUNTIFS(Tracking!E:E,A17,Tracking!D:D,C17,Tracking!C:C,"5v5",Tracking!J:J,"orrc")+COUNTIFS(Tracking!E:E,A17,Tracking!D:D,C17,Tracking!C:C,"5v5",Tracking!J:J,"orrr")+COUNTIFS(Tracking!E:E,A17,Tracking!D:D,C17,Tracking!C:C,"5v5",Tracking!J:J,"oell")+COUNTIFS(Tracking!E:E,A17,Tracking!D:D,C17,Tracking!C:C,"5v5",Tracking!J:J,"oelc")+COUNTIFS(Tracking!E:E,A17,Tracking!D:D,C17,Tracking!C:C,"5v5",Tracking!J:J,"oelr")</f>
        <v>0</v>
      </c>
      <c r="AB17" s="11">
        <f>COUNTIFS(Tracking!V:V,A17&amp;C17,Tracking!C:C,"5v5")-AD17</f>
        <v>0</v>
      </c>
      <c r="AC17" s="11">
        <f>COUNTIFS(Tracking!V:V,A17&amp;C17,Tracking!C:C,"5v5",Tracking!U:U,"C")</f>
        <v>0</v>
      </c>
      <c r="AD17" s="11">
        <f>COUNTIFS(Tracking!V:V,A17&amp;C17,Tracking!C:C,"5v5",Tracking!U:U,"F")</f>
        <v>0</v>
      </c>
      <c r="AE17" s="11">
        <f>COUNTIFS(Tracking!V:V,A17&amp;C17,Tracking!C:C,"5v5",Tracking!U:U,"C",Tracking!X:X,"Y")</f>
        <v>0</v>
      </c>
      <c r="AF17" s="11">
        <f>COUNTIFS(Tracking!Z:Z,A17&amp;C17,Tracking!C:C,"5v5")</f>
        <v>0</v>
      </c>
      <c r="AG17" s="11">
        <f>COUNTIFS(Tracking!V:V,A17&amp;C17,Tracking!C:C,"5v5",Tracking!U:U,"C",Tracking!AA:AA,"Y")</f>
        <v>0</v>
      </c>
      <c r="AH17" s="11">
        <f>COUNTIFS(Tracking!V:V,A17&amp;C17,Tracking!C:C,"5v5",Tracking!U:U,"D",Tracking!AA:AA,"Y")</f>
        <v>0</v>
      </c>
      <c r="AI17" s="11">
        <f>COUNTIFS(Tracking!AD:AD,A17&amp;C17)</f>
        <v>0</v>
      </c>
      <c r="AJ17" s="5">
        <f>COUNTIFS(Tracking!AE:AE,A17&amp;C17,Tracking!C:C,"5v5")+AK17</f>
        <v>6</v>
      </c>
      <c r="AK17" s="5">
        <f>COUNTIFS(Tracking!AB:AB,A17&amp;C17,Tracking!C:C,"5v5")</f>
        <v>3</v>
      </c>
      <c r="AL17" s="5">
        <f>COUNTIFS(Tracking!AB:AB,A17&amp;C17,Tracking!C:C,"5v5",Tracking!AC:AC,"CLE")+COUNTIFS(Tracking!AB:AB,A17&amp;C17,Tracking!C:C,"5v5",Tracking!AC:AC,"CEX")+COUNTIFS(Tracking!AB:AB,A17&amp;C17,Tracking!C:C,"5v5",Tracking!AC:AC,"PEX")+COUNTIFS(Tracking!AE:AE,A17&amp;C17,Tracking!C:C,"5v5",Tracking!AF:AF,"CLE")+COUNTIFS(Tracking!AE:AE,A17&amp;C17,Tracking!C:C,"5v5",Tracking!AF:AF,"CEX")+COUNTIFS(Tracking!AE:AE,A17&amp;C17,Tracking!C:C,"5v5",Tracking!AF:AF,"PEX")</f>
        <v>1</v>
      </c>
      <c r="AM17" s="5">
        <f>COUNTIFS(Tracking!AB:AB,A17&amp;C17,Tracking!C:C,"5v5",Tracking!AC:AC,"CEX")+COUNTIFS(Tracking!AB:AB,A17&amp;C17,Tracking!C:C,"5v5",Tracking!AC:AC,"PEX")+COUNTIFS(Tracking!AE:AE,A17&amp;C17,Tracking!C:C,"5v5",Tracking!AF:AF,"CEX")+COUNTIFS(Tracking!AE:AE,A17&amp;C17,Tracking!C:C,"5v5",Tracking!AF:AF,"PEX")</f>
        <v>1</v>
      </c>
      <c r="AN17" s="5">
        <f>COUNTIFS(Tracking!AB:AB,A17&amp;C17,Tracking!C:C,"5v5",Tracking!AC:AC,"CEX")+COUNTIFS(Tracking!AE:AE,A17&amp;C17,Tracking!C:C,"5v5",Tracking!AF:AF,"CEX")</f>
        <v>0</v>
      </c>
      <c r="AO17" s="5">
        <f>COUNTIFS(Tracking!AB:AB,A17&amp;C17,Tracking!C:C,"5v5",Tracking!AC:AC,"PEX")</f>
        <v>0</v>
      </c>
      <c r="AP17" s="5">
        <f>COUNTIFS(Tracking!AB:AB,A17&amp;C17,Tracking!C:C,"5v5",Tracking!AC:AC,"CLE")+COUNTIFS(Tracking!AE:AE,A17&amp;C17,Tracking!C:C,"5v5",Tracking!AF:AF,"CLE")</f>
        <v>0</v>
      </c>
      <c r="AQ17" s="5">
        <f>COUNTIFS(Tracking!AB:AB,A17&amp;C17,Tracking!C:C,"5v5",Tracking!AC:AC,"MEX")</f>
        <v>0</v>
      </c>
      <c r="AR17" s="5">
        <f>COUNTIFS(Tracking!AB:AB,A17&amp;C17,Tracking!C:C,"5v5",Tracking!AF:AF,"CEX")+COUNTIFS(Tracking!AB:AB,A17&amp;C17,Tracking!C:C,"5v5",Tracking!AF:AF,"PEX")+COUNTIFS(Tracking!AB:AB,A17&amp;C17,Tracking!C:C,"5v5",Tracking!AF:AF,"CLE")+COUNTIFS(Tracking!AB:AB,A17&amp;C17,Tracking!C:C,"5v5",Tracking!AC:AC,"CEX")+COUNTIFS(Tracking!AB:AB,A17&amp;C17,Tracking!C:C,"5v5",Tracking!AC:AC,"PEX")</f>
        <v>1</v>
      </c>
      <c r="AS17" s="5">
        <f>COUNTIFS(Tracking!AB:AB,A17&amp;C17,Tracking!C:C,"5v5",Tracking!AC:AC,"BOT")+COUNTIFS(Tracking!AB:AB,A17&amp;C17,Tracking!C:C,"5v5",Tracking!AF:AF,"FEX")</f>
        <v>0</v>
      </c>
      <c r="AT17" s="5">
        <f>COUNTIFS(Tracking!AB:AB,A17&amp;C17,Tracking!C:C,"5v5",Tracking!AC:AC,"EXC")</f>
        <v>3</v>
      </c>
      <c r="AU17" s="5">
        <f>COUNTIFS(Tracking!AB:AB,A17&amp;C17,Tracking!C:C,"5v5",Tracking!AC:AC,"FEX")+COUNTIFS(Tracking!AE:AE,A17&amp;C17,Tracking!C:C,"5v5",Tracking!AF:AF,"FEX")</f>
        <v>1</v>
      </c>
      <c r="AV17" s="5">
        <f>COUNTIFS(Tracking!AB:AB,A17&amp;C17,Tracking!C:C,"5v5",Tracking!AC:AC,"CLE")+COUNTIFS(Tracking!AB:AB,A17&amp;C17,Tracking!C:C,"5v5",Tracking!AC:AC,"CEX")+COUNTIFS(Tracking!AB:AB,A17&amp;C17,Tracking!C:C,"5v5",Tracking!AC:AC,"PEX")+COUNTIFS(Tracking!AB:AB,A17&amp;C17,Tracking!C:C,"5v5",Tracking!AC:AC,"FEX")+COUNTIFS(Tracking!AB:AB,A17&amp;C17,Tracking!C:C,"5v5",Tracking!AC:AC,"CLE")</f>
        <v>0</v>
      </c>
      <c r="AW17" s="5">
        <f>COUNTIFS(Tracking!AE:AE,A17&amp;C17,Tracking!C:C,"5v5",Tracking!AF:AF,"CLE")+COUNTIFS(Tracking!AE:AE,A17&amp;C17,Tracking!C:C,"5v5",Tracking!AF:AF,"CEX")+COUNTIFS(Tracking!AE:AE,A17&amp;C17,Tracking!C:C,"5v5",Tracking!AF:AF,"PEX")+COUNTIFS(Tracking!AE:AE,A17&amp;C17,Tracking!C:C,"5v5",Tracking!AF:AF,"CLE")</f>
        <v>1</v>
      </c>
      <c r="AX17" s="1">
        <f>COUNTIFS(Tracking!W:W,A17&amp;C17,Tracking!C:C,"5v5")</f>
        <v>8</v>
      </c>
      <c r="AY17" s="1">
        <f>COUNTIFS(Tracking!W:W,A17&amp;C17,Tracking!C:C,"5v5",Tracking!U:U,"C")</f>
        <v>7</v>
      </c>
      <c r="AZ17" s="1">
        <f>COUNTIFS(Tracking!W:W,A17&amp;C17,Tracking!C:C,"5v5",Tracking!U:U,"F")</f>
        <v>0</v>
      </c>
      <c r="BA17" s="1">
        <f>COUNTIFS(Tracking!W:W,A17&amp;C17,Tracking!C:C,"5v5",Tracking!X:X,"Y")</f>
        <v>2</v>
      </c>
      <c r="BB17" s="1">
        <f>COUNTIFS(Tracking!W:W,A17&amp;C17,Tracking!C:C,"5v5",Tracking!U:U,"C",Tracking!AA:AA,"Y")</f>
        <v>2</v>
      </c>
      <c r="BC17" s="1">
        <f>COUNTIFS(Tracking!W:W,A17&amp;C17,Tracking!C:C,"5v5",Tracking!U:U,"D",Tracking!AA:AA,"Y")</f>
        <v>0</v>
      </c>
      <c r="BD17" s="10">
        <f>COUNTIFS(Tracking!V:V,A17&amp;C17,Tracking!C:C,"5v4")</f>
        <v>2</v>
      </c>
      <c r="BE17" s="10">
        <f>COUNTIFS(Tracking!V:V,A17&amp;C17,Tracking!C:C,"5v4",Tracking!U:U,"C")</f>
        <v>0</v>
      </c>
      <c r="BF17" s="10">
        <f>COUNTIFS(Tracking!V:V,A17&amp;C17,Tracking!C:C,"5v4",Tracking!X:X,"Y")</f>
        <v>1</v>
      </c>
      <c r="BG17" s="10">
        <f>COUNTIFS(Tracking!V:V,A17&amp;C17,Tracking!C:C,"4v5")</f>
        <v>0</v>
      </c>
      <c r="BH17" s="10">
        <f>COUNTIFS(Tracking!W:W,A17&amp;C17,Tracking!C:C,"5v4",Tracking!U:U,"D")+COUNTIFS(Tracking!W:W,A17&amp;C17,Tracking!C:C,"5v4",Tracking!U:U,"F")</f>
        <v>0</v>
      </c>
      <c r="BI17" s="10">
        <f>COUNTIFS(Tracking!E:E,A17,Tracking!D:D,C17,Tracking!C:C,"5v4")</f>
        <v>2</v>
      </c>
      <c r="BJ17" s="10">
        <f>COUNTIFS(Tracking!G:G,A17,Tracking!D:D,C17,Tracking!C:C,"5v4")+COUNTIFS(Tracking!H:H,A17,Tracking!D:D,C17,Tracking!C:C,"5v4")+COUNTIFS(Tracking!I:I,A17,Tracking!D:D,C17,Tracking!C:C,"5v4")</f>
        <v>4</v>
      </c>
      <c r="BK17" s="10">
        <f>COUNTIFS(Tracking!G:G,A17,Tracking!D:D,C17,Tracking!C:C,"5v4")</f>
        <v>2</v>
      </c>
      <c r="BL17" s="10">
        <f>COUNTIFS(Tracking!E:E,A17,Tracking!D:D,C17,Tracking!C:C,"5v4",Tracking!M:M,"Y")</f>
        <v>0</v>
      </c>
      <c r="BM17" s="10">
        <f>COUNTIFS(Tracking!G:G,A17,Tracking!D:D,C17,Tracking!C:C,"5v4",Tracking!M:M,"Y")</f>
        <v>0</v>
      </c>
      <c r="BN17" s="10">
        <f>COUNTIFS(Tracking!G:G,A17,Tracking!D:D,C17,Tracking!J:J,"orrl",Tracking!C:C,"5v4")+COUNTIFS(Tracking!G:G,A17,Tracking!D:D,C17,Tracking!J:J,"orrc",Tracking!C:C,"5v4")+COUNTIFS(Tracking!G:G,A17,Tracking!D:D,C17,Tracking!J:J,"orrr",Tracking!C:C,"5v4")</f>
        <v>0</v>
      </c>
      <c r="BO17" s="10">
        <f>COUNTIFS(Tracking!G:G,A17,Tracking!D:D,C17,Tracking!C:C,"5v4",Tracking!J:J,"opl")+COUNTIFS(Tracking!G:G,A17,Tracking!D:D,C17,Tracking!C:C,"5v4",Tracking!J:J,"opc")+COUNTIFS(Tracking!G:G,A17,Tracking!D:D,C17,Tracking!C:C,"5v4",Tracking!J:J,"opr")+COUNTIFS(Tracking!G:G,A17,Tracking!D:D,C17,Tracking!C:C,"5v4",Tracking!J:J,"oelpl")+COUNTIFS(Tracking!G:G,A17,Tracking!D:D,C17,Tracking!C:C,"5v4",Tracking!J:J,"oelpc")+COUNTIFS(Tracking!G:G,A17,Tracking!D:D,C17,Tracking!C:C,"5v4",Tracking!J:J,"oelpr")</f>
        <v>0</v>
      </c>
      <c r="BP17" s="10">
        <f>COUNTIFS(Tracking!G:G,A17,Tracking!D:D,C17,Tracking!C:C,"5v4",Tracking!J:J,"oell")+COUNTIFS(Tracking!G:G,A17,Tracking!D:D,C17,Tracking!C:C,"5v4",Tracking!J:J,"oelc")+COUNTIFS(Tracking!G:G,A17,Tracking!D:D,C17,Tracking!C:C,"5v4",Tracking!J:J,"oelr")</f>
        <v>0</v>
      </c>
      <c r="BQ17" s="12">
        <f>COUNTIFS(Tracking!E:E,A17,Tracking!D:D,C17,Tracking!C:C,"5v5",Tracking!F:F,"o")</f>
        <v>0</v>
      </c>
      <c r="BR17" s="12">
        <f>COUNTIFS(Tracking!E:E,A17,Tracking!D:D,C17,Tracking!C:C,"5v5",Tracking!F:F,"r")</f>
        <v>0</v>
      </c>
      <c r="BS17" s="12">
        <f>COUNTIFS(Tracking!E:E,A17,Tracking!D:D,C17,Tracking!C:C,"5v5",Tracking!F:F,"t")</f>
        <v>0</v>
      </c>
      <c r="BT17" s="12">
        <f>COUNTIFS(Tracking!G:G,A17,Tracking!D:D,C17,Tracking!C:C,"5v5",Tracking!F:F,"o")</f>
        <v>0</v>
      </c>
      <c r="BU17" s="12">
        <f>COUNTIFS(Tracking!E:E,A16,Tracking!D:D,C17,Tracking!C:C,"5v5",Tracking!F:F,"r")</f>
        <v>0</v>
      </c>
      <c r="BV17" s="12">
        <f>COUNTIFS(Tracking!G:G,A17,Tracking!D:D,C17,Tracking!C:C,"5v5",Tracking!F:F,"T")</f>
        <v>0</v>
      </c>
      <c r="BW17" s="2">
        <f t="shared" si="1"/>
        <v>0.32500000000000007</v>
      </c>
      <c r="BX17" s="2">
        <f t="shared" si="2"/>
        <v>0.29000000000000004</v>
      </c>
      <c r="BY17" s="2">
        <f t="shared" si="3"/>
        <v>0</v>
      </c>
      <c r="BZ17" s="2">
        <f t="shared" si="4"/>
        <v>-2.4999999999999994E-2</v>
      </c>
      <c r="CA17" s="2">
        <f t="shared" si="5"/>
        <v>2.5000000000000001E-2</v>
      </c>
      <c r="CB17" s="2">
        <f t="shared" si="6"/>
        <v>0</v>
      </c>
      <c r="CC17" s="2">
        <f t="shared" si="7"/>
        <v>3.5000000000000003E-2</v>
      </c>
      <c r="CD17" s="2">
        <f t="shared" si="8"/>
        <v>0.29000000000000004</v>
      </c>
    </row>
    <row r="18" spans="1:82" x14ac:dyDescent="0.35">
      <c r="A18" s="8">
        <v>11</v>
      </c>
      <c r="B18" s="8" t="s">
        <v>227</v>
      </c>
      <c r="C18" s="8" t="s">
        <v>119</v>
      </c>
      <c r="D18" s="8" t="s">
        <v>163</v>
      </c>
      <c r="E18" s="8">
        <v>17.833333333333002</v>
      </c>
      <c r="F18" s="19" t="s">
        <v>250</v>
      </c>
      <c r="G18" s="9">
        <f>COUNTIFS(Tracking!E:E,A18,Tracking!D:D,C18,Tracking!C:C,"5v5")</f>
        <v>3</v>
      </c>
      <c r="H18" s="9">
        <f>COUNTIFS(Tracking!E:E,A18,Tracking!D:D,C18,Tracking!N:N,"y",Tracking!C:C,"5v5")</f>
        <v>0</v>
      </c>
      <c r="I18" s="9">
        <f>COUNTIFS(Tracking!E:E,A18,Tracking!D:D,C18,Tracking!M:M,"y",Tracking!C:C,"5v5")</f>
        <v>1</v>
      </c>
      <c r="J18" s="9">
        <f t="shared" si="0"/>
        <v>10</v>
      </c>
      <c r="K18" s="9">
        <f>COUNTIFS(Tracking!G:G,A18,Tracking!D:D,C18,Tracking!C:C,"5v5")</f>
        <v>6</v>
      </c>
      <c r="L18" s="9">
        <f>COUNTIFS(Tracking!H:H,A18,Tracking!D:D,C18,Tracking!C:C,"5v5")</f>
        <v>2</v>
      </c>
      <c r="M18" s="9">
        <f>COUNTIFS(Tracking!I:I,A18,Tracking!D:D,C18,Tracking!C:C,"5v5")</f>
        <v>2</v>
      </c>
      <c r="N18" s="9">
        <f>COUNTIFS(Tracking!G:G,A18,Tracking!D:D,C18,Tracking!C:C,"5v5",Tracking!M:M,"y")</f>
        <v>1</v>
      </c>
      <c r="O18" s="9">
        <f>COUNTIFS(Tracking!G:G,A18,Tracking!D:D,C18,Tracking!C:C,"5v5",Tracking!J:J,"orrl")+COUNTIFS(Tracking!G:G,A18,Tracking!D:D,C18,Tracking!C:C,"5v5",Tracking!J:J,"orrc")+COUNTIFS(Tracking!G:G,A18,Tracking!D:D,C18,Tracking!C:C,"5v5",Tracking!J:J,"orrr")+COUNTIFS(Tracking!G:G,A18,Tracking!D:D,C18,Tracking!C:C,"5v5",Tracking!J:J,"oelrrl")+COUNTIFS(Tracking!G:G,A18,Tracking!D:D,C18,Tracking!C:C,"5v5",Tracking!J:J,"oelrrc")+COUNTIFS(Tracking!G:G,A18,Tracking!D:D,C18,Tracking!C:C,"5v5",Tracking!J:J,"oelrrr")</f>
        <v>0</v>
      </c>
      <c r="P18" s="9">
        <f>COUNTIFS(Tracking!G:G,A18,Tracking!D:D,C18,Tracking!C:C,"5v5",Tracking!J:J,"opl")+COUNTIFS(Tracking!G:G,A18,Tracking!D:D,C18,Tracking!C:C,"5v5",Tracking!J:J,"opc")+COUNTIFS(Tracking!G:G,A18,Tracking!D:D,C18,Tracking!C:C,"5v5",Tracking!J:J,"opr")+COUNTIFS(Tracking!G:G,A18,Tracking!D:D,C18,Tracking!C:C,"5v5",Tracking!J:J,"oelpl")+COUNTIFS(Tracking!G:G,A18,Tracking!D:D,C18,Tracking!C:C,"5v5",Tracking!J:J,"oelpc")+COUNTIFS(Tracking!G:G,A18,Tracking!D:D,C18,Tracking!C:C,"5v5",Tracking!J:J,"oelpr")</f>
        <v>1</v>
      </c>
      <c r="Q18" s="9">
        <f>COUNTIFS(Tracking!G:G,A18,Tracking!D:D,C18,Tracking!C:C,"5v5",Tracking!J:J,"oell")+COUNTIFS(Tracking!G:G,A18,Tracking!D:D,C18,Tracking!C:C,"5v5",Tracking!J:J,"oelc")+COUNTIFS(Tracking!G:G,A18,Tracking!D:D,C18,Tracking!C:C,"5v5",Tracking!J:J,"oelr")</f>
        <v>0</v>
      </c>
      <c r="R18" s="9">
        <f>COUNTIFS(Tracking!G:G,A18,Tracking!D:D,C18,Tracking!C:C,"5v5",Tracking!J:J,"oc")+COUNTIFS(Tracking!G:G,A18,Tracking!D:D,C18,Tracking!C:C,"5v5",Tracking!J:J,"orrc")+COUNTIFS(Tracking!G:G,A18,Tracking!D:D,C18,Tracking!C:C,"5v5",Tracking!J:J,"oelc")</f>
        <v>1</v>
      </c>
      <c r="S18" s="9">
        <f>COUNTIFS(Tracking!G:G,A18,Tracking!D:D,C18,Tracking!C:C,"5v5",Tracking!J:J,"nl")+COUNTIFS(Tracking!G:G,A18,Tracking!D:D,C18,Tracking!C:C,"5v5",Tracking!J:J,"nc")+COUNTIFS(Tracking!G:G,A18,Tracking!D:D,C18,Tracking!C:C,"5v5",Tracking!J:J,"nr")+COUNTIFS(Tracking!G:G,A18,Tracking!D:D,C18,Tracking!C:C,"5v5",Tracking!J:J,"nsl")+COUNTIFS(Tracking!G:G,A18,Tracking!D:D,C18,Tracking!C:C,"5v5",Tracking!J:J,"nsc")+COUNTIFS(Tracking!G:G,A18,Tracking!D:D,C18,Tracking!C:C,"5v5",Tracking!J:J,"nsr")+COUNTIFS(Tracking!H:H,A18,Tracking!D:D,C18,Tracking!C:C,"5v5",Tracking!K:K,"nl")+COUNTIFS(Tracking!H:H,A18,Tracking!D:D,C18,Tracking!C:C,"5v5",Tracking!K:K,"nc")+COUNTIFS(Tracking!H:H,A18,Tracking!D:D,C18,Tracking!C:C,"5v5",Tracking!K:K,"nr")+COUNTIFS(Tracking!H:H,A18,Tracking!D:D,C18,Tracking!C:C,"5v5",Tracking!K:K,"nsl")+COUNTIFS(Tracking!H:H,A18,Tracking!D:D,C18,Tracking!C:C,"5v5",Tracking!K:K,"nsc")+COUNTIFS(Tracking!H:H,A18,Tracking!D:D,C18,Tracking!C:C,"5v5",Tracking!K:K,"nsr")+COUNTIFS(Tracking!I:I,A18,Tracking!D:D,C18,Tracking!C:C,"5v5",Tracking!L:L,"nl")+COUNTIFS(Tracking!I:I,A18,Tracking!D:D,C18,Tracking!C:C,"5v5",Tracking!L:L,"nc")+COUNTIFS(Tracking!I:I,A18,Tracking!D:D,C18,Tracking!C:C,"5v5",Tracking!L:L,"nr")+COUNTIFS(Tracking!I:I,A18,Tracking!D:D,C18,Tracking!C:C,"5v5",Tracking!L:L,"nsl")+COUNTIFS(Tracking!I:I,A18,Tracking!D:D,C18,Tracking!C:C,"5v5",Tracking!L:L,"nsc")+COUNTIFS(Tracking!I:I,A18,Tracking!D:D,C18,Tracking!C:C,"5v5",Tracking!L:L,"nsr")</f>
        <v>1</v>
      </c>
      <c r="T18" s="9">
        <f>COUNTIFS(Tracking!G:G,A18,Tracking!D:D,C18,Tracking!C:C,"5v5",Tracking!J:J,"dl")+COUNTIFS(Tracking!G:G,A18,Tracking!D:D,C18,Tracking!C:C,"5v5",Tracking!J:J,"dc")+COUNTIFS(Tracking!G:G,A18,Tracking!D:D,C18,Tracking!C:C,"5v5",Tracking!J:J,"dr")+COUNTIFS(Tracking!G:G,A18,Tracking!D:D,C18,Tracking!C:C,"5v5",Tracking!J:J,"dsl")+COUNTIFS(Tracking!G:G,A18,Tracking!D:D,C18,Tracking!C:C,"5v5",Tracking!J:J,"dsc")+COUNTIFS(Tracking!G:G,A18,Tracking!D:D,C18,Tracking!C:C,"5v5",Tracking!J:J,"dsr")+COUNTIFS(Tracking!H:H,A18,Tracking!D:D,C18,Tracking!C:C,"5v5",Tracking!K:K,"dl")+COUNTIFS(Tracking!H:H,A18,Tracking!D:D,C18,Tracking!C:C,"5v5",Tracking!K:K,"dc")+COUNTIFS(Tracking!H:H,A18,Tracking!D:D,C18,Tracking!C:C,"5v5",Tracking!K:K,"dr")+COUNTIFS(Tracking!H:H,A18,Tracking!D:D,C18,Tracking!C:C,"5v5",Tracking!K:K,"dsl")+COUNTIFS(Tracking!H:H,A18,Tracking!D:D,C18,Tracking!C:C,"5v5",Tracking!K:K,"dsc")+COUNTIFS(Tracking!H:H,A18,Tracking!D:D,C18,Tracking!C:C,"5v5",Tracking!K:K,"dsr")+COUNTIFS(Tracking!I:I,A18,Tracking!D:D,C18,Tracking!C:C,"5v5",Tracking!L:L,"dl")+COUNTIFS(Tracking!I:I,A18,Tracking!D:D,C18,Tracking!C:C,"5v5",Tracking!L:L,"dc")+COUNTIFS(Tracking!I:I,A18,Tracking!D:D,C18,Tracking!C:C,"5v5",Tracking!L:L,"dr")+COUNTIFS(Tracking!I:I,A18,Tracking!D:D,C18,Tracking!C:C,"5v5",Tracking!L:L,"dsl")+COUNTIFS(Tracking!I:I,A18,Tracking!D:D,C18,Tracking!C:C,"5v5",Tracking!L:L,"dsc")+COUNTIFS(Tracking!I:I,A18,Tracking!D:D,C18,Tracking!C:C,"5v5",Tracking!L:L,"dsr")</f>
        <v>0</v>
      </c>
      <c r="U18" s="9">
        <f>COUNTIFS(Tracking!E:E,A18,Tracking!D:D,C18,Tracking!C:C,"5v5",Tracking!P:P,"r")</f>
        <v>0</v>
      </c>
      <c r="V18" s="9">
        <f>COUNTIFS(Tracking!G:G,A18,Tracking!D:D,C18,Tracking!C:C,"5v5",Tracking!P:P,"r")+COUNTIFS(Tracking!H:H,A18,Tracking!D:D,C18,Tracking!C:C,"5v5",Tracking!P:P,"r")+COUNTIFS(Tracking!I:I,A18,Tracking!D:D,C18,Tracking!C:C,"5v5",Tracking!P:P,"r")</f>
        <v>3</v>
      </c>
      <c r="W18" s="9">
        <f>COUNTIFS(Tracking!E:E,A18,Tracking!D:D,C18,Tracking!C:C,"5v5",Tracking!P:P,"f")</f>
        <v>2</v>
      </c>
      <c r="X18" s="9">
        <f>COUNTIFS(Tracking!G:G,A18,Tracking!D:D,C18,Tracking!C:C,"5v5",Tracking!P:P,"f")+COUNTIFS(Tracking!H:H,A18,Tracking!D:D,C18,Tracking!C:C,"5v5",Tracking!P:P,"f")+COUNTIFS(Tracking!I:I,A18,Tracking!D:D,C18,Tracking!C:C,"5v5",Tracking!P:P,"f")</f>
        <v>6</v>
      </c>
      <c r="Y18" s="9">
        <f>COUNTIFS(Tracking!E:E,A18,Tracking!D:D,C18,Tracking!C:C,"5v5",Tracking!P:P,"c")</f>
        <v>0</v>
      </c>
      <c r="Z18" s="9">
        <f>COUNTIFS(Tracking!G:G,A18,Tracking!D:D,C18,Tracking!C:C,"5v5",Tracking!P:P,"c")+COUNTIFS(Tracking!H:H,A18,Tracking!D:D,C18,Tracking!C:C,"5v5",Tracking!P:P,"f")+COUNTIFS(Tracking!I:I,A18,Tracking!D:D,C18,Tracking!C:C,"5v5",Tracking!P:P,"f")</f>
        <v>4</v>
      </c>
      <c r="AA18" s="9">
        <f>COUNTIFS(Tracking!E:E,A18,Tracking!D:D,C18,Tracking!C:C,"5v5",Tracking!J:J,"orrl")+COUNTIFS(Tracking!E:E,A18,Tracking!D:D,C18,Tracking!C:C,"5v5",Tracking!J:J,"orrc")+COUNTIFS(Tracking!E:E,A18,Tracking!D:D,C18,Tracking!C:C,"5v5",Tracking!J:J,"orrr")+COUNTIFS(Tracking!E:E,A18,Tracking!D:D,C18,Tracking!C:C,"5v5",Tracking!J:J,"oell")+COUNTIFS(Tracking!E:E,A18,Tracking!D:D,C18,Tracking!C:C,"5v5",Tracking!J:J,"oelc")+COUNTIFS(Tracking!E:E,A18,Tracking!D:D,C18,Tracking!C:C,"5v5",Tracking!J:J,"oelr")</f>
        <v>1</v>
      </c>
      <c r="AB18" s="11">
        <f>COUNTIFS(Tracking!V:V,A18&amp;C18,Tracking!C:C,"5v5")-AD18</f>
        <v>7</v>
      </c>
      <c r="AC18" s="11">
        <f>COUNTIFS(Tracking!V:V,A18&amp;C18,Tracking!C:C,"5v5",Tracking!U:U,"C")</f>
        <v>5</v>
      </c>
      <c r="AD18" s="11">
        <f>COUNTIFS(Tracking!V:V,A18&amp;C18,Tracking!C:C,"5v5",Tracking!U:U,"F")</f>
        <v>0</v>
      </c>
      <c r="AE18" s="11">
        <f>COUNTIFS(Tracking!V:V,A18&amp;C18,Tracking!C:C,"5v5",Tracking!U:U,"C",Tracking!X:X,"Y")</f>
        <v>2</v>
      </c>
      <c r="AF18" s="11">
        <f>COUNTIFS(Tracking!Z:Z,A18&amp;C18,Tracking!C:C,"5v5")</f>
        <v>2</v>
      </c>
      <c r="AG18" s="11">
        <f>COUNTIFS(Tracking!V:V,A18&amp;C18,Tracking!C:C,"5v5",Tracking!U:U,"C",Tracking!AA:AA,"Y")</f>
        <v>0</v>
      </c>
      <c r="AH18" s="11">
        <f>COUNTIFS(Tracking!V:V,A18&amp;C18,Tracking!C:C,"5v5",Tracking!U:U,"D",Tracking!AA:AA,"Y")</f>
        <v>0</v>
      </c>
      <c r="AI18" s="11">
        <f>COUNTIFS(Tracking!AD:AD,A18&amp;C18)</f>
        <v>1</v>
      </c>
      <c r="AJ18" s="5">
        <f>COUNTIFS(Tracking!AE:AE,A18&amp;C18,Tracking!C:C,"5v5")+AK18</f>
        <v>1</v>
      </c>
      <c r="AK18" s="5">
        <f>COUNTIFS(Tracking!AB:AB,A18&amp;C18,Tracking!C:C,"5v5")</f>
        <v>1</v>
      </c>
      <c r="AL18" s="5">
        <f>COUNTIFS(Tracking!AB:AB,A18&amp;C18,Tracking!C:C,"5v5",Tracking!AC:AC,"CLE")+COUNTIFS(Tracking!AB:AB,A18&amp;C18,Tracking!C:C,"5v5",Tracking!AC:AC,"CEX")+COUNTIFS(Tracking!AB:AB,A18&amp;C18,Tracking!C:C,"5v5",Tracking!AC:AC,"PEX")+COUNTIFS(Tracking!AE:AE,A18&amp;C18,Tracking!C:C,"5v5",Tracking!AF:AF,"CLE")+COUNTIFS(Tracking!AE:AE,A18&amp;C18,Tracking!C:C,"5v5",Tracking!AF:AF,"CEX")+COUNTIFS(Tracking!AE:AE,A18&amp;C18,Tracking!C:C,"5v5",Tracking!AF:AF,"PEX")</f>
        <v>1</v>
      </c>
      <c r="AM18" s="5">
        <f>COUNTIFS(Tracking!AB:AB,A18&amp;C18,Tracking!C:C,"5v5",Tracking!AC:AC,"CEX")+COUNTIFS(Tracking!AB:AB,A18&amp;C18,Tracking!C:C,"5v5",Tracking!AC:AC,"PEX")+COUNTIFS(Tracking!AE:AE,A18&amp;C18,Tracking!C:C,"5v5",Tracking!AF:AF,"CEX")+COUNTIFS(Tracking!AE:AE,A18&amp;C18,Tracking!C:C,"5v5",Tracking!AF:AF,"PEX")</f>
        <v>1</v>
      </c>
      <c r="AN18" s="5">
        <f>COUNTIFS(Tracking!AB:AB,A18&amp;C18,Tracking!C:C,"5v5",Tracking!AC:AC,"CEX")+COUNTIFS(Tracking!AE:AE,A18&amp;C18,Tracking!C:C,"5v5",Tracking!AF:AF,"CEX")</f>
        <v>1</v>
      </c>
      <c r="AO18" s="5">
        <f>COUNTIFS(Tracking!AB:AB,A18&amp;C18,Tracking!C:C,"5v5",Tracking!AC:AC,"PEX")</f>
        <v>0</v>
      </c>
      <c r="AP18" s="5">
        <f>COUNTIFS(Tracking!AB:AB,A18&amp;C18,Tracking!C:C,"5v5",Tracking!AC:AC,"CLE")+COUNTIFS(Tracking!AE:AE,A18&amp;C18,Tracking!C:C,"5v5",Tracking!AF:AF,"CLE")</f>
        <v>0</v>
      </c>
      <c r="AQ18" s="5">
        <f>COUNTIFS(Tracking!AB:AB,A18&amp;C18,Tracking!C:C,"5v5",Tracking!AC:AC,"MEX")</f>
        <v>0</v>
      </c>
      <c r="AR18" s="5">
        <f>COUNTIFS(Tracking!AB:AB,A18&amp;C18,Tracking!C:C,"5v5",Tracking!AF:AF,"CEX")+COUNTIFS(Tracking!AB:AB,A18&amp;C18,Tracking!C:C,"5v5",Tracking!AF:AF,"PEX")+COUNTIFS(Tracking!AB:AB,A18&amp;C18,Tracking!C:C,"5v5",Tracking!AF:AF,"CLE")+COUNTIFS(Tracking!AB:AB,A18&amp;C18,Tracking!C:C,"5v5",Tracking!AC:AC,"CEX")+COUNTIFS(Tracking!AB:AB,A18&amp;C18,Tracking!C:C,"5v5",Tracking!AC:AC,"PEX")</f>
        <v>1</v>
      </c>
      <c r="AS18" s="5">
        <f>COUNTIFS(Tracking!AB:AB,A18&amp;C18,Tracking!C:C,"5v5",Tracking!AC:AC,"BOT")+COUNTIFS(Tracking!AB:AB,A18&amp;C18,Tracking!C:C,"5v5",Tracking!AF:AF,"FEX")</f>
        <v>0</v>
      </c>
      <c r="AT18" s="5">
        <f>COUNTIFS(Tracking!AB:AB,A18&amp;C18,Tracking!C:C,"5v5",Tracking!AC:AC,"EXC")</f>
        <v>0</v>
      </c>
      <c r="AU18" s="5">
        <f>COUNTIFS(Tracking!AB:AB,A18&amp;C18,Tracking!C:C,"5v5",Tracking!AC:AC,"FEX")+COUNTIFS(Tracking!AE:AE,A18&amp;C18,Tracking!C:C,"5v5",Tracking!AF:AF,"FEX")</f>
        <v>0</v>
      </c>
      <c r="AV18" s="5">
        <f>COUNTIFS(Tracking!AB:AB,A18&amp;C18,Tracking!C:C,"5v5",Tracking!AC:AC,"CLE")+COUNTIFS(Tracking!AB:AB,A18&amp;C18,Tracking!C:C,"5v5",Tracking!AC:AC,"CEX")+COUNTIFS(Tracking!AB:AB,A18&amp;C18,Tracking!C:C,"5v5",Tracking!AC:AC,"PEX")+COUNTIFS(Tracking!AB:AB,A18&amp;C18,Tracking!C:C,"5v5",Tracking!AC:AC,"FEX")+COUNTIFS(Tracking!AB:AB,A18&amp;C18,Tracking!C:C,"5v5",Tracking!AC:AC,"CLE")</f>
        <v>1</v>
      </c>
      <c r="AW18" s="5">
        <f>COUNTIFS(Tracking!AE:AE,A18&amp;C18,Tracking!C:C,"5v5",Tracking!AF:AF,"CLE")+COUNTIFS(Tracking!AE:AE,A18&amp;C18,Tracking!C:C,"5v5",Tracking!AF:AF,"CEX")+COUNTIFS(Tracking!AE:AE,A18&amp;C18,Tracking!C:C,"5v5",Tracking!AF:AF,"PEX")+COUNTIFS(Tracking!AE:AE,A18&amp;C18,Tracking!C:C,"5v5",Tracking!AF:AF,"CLE")</f>
        <v>0</v>
      </c>
      <c r="AX18" s="1">
        <f>COUNTIFS(Tracking!W:W,A18&amp;C18,Tracking!C:C,"5v5")</f>
        <v>0</v>
      </c>
      <c r="AY18" s="1">
        <f>COUNTIFS(Tracking!W:W,A18&amp;C18,Tracking!C:C,"5v5",Tracking!U:U,"C")</f>
        <v>0</v>
      </c>
      <c r="AZ18" s="1">
        <f>COUNTIFS(Tracking!W:W,A18&amp;C18,Tracking!C:C,"5v5",Tracking!U:U,"F")</f>
        <v>0</v>
      </c>
      <c r="BA18" s="1">
        <f>COUNTIFS(Tracking!W:W,A18&amp;C18,Tracking!C:C,"5v5",Tracking!X:X,"Y")</f>
        <v>0</v>
      </c>
      <c r="BB18" s="1">
        <f>COUNTIFS(Tracking!W:W,A18&amp;C18,Tracking!C:C,"5v5",Tracking!U:U,"C",Tracking!AA:AA,"Y")</f>
        <v>0</v>
      </c>
      <c r="BC18" s="1">
        <f>COUNTIFS(Tracking!W:W,A18&amp;C18,Tracking!C:C,"5v5",Tracking!U:U,"D",Tracking!AA:AA,"Y")</f>
        <v>0</v>
      </c>
      <c r="BD18" s="10">
        <f>COUNTIFS(Tracking!V:V,A18&amp;C18,Tracking!C:C,"5v4")</f>
        <v>1</v>
      </c>
      <c r="BE18" s="10">
        <f>COUNTIFS(Tracking!V:V,A18&amp;C18,Tracking!C:C,"5v4",Tracking!U:U,"C")</f>
        <v>0</v>
      </c>
      <c r="BF18" s="10">
        <f>COUNTIFS(Tracking!V:V,A18&amp;C18,Tracking!C:C,"5v4",Tracking!X:X,"Y")</f>
        <v>0</v>
      </c>
      <c r="BG18" s="10">
        <f>COUNTIFS(Tracking!V:V,A18&amp;C18,Tracking!C:C,"4v5")</f>
        <v>0</v>
      </c>
      <c r="BH18" s="10">
        <f>COUNTIFS(Tracking!W:W,A18&amp;C18,Tracking!C:C,"5v4",Tracking!U:U,"D")+COUNTIFS(Tracking!W:W,A18&amp;C18,Tracking!C:C,"5v4",Tracking!U:U,"F")</f>
        <v>0</v>
      </c>
      <c r="BI18" s="10">
        <f>COUNTIFS(Tracking!E:E,A18,Tracking!D:D,C18,Tracking!C:C,"5v4")</f>
        <v>1</v>
      </c>
      <c r="BJ18" s="10">
        <f>COUNTIFS(Tracking!G:G,A18,Tracking!D:D,C18,Tracking!C:C,"5v4")+COUNTIFS(Tracking!H:H,A18,Tracking!D:D,C18,Tracking!C:C,"5v4")+COUNTIFS(Tracking!I:I,A18,Tracking!D:D,C18,Tracking!C:C,"5v4")</f>
        <v>4</v>
      </c>
      <c r="BK18" s="10">
        <f>COUNTIFS(Tracking!G:G,A18,Tracking!D:D,C18,Tracking!C:C,"5v4")</f>
        <v>3</v>
      </c>
      <c r="BL18" s="10">
        <f>COUNTIFS(Tracking!E:E,A18,Tracking!D:D,C18,Tracking!C:C,"5v4",Tracking!M:M,"Y")</f>
        <v>0</v>
      </c>
      <c r="BM18" s="10">
        <f>COUNTIFS(Tracking!G:G,A18,Tracking!D:D,C18,Tracking!C:C,"5v4",Tracking!M:M,"Y")</f>
        <v>1</v>
      </c>
      <c r="BN18" s="10">
        <f>COUNTIFS(Tracking!G:G,A18,Tracking!D:D,C18,Tracking!J:J,"orrl",Tracking!C:C,"5v4")+COUNTIFS(Tracking!G:G,A18,Tracking!D:D,C18,Tracking!J:J,"orrc",Tracking!C:C,"5v4")+COUNTIFS(Tracking!G:G,A18,Tracking!D:D,C18,Tracking!J:J,"orrr",Tracking!C:C,"5v4")</f>
        <v>1</v>
      </c>
      <c r="BO18" s="10">
        <f>COUNTIFS(Tracking!G:G,A18,Tracking!D:D,C18,Tracking!C:C,"5v4",Tracking!J:J,"opl")+COUNTIFS(Tracking!G:G,A18,Tracking!D:D,C18,Tracking!C:C,"5v4",Tracking!J:J,"opc")+COUNTIFS(Tracking!G:G,A18,Tracking!D:D,C18,Tracking!C:C,"5v4",Tracking!J:J,"opr")+COUNTIFS(Tracking!G:G,A18,Tracking!D:D,C18,Tracking!C:C,"5v4",Tracking!J:J,"oelpl")+COUNTIFS(Tracking!G:G,A18,Tracking!D:D,C18,Tracking!C:C,"5v4",Tracking!J:J,"oelpc")+COUNTIFS(Tracking!G:G,A18,Tracking!D:D,C18,Tracking!C:C,"5v4",Tracking!J:J,"oelpr")</f>
        <v>1</v>
      </c>
      <c r="BP18" s="10">
        <f>COUNTIFS(Tracking!G:G,A18,Tracking!D:D,C18,Tracking!C:C,"5v4",Tracking!J:J,"oell")+COUNTIFS(Tracking!G:G,A18,Tracking!D:D,C18,Tracking!C:C,"5v4",Tracking!J:J,"oelc")+COUNTIFS(Tracking!G:G,A18,Tracking!D:D,C18,Tracking!C:C,"5v4",Tracking!J:J,"oelr")</f>
        <v>0</v>
      </c>
      <c r="BQ18" s="12">
        <f>COUNTIFS(Tracking!E:E,A18,Tracking!D:D,C18,Tracking!C:C,"5v5",Tracking!F:F,"o")</f>
        <v>0</v>
      </c>
      <c r="BR18" s="12">
        <f>COUNTIFS(Tracking!E:E,A18,Tracking!D:D,C18,Tracking!C:C,"5v5",Tracking!F:F,"r")</f>
        <v>0</v>
      </c>
      <c r="BS18" s="12">
        <f>COUNTIFS(Tracking!E:E,A18,Tracking!D:D,C18,Tracking!C:C,"5v5",Tracking!F:F,"t")</f>
        <v>0</v>
      </c>
      <c r="BT18" s="12">
        <f>COUNTIFS(Tracking!G:G,A18,Tracking!D:D,C18,Tracking!C:C,"5v5",Tracking!F:F,"o")</f>
        <v>1</v>
      </c>
      <c r="BU18" s="12">
        <f>COUNTIFS(Tracking!E:E,A17,Tracking!D:D,C18,Tracking!C:C,"5v5",Tracking!F:F,"r")</f>
        <v>0</v>
      </c>
      <c r="BV18" s="12">
        <f>COUNTIFS(Tracking!G:G,A18,Tracking!D:D,C18,Tracking!C:C,"5v5",Tracking!F:F,"T")</f>
        <v>0</v>
      </c>
      <c r="BW18" s="2">
        <f t="shared" si="1"/>
        <v>1.6300000000000001</v>
      </c>
      <c r="BX18" s="2">
        <f t="shared" si="2"/>
        <v>1.1500000000000001</v>
      </c>
      <c r="BY18" s="2">
        <f t="shared" si="3"/>
        <v>0.22499999999999998</v>
      </c>
      <c r="BZ18" s="2">
        <f t="shared" si="4"/>
        <v>0</v>
      </c>
      <c r="CA18" s="2">
        <f t="shared" si="5"/>
        <v>6.0000000000000005E-2</v>
      </c>
      <c r="CB18" s="2">
        <f t="shared" si="6"/>
        <v>0.105</v>
      </c>
      <c r="CC18" s="2">
        <f t="shared" si="7"/>
        <v>0.09</v>
      </c>
      <c r="CD18" s="2">
        <f t="shared" si="8"/>
        <v>1.54</v>
      </c>
    </row>
    <row r="19" spans="1:82" x14ac:dyDescent="0.35">
      <c r="A19" s="8">
        <v>6</v>
      </c>
      <c r="B19" s="8" t="s">
        <v>228</v>
      </c>
      <c r="C19" s="8" t="s">
        <v>119</v>
      </c>
      <c r="D19" s="8" t="s">
        <v>161</v>
      </c>
      <c r="E19" s="8">
        <v>18.100000000000001</v>
      </c>
      <c r="F19" s="19" t="s">
        <v>250</v>
      </c>
      <c r="G19" s="9">
        <f>COUNTIFS(Tracking!E:E,A19,Tracking!D:D,C19,Tracking!C:C,"5v5")</f>
        <v>1</v>
      </c>
      <c r="H19" s="9">
        <f>COUNTIFS(Tracking!E:E,A19,Tracking!D:D,C19,Tracking!N:N,"y",Tracking!C:C,"5v5")</f>
        <v>1</v>
      </c>
      <c r="I19" s="9">
        <f>COUNTIFS(Tracking!E:E,A19,Tracking!D:D,C19,Tracking!M:M,"y",Tracking!C:C,"5v5")</f>
        <v>0</v>
      </c>
      <c r="J19" s="9">
        <f t="shared" si="0"/>
        <v>2</v>
      </c>
      <c r="K19" s="9">
        <f>COUNTIFS(Tracking!G:G,A19,Tracking!D:D,C19,Tracking!C:C,"5v5")</f>
        <v>1</v>
      </c>
      <c r="L19" s="9">
        <f>COUNTIFS(Tracking!H:H,A19,Tracking!D:D,C19,Tracking!C:C,"5v5")</f>
        <v>1</v>
      </c>
      <c r="M19" s="9">
        <f>COUNTIFS(Tracking!I:I,A19,Tracking!D:D,C19,Tracking!C:C,"5v5")</f>
        <v>0</v>
      </c>
      <c r="N19" s="9">
        <f>COUNTIFS(Tracking!G:G,A19,Tracking!D:D,C19,Tracking!C:C,"5v5",Tracking!M:M,"y")</f>
        <v>1</v>
      </c>
      <c r="O19" s="9">
        <f>COUNTIFS(Tracking!G:G,A19,Tracking!D:D,C19,Tracking!C:C,"5v5",Tracking!J:J,"orrl")+COUNTIFS(Tracking!G:G,A19,Tracking!D:D,C19,Tracking!C:C,"5v5",Tracking!J:J,"orrc")+COUNTIFS(Tracking!G:G,A19,Tracking!D:D,C19,Tracking!C:C,"5v5",Tracking!J:J,"orrr")+COUNTIFS(Tracking!G:G,A19,Tracking!D:D,C19,Tracking!C:C,"5v5",Tracking!J:J,"oelrrl")+COUNTIFS(Tracking!G:G,A19,Tracking!D:D,C19,Tracking!C:C,"5v5",Tracking!J:J,"oelrrc")+COUNTIFS(Tracking!G:G,A19,Tracking!D:D,C19,Tracking!C:C,"5v5",Tracking!J:J,"oelrrr")</f>
        <v>0</v>
      </c>
      <c r="P19" s="9">
        <f>COUNTIFS(Tracking!G:G,A19,Tracking!D:D,C19,Tracking!C:C,"5v5",Tracking!J:J,"opl")+COUNTIFS(Tracking!G:G,A19,Tracking!D:D,C19,Tracking!C:C,"5v5",Tracking!J:J,"opc")+COUNTIFS(Tracking!G:G,A19,Tracking!D:D,C19,Tracking!C:C,"5v5",Tracking!J:J,"opr")+COUNTIFS(Tracking!G:G,A19,Tracking!D:D,C19,Tracking!C:C,"5v5",Tracking!J:J,"oelpl")+COUNTIFS(Tracking!G:G,A19,Tracking!D:D,C19,Tracking!C:C,"5v5",Tracking!J:J,"oelpc")+COUNTIFS(Tracking!G:G,A19,Tracking!D:D,C19,Tracking!C:C,"5v5",Tracking!J:J,"oelpr")</f>
        <v>0</v>
      </c>
      <c r="Q19" s="9">
        <f>COUNTIFS(Tracking!G:G,A19,Tracking!D:D,C19,Tracking!C:C,"5v5",Tracking!J:J,"oell")+COUNTIFS(Tracking!G:G,A19,Tracking!D:D,C19,Tracking!C:C,"5v5",Tracking!J:J,"oelc")+COUNTIFS(Tracking!G:G,A19,Tracking!D:D,C19,Tracking!C:C,"5v5",Tracking!J:J,"oelr")</f>
        <v>0</v>
      </c>
      <c r="R19" s="9">
        <f>COUNTIFS(Tracking!G:G,A19,Tracking!D:D,C19,Tracking!C:C,"5v5",Tracking!J:J,"oc")+COUNTIFS(Tracking!G:G,A19,Tracking!D:D,C19,Tracking!C:C,"5v5",Tracking!J:J,"orrc")+COUNTIFS(Tracking!G:G,A19,Tracking!D:D,C19,Tracking!C:C,"5v5",Tracking!J:J,"oelc")</f>
        <v>0</v>
      </c>
      <c r="S19" s="9">
        <f>COUNTIFS(Tracking!G:G,A19,Tracking!D:D,C19,Tracking!C:C,"5v5",Tracking!J:J,"nl")+COUNTIFS(Tracking!G:G,A19,Tracking!D:D,C19,Tracking!C:C,"5v5",Tracking!J:J,"nc")+COUNTIFS(Tracking!G:G,A19,Tracking!D:D,C19,Tracking!C:C,"5v5",Tracking!J:J,"nr")+COUNTIFS(Tracking!G:G,A19,Tracking!D:D,C19,Tracking!C:C,"5v5",Tracking!J:J,"nsl")+COUNTIFS(Tracking!G:G,A19,Tracking!D:D,C19,Tracking!C:C,"5v5",Tracking!J:J,"nsc")+COUNTIFS(Tracking!G:G,A19,Tracking!D:D,C19,Tracking!C:C,"5v5",Tracking!J:J,"nsr")+COUNTIFS(Tracking!H:H,A19,Tracking!D:D,C19,Tracking!C:C,"5v5",Tracking!K:K,"nl")+COUNTIFS(Tracking!H:H,A19,Tracking!D:D,C19,Tracking!C:C,"5v5",Tracking!K:K,"nc")+COUNTIFS(Tracking!H:H,A19,Tracking!D:D,C19,Tracking!C:C,"5v5",Tracking!K:K,"nr")+COUNTIFS(Tracking!H:H,A19,Tracking!D:D,C19,Tracking!C:C,"5v5",Tracking!K:K,"nsl")+COUNTIFS(Tracking!H:H,A19,Tracking!D:D,C19,Tracking!C:C,"5v5",Tracking!K:K,"nsc")+COUNTIFS(Tracking!H:H,A19,Tracking!D:D,C19,Tracking!C:C,"5v5",Tracking!K:K,"nsr")+COUNTIFS(Tracking!I:I,A19,Tracking!D:D,C19,Tracking!C:C,"5v5",Tracking!L:L,"nl")+COUNTIFS(Tracking!I:I,A19,Tracking!D:D,C19,Tracking!C:C,"5v5",Tracking!L:L,"nc")+COUNTIFS(Tracking!I:I,A19,Tracking!D:D,C19,Tracking!C:C,"5v5",Tracking!L:L,"nr")+COUNTIFS(Tracking!I:I,A19,Tracking!D:D,C19,Tracking!C:C,"5v5",Tracking!L:L,"nsl")+COUNTIFS(Tracking!I:I,A19,Tracking!D:D,C19,Tracking!C:C,"5v5",Tracking!L:L,"nsc")+COUNTIFS(Tracking!I:I,A19,Tracking!D:D,C19,Tracking!C:C,"5v5",Tracking!L:L,"nsr")</f>
        <v>1</v>
      </c>
      <c r="T19" s="9">
        <f>COUNTIFS(Tracking!G:G,A19,Tracking!D:D,C19,Tracking!C:C,"5v5",Tracking!J:J,"dl")+COUNTIFS(Tracking!G:G,A19,Tracking!D:D,C19,Tracking!C:C,"5v5",Tracking!J:J,"dc")+COUNTIFS(Tracking!G:G,A19,Tracking!D:D,C19,Tracking!C:C,"5v5",Tracking!J:J,"dr")+COUNTIFS(Tracking!G:G,A19,Tracking!D:D,C19,Tracking!C:C,"5v5",Tracking!J:J,"dsl")+COUNTIFS(Tracking!G:G,A19,Tracking!D:D,C19,Tracking!C:C,"5v5",Tracking!J:J,"dsc")+COUNTIFS(Tracking!G:G,A19,Tracking!D:D,C19,Tracking!C:C,"5v5",Tracking!J:J,"dsr")+COUNTIFS(Tracking!H:H,A19,Tracking!D:D,C19,Tracking!C:C,"5v5",Tracking!K:K,"dl")+COUNTIFS(Tracking!H:H,A19,Tracking!D:D,C19,Tracking!C:C,"5v5",Tracking!K:K,"dc")+COUNTIFS(Tracking!H:H,A19,Tracking!D:D,C19,Tracking!C:C,"5v5",Tracking!K:K,"dr")+COUNTIFS(Tracking!H:H,A19,Tracking!D:D,C19,Tracking!C:C,"5v5",Tracking!K:K,"dsl")+COUNTIFS(Tracking!H:H,A19,Tracking!D:D,C19,Tracking!C:C,"5v5",Tracking!K:K,"dsc")+COUNTIFS(Tracking!H:H,A19,Tracking!D:D,C19,Tracking!C:C,"5v5",Tracking!K:K,"dsr")+COUNTIFS(Tracking!I:I,A19,Tracking!D:D,C19,Tracking!C:C,"5v5",Tracking!L:L,"dl")+COUNTIFS(Tracking!I:I,A19,Tracking!D:D,C19,Tracking!C:C,"5v5",Tracking!L:L,"dc")+COUNTIFS(Tracking!I:I,A19,Tracking!D:D,C19,Tracking!C:C,"5v5",Tracking!L:L,"dr")+COUNTIFS(Tracking!I:I,A19,Tracking!D:D,C19,Tracking!C:C,"5v5",Tracking!L:L,"dsl")+COUNTIFS(Tracking!I:I,A19,Tracking!D:D,C19,Tracking!C:C,"5v5",Tracking!L:L,"dsc")+COUNTIFS(Tracking!I:I,A19,Tracking!D:D,C19,Tracking!C:C,"5v5",Tracking!L:L,"dsr")</f>
        <v>1</v>
      </c>
      <c r="U19" s="9">
        <f>COUNTIFS(Tracking!E:E,A19,Tracking!D:D,C19,Tracking!C:C,"5v5",Tracking!P:P,"r")</f>
        <v>1</v>
      </c>
      <c r="V19" s="9">
        <f>COUNTIFS(Tracking!G:G,A19,Tracking!D:D,C19,Tracking!C:C,"5v5",Tracking!P:P,"r")+COUNTIFS(Tracking!H:H,A19,Tracking!D:D,C19,Tracking!C:C,"5v5",Tracking!P:P,"r")+COUNTIFS(Tracking!I:I,A19,Tracking!D:D,C19,Tracking!C:C,"5v5",Tracking!P:P,"r")</f>
        <v>2</v>
      </c>
      <c r="W19" s="9">
        <f>COUNTIFS(Tracking!E:E,A19,Tracking!D:D,C19,Tracking!C:C,"5v5",Tracking!P:P,"f")</f>
        <v>0</v>
      </c>
      <c r="X19" s="9">
        <f>COUNTIFS(Tracking!G:G,A19,Tracking!D:D,C19,Tracking!C:C,"5v5",Tracking!P:P,"f")+COUNTIFS(Tracking!H:H,A19,Tracking!D:D,C19,Tracking!C:C,"5v5",Tracking!P:P,"f")+COUNTIFS(Tracking!I:I,A19,Tracking!D:D,C19,Tracking!C:C,"5v5",Tracking!P:P,"f")</f>
        <v>0</v>
      </c>
      <c r="Y19" s="9">
        <f>COUNTIFS(Tracking!E:E,A19,Tracking!D:D,C19,Tracking!C:C,"5v5",Tracking!P:P,"c")</f>
        <v>0</v>
      </c>
      <c r="Z19" s="9">
        <f>COUNTIFS(Tracking!G:G,A19,Tracking!D:D,C19,Tracking!C:C,"5v5",Tracking!P:P,"c")+COUNTIFS(Tracking!H:H,A19,Tracking!D:D,C19,Tracking!C:C,"5v5",Tracking!P:P,"f")+COUNTIFS(Tracking!I:I,A19,Tracking!D:D,C19,Tracking!C:C,"5v5",Tracking!P:P,"f")</f>
        <v>0</v>
      </c>
      <c r="AA19" s="9">
        <f>COUNTIFS(Tracking!E:E,A19,Tracking!D:D,C19,Tracking!C:C,"5v5",Tracking!J:J,"orrl")+COUNTIFS(Tracking!E:E,A19,Tracking!D:D,C19,Tracking!C:C,"5v5",Tracking!J:J,"orrc")+COUNTIFS(Tracking!E:E,A19,Tracking!D:D,C19,Tracking!C:C,"5v5",Tracking!J:J,"orrr")+COUNTIFS(Tracking!E:E,A19,Tracking!D:D,C19,Tracking!C:C,"5v5",Tracking!J:J,"oell")+COUNTIFS(Tracking!E:E,A19,Tracking!D:D,C19,Tracking!C:C,"5v5",Tracking!J:J,"oelc")+COUNTIFS(Tracking!E:E,A19,Tracking!D:D,C19,Tracking!C:C,"5v5",Tracking!J:J,"oelr")</f>
        <v>0</v>
      </c>
      <c r="AB19" s="11">
        <f>COUNTIFS(Tracking!V:V,A19&amp;C19,Tracking!C:C,"5v5")-AD19</f>
        <v>4</v>
      </c>
      <c r="AC19" s="11">
        <f>COUNTIFS(Tracking!V:V,A19&amp;C19,Tracking!C:C,"5v5",Tracking!U:U,"C")</f>
        <v>2</v>
      </c>
      <c r="AD19" s="11">
        <f>COUNTIFS(Tracking!V:V,A19&amp;C19,Tracking!C:C,"5v5",Tracking!U:U,"F")</f>
        <v>1</v>
      </c>
      <c r="AE19" s="11">
        <f>COUNTIFS(Tracking!V:V,A19&amp;C19,Tracking!C:C,"5v5",Tracking!U:U,"C",Tracking!X:X,"Y")</f>
        <v>1</v>
      </c>
      <c r="AF19" s="11">
        <f>COUNTIFS(Tracking!Z:Z,A19&amp;C19,Tracking!C:C,"5v5")</f>
        <v>0</v>
      </c>
      <c r="AG19" s="11">
        <f>COUNTIFS(Tracking!V:V,A19&amp;C19,Tracking!C:C,"5v5",Tracking!U:U,"C",Tracking!AA:AA,"Y")</f>
        <v>1</v>
      </c>
      <c r="AH19" s="11">
        <f>COUNTIFS(Tracking!V:V,A19&amp;C19,Tracking!C:C,"5v5",Tracking!U:U,"D",Tracking!AA:AA,"Y")</f>
        <v>0</v>
      </c>
      <c r="AI19" s="11">
        <f>COUNTIFS(Tracking!AD:AD,A19&amp;C19)</f>
        <v>0</v>
      </c>
      <c r="AJ19" s="5">
        <f>COUNTIFS(Tracking!AE:AE,A19&amp;C19,Tracking!C:C,"5v5")+AK19</f>
        <v>10</v>
      </c>
      <c r="AK19" s="5">
        <f>COUNTIFS(Tracking!AB:AB,A19&amp;C19,Tracking!C:C,"5v5")</f>
        <v>6</v>
      </c>
      <c r="AL19" s="5">
        <f>COUNTIFS(Tracking!AB:AB,A19&amp;C19,Tracking!C:C,"5v5",Tracking!AC:AC,"CLE")+COUNTIFS(Tracking!AB:AB,A19&amp;C19,Tracking!C:C,"5v5",Tracking!AC:AC,"CEX")+COUNTIFS(Tracking!AB:AB,A19&amp;C19,Tracking!C:C,"5v5",Tracking!AC:AC,"PEX")+COUNTIFS(Tracking!AE:AE,A19&amp;C19,Tracking!C:C,"5v5",Tracking!AF:AF,"CLE")+COUNTIFS(Tracking!AE:AE,A19&amp;C19,Tracking!C:C,"5v5",Tracking!AF:AF,"CEX")+COUNTIFS(Tracking!AE:AE,A19&amp;C19,Tracking!C:C,"5v5",Tracking!AF:AF,"PEX")</f>
        <v>4</v>
      </c>
      <c r="AM19" s="5">
        <f>COUNTIFS(Tracking!AB:AB,A19&amp;C19,Tracking!C:C,"5v5",Tracking!AC:AC,"CEX")+COUNTIFS(Tracking!AB:AB,A19&amp;C19,Tracking!C:C,"5v5",Tracking!AC:AC,"PEX")+COUNTIFS(Tracking!AE:AE,A19&amp;C19,Tracking!C:C,"5v5",Tracking!AF:AF,"CEX")+COUNTIFS(Tracking!AE:AE,A19&amp;C19,Tracking!C:C,"5v5",Tracking!AF:AF,"PEX")</f>
        <v>3</v>
      </c>
      <c r="AN19" s="5">
        <f>COUNTIFS(Tracking!AB:AB,A19&amp;C19,Tracking!C:C,"5v5",Tracking!AC:AC,"CEX")+COUNTIFS(Tracking!AE:AE,A19&amp;C19,Tracking!C:C,"5v5",Tracking!AF:AF,"CEX")</f>
        <v>0</v>
      </c>
      <c r="AO19" s="5">
        <f>COUNTIFS(Tracking!AB:AB,A19&amp;C19,Tracking!C:C,"5v5",Tracking!AC:AC,"PEX")</f>
        <v>1</v>
      </c>
      <c r="AP19" s="5">
        <f>COUNTIFS(Tracking!AB:AB,A19&amp;C19,Tracking!C:C,"5v5",Tracking!AC:AC,"CLE")+COUNTIFS(Tracking!AE:AE,A19&amp;C19,Tracking!C:C,"5v5",Tracking!AF:AF,"CLE")</f>
        <v>1</v>
      </c>
      <c r="AQ19" s="5">
        <f>COUNTIFS(Tracking!AB:AB,A19&amp;C19,Tracking!C:C,"5v5",Tracking!AC:AC,"MEX")</f>
        <v>0</v>
      </c>
      <c r="AR19" s="5">
        <f>COUNTIFS(Tracking!AB:AB,A19&amp;C19,Tracking!C:C,"5v5",Tracking!AF:AF,"CEX")+COUNTIFS(Tracking!AB:AB,A19&amp;C19,Tracking!C:C,"5v5",Tracking!AF:AF,"PEX")+COUNTIFS(Tracking!AB:AB,A19&amp;C19,Tracking!C:C,"5v5",Tracking!AF:AF,"CLE")+COUNTIFS(Tracking!AB:AB,A19&amp;C19,Tracking!C:C,"5v5",Tracking!AC:AC,"CEX")+COUNTIFS(Tracking!AB:AB,A19&amp;C19,Tracking!C:C,"5v5",Tracking!AC:AC,"PEX")</f>
        <v>3</v>
      </c>
      <c r="AS19" s="5">
        <f>COUNTIFS(Tracking!AB:AB,A19&amp;C19,Tracking!C:C,"5v5",Tracking!AC:AC,"BOT")+COUNTIFS(Tracking!AB:AB,A19&amp;C19,Tracking!C:C,"5v5",Tracking!AF:AF,"FEX")</f>
        <v>1</v>
      </c>
      <c r="AT19" s="5">
        <f>COUNTIFS(Tracking!AB:AB,A19&amp;C19,Tracking!C:C,"5v5",Tracking!AC:AC,"EXC")</f>
        <v>4</v>
      </c>
      <c r="AU19" s="5">
        <f>COUNTIFS(Tracking!AB:AB,A19&amp;C19,Tracking!C:C,"5v5",Tracking!AC:AC,"FEX")+COUNTIFS(Tracking!AE:AE,A19&amp;C19,Tracking!C:C,"5v5",Tracking!AF:AF,"FEX")</f>
        <v>1</v>
      </c>
      <c r="AV19" s="5">
        <f>COUNTIFS(Tracking!AB:AB,A19&amp;C19,Tracking!C:C,"5v5",Tracking!AC:AC,"CLE")+COUNTIFS(Tracking!AB:AB,A19&amp;C19,Tracking!C:C,"5v5",Tracking!AC:AC,"CEX")+COUNTIFS(Tracking!AB:AB,A19&amp;C19,Tracking!C:C,"5v5",Tracking!AC:AC,"PEX")+COUNTIFS(Tracking!AB:AB,A19&amp;C19,Tracking!C:C,"5v5",Tracking!AC:AC,"FEX")+COUNTIFS(Tracking!AB:AB,A19&amp;C19,Tracking!C:C,"5v5",Tracking!AC:AC,"CLE")</f>
        <v>3</v>
      </c>
      <c r="AW19" s="5">
        <f>COUNTIFS(Tracking!AE:AE,A19&amp;C19,Tracking!C:C,"5v5",Tracking!AF:AF,"CLE")+COUNTIFS(Tracking!AE:AE,A19&amp;C19,Tracking!C:C,"5v5",Tracking!AF:AF,"CEX")+COUNTIFS(Tracking!AE:AE,A19&amp;C19,Tracking!C:C,"5v5",Tracking!AF:AF,"PEX")+COUNTIFS(Tracking!AE:AE,A19&amp;C19,Tracking!C:C,"5v5",Tracking!AF:AF,"CLE")</f>
        <v>2</v>
      </c>
      <c r="AX19" s="1">
        <f>COUNTIFS(Tracking!W:W,A19&amp;C19,Tracking!C:C,"5v5")</f>
        <v>4</v>
      </c>
      <c r="AY19" s="1">
        <f>COUNTIFS(Tracking!W:W,A19&amp;C19,Tracking!C:C,"5v5",Tracking!U:U,"C")</f>
        <v>2</v>
      </c>
      <c r="AZ19" s="1">
        <f>COUNTIFS(Tracking!W:W,A19&amp;C19,Tracking!C:C,"5v5",Tracking!U:U,"F")</f>
        <v>0</v>
      </c>
      <c r="BA19" s="1">
        <f>COUNTIFS(Tracking!W:W,A19&amp;C19,Tracking!C:C,"5v5",Tracking!X:X,"Y")</f>
        <v>0</v>
      </c>
      <c r="BB19" s="1">
        <f>COUNTIFS(Tracking!W:W,A19&amp;C19,Tracking!C:C,"5v5",Tracking!U:U,"C",Tracking!AA:AA,"Y")</f>
        <v>1</v>
      </c>
      <c r="BC19" s="1">
        <f>COUNTIFS(Tracking!W:W,A19&amp;C19,Tracking!C:C,"5v5",Tracking!U:U,"D",Tracking!AA:AA,"Y")</f>
        <v>0</v>
      </c>
      <c r="BD19" s="10">
        <f>COUNTIFS(Tracking!V:V,A19&amp;C19,Tracking!C:C,"5v4")</f>
        <v>1</v>
      </c>
      <c r="BE19" s="10">
        <f>COUNTIFS(Tracking!V:V,A19&amp;C19,Tracking!C:C,"5v4",Tracking!U:U,"C")</f>
        <v>0</v>
      </c>
      <c r="BF19" s="10">
        <f>COUNTIFS(Tracking!V:V,A19&amp;C19,Tracking!C:C,"5v4",Tracking!X:X,"Y")</f>
        <v>0</v>
      </c>
      <c r="BG19" s="10">
        <f>COUNTIFS(Tracking!V:V,A19&amp;C19,Tracking!C:C,"4v5")</f>
        <v>0</v>
      </c>
      <c r="BH19" s="10">
        <f>COUNTIFS(Tracking!W:W,A19&amp;C19,Tracking!C:C,"5v4",Tracking!U:U,"D")+COUNTIFS(Tracking!W:W,A19&amp;C19,Tracking!C:C,"5v4",Tracking!U:U,"F")</f>
        <v>0</v>
      </c>
      <c r="BI19" s="10">
        <f>COUNTIFS(Tracking!E:E,A19,Tracking!D:D,C19,Tracking!C:C,"5v4")</f>
        <v>1</v>
      </c>
      <c r="BJ19" s="10">
        <f>COUNTIFS(Tracking!G:G,A19,Tracking!D:D,C19,Tracking!C:C,"5v4")+COUNTIFS(Tracking!H:H,A19,Tracking!D:D,C19,Tracking!C:C,"5v4")+COUNTIFS(Tracking!I:I,A19,Tracking!D:D,C19,Tracking!C:C,"5v4")</f>
        <v>0</v>
      </c>
      <c r="BK19" s="10">
        <f>COUNTIFS(Tracking!G:G,A19,Tracking!D:D,C19,Tracking!C:C,"5v4")</f>
        <v>0</v>
      </c>
      <c r="BL19" s="10">
        <f>COUNTIFS(Tracking!E:E,A19,Tracking!D:D,C19,Tracking!C:C,"5v4",Tracking!M:M,"Y")</f>
        <v>1</v>
      </c>
      <c r="BM19" s="10">
        <f>COUNTIFS(Tracking!G:G,A19,Tracking!D:D,C19,Tracking!C:C,"5v4",Tracking!M:M,"Y")</f>
        <v>0</v>
      </c>
      <c r="BN19" s="10">
        <f>COUNTIFS(Tracking!G:G,A19,Tracking!D:D,C19,Tracking!J:J,"orrl",Tracking!C:C,"5v4")+COUNTIFS(Tracking!G:G,A19,Tracking!D:D,C19,Tracking!J:J,"orrc",Tracking!C:C,"5v4")+COUNTIFS(Tracking!G:G,A19,Tracking!D:D,C19,Tracking!J:J,"orrr",Tracking!C:C,"5v4")</f>
        <v>0</v>
      </c>
      <c r="BO19" s="10">
        <f>COUNTIFS(Tracking!G:G,A19,Tracking!D:D,C19,Tracking!C:C,"5v4",Tracking!J:J,"opl")+COUNTIFS(Tracking!G:G,A19,Tracking!D:D,C19,Tracking!C:C,"5v4",Tracking!J:J,"opc")+COUNTIFS(Tracking!G:G,A19,Tracking!D:D,C19,Tracking!C:C,"5v4",Tracking!J:J,"opr")+COUNTIFS(Tracking!G:G,A19,Tracking!D:D,C19,Tracking!C:C,"5v4",Tracking!J:J,"oelpl")+COUNTIFS(Tracking!G:G,A19,Tracking!D:D,C19,Tracking!C:C,"5v4",Tracking!J:J,"oelpc")+COUNTIFS(Tracking!G:G,A19,Tracking!D:D,C19,Tracking!C:C,"5v4",Tracking!J:J,"oelpr")</f>
        <v>0</v>
      </c>
      <c r="BP19" s="10">
        <f>COUNTIFS(Tracking!G:G,A19,Tracking!D:D,C19,Tracking!C:C,"5v4",Tracking!J:J,"oell")+COUNTIFS(Tracking!G:G,A19,Tracking!D:D,C19,Tracking!C:C,"5v4",Tracking!J:J,"oelc")+COUNTIFS(Tracking!G:G,A19,Tracking!D:D,C19,Tracking!C:C,"5v4",Tracking!J:J,"oelr")</f>
        <v>0</v>
      </c>
      <c r="BQ19" s="12">
        <f>COUNTIFS(Tracking!E:E,A19,Tracking!D:D,C19,Tracking!C:C,"5v5",Tracking!F:F,"o")</f>
        <v>0</v>
      </c>
      <c r="BR19" s="12">
        <f>COUNTIFS(Tracking!E:E,A19,Tracking!D:D,C19,Tracking!C:C,"5v5",Tracking!F:F,"r")</f>
        <v>0</v>
      </c>
      <c r="BS19" s="12">
        <f>COUNTIFS(Tracking!E:E,A19,Tracking!D:D,C19,Tracking!C:C,"5v5",Tracking!F:F,"t")</f>
        <v>0</v>
      </c>
      <c r="BT19" s="12">
        <f>COUNTIFS(Tracking!G:G,A19,Tracking!D:D,C19,Tracking!C:C,"5v5",Tracking!F:F,"o")</f>
        <v>0</v>
      </c>
      <c r="BU19" s="12">
        <f>COUNTIFS(Tracking!E:E,A18,Tracking!D:D,C19,Tracking!C:C,"5v5",Tracking!F:F,"r")</f>
        <v>0</v>
      </c>
      <c r="BV19" s="12">
        <f>COUNTIFS(Tracking!G:G,A19,Tracking!D:D,C19,Tracking!C:C,"5v5",Tracking!F:F,"T")</f>
        <v>0</v>
      </c>
      <c r="BW19" s="2">
        <f t="shared" si="1"/>
        <v>0.57500000000000007</v>
      </c>
      <c r="BX19" s="2">
        <f t="shared" si="2"/>
        <v>0.29000000000000004</v>
      </c>
      <c r="BY19" s="2">
        <f t="shared" si="3"/>
        <v>0.1</v>
      </c>
      <c r="BZ19" s="2">
        <f t="shared" si="4"/>
        <v>2.0000000000000004E-2</v>
      </c>
      <c r="CA19" s="2">
        <f t="shared" si="5"/>
        <v>0.11000000000000001</v>
      </c>
      <c r="CB19" s="2">
        <f t="shared" si="6"/>
        <v>0</v>
      </c>
      <c r="CC19" s="2">
        <f t="shared" si="7"/>
        <v>5.5E-2</v>
      </c>
      <c r="CD19" s="2">
        <f t="shared" si="8"/>
        <v>0.52</v>
      </c>
    </row>
    <row r="20" spans="1:82" x14ac:dyDescent="0.35">
      <c r="A20" s="8">
        <v>23</v>
      </c>
      <c r="B20" s="8" t="s">
        <v>229</v>
      </c>
      <c r="C20" s="8" t="s">
        <v>126</v>
      </c>
      <c r="D20" s="8" t="s">
        <v>161</v>
      </c>
      <c r="E20" s="8">
        <v>19.833333333333002</v>
      </c>
      <c r="F20" s="19" t="s">
        <v>250</v>
      </c>
      <c r="G20" s="9">
        <f>COUNTIFS(Tracking!E:E,A20,Tracking!D:D,C20,Tracking!C:C,"5v5")</f>
        <v>2</v>
      </c>
      <c r="H20" s="9">
        <f>COUNTIFS(Tracking!E:E,A20,Tracking!D:D,C20,Tracking!N:N,"y",Tracking!C:C,"5v5")</f>
        <v>1</v>
      </c>
      <c r="I20" s="9">
        <f>COUNTIFS(Tracking!E:E,A20,Tracking!D:D,C20,Tracking!M:M,"y",Tracking!C:C,"5v5")</f>
        <v>0</v>
      </c>
      <c r="J20" s="9">
        <f t="shared" si="0"/>
        <v>10</v>
      </c>
      <c r="K20" s="9">
        <f>COUNTIFS(Tracking!G:G,A20,Tracking!D:D,C20,Tracking!C:C,"5v5")</f>
        <v>7</v>
      </c>
      <c r="L20" s="9">
        <f>COUNTIFS(Tracking!H:H,A20,Tracking!D:D,C20,Tracking!C:C,"5v5")</f>
        <v>1</v>
      </c>
      <c r="M20" s="9">
        <f>COUNTIFS(Tracking!I:I,A20,Tracking!D:D,C20,Tracking!C:C,"5v5")</f>
        <v>2</v>
      </c>
      <c r="N20" s="9">
        <f>COUNTIFS(Tracking!G:G,A20,Tracking!D:D,C20,Tracking!C:C,"5v5",Tracking!M:M,"y")</f>
        <v>5</v>
      </c>
      <c r="O20" s="9">
        <f>COUNTIFS(Tracking!G:G,A20,Tracking!D:D,C20,Tracking!C:C,"5v5",Tracking!J:J,"orrl")+COUNTIFS(Tracking!G:G,A20,Tracking!D:D,C20,Tracking!C:C,"5v5",Tracking!J:J,"orrc")+COUNTIFS(Tracking!G:G,A20,Tracking!D:D,C20,Tracking!C:C,"5v5",Tracking!J:J,"orrr")+COUNTIFS(Tracking!G:G,A20,Tracking!D:D,C20,Tracking!C:C,"5v5",Tracking!J:J,"oelrrl")+COUNTIFS(Tracking!G:G,A20,Tracking!D:D,C20,Tracking!C:C,"5v5",Tracking!J:J,"oelrrc")+COUNTIFS(Tracking!G:G,A20,Tracking!D:D,C20,Tracking!C:C,"5v5",Tracking!J:J,"oelrrr")</f>
        <v>1</v>
      </c>
      <c r="P20" s="9">
        <f>COUNTIFS(Tracking!G:G,A20,Tracking!D:D,C20,Tracking!C:C,"5v5",Tracking!J:J,"opl")+COUNTIFS(Tracking!G:G,A20,Tracking!D:D,C20,Tracking!C:C,"5v5",Tracking!J:J,"opc")+COUNTIFS(Tracking!G:G,A20,Tracking!D:D,C20,Tracking!C:C,"5v5",Tracking!J:J,"opr")+COUNTIFS(Tracking!G:G,A20,Tracking!D:D,C20,Tracking!C:C,"5v5",Tracking!J:J,"oelpl")+COUNTIFS(Tracking!G:G,A20,Tracking!D:D,C20,Tracking!C:C,"5v5",Tracking!J:J,"oelpc")+COUNTIFS(Tracking!G:G,A20,Tracking!D:D,C20,Tracking!C:C,"5v5",Tracking!J:J,"oelpr")</f>
        <v>0</v>
      </c>
      <c r="Q20" s="9">
        <f>COUNTIFS(Tracking!G:G,A20,Tracking!D:D,C20,Tracking!C:C,"5v5",Tracking!J:J,"oell")+COUNTIFS(Tracking!G:G,A20,Tracking!D:D,C20,Tracking!C:C,"5v5",Tracking!J:J,"oelc")+COUNTIFS(Tracking!G:G,A20,Tracking!D:D,C20,Tracking!C:C,"5v5",Tracking!J:J,"oelr")</f>
        <v>0</v>
      </c>
      <c r="R20" s="9">
        <f>COUNTIFS(Tracking!G:G,A20,Tracking!D:D,C20,Tracking!C:C,"5v5",Tracking!J:J,"oc")+COUNTIFS(Tracking!G:G,A20,Tracking!D:D,C20,Tracking!C:C,"5v5",Tracking!J:J,"orrc")+COUNTIFS(Tracking!G:G,A20,Tracking!D:D,C20,Tracking!C:C,"5v5",Tracking!J:J,"oelc")</f>
        <v>1</v>
      </c>
      <c r="S20" s="9">
        <f>COUNTIFS(Tracking!G:G,A20,Tracking!D:D,C20,Tracking!C:C,"5v5",Tracking!J:J,"nl")+COUNTIFS(Tracking!G:G,A20,Tracking!D:D,C20,Tracking!C:C,"5v5",Tracking!J:J,"nc")+COUNTIFS(Tracking!G:G,A20,Tracking!D:D,C20,Tracking!C:C,"5v5",Tracking!J:J,"nr")+COUNTIFS(Tracking!G:G,A20,Tracking!D:D,C20,Tracking!C:C,"5v5",Tracking!J:J,"nsl")+COUNTIFS(Tracking!G:G,A20,Tracking!D:D,C20,Tracking!C:C,"5v5",Tracking!J:J,"nsc")+COUNTIFS(Tracking!G:G,A20,Tracking!D:D,C20,Tracking!C:C,"5v5",Tracking!J:J,"nsr")+COUNTIFS(Tracking!H:H,A20,Tracking!D:D,C20,Tracking!C:C,"5v5",Tracking!K:K,"nl")+COUNTIFS(Tracking!H:H,A20,Tracking!D:D,C20,Tracking!C:C,"5v5",Tracking!K:K,"nc")+COUNTIFS(Tracking!H:H,A20,Tracking!D:D,C20,Tracking!C:C,"5v5",Tracking!K:K,"nr")+COUNTIFS(Tracking!H:H,A20,Tracking!D:D,C20,Tracking!C:C,"5v5",Tracking!K:K,"nsl")+COUNTIFS(Tracking!H:H,A20,Tracking!D:D,C20,Tracking!C:C,"5v5",Tracking!K:K,"nsc")+COUNTIFS(Tracking!H:H,A20,Tracking!D:D,C20,Tracking!C:C,"5v5",Tracking!K:K,"nsr")+COUNTIFS(Tracking!I:I,A20,Tracking!D:D,C20,Tracking!C:C,"5v5",Tracking!L:L,"nl")+COUNTIFS(Tracking!I:I,A20,Tracking!D:D,C20,Tracking!C:C,"5v5",Tracking!L:L,"nc")+COUNTIFS(Tracking!I:I,A20,Tracking!D:D,C20,Tracking!C:C,"5v5",Tracking!L:L,"nr")+COUNTIFS(Tracking!I:I,A20,Tracking!D:D,C20,Tracking!C:C,"5v5",Tracking!L:L,"nsl")+COUNTIFS(Tracking!I:I,A20,Tracking!D:D,C20,Tracking!C:C,"5v5",Tracking!L:L,"nsc")+COUNTIFS(Tracking!I:I,A20,Tracking!D:D,C20,Tracking!C:C,"5v5",Tracking!L:L,"nsr")</f>
        <v>0</v>
      </c>
      <c r="T20" s="9">
        <f>COUNTIFS(Tracking!G:G,A20,Tracking!D:D,C20,Tracking!C:C,"5v5",Tracking!J:J,"dl")+COUNTIFS(Tracking!G:G,A20,Tracking!D:D,C20,Tracking!C:C,"5v5",Tracking!J:J,"dc")+COUNTIFS(Tracking!G:G,A20,Tracking!D:D,C20,Tracking!C:C,"5v5",Tracking!J:J,"dr")+COUNTIFS(Tracking!G:G,A20,Tracking!D:D,C20,Tracking!C:C,"5v5",Tracking!J:J,"dsl")+COUNTIFS(Tracking!G:G,A20,Tracking!D:D,C20,Tracking!C:C,"5v5",Tracking!J:J,"dsc")+COUNTIFS(Tracking!G:G,A20,Tracking!D:D,C20,Tracking!C:C,"5v5",Tracking!J:J,"dsr")+COUNTIFS(Tracking!H:H,A20,Tracking!D:D,C20,Tracking!C:C,"5v5",Tracking!K:K,"dl")+COUNTIFS(Tracking!H:H,A20,Tracking!D:D,C20,Tracking!C:C,"5v5",Tracking!K:K,"dc")+COUNTIFS(Tracking!H:H,A20,Tracking!D:D,C20,Tracking!C:C,"5v5",Tracking!K:K,"dr")+COUNTIFS(Tracking!H:H,A20,Tracking!D:D,C20,Tracking!C:C,"5v5",Tracking!K:K,"dsl")+COUNTIFS(Tracking!H:H,A20,Tracking!D:D,C20,Tracking!C:C,"5v5",Tracking!K:K,"dsc")+COUNTIFS(Tracking!H:H,A20,Tracking!D:D,C20,Tracking!C:C,"5v5",Tracking!K:K,"dsr")+COUNTIFS(Tracking!I:I,A20,Tracking!D:D,C20,Tracking!C:C,"5v5",Tracking!L:L,"dl")+COUNTIFS(Tracking!I:I,A20,Tracking!D:D,C20,Tracking!C:C,"5v5",Tracking!L:L,"dc")+COUNTIFS(Tracking!I:I,A20,Tracking!D:D,C20,Tracking!C:C,"5v5",Tracking!L:L,"dr")+COUNTIFS(Tracking!I:I,A20,Tracking!D:D,C20,Tracking!C:C,"5v5",Tracking!L:L,"dsl")+COUNTIFS(Tracking!I:I,A20,Tracking!D:D,C20,Tracking!C:C,"5v5",Tracking!L:L,"dsc")+COUNTIFS(Tracking!I:I,A20,Tracking!D:D,C20,Tracking!C:C,"5v5",Tracking!L:L,"dsr")</f>
        <v>2</v>
      </c>
      <c r="U20" s="9">
        <f>COUNTIFS(Tracking!E:E,A20,Tracking!D:D,C20,Tracking!C:C,"5v5",Tracking!P:P,"r")</f>
        <v>0</v>
      </c>
      <c r="V20" s="9">
        <f>COUNTIFS(Tracking!G:G,A20,Tracking!D:D,C20,Tracking!C:C,"5v5",Tracking!P:P,"r")+COUNTIFS(Tracking!H:H,A20,Tracking!D:D,C20,Tracking!C:C,"5v5",Tracking!P:P,"r")+COUNTIFS(Tracking!I:I,A20,Tracking!D:D,C20,Tracking!C:C,"5v5",Tracking!P:P,"r")</f>
        <v>3</v>
      </c>
      <c r="W20" s="9">
        <f>COUNTIFS(Tracking!E:E,A20,Tracking!D:D,C20,Tracking!C:C,"5v5",Tracking!P:P,"f")</f>
        <v>1</v>
      </c>
      <c r="X20" s="9">
        <f>COUNTIFS(Tracking!G:G,A20,Tracking!D:D,C20,Tracking!C:C,"5v5",Tracking!P:P,"f")+COUNTIFS(Tracking!H:H,A20,Tracking!D:D,C20,Tracking!C:C,"5v5",Tracking!P:P,"f")+COUNTIFS(Tracking!I:I,A20,Tracking!D:D,C20,Tracking!C:C,"5v5",Tracking!P:P,"f")</f>
        <v>3</v>
      </c>
      <c r="Y20" s="9">
        <f>COUNTIFS(Tracking!E:E,A20,Tracking!D:D,C20,Tracking!C:C,"5v5",Tracking!P:P,"c")</f>
        <v>1</v>
      </c>
      <c r="Z20" s="9">
        <f>COUNTIFS(Tracking!G:G,A20,Tracking!D:D,C20,Tracking!C:C,"5v5",Tracking!P:P,"c")+COUNTIFS(Tracking!H:H,A20,Tracking!D:D,C20,Tracking!C:C,"5v5",Tracking!P:P,"f")+COUNTIFS(Tracking!I:I,A20,Tracking!D:D,C20,Tracking!C:C,"5v5",Tracking!P:P,"f")</f>
        <v>2</v>
      </c>
      <c r="AA20" s="9">
        <f>COUNTIFS(Tracking!E:E,A20,Tracking!D:D,C20,Tracking!C:C,"5v5",Tracking!J:J,"orrl")+COUNTIFS(Tracking!E:E,A20,Tracking!D:D,C20,Tracking!C:C,"5v5",Tracking!J:J,"orrc")+COUNTIFS(Tracking!E:E,A20,Tracking!D:D,C20,Tracking!C:C,"5v5",Tracking!J:J,"orrr")+COUNTIFS(Tracking!E:E,A20,Tracking!D:D,C20,Tracking!C:C,"5v5",Tracking!J:J,"oell")+COUNTIFS(Tracking!E:E,A20,Tracking!D:D,C20,Tracking!C:C,"5v5",Tracking!J:J,"oelc")+COUNTIFS(Tracking!E:E,A20,Tracking!D:D,C20,Tracking!C:C,"5v5",Tracking!J:J,"oelr")</f>
        <v>0</v>
      </c>
      <c r="AB20" s="11">
        <f>COUNTIFS(Tracking!V:V,A20&amp;C20,Tracking!C:C,"5v5")-AD20</f>
        <v>0</v>
      </c>
      <c r="AC20" s="11">
        <f>COUNTIFS(Tracking!V:V,A20&amp;C20,Tracking!C:C,"5v5",Tracking!U:U,"C")</f>
        <v>0</v>
      </c>
      <c r="AD20" s="11">
        <f>COUNTIFS(Tracking!V:V,A20&amp;C20,Tracking!C:C,"5v5",Tracking!U:U,"F")</f>
        <v>0</v>
      </c>
      <c r="AE20" s="11">
        <f>COUNTIFS(Tracking!V:V,A20&amp;C20,Tracking!C:C,"5v5",Tracking!U:U,"C",Tracking!X:X,"Y")</f>
        <v>0</v>
      </c>
      <c r="AF20" s="11">
        <f>COUNTIFS(Tracking!Z:Z,A20&amp;C20,Tracking!C:C,"5v5")</f>
        <v>0</v>
      </c>
      <c r="AG20" s="11">
        <f>COUNTIFS(Tracking!V:V,A20&amp;C20,Tracking!C:C,"5v5",Tracking!U:U,"C",Tracking!AA:AA,"Y")</f>
        <v>0</v>
      </c>
      <c r="AH20" s="11">
        <f>COUNTIFS(Tracking!V:V,A20&amp;C20,Tracking!C:C,"5v5",Tracking!U:U,"D",Tracking!AA:AA,"Y")</f>
        <v>0</v>
      </c>
      <c r="AI20" s="11">
        <f>COUNTIFS(Tracking!AD:AD,A20&amp;C20)</f>
        <v>0</v>
      </c>
      <c r="AJ20" s="5">
        <f>COUNTIFS(Tracking!AE:AE,A20&amp;C20,Tracking!C:C,"5v5")+AK20</f>
        <v>6</v>
      </c>
      <c r="AK20" s="5">
        <f>COUNTIFS(Tracking!AB:AB,A20&amp;C20,Tracking!C:C,"5v5")</f>
        <v>5</v>
      </c>
      <c r="AL20" s="5">
        <f>COUNTIFS(Tracking!AB:AB,A20&amp;C20,Tracking!C:C,"5v5",Tracking!AC:AC,"CLE")+COUNTIFS(Tracking!AB:AB,A20&amp;C20,Tracking!C:C,"5v5",Tracking!AC:AC,"CEX")+COUNTIFS(Tracking!AB:AB,A20&amp;C20,Tracking!C:C,"5v5",Tracking!AC:AC,"PEX")+COUNTIFS(Tracking!AE:AE,A20&amp;C20,Tracking!C:C,"5v5",Tracking!AF:AF,"CLE")+COUNTIFS(Tracking!AE:AE,A20&amp;C20,Tracking!C:C,"5v5",Tracking!AF:AF,"CEX")+COUNTIFS(Tracking!AE:AE,A20&amp;C20,Tracking!C:C,"5v5",Tracking!AF:AF,"PEX")</f>
        <v>3</v>
      </c>
      <c r="AM20" s="5">
        <f>COUNTIFS(Tracking!AB:AB,A20&amp;C20,Tracking!C:C,"5v5",Tracking!AC:AC,"CEX")+COUNTIFS(Tracking!AB:AB,A20&amp;C20,Tracking!C:C,"5v5",Tracking!AC:AC,"PEX")+COUNTIFS(Tracking!AE:AE,A20&amp;C20,Tracking!C:C,"5v5",Tracking!AF:AF,"CEX")+COUNTIFS(Tracking!AE:AE,A20&amp;C20,Tracking!C:C,"5v5",Tracking!AF:AF,"PEX")</f>
        <v>3</v>
      </c>
      <c r="AN20" s="5">
        <f>COUNTIFS(Tracking!AB:AB,A20&amp;C20,Tracking!C:C,"5v5",Tracking!AC:AC,"CEX")+COUNTIFS(Tracking!AE:AE,A20&amp;C20,Tracking!C:C,"5v5",Tracking!AF:AF,"CEX")</f>
        <v>0</v>
      </c>
      <c r="AO20" s="5">
        <f>COUNTIFS(Tracking!AB:AB,A20&amp;C20,Tracking!C:C,"5v5",Tracking!AC:AC,"PEX")</f>
        <v>2</v>
      </c>
      <c r="AP20" s="5">
        <f>COUNTIFS(Tracking!AB:AB,A20&amp;C20,Tracking!C:C,"5v5",Tracking!AC:AC,"CLE")+COUNTIFS(Tracking!AE:AE,A20&amp;C20,Tracking!C:C,"5v5",Tracking!AF:AF,"CLE")</f>
        <v>0</v>
      </c>
      <c r="AQ20" s="5">
        <f>COUNTIFS(Tracking!AB:AB,A20&amp;C20,Tracking!C:C,"5v5",Tracking!AC:AC,"MEX")</f>
        <v>0</v>
      </c>
      <c r="AR20" s="5">
        <f>COUNTIFS(Tracking!AB:AB,A20&amp;C20,Tracking!C:C,"5v5",Tracking!AF:AF,"CEX")+COUNTIFS(Tracking!AB:AB,A20&amp;C20,Tracking!C:C,"5v5",Tracking!AF:AF,"PEX")+COUNTIFS(Tracking!AB:AB,A20&amp;C20,Tracking!C:C,"5v5",Tracking!AF:AF,"CLE")+COUNTIFS(Tracking!AB:AB,A20&amp;C20,Tracking!C:C,"5v5",Tracking!AC:AC,"CEX")+COUNTIFS(Tracking!AB:AB,A20&amp;C20,Tracking!C:C,"5v5",Tracking!AC:AC,"PEX")</f>
        <v>4</v>
      </c>
      <c r="AS20" s="5">
        <f>COUNTIFS(Tracking!AB:AB,A20&amp;C20,Tracking!C:C,"5v5",Tracking!AC:AC,"BOT")+COUNTIFS(Tracking!AB:AB,A20&amp;C20,Tracking!C:C,"5v5",Tracking!AF:AF,"FEX")</f>
        <v>0</v>
      </c>
      <c r="AT20" s="5">
        <f>COUNTIFS(Tracking!AB:AB,A20&amp;C20,Tracking!C:C,"5v5",Tracking!AC:AC,"EXC")</f>
        <v>3</v>
      </c>
      <c r="AU20" s="5">
        <f>COUNTIFS(Tracking!AB:AB,A20&amp;C20,Tracking!C:C,"5v5",Tracking!AC:AC,"FEX")+COUNTIFS(Tracking!AE:AE,A20&amp;C20,Tracking!C:C,"5v5",Tracking!AF:AF,"FEX")</f>
        <v>0</v>
      </c>
      <c r="AV20" s="5">
        <f>COUNTIFS(Tracking!AB:AB,A20&amp;C20,Tracking!C:C,"5v5",Tracking!AC:AC,"CLE")+COUNTIFS(Tracking!AB:AB,A20&amp;C20,Tracking!C:C,"5v5",Tracking!AC:AC,"CEX")+COUNTIFS(Tracking!AB:AB,A20&amp;C20,Tracking!C:C,"5v5",Tracking!AC:AC,"PEX")+COUNTIFS(Tracking!AB:AB,A20&amp;C20,Tracking!C:C,"5v5",Tracking!AC:AC,"FEX")+COUNTIFS(Tracking!AB:AB,A20&amp;C20,Tracking!C:C,"5v5",Tracking!AC:AC,"CLE")</f>
        <v>2</v>
      </c>
      <c r="AW20" s="5">
        <f>COUNTIFS(Tracking!AE:AE,A20&amp;C20,Tracking!C:C,"5v5",Tracking!AF:AF,"CLE")+COUNTIFS(Tracking!AE:AE,A20&amp;C20,Tracking!C:C,"5v5",Tracking!AF:AF,"CEX")+COUNTIFS(Tracking!AE:AE,A20&amp;C20,Tracking!C:C,"5v5",Tracking!AF:AF,"PEX")+COUNTIFS(Tracking!AE:AE,A20&amp;C20,Tracking!C:C,"5v5",Tracking!AF:AF,"CLE")</f>
        <v>1</v>
      </c>
      <c r="AX20" s="1">
        <f>COUNTIFS(Tracking!W:W,A20&amp;C20,Tracking!C:C,"5v5")</f>
        <v>6</v>
      </c>
      <c r="AY20" s="1">
        <f>COUNTIFS(Tracking!W:W,A20&amp;C20,Tracking!C:C,"5v5",Tracking!U:U,"C")</f>
        <v>2</v>
      </c>
      <c r="AZ20" s="1">
        <f>COUNTIFS(Tracking!W:W,A20&amp;C20,Tracking!C:C,"5v5",Tracking!U:U,"F")</f>
        <v>0</v>
      </c>
      <c r="BA20" s="1">
        <f>COUNTIFS(Tracking!W:W,A20&amp;C20,Tracking!C:C,"5v5",Tracking!X:X,"Y")</f>
        <v>1</v>
      </c>
      <c r="BB20" s="1">
        <f>COUNTIFS(Tracking!W:W,A20&amp;C20,Tracking!C:C,"5v5",Tracking!U:U,"C",Tracking!AA:AA,"Y")</f>
        <v>0</v>
      </c>
      <c r="BC20" s="1">
        <f>COUNTIFS(Tracking!W:W,A20&amp;C20,Tracking!C:C,"5v5",Tracking!U:U,"D",Tracking!AA:AA,"Y")</f>
        <v>0</v>
      </c>
      <c r="BD20" s="10">
        <f>COUNTIFS(Tracking!V:V,A20&amp;C20,Tracking!C:C,"5v4")</f>
        <v>1</v>
      </c>
      <c r="BE20" s="10">
        <f>COUNTIFS(Tracking!V:V,A20&amp;C20,Tracking!C:C,"5v4",Tracking!U:U,"C")</f>
        <v>0</v>
      </c>
      <c r="BF20" s="10">
        <f>COUNTIFS(Tracking!V:V,A20&amp;C20,Tracking!C:C,"5v4",Tracking!X:X,"Y")</f>
        <v>0</v>
      </c>
      <c r="BG20" s="10">
        <f>COUNTIFS(Tracking!V:V,A20&amp;C20,Tracking!C:C,"4v5")</f>
        <v>0</v>
      </c>
      <c r="BH20" s="10">
        <f>COUNTIFS(Tracking!W:W,A20&amp;C20,Tracking!C:C,"5v4",Tracking!U:U,"D")+COUNTIFS(Tracking!W:W,A20&amp;C20,Tracking!C:C,"5v4",Tracking!U:U,"F")</f>
        <v>0</v>
      </c>
      <c r="BI20" s="10">
        <f>COUNTIFS(Tracking!E:E,A20,Tracking!D:D,C20,Tracking!C:C,"5v4")</f>
        <v>0</v>
      </c>
      <c r="BJ20" s="10">
        <f>COUNTIFS(Tracking!G:G,A20,Tracking!D:D,C20,Tracking!C:C,"5v4")+COUNTIFS(Tracking!H:H,A20,Tracking!D:D,C20,Tracking!C:C,"5v4")+COUNTIFS(Tracking!I:I,A20,Tracking!D:D,C20,Tracking!C:C,"5v4")</f>
        <v>1</v>
      </c>
      <c r="BK20" s="10">
        <f>COUNTIFS(Tracking!G:G,A20,Tracking!D:D,C20,Tracking!C:C,"5v4")</f>
        <v>0</v>
      </c>
      <c r="BL20" s="10">
        <f>COUNTIFS(Tracking!E:E,A20,Tracking!D:D,C20,Tracking!C:C,"5v4",Tracking!M:M,"Y")</f>
        <v>0</v>
      </c>
      <c r="BM20" s="10">
        <f>COUNTIFS(Tracking!G:G,A20,Tracking!D:D,C20,Tracking!C:C,"5v4",Tracking!M:M,"Y")</f>
        <v>0</v>
      </c>
      <c r="BN20" s="10">
        <f>COUNTIFS(Tracking!G:G,A20,Tracking!D:D,C20,Tracking!J:J,"orrl",Tracking!C:C,"5v4")+COUNTIFS(Tracking!G:G,A20,Tracking!D:D,C20,Tracking!J:J,"orrc",Tracking!C:C,"5v4")+COUNTIFS(Tracking!G:G,A20,Tracking!D:D,C20,Tracking!J:J,"orrr",Tracking!C:C,"5v4")</f>
        <v>0</v>
      </c>
      <c r="BO20" s="10">
        <f>COUNTIFS(Tracking!G:G,A20,Tracking!D:D,C20,Tracking!C:C,"5v4",Tracking!J:J,"opl")+COUNTIFS(Tracking!G:G,A20,Tracking!D:D,C20,Tracking!C:C,"5v4",Tracking!J:J,"opc")+COUNTIFS(Tracking!G:G,A20,Tracking!D:D,C20,Tracking!C:C,"5v4",Tracking!J:J,"opr")+COUNTIFS(Tracking!G:G,A20,Tracking!D:D,C20,Tracking!C:C,"5v4",Tracking!J:J,"oelpl")+COUNTIFS(Tracking!G:G,A20,Tracking!D:D,C20,Tracking!C:C,"5v4",Tracking!J:J,"oelpc")+COUNTIFS(Tracking!G:G,A20,Tracking!D:D,C20,Tracking!C:C,"5v4",Tracking!J:J,"oelpr")</f>
        <v>0</v>
      </c>
      <c r="BP20" s="10">
        <f>COUNTIFS(Tracking!G:G,A20,Tracking!D:D,C20,Tracking!C:C,"5v4",Tracking!J:J,"oell")+COUNTIFS(Tracking!G:G,A20,Tracking!D:D,C20,Tracking!C:C,"5v4",Tracking!J:J,"oelc")+COUNTIFS(Tracking!G:G,A20,Tracking!D:D,C20,Tracking!C:C,"5v4",Tracking!J:J,"oelr")</f>
        <v>0</v>
      </c>
      <c r="BQ20" s="12">
        <f>COUNTIFS(Tracking!E:E,A20,Tracking!D:D,C20,Tracking!C:C,"5v5",Tracking!F:F,"o")</f>
        <v>0</v>
      </c>
      <c r="BR20" s="12">
        <f>COUNTIFS(Tracking!E:E,A20,Tracking!D:D,C20,Tracking!C:C,"5v5",Tracking!F:F,"r")</f>
        <v>0</v>
      </c>
      <c r="BS20" s="12">
        <f>COUNTIFS(Tracking!E:E,A20,Tracking!D:D,C20,Tracking!C:C,"5v5",Tracking!F:F,"t")</f>
        <v>0</v>
      </c>
      <c r="BT20" s="12">
        <f>COUNTIFS(Tracking!G:G,A20,Tracking!D:D,C20,Tracking!C:C,"5v5",Tracking!F:F,"o")</f>
        <v>1</v>
      </c>
      <c r="BU20" s="12">
        <f>COUNTIFS(Tracking!E:E,A19,Tracking!D:D,C20,Tracking!C:C,"5v5",Tracking!F:F,"r")</f>
        <v>0</v>
      </c>
      <c r="BV20" s="12">
        <f>COUNTIFS(Tracking!G:G,A20,Tracking!D:D,C20,Tracking!C:C,"5v5",Tracking!F:F,"T")</f>
        <v>2</v>
      </c>
      <c r="BW20" s="2">
        <f t="shared" si="1"/>
        <v>1.6</v>
      </c>
      <c r="BX20" s="2">
        <f t="shared" si="2"/>
        <v>1.355</v>
      </c>
      <c r="BY20" s="2">
        <f t="shared" si="3"/>
        <v>0</v>
      </c>
      <c r="BZ20" s="2">
        <f t="shared" si="4"/>
        <v>4.0000000000000008E-2</v>
      </c>
      <c r="CA20" s="2">
        <f t="shared" si="5"/>
        <v>0.20500000000000002</v>
      </c>
      <c r="CB20" s="2">
        <f t="shared" si="6"/>
        <v>0</v>
      </c>
      <c r="CC20" s="2">
        <f t="shared" si="7"/>
        <v>0</v>
      </c>
      <c r="CD20" s="2">
        <f t="shared" si="8"/>
        <v>1.6</v>
      </c>
    </row>
    <row r="21" spans="1:82" x14ac:dyDescent="0.35">
      <c r="A21" s="8">
        <v>13</v>
      </c>
      <c r="B21" s="8" t="s">
        <v>230</v>
      </c>
      <c r="C21" s="8" t="s">
        <v>126</v>
      </c>
      <c r="D21" s="8" t="s">
        <v>170</v>
      </c>
      <c r="E21" s="8">
        <v>11.933333333333</v>
      </c>
      <c r="F21" s="19" t="s">
        <v>250</v>
      </c>
      <c r="G21" s="9">
        <f>COUNTIFS(Tracking!E:E,A21,Tracking!D:D,C21,Tracking!C:C,"5v5")</f>
        <v>1</v>
      </c>
      <c r="H21" s="9">
        <f>COUNTIFS(Tracking!E:E,A21,Tracking!D:D,C21,Tracking!N:N,"y",Tracking!C:C,"5v5")</f>
        <v>1</v>
      </c>
      <c r="I21" s="9">
        <f>COUNTIFS(Tracking!E:E,A21,Tracking!D:D,C21,Tracking!M:M,"y",Tracking!C:C,"5v5")</f>
        <v>0</v>
      </c>
      <c r="J21" s="9">
        <f t="shared" si="0"/>
        <v>3</v>
      </c>
      <c r="K21" s="9">
        <f>COUNTIFS(Tracking!G:G,A21,Tracking!D:D,C21,Tracking!C:C,"5v5")</f>
        <v>1</v>
      </c>
      <c r="L21" s="9">
        <f>COUNTIFS(Tracking!H:H,A21,Tracking!D:D,C21,Tracking!C:C,"5v5")</f>
        <v>2</v>
      </c>
      <c r="M21" s="9">
        <f>COUNTIFS(Tracking!I:I,A21,Tracking!D:D,C21,Tracking!C:C,"5v5")</f>
        <v>0</v>
      </c>
      <c r="N21" s="9">
        <f>COUNTIFS(Tracking!G:G,A21,Tracking!D:D,C21,Tracking!C:C,"5v5",Tracking!M:M,"y")</f>
        <v>0</v>
      </c>
      <c r="O21" s="9">
        <f>COUNTIFS(Tracking!G:G,A21,Tracking!D:D,C21,Tracking!C:C,"5v5",Tracking!J:J,"orrl")+COUNTIFS(Tracking!G:G,A21,Tracking!D:D,C21,Tracking!C:C,"5v5",Tracking!J:J,"orrc")+COUNTIFS(Tracking!G:G,A21,Tracking!D:D,C21,Tracking!C:C,"5v5",Tracking!J:J,"orrr")+COUNTIFS(Tracking!G:G,A21,Tracking!D:D,C21,Tracking!C:C,"5v5",Tracking!J:J,"oelrrl")+COUNTIFS(Tracking!G:G,A21,Tracking!D:D,C21,Tracking!C:C,"5v5",Tracking!J:J,"oelrrc")+COUNTIFS(Tracking!G:G,A21,Tracking!D:D,C21,Tracking!C:C,"5v5",Tracking!J:J,"oelrrr")</f>
        <v>0</v>
      </c>
      <c r="P21" s="9">
        <f>COUNTIFS(Tracking!G:G,A21,Tracking!D:D,C21,Tracking!C:C,"5v5",Tracking!J:J,"opl")+COUNTIFS(Tracking!G:G,A21,Tracking!D:D,C21,Tracking!C:C,"5v5",Tracking!J:J,"opc")+COUNTIFS(Tracking!G:G,A21,Tracking!D:D,C21,Tracking!C:C,"5v5",Tracking!J:J,"opr")+COUNTIFS(Tracking!G:G,A21,Tracking!D:D,C21,Tracking!C:C,"5v5",Tracking!J:J,"oelpl")+COUNTIFS(Tracking!G:G,A21,Tracking!D:D,C21,Tracking!C:C,"5v5",Tracking!J:J,"oelpc")+COUNTIFS(Tracking!G:G,A21,Tracking!D:D,C21,Tracking!C:C,"5v5",Tracking!J:J,"oelpr")</f>
        <v>0</v>
      </c>
      <c r="Q21" s="9">
        <f>COUNTIFS(Tracking!G:G,A21,Tracking!D:D,C21,Tracking!C:C,"5v5",Tracking!J:J,"oell")+COUNTIFS(Tracking!G:G,A21,Tracking!D:D,C21,Tracking!C:C,"5v5",Tracking!J:J,"oelc")+COUNTIFS(Tracking!G:G,A21,Tracking!D:D,C21,Tracking!C:C,"5v5",Tracking!J:J,"oelr")</f>
        <v>0</v>
      </c>
      <c r="R21" s="9">
        <f>COUNTIFS(Tracking!G:G,A21,Tracking!D:D,C21,Tracking!C:C,"5v5",Tracking!J:J,"oc")+COUNTIFS(Tracking!G:G,A21,Tracking!D:D,C21,Tracking!C:C,"5v5",Tracking!J:J,"orrc")+COUNTIFS(Tracking!G:G,A21,Tracking!D:D,C21,Tracking!C:C,"5v5",Tracking!J:J,"oelc")</f>
        <v>0</v>
      </c>
      <c r="S21" s="9">
        <f>COUNTIFS(Tracking!G:G,A21,Tracking!D:D,C21,Tracking!C:C,"5v5",Tracking!J:J,"nl")+COUNTIFS(Tracking!G:G,A21,Tracking!D:D,C21,Tracking!C:C,"5v5",Tracking!J:J,"nc")+COUNTIFS(Tracking!G:G,A21,Tracking!D:D,C21,Tracking!C:C,"5v5",Tracking!J:J,"nr")+COUNTIFS(Tracking!G:G,A21,Tracking!D:D,C21,Tracking!C:C,"5v5",Tracking!J:J,"nsl")+COUNTIFS(Tracking!G:G,A21,Tracking!D:D,C21,Tracking!C:C,"5v5",Tracking!J:J,"nsc")+COUNTIFS(Tracking!G:G,A21,Tracking!D:D,C21,Tracking!C:C,"5v5",Tracking!J:J,"nsr")+COUNTIFS(Tracking!H:H,A21,Tracking!D:D,C21,Tracking!C:C,"5v5",Tracking!K:K,"nl")+COUNTIFS(Tracking!H:H,A21,Tracking!D:D,C21,Tracking!C:C,"5v5",Tracking!K:K,"nc")+COUNTIFS(Tracking!H:H,A21,Tracking!D:D,C21,Tracking!C:C,"5v5",Tracking!K:K,"nr")+COUNTIFS(Tracking!H:H,A21,Tracking!D:D,C21,Tracking!C:C,"5v5",Tracking!K:K,"nsl")+COUNTIFS(Tracking!H:H,A21,Tracking!D:D,C21,Tracking!C:C,"5v5",Tracking!K:K,"nsc")+COUNTIFS(Tracking!H:H,A21,Tracking!D:D,C21,Tracking!C:C,"5v5",Tracking!K:K,"nsr")+COUNTIFS(Tracking!I:I,A21,Tracking!D:D,C21,Tracking!C:C,"5v5",Tracking!L:L,"nl")+COUNTIFS(Tracking!I:I,A21,Tracking!D:D,C21,Tracking!C:C,"5v5",Tracking!L:L,"nc")+COUNTIFS(Tracking!I:I,A21,Tracking!D:D,C21,Tracking!C:C,"5v5",Tracking!L:L,"nr")+COUNTIFS(Tracking!I:I,A21,Tracking!D:D,C21,Tracking!C:C,"5v5",Tracking!L:L,"nsl")+COUNTIFS(Tracking!I:I,A21,Tracking!D:D,C21,Tracking!C:C,"5v5",Tracking!L:L,"nsc")+COUNTIFS(Tracking!I:I,A21,Tracking!D:D,C21,Tracking!C:C,"5v5",Tracking!L:L,"nsr")</f>
        <v>0</v>
      </c>
      <c r="T21" s="9">
        <f>COUNTIFS(Tracking!G:G,A21,Tracking!D:D,C21,Tracking!C:C,"5v5",Tracking!J:J,"dl")+COUNTIFS(Tracking!G:G,A21,Tracking!D:D,C21,Tracking!C:C,"5v5",Tracking!J:J,"dc")+COUNTIFS(Tracking!G:G,A21,Tracking!D:D,C21,Tracking!C:C,"5v5",Tracking!J:J,"dr")+COUNTIFS(Tracking!G:G,A21,Tracking!D:D,C21,Tracking!C:C,"5v5",Tracking!J:J,"dsl")+COUNTIFS(Tracking!G:G,A21,Tracking!D:D,C21,Tracking!C:C,"5v5",Tracking!J:J,"dsc")+COUNTIFS(Tracking!G:G,A21,Tracking!D:D,C21,Tracking!C:C,"5v5",Tracking!J:J,"dsr")+COUNTIFS(Tracking!H:H,A21,Tracking!D:D,C21,Tracking!C:C,"5v5",Tracking!K:K,"dl")+COUNTIFS(Tracking!H:H,A21,Tracking!D:D,C21,Tracking!C:C,"5v5",Tracking!K:K,"dc")+COUNTIFS(Tracking!H:H,A21,Tracking!D:D,C21,Tracking!C:C,"5v5",Tracking!K:K,"dr")+COUNTIFS(Tracking!H:H,A21,Tracking!D:D,C21,Tracking!C:C,"5v5",Tracking!K:K,"dsl")+COUNTIFS(Tracking!H:H,A21,Tracking!D:D,C21,Tracking!C:C,"5v5",Tracking!K:K,"dsc")+COUNTIFS(Tracking!H:H,A21,Tracking!D:D,C21,Tracking!C:C,"5v5",Tracking!K:K,"dsr")+COUNTIFS(Tracking!I:I,A21,Tracking!D:D,C21,Tracking!C:C,"5v5",Tracking!L:L,"dl")+COUNTIFS(Tracking!I:I,A21,Tracking!D:D,C21,Tracking!C:C,"5v5",Tracking!L:L,"dc")+COUNTIFS(Tracking!I:I,A21,Tracking!D:D,C21,Tracking!C:C,"5v5",Tracking!L:L,"dr")+COUNTIFS(Tracking!I:I,A21,Tracking!D:D,C21,Tracking!C:C,"5v5",Tracking!L:L,"dsl")+COUNTIFS(Tracking!I:I,A21,Tracking!D:D,C21,Tracking!C:C,"5v5",Tracking!L:L,"dsc")+COUNTIFS(Tracking!I:I,A21,Tracking!D:D,C21,Tracking!C:C,"5v5",Tracking!L:L,"dsr")</f>
        <v>0</v>
      </c>
      <c r="U21" s="9">
        <f>COUNTIFS(Tracking!E:E,A21,Tracking!D:D,C21,Tracking!C:C,"5v5",Tracking!P:P,"r")</f>
        <v>0</v>
      </c>
      <c r="V21" s="9">
        <f>COUNTIFS(Tracking!G:G,A21,Tracking!D:D,C21,Tracking!C:C,"5v5",Tracking!P:P,"r")+COUNTIFS(Tracking!H:H,A21,Tracking!D:D,C21,Tracking!C:C,"5v5",Tracking!P:P,"r")+COUNTIFS(Tracking!I:I,A21,Tracking!D:D,C21,Tracking!C:C,"5v5",Tracking!P:P,"r")</f>
        <v>0</v>
      </c>
      <c r="W21" s="9">
        <f>COUNTIFS(Tracking!E:E,A21,Tracking!D:D,C21,Tracking!C:C,"5v5",Tracking!P:P,"f")</f>
        <v>0</v>
      </c>
      <c r="X21" s="9">
        <f>COUNTIFS(Tracking!G:G,A21,Tracking!D:D,C21,Tracking!C:C,"5v5",Tracking!P:P,"f")+COUNTIFS(Tracking!H:H,A21,Tracking!D:D,C21,Tracking!C:C,"5v5",Tracking!P:P,"f")+COUNTIFS(Tracking!I:I,A21,Tracking!D:D,C21,Tracking!C:C,"5v5",Tracking!P:P,"f")</f>
        <v>1</v>
      </c>
      <c r="Y21" s="9">
        <f>COUNTIFS(Tracking!E:E,A21,Tracking!D:D,C21,Tracking!C:C,"5v5",Tracking!P:P,"c")</f>
        <v>1</v>
      </c>
      <c r="Z21" s="9">
        <f>COUNTIFS(Tracking!G:G,A21,Tracking!D:D,C21,Tracking!C:C,"5v5",Tracking!P:P,"c")+COUNTIFS(Tracking!H:H,A21,Tracking!D:D,C21,Tracking!C:C,"5v5",Tracking!P:P,"f")+COUNTIFS(Tracking!I:I,A21,Tracking!D:D,C21,Tracking!C:C,"5v5",Tracking!P:P,"f")</f>
        <v>2</v>
      </c>
      <c r="AA21" s="9">
        <f>COUNTIFS(Tracking!E:E,A21,Tracking!D:D,C21,Tracking!C:C,"5v5",Tracking!J:J,"orrl")+COUNTIFS(Tracking!E:E,A21,Tracking!D:D,C21,Tracking!C:C,"5v5",Tracking!J:J,"orrc")+COUNTIFS(Tracking!E:E,A21,Tracking!D:D,C21,Tracking!C:C,"5v5",Tracking!J:J,"orrr")+COUNTIFS(Tracking!E:E,A21,Tracking!D:D,C21,Tracking!C:C,"5v5",Tracking!J:J,"oell")+COUNTIFS(Tracking!E:E,A21,Tracking!D:D,C21,Tracking!C:C,"5v5",Tracking!J:J,"oelc")+COUNTIFS(Tracking!E:E,A21,Tracking!D:D,C21,Tracking!C:C,"5v5",Tracking!J:J,"oelr")</f>
        <v>0</v>
      </c>
      <c r="AB21" s="11">
        <f>COUNTIFS(Tracking!V:V,A21&amp;C21,Tracking!C:C,"5v5")-AD21</f>
        <v>1</v>
      </c>
      <c r="AC21" s="11">
        <f>COUNTIFS(Tracking!V:V,A21&amp;C21,Tracking!C:C,"5v5",Tracking!U:U,"C")</f>
        <v>0</v>
      </c>
      <c r="AD21" s="11">
        <f>COUNTIFS(Tracking!V:V,A21&amp;C21,Tracking!C:C,"5v5",Tracking!U:U,"F")</f>
        <v>0</v>
      </c>
      <c r="AE21" s="11">
        <f>COUNTIFS(Tracking!V:V,A21&amp;C21,Tracking!C:C,"5v5",Tracking!U:U,"C",Tracking!X:X,"Y")</f>
        <v>0</v>
      </c>
      <c r="AF21" s="11">
        <f>COUNTIFS(Tracking!Z:Z,A21&amp;C21,Tracking!C:C,"5v5")</f>
        <v>2</v>
      </c>
      <c r="AG21" s="11">
        <f>COUNTIFS(Tracking!V:V,A21&amp;C21,Tracking!C:C,"5v5",Tracking!U:U,"C",Tracking!AA:AA,"Y")</f>
        <v>0</v>
      </c>
      <c r="AH21" s="11">
        <f>COUNTIFS(Tracking!V:V,A21&amp;C21,Tracking!C:C,"5v5",Tracking!U:U,"D",Tracking!AA:AA,"Y")</f>
        <v>0</v>
      </c>
      <c r="AI21" s="11">
        <f>COUNTIFS(Tracking!AD:AD,A21&amp;C21)</f>
        <v>2</v>
      </c>
      <c r="AJ21" s="5">
        <f>COUNTIFS(Tracking!AE:AE,A21&amp;C21,Tracking!C:C,"5v5")+AK21</f>
        <v>3</v>
      </c>
      <c r="AK21" s="5">
        <f>COUNTIFS(Tracking!AB:AB,A21&amp;C21,Tracking!C:C,"5v5")</f>
        <v>1</v>
      </c>
      <c r="AL21" s="5">
        <f>COUNTIFS(Tracking!AB:AB,A21&amp;C21,Tracking!C:C,"5v5",Tracking!AC:AC,"CLE")+COUNTIFS(Tracking!AB:AB,A21&amp;C21,Tracking!C:C,"5v5",Tracking!AC:AC,"CEX")+COUNTIFS(Tracking!AB:AB,A21&amp;C21,Tracking!C:C,"5v5",Tracking!AC:AC,"PEX")+COUNTIFS(Tracking!AE:AE,A21&amp;C21,Tracking!C:C,"5v5",Tracking!AF:AF,"CLE")+COUNTIFS(Tracking!AE:AE,A21&amp;C21,Tracking!C:C,"5v5",Tracking!AF:AF,"CEX")+COUNTIFS(Tracking!AE:AE,A21&amp;C21,Tracking!C:C,"5v5",Tracking!AF:AF,"PEX")</f>
        <v>1</v>
      </c>
      <c r="AM21" s="5">
        <f>COUNTIFS(Tracking!AB:AB,A21&amp;C21,Tracking!C:C,"5v5",Tracking!AC:AC,"CEX")+COUNTIFS(Tracking!AB:AB,A21&amp;C21,Tracking!C:C,"5v5",Tracking!AC:AC,"PEX")+COUNTIFS(Tracking!AE:AE,A21&amp;C21,Tracking!C:C,"5v5",Tracking!AF:AF,"CEX")+COUNTIFS(Tracking!AE:AE,A21&amp;C21,Tracking!C:C,"5v5",Tracking!AF:AF,"PEX")</f>
        <v>0</v>
      </c>
      <c r="AN21" s="5">
        <f>COUNTIFS(Tracking!AB:AB,A21&amp;C21,Tracking!C:C,"5v5",Tracking!AC:AC,"CEX")+COUNTIFS(Tracking!AE:AE,A21&amp;C21,Tracking!C:C,"5v5",Tracking!AF:AF,"CEX")</f>
        <v>0</v>
      </c>
      <c r="AO21" s="5">
        <f>COUNTIFS(Tracking!AB:AB,A21&amp;C21,Tracking!C:C,"5v5",Tracking!AC:AC,"PEX")</f>
        <v>0</v>
      </c>
      <c r="AP21" s="5">
        <f>COUNTIFS(Tracking!AB:AB,A21&amp;C21,Tracking!C:C,"5v5",Tracking!AC:AC,"CLE")+COUNTIFS(Tracking!AE:AE,A21&amp;C21,Tracking!C:C,"5v5",Tracking!AF:AF,"CLE")</f>
        <v>1</v>
      </c>
      <c r="AQ21" s="5">
        <f>COUNTIFS(Tracking!AB:AB,A21&amp;C21,Tracking!C:C,"5v5",Tracking!AC:AC,"MEX")</f>
        <v>0</v>
      </c>
      <c r="AR21" s="5">
        <f>COUNTIFS(Tracking!AB:AB,A21&amp;C21,Tracking!C:C,"5v5",Tracking!AF:AF,"CEX")+COUNTIFS(Tracking!AB:AB,A21&amp;C21,Tracking!C:C,"5v5",Tracking!AF:AF,"PEX")+COUNTIFS(Tracking!AB:AB,A21&amp;C21,Tracking!C:C,"5v5",Tracking!AF:AF,"CLE")+COUNTIFS(Tracking!AB:AB,A21&amp;C21,Tracking!C:C,"5v5",Tracking!AC:AC,"CEX")+COUNTIFS(Tracking!AB:AB,A21&amp;C21,Tracking!C:C,"5v5",Tracking!AC:AC,"PEX")</f>
        <v>0</v>
      </c>
      <c r="AS21" s="5">
        <f>COUNTIFS(Tracking!AB:AB,A21&amp;C21,Tracking!C:C,"5v5",Tracking!AC:AC,"BOT")+COUNTIFS(Tracking!AB:AB,A21&amp;C21,Tracking!C:C,"5v5",Tracking!AF:AF,"FEX")</f>
        <v>0</v>
      </c>
      <c r="AT21" s="5">
        <f>COUNTIFS(Tracking!AB:AB,A21&amp;C21,Tracking!C:C,"5v5",Tracking!AC:AC,"EXC")</f>
        <v>0</v>
      </c>
      <c r="AU21" s="5">
        <f>COUNTIFS(Tracking!AB:AB,A21&amp;C21,Tracking!C:C,"5v5",Tracking!AC:AC,"FEX")+COUNTIFS(Tracking!AE:AE,A21&amp;C21,Tracking!C:C,"5v5",Tracking!AF:AF,"FEX")</f>
        <v>1</v>
      </c>
      <c r="AV21" s="5">
        <f>COUNTIFS(Tracking!AB:AB,A21&amp;C21,Tracking!C:C,"5v5",Tracking!AC:AC,"CLE")+COUNTIFS(Tracking!AB:AB,A21&amp;C21,Tracking!C:C,"5v5",Tracking!AC:AC,"CEX")+COUNTIFS(Tracking!AB:AB,A21&amp;C21,Tracking!C:C,"5v5",Tracking!AC:AC,"PEX")+COUNTIFS(Tracking!AB:AB,A21&amp;C21,Tracking!C:C,"5v5",Tracking!AC:AC,"FEX")+COUNTIFS(Tracking!AB:AB,A21&amp;C21,Tracking!C:C,"5v5",Tracking!AC:AC,"CLE")</f>
        <v>2</v>
      </c>
      <c r="AW21" s="5">
        <f>COUNTIFS(Tracking!AE:AE,A21&amp;C21,Tracking!C:C,"5v5",Tracking!AF:AF,"CLE")+COUNTIFS(Tracking!AE:AE,A21&amp;C21,Tracking!C:C,"5v5",Tracking!AF:AF,"CEX")+COUNTIFS(Tracking!AE:AE,A21&amp;C21,Tracking!C:C,"5v5",Tracking!AF:AF,"PEX")+COUNTIFS(Tracking!AE:AE,A21&amp;C21,Tracking!C:C,"5v5",Tracking!AF:AF,"CLE")</f>
        <v>0</v>
      </c>
      <c r="AX21" s="1">
        <f>COUNTIFS(Tracking!W:W,A21&amp;C21,Tracking!C:C,"5v5")</f>
        <v>0</v>
      </c>
      <c r="AY21" s="1">
        <f>COUNTIFS(Tracking!W:W,A21&amp;C21,Tracking!C:C,"5v5",Tracking!U:U,"C")</f>
        <v>0</v>
      </c>
      <c r="AZ21" s="1">
        <f>COUNTIFS(Tracking!W:W,A21&amp;C21,Tracking!C:C,"5v5",Tracking!U:U,"F")</f>
        <v>0</v>
      </c>
      <c r="BA21" s="1">
        <f>COUNTIFS(Tracking!W:W,A21&amp;C21,Tracking!C:C,"5v5",Tracking!X:X,"Y")</f>
        <v>0</v>
      </c>
      <c r="BB21" s="1">
        <f>COUNTIFS(Tracking!W:W,A21&amp;C21,Tracking!C:C,"5v5",Tracking!U:U,"C",Tracking!AA:AA,"Y")</f>
        <v>0</v>
      </c>
      <c r="BC21" s="1">
        <f>COUNTIFS(Tracking!W:W,A21&amp;C21,Tracking!C:C,"5v5",Tracking!U:U,"D",Tracking!AA:AA,"Y")</f>
        <v>0</v>
      </c>
      <c r="BD21" s="10">
        <f>COUNTIFS(Tracking!V:V,A21&amp;C21,Tracking!C:C,"5v4")</f>
        <v>1</v>
      </c>
      <c r="BE21" s="10">
        <f>COUNTIFS(Tracking!V:V,A21&amp;C21,Tracking!C:C,"5v4",Tracking!U:U,"C")</f>
        <v>1</v>
      </c>
      <c r="BF21" s="10">
        <f>COUNTIFS(Tracking!V:V,A21&amp;C21,Tracking!C:C,"5v4",Tracking!X:X,"Y")</f>
        <v>0</v>
      </c>
      <c r="BG21" s="10">
        <f>COUNTIFS(Tracking!V:V,A21&amp;C21,Tracking!C:C,"4v5")</f>
        <v>0</v>
      </c>
      <c r="BH21" s="10">
        <f>COUNTIFS(Tracking!W:W,A21&amp;C21,Tracking!C:C,"5v4",Tracking!U:U,"D")+COUNTIFS(Tracking!W:W,A21&amp;C21,Tracking!C:C,"5v4",Tracking!U:U,"F")</f>
        <v>0</v>
      </c>
      <c r="BI21" s="10">
        <f>COUNTIFS(Tracking!E:E,A21,Tracking!D:D,C21,Tracking!C:C,"5v4")</f>
        <v>0</v>
      </c>
      <c r="BJ21" s="10">
        <f>COUNTIFS(Tracking!G:G,A21,Tracking!D:D,C21,Tracking!C:C,"5v4")+COUNTIFS(Tracking!H:H,A21,Tracking!D:D,C21,Tracking!C:C,"5v4")+COUNTIFS(Tracking!I:I,A21,Tracking!D:D,C21,Tracking!C:C,"5v4")</f>
        <v>0</v>
      </c>
      <c r="BK21" s="10">
        <f>COUNTIFS(Tracking!G:G,A21,Tracking!D:D,C21,Tracking!C:C,"5v4")</f>
        <v>0</v>
      </c>
      <c r="BL21" s="10">
        <f>COUNTIFS(Tracking!E:E,A21,Tracking!D:D,C21,Tracking!C:C,"5v4",Tracking!M:M,"Y")</f>
        <v>0</v>
      </c>
      <c r="BM21" s="10">
        <f>COUNTIFS(Tracking!G:G,A21,Tracking!D:D,C21,Tracking!C:C,"5v4",Tracking!M:M,"Y")</f>
        <v>0</v>
      </c>
      <c r="BN21" s="10">
        <f>COUNTIFS(Tracking!G:G,A21,Tracking!D:D,C21,Tracking!J:J,"orrl",Tracking!C:C,"5v4")+COUNTIFS(Tracking!G:G,A21,Tracking!D:D,C21,Tracking!J:J,"orrc",Tracking!C:C,"5v4")+COUNTIFS(Tracking!G:G,A21,Tracking!D:D,C21,Tracking!J:J,"orrr",Tracking!C:C,"5v4")</f>
        <v>0</v>
      </c>
      <c r="BO21" s="10">
        <f>COUNTIFS(Tracking!G:G,A21,Tracking!D:D,C21,Tracking!C:C,"5v4",Tracking!J:J,"opl")+COUNTIFS(Tracking!G:G,A21,Tracking!D:D,C21,Tracking!C:C,"5v4",Tracking!J:J,"opc")+COUNTIFS(Tracking!G:G,A21,Tracking!D:D,C21,Tracking!C:C,"5v4",Tracking!J:J,"opr")+COUNTIFS(Tracking!G:G,A21,Tracking!D:D,C21,Tracking!C:C,"5v4",Tracking!J:J,"oelpl")+COUNTIFS(Tracking!G:G,A21,Tracking!D:D,C21,Tracking!C:C,"5v4",Tracking!J:J,"oelpc")+COUNTIFS(Tracking!G:G,A21,Tracking!D:D,C21,Tracking!C:C,"5v4",Tracking!J:J,"oelpr")</f>
        <v>0</v>
      </c>
      <c r="BP21" s="10">
        <f>COUNTIFS(Tracking!G:G,A21,Tracking!D:D,C21,Tracking!C:C,"5v4",Tracking!J:J,"oell")+COUNTIFS(Tracking!G:G,A21,Tracking!D:D,C21,Tracking!C:C,"5v4",Tracking!J:J,"oelc")+COUNTIFS(Tracking!G:G,A21,Tracking!D:D,C21,Tracking!C:C,"5v4",Tracking!J:J,"oelr")</f>
        <v>0</v>
      </c>
      <c r="BQ21" s="12">
        <f>COUNTIFS(Tracking!E:E,A21,Tracking!D:D,C21,Tracking!C:C,"5v5",Tracking!F:F,"o")</f>
        <v>0</v>
      </c>
      <c r="BR21" s="12">
        <f>COUNTIFS(Tracking!E:E,A21,Tracking!D:D,C21,Tracking!C:C,"5v5",Tracking!F:F,"r")</f>
        <v>0</v>
      </c>
      <c r="BS21" s="12">
        <f>COUNTIFS(Tracking!E:E,A21,Tracking!D:D,C21,Tracking!C:C,"5v5",Tracking!F:F,"t")</f>
        <v>0</v>
      </c>
      <c r="BT21" s="12">
        <f>COUNTIFS(Tracking!G:G,A21,Tracking!D:D,C21,Tracking!C:C,"5v5",Tracking!F:F,"o")</f>
        <v>1</v>
      </c>
      <c r="BU21" s="12">
        <f>COUNTIFS(Tracking!E:E,A20,Tracking!D:D,C21,Tracking!C:C,"5v5",Tracking!F:F,"r")</f>
        <v>0</v>
      </c>
      <c r="BV21" s="12">
        <f>COUNTIFS(Tracking!G:G,A21,Tracking!D:D,C21,Tracking!C:C,"5v5",Tracking!F:F,"T")</f>
        <v>0</v>
      </c>
      <c r="BW21" s="2">
        <f t="shared" si="1"/>
        <v>0.33999999999999997</v>
      </c>
      <c r="BX21" s="2">
        <f t="shared" si="2"/>
        <v>0.255</v>
      </c>
      <c r="BY21" s="2">
        <f t="shared" si="3"/>
        <v>0</v>
      </c>
      <c r="BZ21" s="2">
        <f t="shared" si="4"/>
        <v>0</v>
      </c>
      <c r="CA21" s="2">
        <f t="shared" si="5"/>
        <v>-3.5000000000000003E-2</v>
      </c>
      <c r="CB21" s="2">
        <f t="shared" si="6"/>
        <v>0.12</v>
      </c>
      <c r="CC21" s="2">
        <f t="shared" si="7"/>
        <v>0</v>
      </c>
      <c r="CD21" s="2">
        <f t="shared" si="8"/>
        <v>0.33999999999999997</v>
      </c>
    </row>
    <row r="22" spans="1:82" x14ac:dyDescent="0.35">
      <c r="A22" s="8">
        <v>10</v>
      </c>
      <c r="B22" s="8" t="s">
        <v>231</v>
      </c>
      <c r="C22" s="8" t="s">
        <v>126</v>
      </c>
      <c r="D22" s="8" t="s">
        <v>170</v>
      </c>
      <c r="E22" s="8">
        <v>16.399999999999999</v>
      </c>
      <c r="F22" s="19" t="s">
        <v>250</v>
      </c>
      <c r="G22" s="9">
        <f>COUNTIFS(Tracking!E:E,A22,Tracking!D:D,C22,Tracking!C:C,"5v5")</f>
        <v>6</v>
      </c>
      <c r="H22" s="9">
        <f>COUNTIFS(Tracking!E:E,A22,Tracking!D:D,C22,Tracking!N:N,"y",Tracking!C:C,"5v5")</f>
        <v>3</v>
      </c>
      <c r="I22" s="9">
        <f>COUNTIFS(Tracking!E:E,A22,Tracking!D:D,C22,Tracking!M:M,"y",Tracking!C:C,"5v5")</f>
        <v>1</v>
      </c>
      <c r="J22" s="9">
        <f t="shared" si="0"/>
        <v>5</v>
      </c>
      <c r="K22" s="9">
        <f>COUNTIFS(Tracking!G:G,A22,Tracking!D:D,C22,Tracking!C:C,"5v5")</f>
        <v>2</v>
      </c>
      <c r="L22" s="9">
        <f>COUNTIFS(Tracking!H:H,A22,Tracking!D:D,C22,Tracking!C:C,"5v5")</f>
        <v>2</v>
      </c>
      <c r="M22" s="9">
        <f>COUNTIFS(Tracking!I:I,A22,Tracking!D:D,C22,Tracking!C:C,"5v5")</f>
        <v>1</v>
      </c>
      <c r="N22" s="9">
        <f>COUNTIFS(Tracking!G:G,A22,Tracking!D:D,C22,Tracking!C:C,"5v5",Tracking!M:M,"y")</f>
        <v>1</v>
      </c>
      <c r="O22" s="9">
        <f>COUNTIFS(Tracking!G:G,A22,Tracking!D:D,C22,Tracking!C:C,"5v5",Tracking!J:J,"orrl")+COUNTIFS(Tracking!G:G,A22,Tracking!D:D,C22,Tracking!C:C,"5v5",Tracking!J:J,"orrc")+COUNTIFS(Tracking!G:G,A22,Tracking!D:D,C22,Tracking!C:C,"5v5",Tracking!J:J,"orrr")+COUNTIFS(Tracking!G:G,A22,Tracking!D:D,C22,Tracking!C:C,"5v5",Tracking!J:J,"oelrrl")+COUNTIFS(Tracking!G:G,A22,Tracking!D:D,C22,Tracking!C:C,"5v5",Tracking!J:J,"oelrrc")+COUNTIFS(Tracking!G:G,A22,Tracking!D:D,C22,Tracking!C:C,"5v5",Tracking!J:J,"oelrrr")</f>
        <v>0</v>
      </c>
      <c r="P22" s="9">
        <f>COUNTIFS(Tracking!G:G,A22,Tracking!D:D,C22,Tracking!C:C,"5v5",Tracking!J:J,"opl")+COUNTIFS(Tracking!G:G,A22,Tracking!D:D,C22,Tracking!C:C,"5v5",Tracking!J:J,"opc")+COUNTIFS(Tracking!G:G,A22,Tracking!D:D,C22,Tracking!C:C,"5v5",Tracking!J:J,"opr")+COUNTIFS(Tracking!G:G,A22,Tracking!D:D,C22,Tracking!C:C,"5v5",Tracking!J:J,"oelpl")+COUNTIFS(Tracking!G:G,A22,Tracking!D:D,C22,Tracking!C:C,"5v5",Tracking!J:J,"oelpc")+COUNTIFS(Tracking!G:G,A22,Tracking!D:D,C22,Tracking!C:C,"5v5",Tracking!J:J,"oelpr")</f>
        <v>1</v>
      </c>
      <c r="Q22" s="9">
        <f>COUNTIFS(Tracking!G:G,A22,Tracking!D:D,C22,Tracking!C:C,"5v5",Tracking!J:J,"oell")+COUNTIFS(Tracking!G:G,A22,Tracking!D:D,C22,Tracking!C:C,"5v5",Tracking!J:J,"oelc")+COUNTIFS(Tracking!G:G,A22,Tracking!D:D,C22,Tracking!C:C,"5v5",Tracking!J:J,"oelr")</f>
        <v>0</v>
      </c>
      <c r="R22" s="9">
        <f>COUNTIFS(Tracking!G:G,A22,Tracking!D:D,C22,Tracking!C:C,"5v5",Tracking!J:J,"oc")+COUNTIFS(Tracking!G:G,A22,Tracking!D:D,C22,Tracking!C:C,"5v5",Tracking!J:J,"orrc")+COUNTIFS(Tracking!G:G,A22,Tracking!D:D,C22,Tracking!C:C,"5v5",Tracking!J:J,"oelc")</f>
        <v>0</v>
      </c>
      <c r="S22" s="9">
        <f>COUNTIFS(Tracking!G:G,A22,Tracking!D:D,C22,Tracking!C:C,"5v5",Tracking!J:J,"nl")+COUNTIFS(Tracking!G:G,A22,Tracking!D:D,C22,Tracking!C:C,"5v5",Tracking!J:J,"nc")+COUNTIFS(Tracking!G:G,A22,Tracking!D:D,C22,Tracking!C:C,"5v5",Tracking!J:J,"nr")+COUNTIFS(Tracking!G:G,A22,Tracking!D:D,C22,Tracking!C:C,"5v5",Tracking!J:J,"nsl")+COUNTIFS(Tracking!G:G,A22,Tracking!D:D,C22,Tracking!C:C,"5v5",Tracking!J:J,"nsc")+COUNTIFS(Tracking!G:G,A22,Tracking!D:D,C22,Tracking!C:C,"5v5",Tracking!J:J,"nsr")+COUNTIFS(Tracking!H:H,A22,Tracking!D:D,C22,Tracking!C:C,"5v5",Tracking!K:K,"nl")+COUNTIFS(Tracking!H:H,A22,Tracking!D:D,C22,Tracking!C:C,"5v5",Tracking!K:K,"nc")+COUNTIFS(Tracking!H:H,A22,Tracking!D:D,C22,Tracking!C:C,"5v5",Tracking!K:K,"nr")+COUNTIFS(Tracking!H:H,A22,Tracking!D:D,C22,Tracking!C:C,"5v5",Tracking!K:K,"nsl")+COUNTIFS(Tracking!H:H,A22,Tracking!D:D,C22,Tracking!C:C,"5v5",Tracking!K:K,"nsc")+COUNTIFS(Tracking!H:H,A22,Tracking!D:D,C22,Tracking!C:C,"5v5",Tracking!K:K,"nsr")+COUNTIFS(Tracking!I:I,A22,Tracking!D:D,C22,Tracking!C:C,"5v5",Tracking!L:L,"nl")+COUNTIFS(Tracking!I:I,A22,Tracking!D:D,C22,Tracking!C:C,"5v5",Tracking!L:L,"nc")+COUNTIFS(Tracking!I:I,A22,Tracking!D:D,C22,Tracking!C:C,"5v5",Tracking!L:L,"nr")+COUNTIFS(Tracking!I:I,A22,Tracking!D:D,C22,Tracking!C:C,"5v5",Tracking!L:L,"nsl")+COUNTIFS(Tracking!I:I,A22,Tracking!D:D,C22,Tracking!C:C,"5v5",Tracking!L:L,"nsc")+COUNTIFS(Tracking!I:I,A22,Tracking!D:D,C22,Tracking!C:C,"5v5",Tracking!L:L,"nsr")</f>
        <v>0</v>
      </c>
      <c r="T22" s="9">
        <f>COUNTIFS(Tracking!G:G,A22,Tracking!D:D,C22,Tracking!C:C,"5v5",Tracking!J:J,"dl")+COUNTIFS(Tracking!G:G,A22,Tracking!D:D,C22,Tracking!C:C,"5v5",Tracking!J:J,"dc")+COUNTIFS(Tracking!G:G,A22,Tracking!D:D,C22,Tracking!C:C,"5v5",Tracking!J:J,"dr")+COUNTIFS(Tracking!G:G,A22,Tracking!D:D,C22,Tracking!C:C,"5v5",Tracking!J:J,"dsl")+COUNTIFS(Tracking!G:G,A22,Tracking!D:D,C22,Tracking!C:C,"5v5",Tracking!J:J,"dsc")+COUNTIFS(Tracking!G:G,A22,Tracking!D:D,C22,Tracking!C:C,"5v5",Tracking!J:J,"dsr")+COUNTIFS(Tracking!H:H,A22,Tracking!D:D,C22,Tracking!C:C,"5v5",Tracking!K:K,"dl")+COUNTIFS(Tracking!H:H,A22,Tracking!D:D,C22,Tracking!C:C,"5v5",Tracking!K:K,"dc")+COUNTIFS(Tracking!H:H,A22,Tracking!D:D,C22,Tracking!C:C,"5v5",Tracking!K:K,"dr")+COUNTIFS(Tracking!H:H,A22,Tracking!D:D,C22,Tracking!C:C,"5v5",Tracking!K:K,"dsl")+COUNTIFS(Tracking!H:H,A22,Tracking!D:D,C22,Tracking!C:C,"5v5",Tracking!K:K,"dsc")+COUNTIFS(Tracking!H:H,A22,Tracking!D:D,C22,Tracking!C:C,"5v5",Tracking!K:K,"dsr")+COUNTIFS(Tracking!I:I,A22,Tracking!D:D,C22,Tracking!C:C,"5v5",Tracking!L:L,"dl")+COUNTIFS(Tracking!I:I,A22,Tracking!D:D,C22,Tracking!C:C,"5v5",Tracking!L:L,"dc")+COUNTIFS(Tracking!I:I,A22,Tracking!D:D,C22,Tracking!C:C,"5v5",Tracking!L:L,"dr")+COUNTIFS(Tracking!I:I,A22,Tracking!D:D,C22,Tracking!C:C,"5v5",Tracking!L:L,"dsl")+COUNTIFS(Tracking!I:I,A22,Tracking!D:D,C22,Tracking!C:C,"5v5",Tracking!L:L,"dsc")+COUNTIFS(Tracking!I:I,A22,Tracking!D:D,C22,Tracking!C:C,"5v5",Tracking!L:L,"dsr")</f>
        <v>1</v>
      </c>
      <c r="U22" s="9">
        <f>COUNTIFS(Tracking!E:E,A22,Tracking!D:D,C22,Tracking!C:C,"5v5",Tracking!P:P,"r")</f>
        <v>3</v>
      </c>
      <c r="V22" s="9">
        <f>COUNTIFS(Tracking!G:G,A22,Tracking!D:D,C22,Tracking!C:C,"5v5",Tracking!P:P,"r")+COUNTIFS(Tracking!H:H,A22,Tracking!D:D,C22,Tracking!C:C,"5v5",Tracking!P:P,"r")+COUNTIFS(Tracking!I:I,A22,Tracking!D:D,C22,Tracking!C:C,"5v5",Tracking!P:P,"r")</f>
        <v>3</v>
      </c>
      <c r="W22" s="9">
        <f>COUNTIFS(Tracking!E:E,A22,Tracking!D:D,C22,Tracking!C:C,"5v5",Tracking!P:P,"f")</f>
        <v>1</v>
      </c>
      <c r="X22" s="9">
        <f>COUNTIFS(Tracking!G:G,A22,Tracking!D:D,C22,Tracking!C:C,"5v5",Tracking!P:P,"f")+COUNTIFS(Tracking!H:H,A22,Tracking!D:D,C22,Tracking!C:C,"5v5",Tracking!P:P,"f")+COUNTIFS(Tracking!I:I,A22,Tracking!D:D,C22,Tracking!C:C,"5v5",Tracking!P:P,"f")</f>
        <v>1</v>
      </c>
      <c r="Y22" s="9">
        <f>COUNTIFS(Tracking!E:E,A22,Tracking!D:D,C22,Tracking!C:C,"5v5",Tracking!P:P,"c")</f>
        <v>1</v>
      </c>
      <c r="Z22" s="9">
        <f>COUNTIFS(Tracking!G:G,A22,Tracking!D:D,C22,Tracking!C:C,"5v5",Tracking!P:P,"c")+COUNTIFS(Tracking!H:H,A22,Tracking!D:D,C22,Tracking!C:C,"5v5",Tracking!P:P,"f")+COUNTIFS(Tracking!I:I,A22,Tracking!D:D,C22,Tracking!C:C,"5v5",Tracking!P:P,"f")</f>
        <v>0</v>
      </c>
      <c r="AA22" s="9">
        <f>COUNTIFS(Tracking!E:E,A22,Tracking!D:D,C22,Tracking!C:C,"5v5",Tracking!J:J,"orrl")+COUNTIFS(Tracking!E:E,A22,Tracking!D:D,C22,Tracking!C:C,"5v5",Tracking!J:J,"orrc")+COUNTIFS(Tracking!E:E,A22,Tracking!D:D,C22,Tracking!C:C,"5v5",Tracking!J:J,"orrr")+COUNTIFS(Tracking!E:E,A22,Tracking!D:D,C22,Tracking!C:C,"5v5",Tracking!J:J,"oell")+COUNTIFS(Tracking!E:E,A22,Tracking!D:D,C22,Tracking!C:C,"5v5",Tracking!J:J,"oelc")+COUNTIFS(Tracking!E:E,A22,Tracking!D:D,C22,Tracking!C:C,"5v5",Tracking!J:J,"oelr")</f>
        <v>2</v>
      </c>
      <c r="AB22" s="11">
        <f>COUNTIFS(Tracking!V:V,A22&amp;C22,Tracking!C:C,"5v5")-AD22</f>
        <v>4</v>
      </c>
      <c r="AC22" s="11">
        <f>COUNTIFS(Tracking!V:V,A22&amp;C22,Tracking!C:C,"5v5",Tracking!U:U,"C")</f>
        <v>3</v>
      </c>
      <c r="AD22" s="11">
        <f>COUNTIFS(Tracking!V:V,A22&amp;C22,Tracking!C:C,"5v5",Tracking!U:U,"F")</f>
        <v>0</v>
      </c>
      <c r="AE22" s="11">
        <f>COUNTIFS(Tracking!V:V,A22&amp;C22,Tracking!C:C,"5v5",Tracking!U:U,"C",Tracking!X:X,"Y")</f>
        <v>2</v>
      </c>
      <c r="AF22" s="11">
        <f>COUNTIFS(Tracking!Z:Z,A22&amp;C22,Tracking!C:C,"5v5")</f>
        <v>3</v>
      </c>
      <c r="AG22" s="11">
        <f>COUNTIFS(Tracking!V:V,A22&amp;C22,Tracking!C:C,"5v5",Tracking!U:U,"C",Tracking!AA:AA,"Y")</f>
        <v>1</v>
      </c>
      <c r="AH22" s="11">
        <f>COUNTIFS(Tracking!V:V,A22&amp;C22,Tracking!C:C,"5v5",Tracking!U:U,"D",Tracking!AA:AA,"Y")</f>
        <v>1</v>
      </c>
      <c r="AI22" s="11">
        <f>COUNTIFS(Tracking!AD:AD,A22&amp;C22)</f>
        <v>0</v>
      </c>
      <c r="AJ22" s="5">
        <f>COUNTIFS(Tracking!AE:AE,A22&amp;C22,Tracking!C:C,"5v5")+AK22</f>
        <v>5</v>
      </c>
      <c r="AK22" s="5">
        <f>COUNTIFS(Tracking!AB:AB,A22&amp;C22,Tracking!C:C,"5v5")</f>
        <v>2</v>
      </c>
      <c r="AL22" s="5">
        <f>COUNTIFS(Tracking!AB:AB,A22&amp;C22,Tracking!C:C,"5v5",Tracking!AC:AC,"CLE")+COUNTIFS(Tracking!AB:AB,A22&amp;C22,Tracking!C:C,"5v5",Tracking!AC:AC,"CEX")+COUNTIFS(Tracking!AB:AB,A22&amp;C22,Tracking!C:C,"5v5",Tracking!AC:AC,"PEX")+COUNTIFS(Tracking!AE:AE,A22&amp;C22,Tracking!C:C,"5v5",Tracking!AF:AF,"CLE")+COUNTIFS(Tracking!AE:AE,A22&amp;C22,Tracking!C:C,"5v5",Tracking!AF:AF,"CEX")+COUNTIFS(Tracking!AE:AE,A22&amp;C22,Tracking!C:C,"5v5",Tracking!AF:AF,"PEX")</f>
        <v>1</v>
      </c>
      <c r="AM22" s="5">
        <f>COUNTIFS(Tracking!AB:AB,A22&amp;C22,Tracking!C:C,"5v5",Tracking!AC:AC,"CEX")+COUNTIFS(Tracking!AB:AB,A22&amp;C22,Tracking!C:C,"5v5",Tracking!AC:AC,"PEX")+COUNTIFS(Tracking!AE:AE,A22&amp;C22,Tracking!C:C,"5v5",Tracking!AF:AF,"CEX")+COUNTIFS(Tracking!AE:AE,A22&amp;C22,Tracking!C:C,"5v5",Tracking!AF:AF,"PEX")</f>
        <v>0</v>
      </c>
      <c r="AN22" s="5">
        <f>COUNTIFS(Tracking!AB:AB,A22&amp;C22,Tracking!C:C,"5v5",Tracking!AC:AC,"CEX")+COUNTIFS(Tracking!AE:AE,A22&amp;C22,Tracking!C:C,"5v5",Tracking!AF:AF,"CEX")</f>
        <v>0</v>
      </c>
      <c r="AO22" s="5">
        <f>COUNTIFS(Tracking!AB:AB,A22&amp;C22,Tracking!C:C,"5v5",Tracking!AC:AC,"PEX")</f>
        <v>0</v>
      </c>
      <c r="AP22" s="5">
        <f>COUNTIFS(Tracking!AB:AB,A22&amp;C22,Tracking!C:C,"5v5",Tracking!AC:AC,"CLE")+COUNTIFS(Tracking!AE:AE,A22&amp;C22,Tracking!C:C,"5v5",Tracking!AF:AF,"CLE")</f>
        <v>1</v>
      </c>
      <c r="AQ22" s="5">
        <f>COUNTIFS(Tracking!AB:AB,A22&amp;C22,Tracking!C:C,"5v5",Tracking!AC:AC,"MEX")</f>
        <v>1</v>
      </c>
      <c r="AR22" s="5">
        <f>COUNTIFS(Tracking!AB:AB,A22&amp;C22,Tracking!C:C,"5v5",Tracking!AF:AF,"CEX")+COUNTIFS(Tracking!AB:AB,A22&amp;C22,Tracking!C:C,"5v5",Tracking!AF:AF,"PEX")+COUNTIFS(Tracking!AB:AB,A22&amp;C22,Tracking!C:C,"5v5",Tracking!AF:AF,"CLE")+COUNTIFS(Tracking!AB:AB,A22&amp;C22,Tracking!C:C,"5v5",Tracking!AC:AC,"CEX")+COUNTIFS(Tracking!AB:AB,A22&amp;C22,Tracking!C:C,"5v5",Tracking!AC:AC,"PEX")</f>
        <v>0</v>
      </c>
      <c r="AS22" s="5">
        <f>COUNTIFS(Tracking!AB:AB,A22&amp;C22,Tracking!C:C,"5v5",Tracking!AC:AC,"BOT")+COUNTIFS(Tracking!AB:AB,A22&amp;C22,Tracking!C:C,"5v5",Tracking!AF:AF,"FEX")</f>
        <v>0</v>
      </c>
      <c r="AT22" s="5">
        <f>COUNTIFS(Tracking!AB:AB,A22&amp;C22,Tracking!C:C,"5v5",Tracking!AC:AC,"EXC")</f>
        <v>0</v>
      </c>
      <c r="AU22" s="5">
        <f>COUNTIFS(Tracking!AB:AB,A22&amp;C22,Tracking!C:C,"5v5",Tracking!AC:AC,"FEX")+COUNTIFS(Tracking!AE:AE,A22&amp;C22,Tracking!C:C,"5v5",Tracking!AF:AF,"FEX")</f>
        <v>3</v>
      </c>
      <c r="AV22" s="5">
        <f>COUNTIFS(Tracking!AB:AB,A22&amp;C22,Tracking!C:C,"5v5",Tracking!AC:AC,"CLE")+COUNTIFS(Tracking!AB:AB,A22&amp;C22,Tracking!C:C,"5v5",Tracking!AC:AC,"CEX")+COUNTIFS(Tracking!AB:AB,A22&amp;C22,Tracking!C:C,"5v5",Tracking!AC:AC,"PEX")+COUNTIFS(Tracking!AB:AB,A22&amp;C22,Tracking!C:C,"5v5",Tracking!AC:AC,"FEX")+COUNTIFS(Tracking!AB:AB,A22&amp;C22,Tracking!C:C,"5v5",Tracking!AC:AC,"CLE")</f>
        <v>2</v>
      </c>
      <c r="AW22" s="5">
        <f>COUNTIFS(Tracking!AE:AE,A22&amp;C22,Tracking!C:C,"5v5",Tracking!AF:AF,"CLE")+COUNTIFS(Tracking!AE:AE,A22&amp;C22,Tracking!C:C,"5v5",Tracking!AF:AF,"CEX")+COUNTIFS(Tracking!AE:AE,A22&amp;C22,Tracking!C:C,"5v5",Tracking!AF:AF,"PEX")+COUNTIFS(Tracking!AE:AE,A22&amp;C22,Tracking!C:C,"5v5",Tracking!AF:AF,"CLE")</f>
        <v>0</v>
      </c>
      <c r="AX22" s="1">
        <f>COUNTIFS(Tracking!W:W,A22&amp;C22,Tracking!C:C,"5v5")</f>
        <v>0</v>
      </c>
      <c r="AY22" s="1">
        <f>COUNTIFS(Tracking!W:W,A22&amp;C22,Tracking!C:C,"5v5",Tracking!U:U,"C")</f>
        <v>0</v>
      </c>
      <c r="AZ22" s="1">
        <f>COUNTIFS(Tracking!W:W,A22&amp;C22,Tracking!C:C,"5v5",Tracking!U:U,"F")</f>
        <v>0</v>
      </c>
      <c r="BA22" s="1">
        <f>COUNTIFS(Tracking!W:W,A22&amp;C22,Tracking!C:C,"5v5",Tracking!X:X,"Y")</f>
        <v>0</v>
      </c>
      <c r="BB22" s="1">
        <f>COUNTIFS(Tracking!W:W,A22&amp;C22,Tracking!C:C,"5v5",Tracking!U:U,"C",Tracking!AA:AA,"Y")</f>
        <v>0</v>
      </c>
      <c r="BC22" s="1">
        <f>COUNTIFS(Tracking!W:W,A22&amp;C22,Tracking!C:C,"5v5",Tracking!U:U,"D",Tracking!AA:AA,"Y")</f>
        <v>0</v>
      </c>
      <c r="BD22" s="10">
        <f>COUNTIFS(Tracking!V:V,A22&amp;C22,Tracking!C:C,"5v4")</f>
        <v>0</v>
      </c>
      <c r="BE22" s="10">
        <f>COUNTIFS(Tracking!V:V,A22&amp;C22,Tracking!C:C,"5v4",Tracking!U:U,"C")</f>
        <v>0</v>
      </c>
      <c r="BF22" s="10">
        <f>COUNTIFS(Tracking!V:V,A22&amp;C22,Tracking!C:C,"5v4",Tracking!X:X,"Y")</f>
        <v>0</v>
      </c>
      <c r="BG22" s="10">
        <f>COUNTIFS(Tracking!V:V,A22&amp;C22,Tracking!C:C,"4v5")</f>
        <v>0</v>
      </c>
      <c r="BH22" s="10">
        <f>COUNTIFS(Tracking!W:W,A22&amp;C22,Tracking!C:C,"5v4",Tracking!U:U,"D")+COUNTIFS(Tracking!W:W,A22&amp;C22,Tracking!C:C,"5v4",Tracking!U:U,"F")</f>
        <v>0</v>
      </c>
      <c r="BI22" s="10">
        <f>COUNTIFS(Tracking!E:E,A22,Tracking!D:D,C22,Tracking!C:C,"5v4")</f>
        <v>0</v>
      </c>
      <c r="BJ22" s="10">
        <f>COUNTIFS(Tracking!G:G,A22,Tracking!D:D,C22,Tracking!C:C,"5v4")+COUNTIFS(Tracking!H:H,A22,Tracking!D:D,C22,Tracking!C:C,"5v4")+COUNTIFS(Tracking!I:I,A22,Tracking!D:D,C22,Tracking!C:C,"5v4")</f>
        <v>1</v>
      </c>
      <c r="BK22" s="10">
        <f>COUNTIFS(Tracking!G:G,A22,Tracking!D:D,C22,Tracking!C:C,"5v4")</f>
        <v>1</v>
      </c>
      <c r="BL22" s="10">
        <f>COUNTIFS(Tracking!E:E,A22,Tracking!D:D,C22,Tracking!C:C,"5v4",Tracking!M:M,"Y")</f>
        <v>0</v>
      </c>
      <c r="BM22" s="10">
        <f>COUNTIFS(Tracking!G:G,A22,Tracking!D:D,C22,Tracking!C:C,"5v4",Tracking!M:M,"Y")</f>
        <v>1</v>
      </c>
      <c r="BN22" s="10">
        <f>COUNTIFS(Tracking!G:G,A22,Tracking!D:D,C22,Tracking!J:J,"orrl",Tracking!C:C,"5v4")+COUNTIFS(Tracking!G:G,A22,Tracking!D:D,C22,Tracking!J:J,"orrc",Tracking!C:C,"5v4")+COUNTIFS(Tracking!G:G,A22,Tracking!D:D,C22,Tracking!J:J,"orrr",Tracking!C:C,"5v4")</f>
        <v>0</v>
      </c>
      <c r="BO22" s="10">
        <f>COUNTIFS(Tracking!G:G,A22,Tracking!D:D,C22,Tracking!C:C,"5v4",Tracking!J:J,"opl")+COUNTIFS(Tracking!G:G,A22,Tracking!D:D,C22,Tracking!C:C,"5v4",Tracking!J:J,"opc")+COUNTIFS(Tracking!G:G,A22,Tracking!D:D,C22,Tracking!C:C,"5v4",Tracking!J:J,"opr")+COUNTIFS(Tracking!G:G,A22,Tracking!D:D,C22,Tracking!C:C,"5v4",Tracking!J:J,"oelpl")+COUNTIFS(Tracking!G:G,A22,Tracking!D:D,C22,Tracking!C:C,"5v4",Tracking!J:J,"oelpc")+COUNTIFS(Tracking!G:G,A22,Tracking!D:D,C22,Tracking!C:C,"5v4",Tracking!J:J,"oelpr")</f>
        <v>0</v>
      </c>
      <c r="BP22" s="10">
        <f>COUNTIFS(Tracking!G:G,A22,Tracking!D:D,C22,Tracking!C:C,"5v4",Tracking!J:J,"oell")+COUNTIFS(Tracking!G:G,A22,Tracking!D:D,C22,Tracking!C:C,"5v4",Tracking!J:J,"oelc")+COUNTIFS(Tracking!G:G,A22,Tracking!D:D,C22,Tracking!C:C,"5v4",Tracking!J:J,"oelr")</f>
        <v>0</v>
      </c>
      <c r="BQ22" s="12">
        <f>COUNTIFS(Tracking!E:E,A22,Tracking!D:D,C22,Tracking!C:C,"5v5",Tracking!F:F,"o")</f>
        <v>2</v>
      </c>
      <c r="BR22" s="12">
        <f>COUNTIFS(Tracking!E:E,A22,Tracking!D:D,C22,Tracking!C:C,"5v5",Tracking!F:F,"r")</f>
        <v>0</v>
      </c>
      <c r="BS22" s="12">
        <f>COUNTIFS(Tracking!E:E,A22,Tracking!D:D,C22,Tracking!C:C,"5v5",Tracking!F:F,"t")</f>
        <v>0</v>
      </c>
      <c r="BT22" s="12">
        <f>COUNTIFS(Tracking!G:G,A22,Tracking!D:D,C22,Tracking!C:C,"5v5",Tracking!F:F,"o")</f>
        <v>1</v>
      </c>
      <c r="BU22" s="12">
        <f>COUNTIFS(Tracking!E:E,A21,Tracking!D:D,C22,Tracking!C:C,"5v5",Tracking!F:F,"r")</f>
        <v>0</v>
      </c>
      <c r="BV22" s="12">
        <f>COUNTIFS(Tracking!G:G,A22,Tracking!D:D,C22,Tracking!C:C,"5v5",Tracking!F:F,"T")</f>
        <v>0</v>
      </c>
      <c r="BW22" s="2">
        <f t="shared" si="1"/>
        <v>1.35</v>
      </c>
      <c r="BX22" s="2">
        <f t="shared" si="2"/>
        <v>1.04</v>
      </c>
      <c r="BY22" s="2">
        <f t="shared" si="3"/>
        <v>0.22500000000000001</v>
      </c>
      <c r="BZ22" s="2">
        <f t="shared" si="4"/>
        <v>0</v>
      </c>
      <c r="CA22" s="2">
        <f t="shared" si="5"/>
        <v>-0.10500000000000001</v>
      </c>
      <c r="CB22" s="2">
        <f t="shared" si="6"/>
        <v>0.13500000000000001</v>
      </c>
      <c r="CC22" s="2">
        <f t="shared" si="7"/>
        <v>5.5E-2</v>
      </c>
      <c r="CD22" s="2">
        <f t="shared" si="8"/>
        <v>1.2950000000000002</v>
      </c>
    </row>
    <row r="23" spans="1:82" x14ac:dyDescent="0.35">
      <c r="A23" s="8">
        <v>21</v>
      </c>
      <c r="B23" s="8" t="s">
        <v>232</v>
      </c>
      <c r="C23" s="8" t="s">
        <v>126</v>
      </c>
      <c r="D23" s="8" t="s">
        <v>165</v>
      </c>
      <c r="E23" s="8">
        <v>14.466666666667001</v>
      </c>
      <c r="F23" s="19" t="s">
        <v>250</v>
      </c>
      <c r="G23" s="9">
        <f>COUNTIFS(Tracking!E:E,A23,Tracking!D:D,C23,Tracking!C:C,"5v5")</f>
        <v>1</v>
      </c>
      <c r="H23" s="9">
        <f>COUNTIFS(Tracking!E:E,A23,Tracking!D:D,C23,Tracking!N:N,"y",Tracking!C:C,"5v5")</f>
        <v>1</v>
      </c>
      <c r="I23" s="9">
        <f>COUNTIFS(Tracking!E:E,A23,Tracking!D:D,C23,Tracking!M:M,"y",Tracking!C:C,"5v5")</f>
        <v>1</v>
      </c>
      <c r="J23" s="9">
        <f t="shared" si="0"/>
        <v>2</v>
      </c>
      <c r="K23" s="9">
        <f>COUNTIFS(Tracking!G:G,A23,Tracking!D:D,C23,Tracking!C:C,"5v5")</f>
        <v>1</v>
      </c>
      <c r="L23" s="9">
        <f>COUNTIFS(Tracking!H:H,A23,Tracking!D:D,C23,Tracking!C:C,"5v5")</f>
        <v>1</v>
      </c>
      <c r="M23" s="9">
        <f>COUNTIFS(Tracking!I:I,A23,Tracking!D:D,C23,Tracking!C:C,"5v5")</f>
        <v>0</v>
      </c>
      <c r="N23" s="9">
        <f>COUNTIFS(Tracking!G:G,A23,Tracking!D:D,C23,Tracking!C:C,"5v5",Tracking!M:M,"y")</f>
        <v>1</v>
      </c>
      <c r="O23" s="9">
        <f>COUNTIFS(Tracking!G:G,A23,Tracking!D:D,C23,Tracking!C:C,"5v5",Tracking!J:J,"orrl")+COUNTIFS(Tracking!G:G,A23,Tracking!D:D,C23,Tracking!C:C,"5v5",Tracking!J:J,"orrc")+COUNTIFS(Tracking!G:G,A23,Tracking!D:D,C23,Tracking!C:C,"5v5",Tracking!J:J,"orrr")+COUNTIFS(Tracking!G:G,A23,Tracking!D:D,C23,Tracking!C:C,"5v5",Tracking!J:J,"oelrrl")+COUNTIFS(Tracking!G:G,A23,Tracking!D:D,C23,Tracking!C:C,"5v5",Tracking!J:J,"oelrrc")+COUNTIFS(Tracking!G:G,A23,Tracking!D:D,C23,Tracking!C:C,"5v5",Tracking!J:J,"oelrrr")</f>
        <v>1</v>
      </c>
      <c r="P23" s="9">
        <f>COUNTIFS(Tracking!G:G,A23,Tracking!D:D,C23,Tracking!C:C,"5v5",Tracking!J:J,"opl")+COUNTIFS(Tracking!G:G,A23,Tracking!D:D,C23,Tracking!C:C,"5v5",Tracking!J:J,"opc")+COUNTIFS(Tracking!G:G,A23,Tracking!D:D,C23,Tracking!C:C,"5v5",Tracking!J:J,"opr")+COUNTIFS(Tracking!G:G,A23,Tracking!D:D,C23,Tracking!C:C,"5v5",Tracking!J:J,"oelpl")+COUNTIFS(Tracking!G:G,A23,Tracking!D:D,C23,Tracking!C:C,"5v5",Tracking!J:J,"oelpc")+COUNTIFS(Tracking!G:G,A23,Tracking!D:D,C23,Tracking!C:C,"5v5",Tracking!J:J,"oelpr")</f>
        <v>0</v>
      </c>
      <c r="Q23" s="9">
        <f>COUNTIFS(Tracking!G:G,A23,Tracking!D:D,C23,Tracking!C:C,"5v5",Tracking!J:J,"oell")+COUNTIFS(Tracking!G:G,A23,Tracking!D:D,C23,Tracking!C:C,"5v5",Tracking!J:J,"oelc")+COUNTIFS(Tracking!G:G,A23,Tracking!D:D,C23,Tracking!C:C,"5v5",Tracking!J:J,"oelr")</f>
        <v>0</v>
      </c>
      <c r="R23" s="9">
        <f>COUNTIFS(Tracking!G:G,A23,Tracking!D:D,C23,Tracking!C:C,"5v5",Tracking!J:J,"oc")+COUNTIFS(Tracking!G:G,A23,Tracking!D:D,C23,Tracking!C:C,"5v5",Tracking!J:J,"orrc")+COUNTIFS(Tracking!G:G,A23,Tracking!D:D,C23,Tracking!C:C,"5v5",Tracking!J:J,"oelc")</f>
        <v>0</v>
      </c>
      <c r="S23" s="9">
        <f>COUNTIFS(Tracking!G:G,A23,Tracking!D:D,C23,Tracking!C:C,"5v5",Tracking!J:J,"nl")+COUNTIFS(Tracking!G:G,A23,Tracking!D:D,C23,Tracking!C:C,"5v5",Tracking!J:J,"nc")+COUNTIFS(Tracking!G:G,A23,Tracking!D:D,C23,Tracking!C:C,"5v5",Tracking!J:J,"nr")+COUNTIFS(Tracking!G:G,A23,Tracking!D:D,C23,Tracking!C:C,"5v5",Tracking!J:J,"nsl")+COUNTIFS(Tracking!G:G,A23,Tracking!D:D,C23,Tracking!C:C,"5v5",Tracking!J:J,"nsc")+COUNTIFS(Tracking!G:G,A23,Tracking!D:D,C23,Tracking!C:C,"5v5",Tracking!J:J,"nsr")+COUNTIFS(Tracking!H:H,A23,Tracking!D:D,C23,Tracking!C:C,"5v5",Tracking!K:K,"nl")+COUNTIFS(Tracking!H:H,A23,Tracking!D:D,C23,Tracking!C:C,"5v5",Tracking!K:K,"nc")+COUNTIFS(Tracking!H:H,A23,Tracking!D:D,C23,Tracking!C:C,"5v5",Tracking!K:K,"nr")+COUNTIFS(Tracking!H:H,A23,Tracking!D:D,C23,Tracking!C:C,"5v5",Tracking!K:K,"nsl")+COUNTIFS(Tracking!H:H,A23,Tracking!D:D,C23,Tracking!C:C,"5v5",Tracking!K:K,"nsc")+COUNTIFS(Tracking!H:H,A23,Tracking!D:D,C23,Tracking!C:C,"5v5",Tracking!K:K,"nsr")+COUNTIFS(Tracking!I:I,A23,Tracking!D:D,C23,Tracking!C:C,"5v5",Tracking!L:L,"nl")+COUNTIFS(Tracking!I:I,A23,Tracking!D:D,C23,Tracking!C:C,"5v5",Tracking!L:L,"nc")+COUNTIFS(Tracking!I:I,A23,Tracking!D:D,C23,Tracking!C:C,"5v5",Tracking!L:L,"nr")+COUNTIFS(Tracking!I:I,A23,Tracking!D:D,C23,Tracking!C:C,"5v5",Tracking!L:L,"nsl")+COUNTIFS(Tracking!I:I,A23,Tracking!D:D,C23,Tracking!C:C,"5v5",Tracking!L:L,"nsc")+COUNTIFS(Tracking!I:I,A23,Tracking!D:D,C23,Tracking!C:C,"5v5",Tracking!L:L,"nsr")</f>
        <v>0</v>
      </c>
      <c r="T23" s="9">
        <f>COUNTIFS(Tracking!G:G,A23,Tracking!D:D,C23,Tracking!C:C,"5v5",Tracking!J:J,"dl")+COUNTIFS(Tracking!G:G,A23,Tracking!D:D,C23,Tracking!C:C,"5v5",Tracking!J:J,"dc")+COUNTIFS(Tracking!G:G,A23,Tracking!D:D,C23,Tracking!C:C,"5v5",Tracking!J:J,"dr")+COUNTIFS(Tracking!G:G,A23,Tracking!D:D,C23,Tracking!C:C,"5v5",Tracking!J:J,"dsl")+COUNTIFS(Tracking!G:G,A23,Tracking!D:D,C23,Tracking!C:C,"5v5",Tracking!J:J,"dsc")+COUNTIFS(Tracking!G:G,A23,Tracking!D:D,C23,Tracking!C:C,"5v5",Tracking!J:J,"dsr")+COUNTIFS(Tracking!H:H,A23,Tracking!D:D,C23,Tracking!C:C,"5v5",Tracking!K:K,"dl")+COUNTIFS(Tracking!H:H,A23,Tracking!D:D,C23,Tracking!C:C,"5v5",Tracking!K:K,"dc")+COUNTIFS(Tracking!H:H,A23,Tracking!D:D,C23,Tracking!C:C,"5v5",Tracking!K:K,"dr")+COUNTIFS(Tracking!H:H,A23,Tracking!D:D,C23,Tracking!C:C,"5v5",Tracking!K:K,"dsl")+COUNTIFS(Tracking!H:H,A23,Tracking!D:D,C23,Tracking!C:C,"5v5",Tracking!K:K,"dsc")+COUNTIFS(Tracking!H:H,A23,Tracking!D:D,C23,Tracking!C:C,"5v5",Tracking!K:K,"dsr")+COUNTIFS(Tracking!I:I,A23,Tracking!D:D,C23,Tracking!C:C,"5v5",Tracking!L:L,"dl")+COUNTIFS(Tracking!I:I,A23,Tracking!D:D,C23,Tracking!C:C,"5v5",Tracking!L:L,"dc")+COUNTIFS(Tracking!I:I,A23,Tracking!D:D,C23,Tracking!C:C,"5v5",Tracking!L:L,"dr")+COUNTIFS(Tracking!I:I,A23,Tracking!D:D,C23,Tracking!C:C,"5v5",Tracking!L:L,"dsl")+COUNTIFS(Tracking!I:I,A23,Tracking!D:D,C23,Tracking!C:C,"5v5",Tracking!L:L,"dsc")+COUNTIFS(Tracking!I:I,A23,Tracking!D:D,C23,Tracking!C:C,"5v5",Tracking!L:L,"dsr")</f>
        <v>1</v>
      </c>
      <c r="U23" s="9">
        <f>COUNTIFS(Tracking!E:E,A23,Tracking!D:D,C23,Tracking!C:C,"5v5",Tracking!P:P,"r")</f>
        <v>1</v>
      </c>
      <c r="V23" s="9">
        <f>COUNTIFS(Tracking!G:G,A23,Tracking!D:D,C23,Tracking!C:C,"5v5",Tracking!P:P,"r")+COUNTIFS(Tracking!H:H,A23,Tracking!D:D,C23,Tracking!C:C,"5v5",Tracking!P:P,"r")+COUNTIFS(Tracking!I:I,A23,Tracking!D:D,C23,Tracking!C:C,"5v5",Tracking!P:P,"r")</f>
        <v>2</v>
      </c>
      <c r="W23" s="9">
        <f>COUNTIFS(Tracking!E:E,A23,Tracking!D:D,C23,Tracking!C:C,"5v5",Tracking!P:P,"f")</f>
        <v>0</v>
      </c>
      <c r="X23" s="9">
        <f>COUNTIFS(Tracking!G:G,A23,Tracking!D:D,C23,Tracking!C:C,"5v5",Tracking!P:P,"f")+COUNTIFS(Tracking!H:H,A23,Tracking!D:D,C23,Tracking!C:C,"5v5",Tracking!P:P,"f")+COUNTIFS(Tracking!I:I,A23,Tracking!D:D,C23,Tracking!C:C,"5v5",Tracking!P:P,"f")</f>
        <v>0</v>
      </c>
      <c r="Y23" s="9">
        <f>COUNTIFS(Tracking!E:E,A23,Tracking!D:D,C23,Tracking!C:C,"5v5",Tracking!P:P,"c")</f>
        <v>0</v>
      </c>
      <c r="Z23" s="9">
        <f>COUNTIFS(Tracking!G:G,A23,Tracking!D:D,C23,Tracking!C:C,"5v5",Tracking!P:P,"c")+COUNTIFS(Tracking!H:H,A23,Tracking!D:D,C23,Tracking!C:C,"5v5",Tracking!P:P,"f")+COUNTIFS(Tracking!I:I,A23,Tracking!D:D,C23,Tracking!C:C,"5v5",Tracking!P:P,"f")</f>
        <v>0</v>
      </c>
      <c r="AA23" s="9">
        <f>COUNTIFS(Tracking!E:E,A23,Tracking!D:D,C23,Tracking!C:C,"5v5",Tracking!J:J,"orrl")+COUNTIFS(Tracking!E:E,A23,Tracking!D:D,C23,Tracking!C:C,"5v5",Tracking!J:J,"orrc")+COUNTIFS(Tracking!E:E,A23,Tracking!D:D,C23,Tracking!C:C,"5v5",Tracking!J:J,"orrr")+COUNTIFS(Tracking!E:E,A23,Tracking!D:D,C23,Tracking!C:C,"5v5",Tracking!J:J,"oell")+COUNTIFS(Tracking!E:E,A23,Tracking!D:D,C23,Tracking!C:C,"5v5",Tracking!J:J,"oelc")+COUNTIFS(Tracking!E:E,A23,Tracking!D:D,C23,Tracking!C:C,"5v5",Tracking!J:J,"oelr")</f>
        <v>1</v>
      </c>
      <c r="AB23" s="11">
        <f>COUNTIFS(Tracking!V:V,A23&amp;C23,Tracking!C:C,"5v5")-AD23</f>
        <v>1</v>
      </c>
      <c r="AC23" s="11">
        <f>COUNTIFS(Tracking!V:V,A23&amp;C23,Tracking!C:C,"5v5",Tracking!U:U,"C")</f>
        <v>0</v>
      </c>
      <c r="AD23" s="11">
        <f>COUNTIFS(Tracking!V:V,A23&amp;C23,Tracking!C:C,"5v5",Tracking!U:U,"F")</f>
        <v>0</v>
      </c>
      <c r="AE23" s="11">
        <f>COUNTIFS(Tracking!V:V,A23&amp;C23,Tracking!C:C,"5v5",Tracking!U:U,"C",Tracking!X:X,"Y")</f>
        <v>0</v>
      </c>
      <c r="AF23" s="11">
        <f>COUNTIFS(Tracking!Z:Z,A23&amp;C23,Tracking!C:C,"5v5")</f>
        <v>1</v>
      </c>
      <c r="AG23" s="11">
        <f>COUNTIFS(Tracking!V:V,A23&amp;C23,Tracking!C:C,"5v5",Tracking!U:U,"C",Tracking!AA:AA,"Y")</f>
        <v>0</v>
      </c>
      <c r="AH23" s="11">
        <f>COUNTIFS(Tracking!V:V,A23&amp;C23,Tracking!C:C,"5v5",Tracking!U:U,"D",Tracking!AA:AA,"Y")</f>
        <v>0</v>
      </c>
      <c r="AI23" s="11">
        <f>COUNTIFS(Tracking!AD:AD,A23&amp;C23)</f>
        <v>1</v>
      </c>
      <c r="AJ23" s="5">
        <f>COUNTIFS(Tracking!AE:AE,A23&amp;C23,Tracking!C:C,"5v5")+AK23</f>
        <v>1</v>
      </c>
      <c r="AK23" s="5">
        <f>COUNTIFS(Tracking!AB:AB,A23&amp;C23,Tracking!C:C,"5v5")</f>
        <v>0</v>
      </c>
      <c r="AL23" s="5">
        <f>COUNTIFS(Tracking!AB:AB,A23&amp;C23,Tracking!C:C,"5v5",Tracking!AC:AC,"CLE")+COUNTIFS(Tracking!AB:AB,A23&amp;C23,Tracking!C:C,"5v5",Tracking!AC:AC,"CEX")+COUNTIFS(Tracking!AB:AB,A23&amp;C23,Tracking!C:C,"5v5",Tracking!AC:AC,"PEX")+COUNTIFS(Tracking!AE:AE,A23&amp;C23,Tracking!C:C,"5v5",Tracking!AF:AF,"CLE")+COUNTIFS(Tracking!AE:AE,A23&amp;C23,Tracking!C:C,"5v5",Tracking!AF:AF,"CEX")+COUNTIFS(Tracking!AE:AE,A23&amp;C23,Tracking!C:C,"5v5",Tracking!AF:AF,"PEX")</f>
        <v>1</v>
      </c>
      <c r="AM23" s="5">
        <f>COUNTIFS(Tracking!AB:AB,A23&amp;C23,Tracking!C:C,"5v5",Tracking!AC:AC,"CEX")+COUNTIFS(Tracking!AB:AB,A23&amp;C23,Tracking!C:C,"5v5",Tracking!AC:AC,"PEX")+COUNTIFS(Tracking!AE:AE,A23&amp;C23,Tracking!C:C,"5v5",Tracking!AF:AF,"CEX")+COUNTIFS(Tracking!AE:AE,A23&amp;C23,Tracking!C:C,"5v5",Tracking!AF:AF,"PEX")</f>
        <v>1</v>
      </c>
      <c r="AN23" s="5">
        <f>COUNTIFS(Tracking!AB:AB,A23&amp;C23,Tracking!C:C,"5v5",Tracking!AC:AC,"CEX")+COUNTIFS(Tracking!AE:AE,A23&amp;C23,Tracking!C:C,"5v5",Tracking!AF:AF,"CEX")</f>
        <v>0</v>
      </c>
      <c r="AO23" s="5">
        <f>COUNTIFS(Tracking!AB:AB,A23&amp;C23,Tracking!C:C,"5v5",Tracking!AC:AC,"PEX")</f>
        <v>0</v>
      </c>
      <c r="AP23" s="5">
        <f>COUNTIFS(Tracking!AB:AB,A23&amp;C23,Tracking!C:C,"5v5",Tracking!AC:AC,"CLE")+COUNTIFS(Tracking!AE:AE,A23&amp;C23,Tracking!C:C,"5v5",Tracking!AF:AF,"CLE")</f>
        <v>0</v>
      </c>
      <c r="AQ23" s="5">
        <f>COUNTIFS(Tracking!AB:AB,A23&amp;C23,Tracking!C:C,"5v5",Tracking!AC:AC,"MEX")</f>
        <v>0</v>
      </c>
      <c r="AR23" s="5">
        <f>COUNTIFS(Tracking!AB:AB,A23&amp;C23,Tracking!C:C,"5v5",Tracking!AF:AF,"CEX")+COUNTIFS(Tracking!AB:AB,A23&amp;C23,Tracking!C:C,"5v5",Tracking!AF:AF,"PEX")+COUNTIFS(Tracking!AB:AB,A23&amp;C23,Tracking!C:C,"5v5",Tracking!AF:AF,"CLE")+COUNTIFS(Tracking!AB:AB,A23&amp;C23,Tracking!C:C,"5v5",Tracking!AC:AC,"CEX")+COUNTIFS(Tracking!AB:AB,A23&amp;C23,Tracking!C:C,"5v5",Tracking!AC:AC,"PEX")</f>
        <v>0</v>
      </c>
      <c r="AS23" s="5">
        <f>COUNTIFS(Tracking!AB:AB,A23&amp;C23,Tracking!C:C,"5v5",Tracking!AC:AC,"BOT")+COUNTIFS(Tracking!AB:AB,A23&amp;C23,Tracking!C:C,"5v5",Tracking!AF:AF,"FEX")</f>
        <v>0</v>
      </c>
      <c r="AT23" s="5">
        <f>COUNTIFS(Tracking!AB:AB,A23&amp;C23,Tracking!C:C,"5v5",Tracking!AC:AC,"EXC")</f>
        <v>0</v>
      </c>
      <c r="AU23" s="5">
        <f>COUNTIFS(Tracking!AB:AB,A23&amp;C23,Tracking!C:C,"5v5",Tracking!AC:AC,"FEX")+COUNTIFS(Tracking!AE:AE,A23&amp;C23,Tracking!C:C,"5v5",Tracking!AF:AF,"FEX")</f>
        <v>0</v>
      </c>
      <c r="AV23" s="5">
        <f>COUNTIFS(Tracking!AB:AB,A23&amp;C23,Tracking!C:C,"5v5",Tracking!AC:AC,"CLE")+COUNTIFS(Tracking!AB:AB,A23&amp;C23,Tracking!C:C,"5v5",Tracking!AC:AC,"CEX")+COUNTIFS(Tracking!AB:AB,A23&amp;C23,Tracking!C:C,"5v5",Tracking!AC:AC,"PEX")+COUNTIFS(Tracking!AB:AB,A23&amp;C23,Tracking!C:C,"5v5",Tracking!AC:AC,"FEX")+COUNTIFS(Tracking!AB:AB,A23&amp;C23,Tracking!C:C,"5v5",Tracking!AC:AC,"CLE")</f>
        <v>0</v>
      </c>
      <c r="AW23" s="5">
        <f>COUNTIFS(Tracking!AE:AE,A23&amp;C23,Tracking!C:C,"5v5",Tracking!AF:AF,"CLE")+COUNTIFS(Tracking!AE:AE,A23&amp;C23,Tracking!C:C,"5v5",Tracking!AF:AF,"CEX")+COUNTIFS(Tracking!AE:AE,A23&amp;C23,Tracking!C:C,"5v5",Tracking!AF:AF,"PEX")+COUNTIFS(Tracking!AE:AE,A23&amp;C23,Tracking!C:C,"5v5",Tracking!AF:AF,"CLE")</f>
        <v>1</v>
      </c>
      <c r="AX23" s="1">
        <f>COUNTIFS(Tracking!W:W,A23&amp;C23,Tracking!C:C,"5v5")</f>
        <v>0</v>
      </c>
      <c r="AY23" s="1">
        <f>COUNTIFS(Tracking!W:W,A23&amp;C23,Tracking!C:C,"5v5",Tracking!U:U,"C")</f>
        <v>0</v>
      </c>
      <c r="AZ23" s="1">
        <f>COUNTIFS(Tracking!W:W,A23&amp;C23,Tracking!C:C,"5v5",Tracking!U:U,"F")</f>
        <v>0</v>
      </c>
      <c r="BA23" s="1">
        <f>COUNTIFS(Tracking!W:W,A23&amp;C23,Tracking!C:C,"5v5",Tracking!X:X,"Y")</f>
        <v>0</v>
      </c>
      <c r="BB23" s="1">
        <f>COUNTIFS(Tracking!W:W,A23&amp;C23,Tracking!C:C,"5v5",Tracking!U:U,"C",Tracking!AA:AA,"Y")</f>
        <v>0</v>
      </c>
      <c r="BC23" s="1">
        <f>COUNTIFS(Tracking!W:W,A23&amp;C23,Tracking!C:C,"5v5",Tracking!U:U,"D",Tracking!AA:AA,"Y")</f>
        <v>0</v>
      </c>
      <c r="BD23" s="10">
        <f>COUNTIFS(Tracking!V:V,A23&amp;C23,Tracking!C:C,"5v4")</f>
        <v>0</v>
      </c>
      <c r="BE23" s="10">
        <f>COUNTIFS(Tracking!V:V,A23&amp;C23,Tracking!C:C,"5v4",Tracking!U:U,"C")</f>
        <v>0</v>
      </c>
      <c r="BF23" s="10">
        <f>COUNTIFS(Tracking!V:V,A23&amp;C23,Tracking!C:C,"5v4",Tracking!X:X,"Y")</f>
        <v>0</v>
      </c>
      <c r="BG23" s="10">
        <f>COUNTIFS(Tracking!V:V,A23&amp;C23,Tracking!C:C,"4v5")</f>
        <v>0</v>
      </c>
      <c r="BH23" s="10">
        <f>COUNTIFS(Tracking!W:W,A23&amp;C23,Tracking!C:C,"5v4",Tracking!U:U,"D")+COUNTIFS(Tracking!W:W,A23&amp;C23,Tracking!C:C,"5v4",Tracking!U:U,"F")</f>
        <v>1</v>
      </c>
      <c r="BI23" s="10">
        <f>COUNTIFS(Tracking!E:E,A23,Tracking!D:D,C23,Tracking!C:C,"5v4")</f>
        <v>0</v>
      </c>
      <c r="BJ23" s="10">
        <f>COUNTIFS(Tracking!G:G,A23,Tracking!D:D,C23,Tracking!C:C,"5v4")+COUNTIFS(Tracking!H:H,A23,Tracking!D:D,C23,Tracking!C:C,"5v4")+COUNTIFS(Tracking!I:I,A23,Tracking!D:D,C23,Tracking!C:C,"5v4")</f>
        <v>0</v>
      </c>
      <c r="BK23" s="10">
        <f>COUNTIFS(Tracking!G:G,A23,Tracking!D:D,C23,Tracking!C:C,"5v4")</f>
        <v>0</v>
      </c>
      <c r="BL23" s="10">
        <f>COUNTIFS(Tracking!E:E,A23,Tracking!D:D,C23,Tracking!C:C,"5v4",Tracking!M:M,"Y")</f>
        <v>0</v>
      </c>
      <c r="BM23" s="10">
        <f>COUNTIFS(Tracking!G:G,A23,Tracking!D:D,C23,Tracking!C:C,"5v4",Tracking!M:M,"Y")</f>
        <v>0</v>
      </c>
      <c r="BN23" s="10">
        <f>COUNTIFS(Tracking!G:G,A23,Tracking!D:D,C23,Tracking!J:J,"orrl",Tracking!C:C,"5v4")+COUNTIFS(Tracking!G:G,A23,Tracking!D:D,C23,Tracking!J:J,"orrc",Tracking!C:C,"5v4")+COUNTIFS(Tracking!G:G,A23,Tracking!D:D,C23,Tracking!J:J,"orrr",Tracking!C:C,"5v4")</f>
        <v>0</v>
      </c>
      <c r="BO23" s="10">
        <f>COUNTIFS(Tracking!G:G,A23,Tracking!D:D,C23,Tracking!C:C,"5v4",Tracking!J:J,"opl")+COUNTIFS(Tracking!G:G,A23,Tracking!D:D,C23,Tracking!C:C,"5v4",Tracking!J:J,"opc")+COUNTIFS(Tracking!G:G,A23,Tracking!D:D,C23,Tracking!C:C,"5v4",Tracking!J:J,"opr")+COUNTIFS(Tracking!G:G,A23,Tracking!D:D,C23,Tracking!C:C,"5v4",Tracking!J:J,"oelpl")+COUNTIFS(Tracking!G:G,A23,Tracking!D:D,C23,Tracking!C:C,"5v4",Tracking!J:J,"oelpc")+COUNTIFS(Tracking!G:G,A23,Tracking!D:D,C23,Tracking!C:C,"5v4",Tracking!J:J,"oelpr")</f>
        <v>0</v>
      </c>
      <c r="BP23" s="10">
        <f>COUNTIFS(Tracking!G:G,A23,Tracking!D:D,C23,Tracking!C:C,"5v4",Tracking!J:J,"oell")+COUNTIFS(Tracking!G:G,A23,Tracking!D:D,C23,Tracking!C:C,"5v4",Tracking!J:J,"oelc")+COUNTIFS(Tracking!G:G,A23,Tracking!D:D,C23,Tracking!C:C,"5v4",Tracking!J:J,"oelr")</f>
        <v>0</v>
      </c>
      <c r="BQ23" s="12">
        <f>COUNTIFS(Tracking!E:E,A23,Tracking!D:D,C23,Tracking!C:C,"5v5",Tracking!F:F,"o")</f>
        <v>0</v>
      </c>
      <c r="BR23" s="12">
        <f>COUNTIFS(Tracking!E:E,A23,Tracking!D:D,C23,Tracking!C:C,"5v5",Tracking!F:F,"r")</f>
        <v>0</v>
      </c>
      <c r="BS23" s="12">
        <f>COUNTIFS(Tracking!E:E,A23,Tracking!D:D,C23,Tracking!C:C,"5v5",Tracking!F:F,"t")</f>
        <v>0</v>
      </c>
      <c r="BT23" s="12">
        <f>COUNTIFS(Tracking!G:G,A23,Tracking!D:D,C23,Tracking!C:C,"5v5",Tracking!F:F,"o")</f>
        <v>1</v>
      </c>
      <c r="BU23" s="12">
        <f>COUNTIFS(Tracking!E:E,A22,Tracking!D:D,C23,Tracking!C:C,"5v5",Tracking!F:F,"r")</f>
        <v>0</v>
      </c>
      <c r="BV23" s="12">
        <f>COUNTIFS(Tracking!G:G,A23,Tracking!D:D,C23,Tracking!C:C,"5v5",Tracking!F:F,"T")</f>
        <v>0</v>
      </c>
      <c r="BW23" s="2">
        <f t="shared" si="1"/>
        <v>0.6150000000000001</v>
      </c>
      <c r="BX23" s="2">
        <f t="shared" si="2"/>
        <v>0.48499999999999999</v>
      </c>
      <c r="BY23" s="2">
        <f t="shared" si="3"/>
        <v>0</v>
      </c>
      <c r="BZ23" s="2">
        <f t="shared" si="4"/>
        <v>0</v>
      </c>
      <c r="CA23" s="2">
        <f t="shared" si="5"/>
        <v>3.5000000000000003E-2</v>
      </c>
      <c r="CB23" s="2">
        <f t="shared" si="6"/>
        <v>0.06</v>
      </c>
      <c r="CC23" s="2">
        <f t="shared" si="7"/>
        <v>3.5000000000000003E-2</v>
      </c>
      <c r="CD23" s="2">
        <f t="shared" si="8"/>
        <v>0.58000000000000007</v>
      </c>
    </row>
    <row r="24" spans="1:82" x14ac:dyDescent="0.35">
      <c r="A24" s="8">
        <v>5</v>
      </c>
      <c r="B24" s="8" t="s">
        <v>233</v>
      </c>
      <c r="C24" s="8" t="s">
        <v>126</v>
      </c>
      <c r="D24" s="8" t="s">
        <v>161</v>
      </c>
      <c r="E24" s="8">
        <v>11.266666666667</v>
      </c>
      <c r="F24" s="19" t="s">
        <v>250</v>
      </c>
      <c r="G24" s="9">
        <f>COUNTIFS(Tracking!E:E,A24,Tracking!D:D,C24,Tracking!C:C,"5v5")</f>
        <v>6</v>
      </c>
      <c r="H24" s="9">
        <f>COUNTIFS(Tracking!E:E,A24,Tracking!D:D,C24,Tracking!N:N,"y",Tracking!C:C,"5v5")</f>
        <v>1</v>
      </c>
      <c r="I24" s="9">
        <f>COUNTIFS(Tracking!E:E,A24,Tracking!D:D,C24,Tracking!M:M,"y",Tracking!C:C,"5v5")</f>
        <v>1</v>
      </c>
      <c r="J24" s="9">
        <f t="shared" si="0"/>
        <v>2</v>
      </c>
      <c r="K24" s="9">
        <f>COUNTIFS(Tracking!G:G,A24,Tracking!D:D,C24,Tracking!C:C,"5v5")</f>
        <v>1</v>
      </c>
      <c r="L24" s="9">
        <f>COUNTIFS(Tracking!H:H,A24,Tracking!D:D,C24,Tracking!C:C,"5v5")</f>
        <v>1</v>
      </c>
      <c r="M24" s="9">
        <f>COUNTIFS(Tracking!I:I,A24,Tracking!D:D,C24,Tracking!C:C,"5v5")</f>
        <v>0</v>
      </c>
      <c r="N24" s="9">
        <f>COUNTIFS(Tracking!G:G,A24,Tracking!D:D,C24,Tracking!C:C,"5v5",Tracking!M:M,"y")</f>
        <v>0</v>
      </c>
      <c r="O24" s="9">
        <f>COUNTIFS(Tracking!G:G,A24,Tracking!D:D,C24,Tracking!C:C,"5v5",Tracking!J:J,"orrl")+COUNTIFS(Tracking!G:G,A24,Tracking!D:D,C24,Tracking!C:C,"5v5",Tracking!J:J,"orrc")+COUNTIFS(Tracking!G:G,A24,Tracking!D:D,C24,Tracking!C:C,"5v5",Tracking!J:J,"orrr")+COUNTIFS(Tracking!G:G,A24,Tracking!D:D,C24,Tracking!C:C,"5v5",Tracking!J:J,"oelrrl")+COUNTIFS(Tracking!G:G,A24,Tracking!D:D,C24,Tracking!C:C,"5v5",Tracking!J:J,"oelrrc")+COUNTIFS(Tracking!G:G,A24,Tracking!D:D,C24,Tracking!C:C,"5v5",Tracking!J:J,"oelrrr")</f>
        <v>0</v>
      </c>
      <c r="P24" s="9">
        <f>COUNTIFS(Tracking!G:G,A24,Tracking!D:D,C24,Tracking!C:C,"5v5",Tracking!J:J,"opl")+COUNTIFS(Tracking!G:G,A24,Tracking!D:D,C24,Tracking!C:C,"5v5",Tracking!J:J,"opc")+COUNTIFS(Tracking!G:G,A24,Tracking!D:D,C24,Tracking!C:C,"5v5",Tracking!J:J,"opr")+COUNTIFS(Tracking!G:G,A24,Tracking!D:D,C24,Tracking!C:C,"5v5",Tracking!J:J,"oelpl")+COUNTIFS(Tracking!G:G,A24,Tracking!D:D,C24,Tracking!C:C,"5v5",Tracking!J:J,"oelpc")+COUNTIFS(Tracking!G:G,A24,Tracking!D:D,C24,Tracking!C:C,"5v5",Tracking!J:J,"oelpr")</f>
        <v>0</v>
      </c>
      <c r="Q24" s="9">
        <f>COUNTIFS(Tracking!G:G,A24,Tracking!D:D,C24,Tracking!C:C,"5v5",Tracking!J:J,"oell")+COUNTIFS(Tracking!G:G,A24,Tracking!D:D,C24,Tracking!C:C,"5v5",Tracking!J:J,"oelc")+COUNTIFS(Tracking!G:G,A24,Tracking!D:D,C24,Tracking!C:C,"5v5",Tracking!J:J,"oelr")</f>
        <v>0</v>
      </c>
      <c r="R24" s="9">
        <f>COUNTIFS(Tracking!G:G,A24,Tracking!D:D,C24,Tracking!C:C,"5v5",Tracking!J:J,"oc")+COUNTIFS(Tracking!G:G,A24,Tracking!D:D,C24,Tracking!C:C,"5v5",Tracking!J:J,"orrc")+COUNTIFS(Tracking!G:G,A24,Tracking!D:D,C24,Tracking!C:C,"5v5",Tracking!J:J,"oelc")</f>
        <v>0</v>
      </c>
      <c r="S24" s="9">
        <f>COUNTIFS(Tracking!G:G,A24,Tracking!D:D,C24,Tracking!C:C,"5v5",Tracking!J:J,"nl")+COUNTIFS(Tracking!G:G,A24,Tracking!D:D,C24,Tracking!C:C,"5v5",Tracking!J:J,"nc")+COUNTIFS(Tracking!G:G,A24,Tracking!D:D,C24,Tracking!C:C,"5v5",Tracking!J:J,"nr")+COUNTIFS(Tracking!G:G,A24,Tracking!D:D,C24,Tracking!C:C,"5v5",Tracking!J:J,"nsl")+COUNTIFS(Tracking!G:G,A24,Tracking!D:D,C24,Tracking!C:C,"5v5",Tracking!J:J,"nsc")+COUNTIFS(Tracking!G:G,A24,Tracking!D:D,C24,Tracking!C:C,"5v5",Tracking!J:J,"nsr")+COUNTIFS(Tracking!H:H,A24,Tracking!D:D,C24,Tracking!C:C,"5v5",Tracking!K:K,"nl")+COUNTIFS(Tracking!H:H,A24,Tracking!D:D,C24,Tracking!C:C,"5v5",Tracking!K:K,"nc")+COUNTIFS(Tracking!H:H,A24,Tracking!D:D,C24,Tracking!C:C,"5v5",Tracking!K:K,"nr")+COUNTIFS(Tracking!H:H,A24,Tracking!D:D,C24,Tracking!C:C,"5v5",Tracking!K:K,"nsl")+COUNTIFS(Tracking!H:H,A24,Tracking!D:D,C24,Tracking!C:C,"5v5",Tracking!K:K,"nsc")+COUNTIFS(Tracking!H:H,A24,Tracking!D:D,C24,Tracking!C:C,"5v5",Tracking!K:K,"nsr")+COUNTIFS(Tracking!I:I,A24,Tracking!D:D,C24,Tracking!C:C,"5v5",Tracking!L:L,"nl")+COUNTIFS(Tracking!I:I,A24,Tracking!D:D,C24,Tracking!C:C,"5v5",Tracking!L:L,"nc")+COUNTIFS(Tracking!I:I,A24,Tracking!D:D,C24,Tracking!C:C,"5v5",Tracking!L:L,"nr")+COUNTIFS(Tracking!I:I,A24,Tracking!D:D,C24,Tracking!C:C,"5v5",Tracking!L:L,"nsl")+COUNTIFS(Tracking!I:I,A24,Tracking!D:D,C24,Tracking!C:C,"5v5",Tracking!L:L,"nsc")+COUNTIFS(Tracking!I:I,A24,Tracking!D:D,C24,Tracking!C:C,"5v5",Tracking!L:L,"nsr")</f>
        <v>0</v>
      </c>
      <c r="T24" s="9">
        <f>COUNTIFS(Tracking!G:G,A24,Tracking!D:D,C24,Tracking!C:C,"5v5",Tracking!J:J,"dl")+COUNTIFS(Tracking!G:G,A24,Tracking!D:D,C24,Tracking!C:C,"5v5",Tracking!J:J,"dc")+COUNTIFS(Tracking!G:G,A24,Tracking!D:D,C24,Tracking!C:C,"5v5",Tracking!J:J,"dr")+COUNTIFS(Tracking!G:G,A24,Tracking!D:D,C24,Tracking!C:C,"5v5",Tracking!J:J,"dsl")+COUNTIFS(Tracking!G:G,A24,Tracking!D:D,C24,Tracking!C:C,"5v5",Tracking!J:J,"dsc")+COUNTIFS(Tracking!G:G,A24,Tracking!D:D,C24,Tracking!C:C,"5v5",Tracking!J:J,"dsr")+COUNTIFS(Tracking!H:H,A24,Tracking!D:D,C24,Tracking!C:C,"5v5",Tracking!K:K,"dl")+COUNTIFS(Tracking!H:H,A24,Tracking!D:D,C24,Tracking!C:C,"5v5",Tracking!K:K,"dc")+COUNTIFS(Tracking!H:H,A24,Tracking!D:D,C24,Tracking!C:C,"5v5",Tracking!K:K,"dr")+COUNTIFS(Tracking!H:H,A24,Tracking!D:D,C24,Tracking!C:C,"5v5",Tracking!K:K,"dsl")+COUNTIFS(Tracking!H:H,A24,Tracking!D:D,C24,Tracking!C:C,"5v5",Tracking!K:K,"dsc")+COUNTIFS(Tracking!H:H,A24,Tracking!D:D,C24,Tracking!C:C,"5v5",Tracking!K:K,"dsr")+COUNTIFS(Tracking!I:I,A24,Tracking!D:D,C24,Tracking!C:C,"5v5",Tracking!L:L,"dl")+COUNTIFS(Tracking!I:I,A24,Tracking!D:D,C24,Tracking!C:C,"5v5",Tracking!L:L,"dc")+COUNTIFS(Tracking!I:I,A24,Tracking!D:D,C24,Tracking!C:C,"5v5",Tracking!L:L,"dr")+COUNTIFS(Tracking!I:I,A24,Tracking!D:D,C24,Tracking!C:C,"5v5",Tracking!L:L,"dsl")+COUNTIFS(Tracking!I:I,A24,Tracking!D:D,C24,Tracking!C:C,"5v5",Tracking!L:L,"dsc")+COUNTIFS(Tracking!I:I,A24,Tracking!D:D,C24,Tracking!C:C,"5v5",Tracking!L:L,"dsr")</f>
        <v>1</v>
      </c>
      <c r="U24" s="9">
        <f>COUNTIFS(Tracking!E:E,A24,Tracking!D:D,C24,Tracking!C:C,"5v5",Tracking!P:P,"r")</f>
        <v>1</v>
      </c>
      <c r="V24" s="9">
        <f>COUNTIFS(Tracking!G:G,A24,Tracking!D:D,C24,Tracking!C:C,"5v5",Tracking!P:P,"r")+COUNTIFS(Tracking!H:H,A24,Tracking!D:D,C24,Tracking!C:C,"5v5",Tracking!P:P,"r")+COUNTIFS(Tracking!I:I,A24,Tracking!D:D,C24,Tracking!C:C,"5v5",Tracking!P:P,"r")</f>
        <v>1</v>
      </c>
      <c r="W24" s="9">
        <f>COUNTIFS(Tracking!E:E,A24,Tracking!D:D,C24,Tracking!C:C,"5v5",Tracking!P:P,"f")</f>
        <v>1</v>
      </c>
      <c r="X24" s="9">
        <f>COUNTIFS(Tracking!G:G,A24,Tracking!D:D,C24,Tracking!C:C,"5v5",Tracking!P:P,"f")+COUNTIFS(Tracking!H:H,A24,Tracking!D:D,C24,Tracking!C:C,"5v5",Tracking!P:P,"f")+COUNTIFS(Tracking!I:I,A24,Tracking!D:D,C24,Tracking!C:C,"5v5",Tracking!P:P,"f")</f>
        <v>0</v>
      </c>
      <c r="Y24" s="9">
        <f>COUNTIFS(Tracking!E:E,A24,Tracking!D:D,C24,Tracking!C:C,"5v5",Tracking!P:P,"c")</f>
        <v>3</v>
      </c>
      <c r="Z24" s="9">
        <f>COUNTIFS(Tracking!G:G,A24,Tracking!D:D,C24,Tracking!C:C,"5v5",Tracking!P:P,"c")+COUNTIFS(Tracking!H:H,A24,Tracking!D:D,C24,Tracking!C:C,"5v5",Tracking!P:P,"f")+COUNTIFS(Tracking!I:I,A24,Tracking!D:D,C24,Tracking!C:C,"5v5",Tracking!P:P,"f")</f>
        <v>0</v>
      </c>
      <c r="AA24" s="9">
        <f>COUNTIFS(Tracking!E:E,A24,Tracking!D:D,C24,Tracking!C:C,"5v5",Tracking!J:J,"orrl")+COUNTIFS(Tracking!E:E,A24,Tracking!D:D,C24,Tracking!C:C,"5v5",Tracking!J:J,"orrc")+COUNTIFS(Tracking!E:E,A24,Tracking!D:D,C24,Tracking!C:C,"5v5",Tracking!J:J,"orrr")+COUNTIFS(Tracking!E:E,A24,Tracking!D:D,C24,Tracking!C:C,"5v5",Tracking!J:J,"oell")+COUNTIFS(Tracking!E:E,A24,Tracking!D:D,C24,Tracking!C:C,"5v5",Tracking!J:J,"oelc")+COUNTIFS(Tracking!E:E,A24,Tracking!D:D,C24,Tracking!C:C,"5v5",Tracking!J:J,"oelr")</f>
        <v>0</v>
      </c>
      <c r="AB24" s="11">
        <f>COUNTIFS(Tracking!V:V,A24&amp;C24,Tracking!C:C,"5v5")-AD24</f>
        <v>1</v>
      </c>
      <c r="AC24" s="11">
        <f>COUNTIFS(Tracking!V:V,A24&amp;C24,Tracking!C:C,"5v5",Tracking!U:U,"C")</f>
        <v>1</v>
      </c>
      <c r="AD24" s="11">
        <f>COUNTIFS(Tracking!V:V,A24&amp;C24,Tracking!C:C,"5v5",Tracking!U:U,"F")</f>
        <v>0</v>
      </c>
      <c r="AE24" s="11">
        <f>COUNTIFS(Tracking!V:V,A24&amp;C24,Tracking!C:C,"5v5",Tracking!U:U,"C",Tracking!X:X,"Y")</f>
        <v>0</v>
      </c>
      <c r="AF24" s="11">
        <f>COUNTIFS(Tracking!Z:Z,A24&amp;C24,Tracking!C:C,"5v5")</f>
        <v>0</v>
      </c>
      <c r="AG24" s="11">
        <f>COUNTIFS(Tracking!V:V,A24&amp;C24,Tracking!C:C,"5v5",Tracking!U:U,"C",Tracking!AA:AA,"Y")</f>
        <v>1</v>
      </c>
      <c r="AH24" s="11">
        <f>COUNTIFS(Tracking!V:V,A24&amp;C24,Tracking!C:C,"5v5",Tracking!U:U,"D",Tracking!AA:AA,"Y")</f>
        <v>0</v>
      </c>
      <c r="AI24" s="11">
        <f>COUNTIFS(Tracking!AD:AD,A24&amp;C24)</f>
        <v>0</v>
      </c>
      <c r="AJ24" s="5">
        <f>COUNTIFS(Tracking!AE:AE,A24&amp;C24,Tracking!C:C,"5v5")+AK24</f>
        <v>6</v>
      </c>
      <c r="AK24" s="5">
        <f>COUNTIFS(Tracking!AB:AB,A24&amp;C24,Tracking!C:C,"5v5")</f>
        <v>4</v>
      </c>
      <c r="AL24" s="5">
        <f>COUNTIFS(Tracking!AB:AB,A24&amp;C24,Tracking!C:C,"5v5",Tracking!AC:AC,"CLE")+COUNTIFS(Tracking!AB:AB,A24&amp;C24,Tracking!C:C,"5v5",Tracking!AC:AC,"CEX")+COUNTIFS(Tracking!AB:AB,A24&amp;C24,Tracking!C:C,"5v5",Tracking!AC:AC,"PEX")+COUNTIFS(Tracking!AE:AE,A24&amp;C24,Tracking!C:C,"5v5",Tracking!AF:AF,"CLE")+COUNTIFS(Tracking!AE:AE,A24&amp;C24,Tracking!C:C,"5v5",Tracking!AF:AF,"CEX")+COUNTIFS(Tracking!AE:AE,A24&amp;C24,Tracking!C:C,"5v5",Tracking!AF:AF,"PEX")</f>
        <v>0</v>
      </c>
      <c r="AM24" s="5">
        <f>COUNTIFS(Tracking!AB:AB,A24&amp;C24,Tracking!C:C,"5v5",Tracking!AC:AC,"CEX")+COUNTIFS(Tracking!AB:AB,A24&amp;C24,Tracking!C:C,"5v5",Tracking!AC:AC,"PEX")+COUNTIFS(Tracking!AE:AE,A24&amp;C24,Tracking!C:C,"5v5",Tracking!AF:AF,"CEX")+COUNTIFS(Tracking!AE:AE,A24&amp;C24,Tracking!C:C,"5v5",Tracking!AF:AF,"PEX")</f>
        <v>0</v>
      </c>
      <c r="AN24" s="5">
        <f>COUNTIFS(Tracking!AB:AB,A24&amp;C24,Tracking!C:C,"5v5",Tracking!AC:AC,"CEX")+COUNTIFS(Tracking!AE:AE,A24&amp;C24,Tracking!C:C,"5v5",Tracking!AF:AF,"CEX")</f>
        <v>0</v>
      </c>
      <c r="AO24" s="5">
        <f>COUNTIFS(Tracking!AB:AB,A24&amp;C24,Tracking!C:C,"5v5",Tracking!AC:AC,"PEX")</f>
        <v>0</v>
      </c>
      <c r="AP24" s="5">
        <f>COUNTIFS(Tracking!AB:AB,A24&amp;C24,Tracking!C:C,"5v5",Tracking!AC:AC,"CLE")+COUNTIFS(Tracking!AE:AE,A24&amp;C24,Tracking!C:C,"5v5",Tracking!AF:AF,"CLE")</f>
        <v>0</v>
      </c>
      <c r="AQ24" s="5">
        <f>COUNTIFS(Tracking!AB:AB,A24&amp;C24,Tracking!C:C,"5v5",Tracking!AC:AC,"MEX")</f>
        <v>1</v>
      </c>
      <c r="AR24" s="5">
        <f>COUNTIFS(Tracking!AB:AB,A24&amp;C24,Tracking!C:C,"5v5",Tracking!AF:AF,"CEX")+COUNTIFS(Tracking!AB:AB,A24&amp;C24,Tracking!C:C,"5v5",Tracking!AF:AF,"PEX")+COUNTIFS(Tracking!AB:AB,A24&amp;C24,Tracking!C:C,"5v5",Tracking!AF:AF,"CLE")+COUNTIFS(Tracking!AB:AB,A24&amp;C24,Tracking!C:C,"5v5",Tracking!AC:AC,"CEX")+COUNTIFS(Tracking!AB:AB,A24&amp;C24,Tracking!C:C,"5v5",Tracking!AC:AC,"PEX")</f>
        <v>1</v>
      </c>
      <c r="AS24" s="5">
        <f>COUNTIFS(Tracking!AB:AB,A24&amp;C24,Tracking!C:C,"5v5",Tracking!AC:AC,"BOT")+COUNTIFS(Tracking!AB:AB,A24&amp;C24,Tracking!C:C,"5v5",Tracking!AF:AF,"FEX")</f>
        <v>2</v>
      </c>
      <c r="AT24" s="5">
        <f>COUNTIFS(Tracking!AB:AB,A24&amp;C24,Tracking!C:C,"5v5",Tracking!AC:AC,"EXC")</f>
        <v>2</v>
      </c>
      <c r="AU24" s="5">
        <f>COUNTIFS(Tracking!AB:AB,A24&amp;C24,Tracking!C:C,"5v5",Tracking!AC:AC,"FEX")+COUNTIFS(Tracking!AE:AE,A24&amp;C24,Tracking!C:C,"5v5",Tracking!AF:AF,"FEX")</f>
        <v>2</v>
      </c>
      <c r="AV24" s="5">
        <f>COUNTIFS(Tracking!AB:AB,A24&amp;C24,Tracking!C:C,"5v5",Tracking!AC:AC,"CLE")+COUNTIFS(Tracking!AB:AB,A24&amp;C24,Tracking!C:C,"5v5",Tracking!AC:AC,"CEX")+COUNTIFS(Tracking!AB:AB,A24&amp;C24,Tracking!C:C,"5v5",Tracking!AC:AC,"PEX")+COUNTIFS(Tracking!AB:AB,A24&amp;C24,Tracking!C:C,"5v5",Tracking!AC:AC,"FEX")+COUNTIFS(Tracking!AB:AB,A24&amp;C24,Tracking!C:C,"5v5",Tracking!AC:AC,"CLE")</f>
        <v>0</v>
      </c>
      <c r="AW24" s="5">
        <f>COUNTIFS(Tracking!AE:AE,A24&amp;C24,Tracking!C:C,"5v5",Tracking!AF:AF,"CLE")+COUNTIFS(Tracking!AE:AE,A24&amp;C24,Tracking!C:C,"5v5",Tracking!AF:AF,"CEX")+COUNTIFS(Tracking!AE:AE,A24&amp;C24,Tracking!C:C,"5v5",Tracking!AF:AF,"PEX")+COUNTIFS(Tracking!AE:AE,A24&amp;C24,Tracking!C:C,"5v5",Tracking!AF:AF,"CLE")</f>
        <v>0</v>
      </c>
      <c r="AX24" s="1">
        <f>COUNTIFS(Tracking!W:W,A24&amp;C24,Tracking!C:C,"5v5")</f>
        <v>2</v>
      </c>
      <c r="AY24" s="1">
        <f>COUNTIFS(Tracking!W:W,A24&amp;C24,Tracking!C:C,"5v5",Tracking!U:U,"C")</f>
        <v>0</v>
      </c>
      <c r="AZ24" s="1">
        <f>COUNTIFS(Tracking!W:W,A24&amp;C24,Tracking!C:C,"5v5",Tracking!U:U,"F")</f>
        <v>1</v>
      </c>
      <c r="BA24" s="1">
        <f>COUNTIFS(Tracking!W:W,A24&amp;C24,Tracking!C:C,"5v5",Tracking!X:X,"Y")</f>
        <v>0</v>
      </c>
      <c r="BB24" s="1">
        <f>COUNTIFS(Tracking!W:W,A24&amp;C24,Tracking!C:C,"5v5",Tracking!U:U,"C",Tracking!AA:AA,"Y")</f>
        <v>0</v>
      </c>
      <c r="BC24" s="1">
        <f>COUNTIFS(Tracking!W:W,A24&amp;C24,Tracking!C:C,"5v5",Tracking!U:U,"D",Tracking!AA:AA,"Y")</f>
        <v>0</v>
      </c>
      <c r="BD24" s="10">
        <f>COUNTIFS(Tracking!V:V,A24&amp;C24,Tracking!C:C,"5v4")</f>
        <v>0</v>
      </c>
      <c r="BE24" s="10">
        <f>COUNTIFS(Tracking!V:V,A24&amp;C24,Tracking!C:C,"5v4",Tracking!U:U,"C")</f>
        <v>0</v>
      </c>
      <c r="BF24" s="10">
        <f>COUNTIFS(Tracking!V:V,A24&amp;C24,Tracking!C:C,"5v4",Tracking!X:X,"Y")</f>
        <v>0</v>
      </c>
      <c r="BG24" s="10">
        <f>COUNTIFS(Tracking!V:V,A24&amp;C24,Tracking!C:C,"4v5")</f>
        <v>0</v>
      </c>
      <c r="BH24" s="10">
        <f>COUNTIFS(Tracking!W:W,A24&amp;C24,Tracking!C:C,"5v4",Tracking!U:U,"D")+COUNTIFS(Tracking!W:W,A24&amp;C24,Tracking!C:C,"5v4",Tracking!U:U,"F")</f>
        <v>0</v>
      </c>
      <c r="BI24" s="10">
        <f>COUNTIFS(Tracking!E:E,A24,Tracking!D:D,C24,Tracking!C:C,"5v4")</f>
        <v>0</v>
      </c>
      <c r="BJ24" s="10">
        <f>COUNTIFS(Tracking!G:G,A24,Tracking!D:D,C24,Tracking!C:C,"5v4")+COUNTIFS(Tracking!H:H,A24,Tracking!D:D,C24,Tracking!C:C,"5v4")+COUNTIFS(Tracking!I:I,A24,Tracking!D:D,C24,Tracking!C:C,"5v4")</f>
        <v>0</v>
      </c>
      <c r="BK24" s="10">
        <f>COUNTIFS(Tracking!G:G,A24,Tracking!D:D,C24,Tracking!C:C,"5v4")</f>
        <v>0</v>
      </c>
      <c r="BL24" s="10">
        <f>COUNTIFS(Tracking!E:E,A24,Tracking!D:D,C24,Tracking!C:C,"5v4",Tracking!M:M,"Y")</f>
        <v>0</v>
      </c>
      <c r="BM24" s="10">
        <f>COUNTIFS(Tracking!G:G,A24,Tracking!D:D,C24,Tracking!C:C,"5v4",Tracking!M:M,"Y")</f>
        <v>0</v>
      </c>
      <c r="BN24" s="10">
        <f>COUNTIFS(Tracking!G:G,A24,Tracking!D:D,C24,Tracking!J:J,"orrl",Tracking!C:C,"5v4")+COUNTIFS(Tracking!G:G,A24,Tracking!D:D,C24,Tracking!J:J,"orrc",Tracking!C:C,"5v4")+COUNTIFS(Tracking!G:G,A24,Tracking!D:D,C24,Tracking!J:J,"orrr",Tracking!C:C,"5v4")</f>
        <v>0</v>
      </c>
      <c r="BO24" s="10">
        <f>COUNTIFS(Tracking!G:G,A24,Tracking!D:D,C24,Tracking!C:C,"5v4",Tracking!J:J,"opl")+COUNTIFS(Tracking!G:G,A24,Tracking!D:D,C24,Tracking!C:C,"5v4",Tracking!J:J,"opc")+COUNTIFS(Tracking!G:G,A24,Tracking!D:D,C24,Tracking!C:C,"5v4",Tracking!J:J,"opr")+COUNTIFS(Tracking!G:G,A24,Tracking!D:D,C24,Tracking!C:C,"5v4",Tracking!J:J,"oelpl")+COUNTIFS(Tracking!G:G,A24,Tracking!D:D,C24,Tracking!C:C,"5v4",Tracking!J:J,"oelpc")+COUNTIFS(Tracking!G:G,A24,Tracking!D:D,C24,Tracking!C:C,"5v4",Tracking!J:J,"oelpr")</f>
        <v>0</v>
      </c>
      <c r="BP24" s="10">
        <f>COUNTIFS(Tracking!G:G,A24,Tracking!D:D,C24,Tracking!C:C,"5v4",Tracking!J:J,"oell")+COUNTIFS(Tracking!G:G,A24,Tracking!D:D,C24,Tracking!C:C,"5v4",Tracking!J:J,"oelc")+COUNTIFS(Tracking!G:G,A24,Tracking!D:D,C24,Tracking!C:C,"5v4",Tracking!J:J,"oelr")</f>
        <v>0</v>
      </c>
      <c r="BQ24" s="12">
        <f>COUNTIFS(Tracking!E:E,A24,Tracking!D:D,C24,Tracking!C:C,"5v5",Tracking!F:F,"o")</f>
        <v>0</v>
      </c>
      <c r="BR24" s="12">
        <f>COUNTIFS(Tracking!E:E,A24,Tracking!D:D,C24,Tracking!C:C,"5v5",Tracking!F:F,"r")</f>
        <v>0</v>
      </c>
      <c r="BS24" s="12">
        <f>COUNTIFS(Tracking!E:E,A24,Tracking!D:D,C24,Tracking!C:C,"5v5",Tracking!F:F,"t")</f>
        <v>0</v>
      </c>
      <c r="BT24" s="12">
        <f>COUNTIFS(Tracking!G:G,A24,Tracking!D:D,C24,Tracking!C:C,"5v5",Tracking!F:F,"o")</f>
        <v>0</v>
      </c>
      <c r="BU24" s="12">
        <f>COUNTIFS(Tracking!E:E,A23,Tracking!D:D,C24,Tracking!C:C,"5v5",Tracking!F:F,"r")</f>
        <v>0</v>
      </c>
      <c r="BV24" s="12">
        <f>COUNTIFS(Tracking!G:G,A24,Tracking!D:D,C24,Tracking!C:C,"5v5",Tracking!F:F,"T")</f>
        <v>0</v>
      </c>
      <c r="BW24" s="2">
        <f t="shared" si="1"/>
        <v>0.71000000000000008</v>
      </c>
      <c r="BX24" s="2">
        <f t="shared" si="2"/>
        <v>0.67</v>
      </c>
      <c r="BY24" s="2">
        <f t="shared" si="3"/>
        <v>0.1</v>
      </c>
      <c r="BZ24" s="2">
        <f t="shared" si="4"/>
        <v>5.5000000000000007E-2</v>
      </c>
      <c r="CA24" s="2">
        <f t="shared" si="5"/>
        <v>-0.11500000000000002</v>
      </c>
      <c r="CB24" s="2">
        <f t="shared" si="6"/>
        <v>0</v>
      </c>
      <c r="CC24" s="2">
        <f t="shared" si="7"/>
        <v>0</v>
      </c>
      <c r="CD24" s="2">
        <f t="shared" si="8"/>
        <v>0.71000000000000008</v>
      </c>
    </row>
    <row r="25" spans="1:82" x14ac:dyDescent="0.35">
      <c r="A25" s="8">
        <v>4</v>
      </c>
      <c r="B25" s="8" t="s">
        <v>234</v>
      </c>
      <c r="C25" s="8" t="s">
        <v>126</v>
      </c>
      <c r="D25" s="8" t="s">
        <v>161</v>
      </c>
      <c r="E25" s="8">
        <v>13.983333333333</v>
      </c>
      <c r="F25" s="19" t="s">
        <v>250</v>
      </c>
      <c r="G25" s="9">
        <f>COUNTIFS(Tracking!E:E,A25,Tracking!D:D,C25,Tracking!C:C,"5v5")</f>
        <v>0</v>
      </c>
      <c r="H25" s="9">
        <f>COUNTIFS(Tracking!E:E,A25,Tracking!D:D,C25,Tracking!N:N,"y",Tracking!C:C,"5v5")</f>
        <v>0</v>
      </c>
      <c r="I25" s="9">
        <f>COUNTIFS(Tracking!E:E,A25,Tracking!D:D,C25,Tracking!M:M,"y",Tracking!C:C,"5v5")</f>
        <v>0</v>
      </c>
      <c r="J25" s="9">
        <f t="shared" si="0"/>
        <v>6</v>
      </c>
      <c r="K25" s="9">
        <f>COUNTIFS(Tracking!G:G,A25,Tracking!D:D,C25,Tracking!C:C,"5v5")</f>
        <v>4</v>
      </c>
      <c r="L25" s="9">
        <f>COUNTIFS(Tracking!H:H,A25,Tracking!D:D,C25,Tracking!C:C,"5v5")</f>
        <v>2</v>
      </c>
      <c r="M25" s="9">
        <f>COUNTIFS(Tracking!I:I,A25,Tracking!D:D,C25,Tracking!C:C,"5v5")</f>
        <v>0</v>
      </c>
      <c r="N25" s="9">
        <f>COUNTIFS(Tracking!G:G,A25,Tracking!D:D,C25,Tracking!C:C,"5v5",Tracking!M:M,"y")</f>
        <v>1</v>
      </c>
      <c r="O25" s="9">
        <f>COUNTIFS(Tracking!G:G,A25,Tracking!D:D,C25,Tracking!C:C,"5v5",Tracking!J:J,"orrl")+COUNTIFS(Tracking!G:G,A25,Tracking!D:D,C25,Tracking!C:C,"5v5",Tracking!J:J,"orrc")+COUNTIFS(Tracking!G:G,A25,Tracking!D:D,C25,Tracking!C:C,"5v5",Tracking!J:J,"orrr")+COUNTIFS(Tracking!G:G,A25,Tracking!D:D,C25,Tracking!C:C,"5v5",Tracking!J:J,"oelrrl")+COUNTIFS(Tracking!G:G,A25,Tracking!D:D,C25,Tracking!C:C,"5v5",Tracking!J:J,"oelrrc")+COUNTIFS(Tracking!G:G,A25,Tracking!D:D,C25,Tracking!C:C,"5v5",Tracking!J:J,"oelrrr")</f>
        <v>0</v>
      </c>
      <c r="P25" s="9">
        <f>COUNTIFS(Tracking!G:G,A25,Tracking!D:D,C25,Tracking!C:C,"5v5",Tracking!J:J,"opl")+COUNTIFS(Tracking!G:G,A25,Tracking!D:D,C25,Tracking!C:C,"5v5",Tracking!J:J,"opc")+COUNTIFS(Tracking!G:G,A25,Tracking!D:D,C25,Tracking!C:C,"5v5",Tracking!J:J,"opr")+COUNTIFS(Tracking!G:G,A25,Tracking!D:D,C25,Tracking!C:C,"5v5",Tracking!J:J,"oelpl")+COUNTIFS(Tracking!G:G,A25,Tracking!D:D,C25,Tracking!C:C,"5v5",Tracking!J:J,"oelpc")+COUNTIFS(Tracking!G:G,A25,Tracking!D:D,C25,Tracking!C:C,"5v5",Tracking!J:J,"oelpr")</f>
        <v>0</v>
      </c>
      <c r="Q25" s="9">
        <f>COUNTIFS(Tracking!G:G,A25,Tracking!D:D,C25,Tracking!C:C,"5v5",Tracking!J:J,"oell")+COUNTIFS(Tracking!G:G,A25,Tracking!D:D,C25,Tracking!C:C,"5v5",Tracking!J:J,"oelc")+COUNTIFS(Tracking!G:G,A25,Tracking!D:D,C25,Tracking!C:C,"5v5",Tracking!J:J,"oelr")</f>
        <v>0</v>
      </c>
      <c r="R25" s="9">
        <f>COUNTIFS(Tracking!G:G,A25,Tracking!D:D,C25,Tracking!C:C,"5v5",Tracking!J:J,"oc")+COUNTIFS(Tracking!G:G,A25,Tracking!D:D,C25,Tracking!C:C,"5v5",Tracking!J:J,"orrc")+COUNTIFS(Tracking!G:G,A25,Tracking!D:D,C25,Tracking!C:C,"5v5",Tracking!J:J,"oelc")</f>
        <v>0</v>
      </c>
      <c r="S25" s="9">
        <f>COUNTIFS(Tracking!G:G,A25,Tracking!D:D,C25,Tracking!C:C,"5v5",Tracking!J:J,"nl")+COUNTIFS(Tracking!G:G,A25,Tracking!D:D,C25,Tracking!C:C,"5v5",Tracking!J:J,"nc")+COUNTIFS(Tracking!G:G,A25,Tracking!D:D,C25,Tracking!C:C,"5v5",Tracking!J:J,"nr")+COUNTIFS(Tracking!G:G,A25,Tracking!D:D,C25,Tracking!C:C,"5v5",Tracking!J:J,"nsl")+COUNTIFS(Tracking!G:G,A25,Tracking!D:D,C25,Tracking!C:C,"5v5",Tracking!J:J,"nsc")+COUNTIFS(Tracking!G:G,A25,Tracking!D:D,C25,Tracking!C:C,"5v5",Tracking!J:J,"nsr")+COUNTIFS(Tracking!H:H,A25,Tracking!D:D,C25,Tracking!C:C,"5v5",Tracking!K:K,"nl")+COUNTIFS(Tracking!H:H,A25,Tracking!D:D,C25,Tracking!C:C,"5v5",Tracking!K:K,"nc")+COUNTIFS(Tracking!H:H,A25,Tracking!D:D,C25,Tracking!C:C,"5v5",Tracking!K:K,"nr")+COUNTIFS(Tracking!H:H,A25,Tracking!D:D,C25,Tracking!C:C,"5v5",Tracking!K:K,"nsl")+COUNTIFS(Tracking!H:H,A25,Tracking!D:D,C25,Tracking!C:C,"5v5",Tracking!K:K,"nsc")+COUNTIFS(Tracking!H:H,A25,Tracking!D:D,C25,Tracking!C:C,"5v5",Tracking!K:K,"nsr")+COUNTIFS(Tracking!I:I,A25,Tracking!D:D,C25,Tracking!C:C,"5v5",Tracking!L:L,"nl")+COUNTIFS(Tracking!I:I,A25,Tracking!D:D,C25,Tracking!C:C,"5v5",Tracking!L:L,"nc")+COUNTIFS(Tracking!I:I,A25,Tracking!D:D,C25,Tracking!C:C,"5v5",Tracking!L:L,"nr")+COUNTIFS(Tracking!I:I,A25,Tracking!D:D,C25,Tracking!C:C,"5v5",Tracking!L:L,"nsl")+COUNTIFS(Tracking!I:I,A25,Tracking!D:D,C25,Tracking!C:C,"5v5",Tracking!L:L,"nsc")+COUNTIFS(Tracking!I:I,A25,Tracking!D:D,C25,Tracking!C:C,"5v5",Tracking!L:L,"nsr")</f>
        <v>0</v>
      </c>
      <c r="T25" s="9">
        <f>COUNTIFS(Tracking!G:G,A25,Tracking!D:D,C25,Tracking!C:C,"5v5",Tracking!J:J,"dl")+COUNTIFS(Tracking!G:G,A25,Tracking!D:D,C25,Tracking!C:C,"5v5",Tracking!J:J,"dc")+COUNTIFS(Tracking!G:G,A25,Tracking!D:D,C25,Tracking!C:C,"5v5",Tracking!J:J,"dr")+COUNTIFS(Tracking!G:G,A25,Tracking!D:D,C25,Tracking!C:C,"5v5",Tracking!J:J,"dsl")+COUNTIFS(Tracking!G:G,A25,Tracking!D:D,C25,Tracking!C:C,"5v5",Tracking!J:J,"dsc")+COUNTIFS(Tracking!G:G,A25,Tracking!D:D,C25,Tracking!C:C,"5v5",Tracking!J:J,"dsr")+COUNTIFS(Tracking!H:H,A25,Tracking!D:D,C25,Tracking!C:C,"5v5",Tracking!K:K,"dl")+COUNTIFS(Tracking!H:H,A25,Tracking!D:D,C25,Tracking!C:C,"5v5",Tracking!K:K,"dc")+COUNTIFS(Tracking!H:H,A25,Tracking!D:D,C25,Tracking!C:C,"5v5",Tracking!K:K,"dr")+COUNTIFS(Tracking!H:H,A25,Tracking!D:D,C25,Tracking!C:C,"5v5",Tracking!K:K,"dsl")+COUNTIFS(Tracking!H:H,A25,Tracking!D:D,C25,Tracking!C:C,"5v5",Tracking!K:K,"dsc")+COUNTIFS(Tracking!H:H,A25,Tracking!D:D,C25,Tracking!C:C,"5v5",Tracking!K:K,"dsr")+COUNTIFS(Tracking!I:I,A25,Tracking!D:D,C25,Tracking!C:C,"5v5",Tracking!L:L,"dl")+COUNTIFS(Tracking!I:I,A25,Tracking!D:D,C25,Tracking!C:C,"5v5",Tracking!L:L,"dc")+COUNTIFS(Tracking!I:I,A25,Tracking!D:D,C25,Tracking!C:C,"5v5",Tracking!L:L,"dr")+COUNTIFS(Tracking!I:I,A25,Tracking!D:D,C25,Tracking!C:C,"5v5",Tracking!L:L,"dsl")+COUNTIFS(Tracking!I:I,A25,Tracking!D:D,C25,Tracking!C:C,"5v5",Tracking!L:L,"dsc")+COUNTIFS(Tracking!I:I,A25,Tracking!D:D,C25,Tracking!C:C,"5v5",Tracking!L:L,"dsr")</f>
        <v>0</v>
      </c>
      <c r="U25" s="9">
        <f>COUNTIFS(Tracking!E:E,A25,Tracking!D:D,C25,Tracking!C:C,"5v5",Tracking!P:P,"r")</f>
        <v>0</v>
      </c>
      <c r="V25" s="9">
        <f>COUNTIFS(Tracking!G:G,A25,Tracking!D:D,C25,Tracking!C:C,"5v5",Tracking!P:P,"r")+COUNTIFS(Tracking!H:H,A25,Tracking!D:D,C25,Tracking!C:C,"5v5",Tracking!P:P,"r")+COUNTIFS(Tracking!I:I,A25,Tracking!D:D,C25,Tracking!C:C,"5v5",Tracking!P:P,"r")</f>
        <v>0</v>
      </c>
      <c r="W25" s="9">
        <f>COUNTIFS(Tracking!E:E,A25,Tracking!D:D,C25,Tracking!C:C,"5v5",Tracking!P:P,"f")</f>
        <v>0</v>
      </c>
      <c r="X25" s="9">
        <f>COUNTIFS(Tracking!G:G,A25,Tracking!D:D,C25,Tracking!C:C,"5v5",Tracking!P:P,"f")+COUNTIFS(Tracking!H:H,A25,Tracking!D:D,C25,Tracking!C:C,"5v5",Tracking!P:P,"f")+COUNTIFS(Tracking!I:I,A25,Tracking!D:D,C25,Tracking!C:C,"5v5",Tracking!P:P,"f")</f>
        <v>2</v>
      </c>
      <c r="Y25" s="9">
        <f>COUNTIFS(Tracking!E:E,A25,Tracking!D:D,C25,Tracking!C:C,"5v5",Tracking!P:P,"c")</f>
        <v>0</v>
      </c>
      <c r="Z25" s="9">
        <f>COUNTIFS(Tracking!G:G,A25,Tracking!D:D,C25,Tracking!C:C,"5v5",Tracking!P:P,"c")+COUNTIFS(Tracking!H:H,A25,Tracking!D:D,C25,Tracking!C:C,"5v5",Tracking!P:P,"f")+COUNTIFS(Tracking!I:I,A25,Tracking!D:D,C25,Tracking!C:C,"5v5",Tracking!P:P,"f")</f>
        <v>2</v>
      </c>
      <c r="AA25" s="9">
        <f>COUNTIFS(Tracking!E:E,A25,Tracking!D:D,C25,Tracking!C:C,"5v5",Tracking!J:J,"orrl")+COUNTIFS(Tracking!E:E,A25,Tracking!D:D,C25,Tracking!C:C,"5v5",Tracking!J:J,"orrc")+COUNTIFS(Tracking!E:E,A25,Tracking!D:D,C25,Tracking!C:C,"5v5",Tracking!J:J,"orrr")+COUNTIFS(Tracking!E:E,A25,Tracking!D:D,C25,Tracking!C:C,"5v5",Tracking!J:J,"oell")+COUNTIFS(Tracking!E:E,A25,Tracking!D:D,C25,Tracking!C:C,"5v5",Tracking!J:J,"oelc")+COUNTIFS(Tracking!E:E,A25,Tracking!D:D,C25,Tracking!C:C,"5v5",Tracking!J:J,"oelr")</f>
        <v>0</v>
      </c>
      <c r="AB25" s="11">
        <f>COUNTIFS(Tracking!V:V,A25&amp;C25,Tracking!C:C,"5v5")-AD25</f>
        <v>3</v>
      </c>
      <c r="AC25" s="11">
        <f>COUNTIFS(Tracking!V:V,A25&amp;C25,Tracking!C:C,"5v5",Tracking!U:U,"C")</f>
        <v>0</v>
      </c>
      <c r="AD25" s="11">
        <f>COUNTIFS(Tracking!V:V,A25&amp;C25,Tracking!C:C,"5v5",Tracking!U:U,"F")</f>
        <v>0</v>
      </c>
      <c r="AE25" s="11">
        <f>COUNTIFS(Tracking!V:V,A25&amp;C25,Tracking!C:C,"5v5",Tracking!U:U,"C",Tracking!X:X,"Y")</f>
        <v>0</v>
      </c>
      <c r="AF25" s="11">
        <f>COUNTIFS(Tracking!Z:Z,A25&amp;C25,Tracking!C:C,"5v5")</f>
        <v>0</v>
      </c>
      <c r="AG25" s="11">
        <f>COUNTIFS(Tracking!V:V,A25&amp;C25,Tracking!C:C,"5v5",Tracking!U:U,"C",Tracking!AA:AA,"Y")</f>
        <v>0</v>
      </c>
      <c r="AH25" s="11">
        <f>COUNTIFS(Tracking!V:V,A25&amp;C25,Tracking!C:C,"5v5",Tracking!U:U,"D",Tracking!AA:AA,"Y")</f>
        <v>0</v>
      </c>
      <c r="AI25" s="11">
        <f>COUNTIFS(Tracking!AD:AD,A25&amp;C25)</f>
        <v>0</v>
      </c>
      <c r="AJ25" s="5">
        <f>COUNTIFS(Tracking!AE:AE,A25&amp;C25,Tracking!C:C,"5v5")+AK25</f>
        <v>9</v>
      </c>
      <c r="AK25" s="5">
        <f>COUNTIFS(Tracking!AB:AB,A25&amp;C25,Tracking!C:C,"5v5")</f>
        <v>7</v>
      </c>
      <c r="AL25" s="5">
        <f>COUNTIFS(Tracking!AB:AB,A25&amp;C25,Tracking!C:C,"5v5",Tracking!AC:AC,"CLE")+COUNTIFS(Tracking!AB:AB,A25&amp;C25,Tracking!C:C,"5v5",Tracking!AC:AC,"CEX")+COUNTIFS(Tracking!AB:AB,A25&amp;C25,Tracking!C:C,"5v5",Tracking!AC:AC,"PEX")+COUNTIFS(Tracking!AE:AE,A25&amp;C25,Tracking!C:C,"5v5",Tracking!AF:AF,"CLE")+COUNTIFS(Tracking!AE:AE,A25&amp;C25,Tracking!C:C,"5v5",Tracking!AF:AF,"CEX")+COUNTIFS(Tracking!AE:AE,A25&amp;C25,Tracking!C:C,"5v5",Tracking!AF:AF,"PEX")</f>
        <v>1</v>
      </c>
      <c r="AM25" s="5">
        <f>COUNTIFS(Tracking!AB:AB,A25&amp;C25,Tracking!C:C,"5v5",Tracking!AC:AC,"CEX")+COUNTIFS(Tracking!AB:AB,A25&amp;C25,Tracking!C:C,"5v5",Tracking!AC:AC,"PEX")+COUNTIFS(Tracking!AE:AE,A25&amp;C25,Tracking!C:C,"5v5",Tracking!AF:AF,"CEX")+COUNTIFS(Tracking!AE:AE,A25&amp;C25,Tracking!C:C,"5v5",Tracking!AF:AF,"PEX")</f>
        <v>1</v>
      </c>
      <c r="AN25" s="5">
        <f>COUNTIFS(Tracking!AB:AB,A25&amp;C25,Tracking!C:C,"5v5",Tracking!AC:AC,"CEX")+COUNTIFS(Tracking!AE:AE,A25&amp;C25,Tracking!C:C,"5v5",Tracking!AF:AF,"CEX")</f>
        <v>0</v>
      </c>
      <c r="AO25" s="5">
        <f>COUNTIFS(Tracking!AB:AB,A25&amp;C25,Tracking!C:C,"5v5",Tracking!AC:AC,"PEX")</f>
        <v>0</v>
      </c>
      <c r="AP25" s="5">
        <f>COUNTIFS(Tracking!AB:AB,A25&amp;C25,Tracking!C:C,"5v5",Tracking!AC:AC,"CLE")+COUNTIFS(Tracking!AE:AE,A25&amp;C25,Tracking!C:C,"5v5",Tracking!AF:AF,"CLE")</f>
        <v>0</v>
      </c>
      <c r="AQ25" s="5">
        <f>COUNTIFS(Tracking!AB:AB,A25&amp;C25,Tracking!C:C,"5v5",Tracking!AC:AC,"MEX")</f>
        <v>1</v>
      </c>
      <c r="AR25" s="5">
        <f>COUNTIFS(Tracking!AB:AB,A25&amp;C25,Tracking!C:C,"5v5",Tracking!AF:AF,"CEX")+COUNTIFS(Tracking!AB:AB,A25&amp;C25,Tracking!C:C,"5v5",Tracking!AF:AF,"PEX")+COUNTIFS(Tracking!AB:AB,A25&amp;C25,Tracking!C:C,"5v5",Tracking!AF:AF,"CLE")+COUNTIFS(Tracking!AB:AB,A25&amp;C25,Tracking!C:C,"5v5",Tracking!AC:AC,"CEX")+COUNTIFS(Tracking!AB:AB,A25&amp;C25,Tracking!C:C,"5v5",Tracking!AC:AC,"PEX")</f>
        <v>2</v>
      </c>
      <c r="AS25" s="5">
        <f>COUNTIFS(Tracking!AB:AB,A25&amp;C25,Tracking!C:C,"5v5",Tracking!AC:AC,"BOT")+COUNTIFS(Tracking!AB:AB,A25&amp;C25,Tracking!C:C,"5v5",Tracking!AF:AF,"FEX")</f>
        <v>2</v>
      </c>
      <c r="AT25" s="5">
        <f>COUNTIFS(Tracking!AB:AB,A25&amp;C25,Tracking!C:C,"5v5",Tracking!AC:AC,"EXC")</f>
        <v>5</v>
      </c>
      <c r="AU25" s="5">
        <f>COUNTIFS(Tracking!AB:AB,A25&amp;C25,Tracking!C:C,"5v5",Tracking!AC:AC,"FEX")+COUNTIFS(Tracking!AE:AE,A25&amp;C25,Tracking!C:C,"5v5",Tracking!AF:AF,"FEX")</f>
        <v>2</v>
      </c>
      <c r="AV25" s="5">
        <f>COUNTIFS(Tracking!AB:AB,A25&amp;C25,Tracking!C:C,"5v5",Tracking!AC:AC,"CLE")+COUNTIFS(Tracking!AB:AB,A25&amp;C25,Tracking!C:C,"5v5",Tracking!AC:AC,"CEX")+COUNTIFS(Tracking!AB:AB,A25&amp;C25,Tracking!C:C,"5v5",Tracking!AC:AC,"PEX")+COUNTIFS(Tracking!AB:AB,A25&amp;C25,Tracking!C:C,"5v5",Tracking!AC:AC,"FEX")+COUNTIFS(Tracking!AB:AB,A25&amp;C25,Tracking!C:C,"5v5",Tracking!AC:AC,"CLE")</f>
        <v>1</v>
      </c>
      <c r="AW25" s="5">
        <f>COUNTIFS(Tracking!AE:AE,A25&amp;C25,Tracking!C:C,"5v5",Tracking!AF:AF,"CLE")+COUNTIFS(Tracking!AE:AE,A25&amp;C25,Tracking!C:C,"5v5",Tracking!AF:AF,"CEX")+COUNTIFS(Tracking!AE:AE,A25&amp;C25,Tracking!C:C,"5v5",Tracking!AF:AF,"PEX")+COUNTIFS(Tracking!AE:AE,A25&amp;C25,Tracking!C:C,"5v5",Tracking!AF:AF,"CLE")</f>
        <v>1</v>
      </c>
      <c r="AX25" s="1">
        <f>COUNTIFS(Tracking!W:W,A25&amp;C25,Tracking!C:C,"5v5")</f>
        <v>2</v>
      </c>
      <c r="AY25" s="1">
        <f>COUNTIFS(Tracking!W:W,A25&amp;C25,Tracking!C:C,"5v5",Tracking!U:U,"C")</f>
        <v>1</v>
      </c>
      <c r="AZ25" s="1">
        <f>COUNTIFS(Tracking!W:W,A25&amp;C25,Tracking!C:C,"5v5",Tracking!U:U,"F")</f>
        <v>0</v>
      </c>
      <c r="BA25" s="1">
        <f>COUNTIFS(Tracking!W:W,A25&amp;C25,Tracking!C:C,"5v5",Tracking!X:X,"Y")</f>
        <v>0</v>
      </c>
      <c r="BB25" s="1">
        <f>COUNTIFS(Tracking!W:W,A25&amp;C25,Tracking!C:C,"5v5",Tracking!U:U,"C",Tracking!AA:AA,"Y")</f>
        <v>0</v>
      </c>
      <c r="BC25" s="1">
        <f>COUNTIFS(Tracking!W:W,A25&amp;C25,Tracking!C:C,"5v5",Tracking!U:U,"D",Tracking!AA:AA,"Y")</f>
        <v>0</v>
      </c>
      <c r="BD25" s="10">
        <f>COUNTIFS(Tracking!V:V,A25&amp;C25,Tracking!C:C,"5v4")</f>
        <v>0</v>
      </c>
      <c r="BE25" s="10">
        <f>COUNTIFS(Tracking!V:V,A25&amp;C25,Tracking!C:C,"5v4",Tracking!U:U,"C")</f>
        <v>0</v>
      </c>
      <c r="BF25" s="10">
        <f>COUNTIFS(Tracking!V:V,A25&amp;C25,Tracking!C:C,"5v4",Tracking!X:X,"Y")</f>
        <v>0</v>
      </c>
      <c r="BG25" s="10">
        <f>COUNTIFS(Tracking!V:V,A25&amp;C25,Tracking!C:C,"4v5")</f>
        <v>0</v>
      </c>
      <c r="BH25" s="10">
        <f>COUNTIFS(Tracking!W:W,A25&amp;C25,Tracking!C:C,"5v4",Tracking!U:U,"D")+COUNTIFS(Tracking!W:W,A25&amp;C25,Tracking!C:C,"5v4",Tracking!U:U,"F")</f>
        <v>0</v>
      </c>
      <c r="BI25" s="10">
        <f>COUNTIFS(Tracking!E:E,A25,Tracking!D:D,C25,Tracking!C:C,"5v4")</f>
        <v>0</v>
      </c>
      <c r="BJ25" s="10">
        <f>COUNTIFS(Tracking!G:G,A25,Tracking!D:D,C25,Tracking!C:C,"5v4")+COUNTIFS(Tracking!H:H,A25,Tracking!D:D,C25,Tracking!C:C,"5v4")+COUNTIFS(Tracking!I:I,A25,Tracking!D:D,C25,Tracking!C:C,"5v4")</f>
        <v>0</v>
      </c>
      <c r="BK25" s="10">
        <f>COUNTIFS(Tracking!G:G,A25,Tracking!D:D,C25,Tracking!C:C,"5v4")</f>
        <v>0</v>
      </c>
      <c r="BL25" s="10">
        <f>COUNTIFS(Tracking!E:E,A25,Tracking!D:D,C25,Tracking!C:C,"5v4",Tracking!M:M,"Y")</f>
        <v>0</v>
      </c>
      <c r="BM25" s="10">
        <f>COUNTIFS(Tracking!G:G,A25,Tracking!D:D,C25,Tracking!C:C,"5v4",Tracking!M:M,"Y")</f>
        <v>0</v>
      </c>
      <c r="BN25" s="10">
        <f>COUNTIFS(Tracking!G:G,A25,Tracking!D:D,C25,Tracking!J:J,"orrl",Tracking!C:C,"5v4")+COUNTIFS(Tracking!G:G,A25,Tracking!D:D,C25,Tracking!J:J,"orrc",Tracking!C:C,"5v4")+COUNTIFS(Tracking!G:G,A25,Tracking!D:D,C25,Tracking!J:J,"orrr",Tracking!C:C,"5v4")</f>
        <v>0</v>
      </c>
      <c r="BO25" s="10">
        <f>COUNTIFS(Tracking!G:G,A25,Tracking!D:D,C25,Tracking!C:C,"5v4",Tracking!J:J,"opl")+COUNTIFS(Tracking!G:G,A25,Tracking!D:D,C25,Tracking!C:C,"5v4",Tracking!J:J,"opc")+COUNTIFS(Tracking!G:G,A25,Tracking!D:D,C25,Tracking!C:C,"5v4",Tracking!J:J,"opr")+COUNTIFS(Tracking!G:G,A25,Tracking!D:D,C25,Tracking!C:C,"5v4",Tracking!J:J,"oelpl")+COUNTIFS(Tracking!G:G,A25,Tracking!D:D,C25,Tracking!C:C,"5v4",Tracking!J:J,"oelpc")+COUNTIFS(Tracking!G:G,A25,Tracking!D:D,C25,Tracking!C:C,"5v4",Tracking!J:J,"oelpr")</f>
        <v>0</v>
      </c>
      <c r="BP25" s="10">
        <f>COUNTIFS(Tracking!G:G,A25,Tracking!D:D,C25,Tracking!C:C,"5v4",Tracking!J:J,"oell")+COUNTIFS(Tracking!G:G,A25,Tracking!D:D,C25,Tracking!C:C,"5v4",Tracking!J:J,"oelc")+COUNTIFS(Tracking!G:G,A25,Tracking!D:D,C25,Tracking!C:C,"5v4",Tracking!J:J,"oelr")</f>
        <v>0</v>
      </c>
      <c r="BQ25" s="12">
        <f>COUNTIFS(Tracking!E:E,A25,Tracking!D:D,C25,Tracking!C:C,"5v5",Tracking!F:F,"o")</f>
        <v>0</v>
      </c>
      <c r="BR25" s="12">
        <f>COUNTIFS(Tracking!E:E,A25,Tracking!D:D,C25,Tracking!C:C,"5v5",Tracking!F:F,"r")</f>
        <v>0</v>
      </c>
      <c r="BS25" s="12">
        <f>COUNTIFS(Tracking!E:E,A25,Tracking!D:D,C25,Tracking!C:C,"5v5",Tracking!F:F,"t")</f>
        <v>0</v>
      </c>
      <c r="BT25" s="12">
        <f>COUNTIFS(Tracking!G:G,A25,Tracking!D:D,C25,Tracking!C:C,"5v5",Tracking!F:F,"o")</f>
        <v>0</v>
      </c>
      <c r="BU25" s="12">
        <f>COUNTIFS(Tracking!E:E,A24,Tracking!D:D,C25,Tracking!C:C,"5v5",Tracking!F:F,"r")</f>
        <v>0</v>
      </c>
      <c r="BV25" s="12">
        <f>COUNTIFS(Tracking!G:G,A25,Tracking!D:D,C25,Tracking!C:C,"5v5",Tracking!F:F,"T")</f>
        <v>1</v>
      </c>
      <c r="BW25" s="2">
        <f t="shared" si="1"/>
        <v>0.47000000000000003</v>
      </c>
      <c r="BX25" s="2">
        <f t="shared" si="2"/>
        <v>0.48</v>
      </c>
      <c r="BY25" s="2">
        <f t="shared" si="3"/>
        <v>0</v>
      </c>
      <c r="BZ25" s="2">
        <f t="shared" si="4"/>
        <v>4.5000000000000005E-2</v>
      </c>
      <c r="CA25" s="2">
        <f t="shared" si="5"/>
        <v>-5.5000000000000007E-2</v>
      </c>
      <c r="CB25" s="2">
        <f t="shared" si="6"/>
        <v>0</v>
      </c>
      <c r="CC25" s="2">
        <f t="shared" si="7"/>
        <v>0</v>
      </c>
      <c r="CD25" s="2">
        <f t="shared" si="8"/>
        <v>0.47000000000000003</v>
      </c>
    </row>
    <row r="26" spans="1:82" x14ac:dyDescent="0.35">
      <c r="A26" s="8">
        <v>20</v>
      </c>
      <c r="B26" s="8" t="s">
        <v>235</v>
      </c>
      <c r="C26" s="8" t="s">
        <v>126</v>
      </c>
      <c r="D26" s="8" t="s">
        <v>170</v>
      </c>
      <c r="E26" s="8">
        <v>10.583333333333</v>
      </c>
      <c r="F26" s="19" t="s">
        <v>250</v>
      </c>
      <c r="G26" s="9">
        <f>COUNTIFS(Tracking!E:E,A26,Tracking!D:D,C26,Tracking!C:C,"5v5")</f>
        <v>4</v>
      </c>
      <c r="H26" s="9">
        <f>COUNTIFS(Tracking!E:E,A26,Tracking!D:D,C26,Tracking!N:N,"y",Tracking!C:C,"5v5")</f>
        <v>3</v>
      </c>
      <c r="I26" s="9">
        <f>COUNTIFS(Tracking!E:E,A26,Tracking!D:D,C26,Tracking!M:M,"y",Tracking!C:C,"5v5")</f>
        <v>2</v>
      </c>
      <c r="J26" s="9">
        <f t="shared" si="0"/>
        <v>3</v>
      </c>
      <c r="K26" s="9">
        <f>COUNTIFS(Tracking!G:G,A26,Tracking!D:D,C26,Tracking!C:C,"5v5")</f>
        <v>2</v>
      </c>
      <c r="L26" s="9">
        <f>COUNTIFS(Tracking!H:H,A26,Tracking!D:D,C26,Tracking!C:C,"5v5")</f>
        <v>1</v>
      </c>
      <c r="M26" s="9">
        <f>COUNTIFS(Tracking!I:I,A26,Tracking!D:D,C26,Tracking!C:C,"5v5")</f>
        <v>0</v>
      </c>
      <c r="N26" s="9">
        <f>COUNTIFS(Tracking!G:G,A26,Tracking!D:D,C26,Tracking!C:C,"5v5",Tracking!M:M,"y")</f>
        <v>1</v>
      </c>
      <c r="O26" s="9">
        <f>COUNTIFS(Tracking!G:G,A26,Tracking!D:D,C26,Tracking!C:C,"5v5",Tracking!J:J,"orrl")+COUNTIFS(Tracking!G:G,A26,Tracking!D:D,C26,Tracking!C:C,"5v5",Tracking!J:J,"orrc")+COUNTIFS(Tracking!G:G,A26,Tracking!D:D,C26,Tracking!C:C,"5v5",Tracking!J:J,"orrr")+COUNTIFS(Tracking!G:G,A26,Tracking!D:D,C26,Tracking!C:C,"5v5",Tracking!J:J,"oelrrl")+COUNTIFS(Tracking!G:G,A26,Tracking!D:D,C26,Tracking!C:C,"5v5",Tracking!J:J,"oelrrc")+COUNTIFS(Tracking!G:G,A26,Tracking!D:D,C26,Tracking!C:C,"5v5",Tracking!J:J,"oelrrr")</f>
        <v>0</v>
      </c>
      <c r="P26" s="9">
        <f>COUNTIFS(Tracking!G:G,A26,Tracking!D:D,C26,Tracking!C:C,"5v5",Tracking!J:J,"opl")+COUNTIFS(Tracking!G:G,A26,Tracking!D:D,C26,Tracking!C:C,"5v5",Tracking!J:J,"opc")+COUNTIFS(Tracking!G:G,A26,Tracking!D:D,C26,Tracking!C:C,"5v5",Tracking!J:J,"opr")+COUNTIFS(Tracking!G:G,A26,Tracking!D:D,C26,Tracking!C:C,"5v5",Tracking!J:J,"oelpl")+COUNTIFS(Tracking!G:G,A26,Tracking!D:D,C26,Tracking!C:C,"5v5",Tracking!J:J,"oelpc")+COUNTIFS(Tracking!G:G,A26,Tracking!D:D,C26,Tracking!C:C,"5v5",Tracking!J:J,"oelpr")</f>
        <v>0</v>
      </c>
      <c r="Q26" s="9">
        <f>COUNTIFS(Tracking!G:G,A26,Tracking!D:D,C26,Tracking!C:C,"5v5",Tracking!J:J,"oell")+COUNTIFS(Tracking!G:G,A26,Tracking!D:D,C26,Tracking!C:C,"5v5",Tracking!J:J,"oelc")+COUNTIFS(Tracking!G:G,A26,Tracking!D:D,C26,Tracking!C:C,"5v5",Tracking!J:J,"oelr")</f>
        <v>0</v>
      </c>
      <c r="R26" s="9">
        <f>COUNTIFS(Tracking!G:G,A26,Tracking!D:D,C26,Tracking!C:C,"5v5",Tracking!J:J,"oc")+COUNTIFS(Tracking!G:G,A26,Tracking!D:D,C26,Tracking!C:C,"5v5",Tracking!J:J,"orrc")+COUNTIFS(Tracking!G:G,A26,Tracking!D:D,C26,Tracking!C:C,"5v5",Tracking!J:J,"oelc")</f>
        <v>0</v>
      </c>
      <c r="S26" s="9">
        <f>COUNTIFS(Tracking!G:G,A26,Tracking!D:D,C26,Tracking!C:C,"5v5",Tracking!J:J,"nl")+COUNTIFS(Tracking!G:G,A26,Tracking!D:D,C26,Tracking!C:C,"5v5",Tracking!J:J,"nc")+COUNTIFS(Tracking!G:G,A26,Tracking!D:D,C26,Tracking!C:C,"5v5",Tracking!J:J,"nr")+COUNTIFS(Tracking!G:G,A26,Tracking!D:D,C26,Tracking!C:C,"5v5",Tracking!J:J,"nsl")+COUNTIFS(Tracking!G:G,A26,Tracking!D:D,C26,Tracking!C:C,"5v5",Tracking!J:J,"nsc")+COUNTIFS(Tracking!G:G,A26,Tracking!D:D,C26,Tracking!C:C,"5v5",Tracking!J:J,"nsr")+COUNTIFS(Tracking!H:H,A26,Tracking!D:D,C26,Tracking!C:C,"5v5",Tracking!K:K,"nl")+COUNTIFS(Tracking!H:H,A26,Tracking!D:D,C26,Tracking!C:C,"5v5",Tracking!K:K,"nc")+COUNTIFS(Tracking!H:H,A26,Tracking!D:D,C26,Tracking!C:C,"5v5",Tracking!K:K,"nr")+COUNTIFS(Tracking!H:H,A26,Tracking!D:D,C26,Tracking!C:C,"5v5",Tracking!K:K,"nsl")+COUNTIFS(Tracking!H:H,A26,Tracking!D:D,C26,Tracking!C:C,"5v5",Tracking!K:K,"nsc")+COUNTIFS(Tracking!H:H,A26,Tracking!D:D,C26,Tracking!C:C,"5v5",Tracking!K:K,"nsr")+COUNTIFS(Tracking!I:I,A26,Tracking!D:D,C26,Tracking!C:C,"5v5",Tracking!L:L,"nl")+COUNTIFS(Tracking!I:I,A26,Tracking!D:D,C26,Tracking!C:C,"5v5",Tracking!L:L,"nc")+COUNTIFS(Tracking!I:I,A26,Tracking!D:D,C26,Tracking!C:C,"5v5",Tracking!L:L,"nr")+COUNTIFS(Tracking!I:I,A26,Tracking!D:D,C26,Tracking!C:C,"5v5",Tracking!L:L,"nsl")+COUNTIFS(Tracking!I:I,A26,Tracking!D:D,C26,Tracking!C:C,"5v5",Tracking!L:L,"nsc")+COUNTIFS(Tracking!I:I,A26,Tracking!D:D,C26,Tracking!C:C,"5v5",Tracking!L:L,"nsr")</f>
        <v>0</v>
      </c>
      <c r="T26" s="9">
        <f>COUNTIFS(Tracking!G:G,A26,Tracking!D:D,C26,Tracking!C:C,"5v5",Tracking!J:J,"dl")+COUNTIFS(Tracking!G:G,A26,Tracking!D:D,C26,Tracking!C:C,"5v5",Tracking!J:J,"dc")+COUNTIFS(Tracking!G:G,A26,Tracking!D:D,C26,Tracking!C:C,"5v5",Tracking!J:J,"dr")+COUNTIFS(Tracking!G:G,A26,Tracking!D:D,C26,Tracking!C:C,"5v5",Tracking!J:J,"dsl")+COUNTIFS(Tracking!G:G,A26,Tracking!D:D,C26,Tracking!C:C,"5v5",Tracking!J:J,"dsc")+COUNTIFS(Tracking!G:G,A26,Tracking!D:D,C26,Tracking!C:C,"5v5",Tracking!J:J,"dsr")+COUNTIFS(Tracking!H:H,A26,Tracking!D:D,C26,Tracking!C:C,"5v5",Tracking!K:K,"dl")+COUNTIFS(Tracking!H:H,A26,Tracking!D:D,C26,Tracking!C:C,"5v5",Tracking!K:K,"dc")+COUNTIFS(Tracking!H:H,A26,Tracking!D:D,C26,Tracking!C:C,"5v5",Tracking!K:K,"dr")+COUNTIFS(Tracking!H:H,A26,Tracking!D:D,C26,Tracking!C:C,"5v5",Tracking!K:K,"dsl")+COUNTIFS(Tracking!H:H,A26,Tracking!D:D,C26,Tracking!C:C,"5v5",Tracking!K:K,"dsc")+COUNTIFS(Tracking!H:H,A26,Tracking!D:D,C26,Tracking!C:C,"5v5",Tracking!K:K,"dsr")+COUNTIFS(Tracking!I:I,A26,Tracking!D:D,C26,Tracking!C:C,"5v5",Tracking!L:L,"dl")+COUNTIFS(Tracking!I:I,A26,Tracking!D:D,C26,Tracking!C:C,"5v5",Tracking!L:L,"dc")+COUNTIFS(Tracking!I:I,A26,Tracking!D:D,C26,Tracking!C:C,"5v5",Tracking!L:L,"dr")+COUNTIFS(Tracking!I:I,A26,Tracking!D:D,C26,Tracking!C:C,"5v5",Tracking!L:L,"dsl")+COUNTIFS(Tracking!I:I,A26,Tracking!D:D,C26,Tracking!C:C,"5v5",Tracking!L:L,"dsc")+COUNTIFS(Tracking!I:I,A26,Tracking!D:D,C26,Tracking!C:C,"5v5",Tracking!L:L,"dsr")</f>
        <v>0</v>
      </c>
      <c r="U26" s="9">
        <f>COUNTIFS(Tracking!E:E,A26,Tracking!D:D,C26,Tracking!C:C,"5v5",Tracking!P:P,"r")</f>
        <v>4</v>
      </c>
      <c r="V26" s="9">
        <f>COUNTIFS(Tracking!G:G,A26,Tracking!D:D,C26,Tracking!C:C,"5v5",Tracking!P:P,"r")+COUNTIFS(Tracking!H:H,A26,Tracking!D:D,C26,Tracking!C:C,"5v5",Tracking!P:P,"r")+COUNTIFS(Tracking!I:I,A26,Tracking!D:D,C26,Tracking!C:C,"5v5",Tracking!P:P,"r")</f>
        <v>2</v>
      </c>
      <c r="W26" s="9">
        <f>COUNTIFS(Tracking!E:E,A26,Tracking!D:D,C26,Tracking!C:C,"5v5",Tracking!P:P,"f")</f>
        <v>0</v>
      </c>
      <c r="X26" s="9">
        <f>COUNTIFS(Tracking!G:G,A26,Tracking!D:D,C26,Tracking!C:C,"5v5",Tracking!P:P,"f")+COUNTIFS(Tracking!H:H,A26,Tracking!D:D,C26,Tracking!C:C,"5v5",Tracking!P:P,"f")+COUNTIFS(Tracking!I:I,A26,Tracking!D:D,C26,Tracking!C:C,"5v5",Tracking!P:P,"f")</f>
        <v>0</v>
      </c>
      <c r="Y26" s="9">
        <f>COUNTIFS(Tracking!E:E,A26,Tracking!D:D,C26,Tracking!C:C,"5v5",Tracking!P:P,"c")</f>
        <v>0</v>
      </c>
      <c r="Z26" s="9">
        <f>COUNTIFS(Tracking!G:G,A26,Tracking!D:D,C26,Tracking!C:C,"5v5",Tracking!P:P,"c")+COUNTIFS(Tracking!H:H,A26,Tracking!D:D,C26,Tracking!C:C,"5v5",Tracking!P:P,"f")+COUNTIFS(Tracking!I:I,A26,Tracking!D:D,C26,Tracking!C:C,"5v5",Tracking!P:P,"f")</f>
        <v>0</v>
      </c>
      <c r="AA26" s="9">
        <f>COUNTIFS(Tracking!E:E,A26,Tracking!D:D,C26,Tracking!C:C,"5v5",Tracking!J:J,"orrl")+COUNTIFS(Tracking!E:E,A26,Tracking!D:D,C26,Tracking!C:C,"5v5",Tracking!J:J,"orrc")+COUNTIFS(Tracking!E:E,A26,Tracking!D:D,C26,Tracking!C:C,"5v5",Tracking!J:J,"orrr")+COUNTIFS(Tracking!E:E,A26,Tracking!D:D,C26,Tracking!C:C,"5v5",Tracking!J:J,"oell")+COUNTIFS(Tracking!E:E,A26,Tracking!D:D,C26,Tracking!C:C,"5v5",Tracking!J:J,"oelc")+COUNTIFS(Tracking!E:E,A26,Tracking!D:D,C26,Tracking!C:C,"5v5",Tracking!J:J,"oelr")</f>
        <v>0</v>
      </c>
      <c r="AB26" s="11">
        <f>COUNTIFS(Tracking!V:V,A26&amp;C26,Tracking!C:C,"5v5")-AD26</f>
        <v>6</v>
      </c>
      <c r="AC26" s="11">
        <f>COUNTIFS(Tracking!V:V,A26&amp;C26,Tracking!C:C,"5v5",Tracking!U:U,"C")</f>
        <v>4</v>
      </c>
      <c r="AD26" s="11">
        <f>COUNTIFS(Tracking!V:V,A26&amp;C26,Tracking!C:C,"5v5",Tracking!U:U,"F")</f>
        <v>0</v>
      </c>
      <c r="AE26" s="11">
        <f>COUNTIFS(Tracking!V:V,A26&amp;C26,Tracking!C:C,"5v5",Tracking!U:U,"C",Tracking!X:X,"Y")</f>
        <v>1</v>
      </c>
      <c r="AF26" s="11">
        <f>COUNTIFS(Tracking!Z:Z,A26&amp;C26,Tracking!C:C,"5v5")</f>
        <v>1</v>
      </c>
      <c r="AG26" s="11">
        <f>COUNTIFS(Tracking!V:V,A26&amp;C26,Tracking!C:C,"5v5",Tracking!U:U,"C",Tracking!AA:AA,"Y")</f>
        <v>2</v>
      </c>
      <c r="AH26" s="11">
        <f>COUNTIFS(Tracking!V:V,A26&amp;C26,Tracking!C:C,"5v5",Tracking!U:U,"D",Tracking!AA:AA,"Y")</f>
        <v>1</v>
      </c>
      <c r="AI26" s="11">
        <f>COUNTIFS(Tracking!AD:AD,A26&amp;C26)</f>
        <v>0</v>
      </c>
      <c r="AJ26" s="5">
        <f>COUNTIFS(Tracking!AE:AE,A26&amp;C26,Tracking!C:C,"5v5")+AK26</f>
        <v>4</v>
      </c>
      <c r="AK26" s="5">
        <f>COUNTIFS(Tracking!AB:AB,A26&amp;C26,Tracking!C:C,"5v5")</f>
        <v>2</v>
      </c>
      <c r="AL26" s="5">
        <f>COUNTIFS(Tracking!AB:AB,A26&amp;C26,Tracking!C:C,"5v5",Tracking!AC:AC,"CLE")+COUNTIFS(Tracking!AB:AB,A26&amp;C26,Tracking!C:C,"5v5",Tracking!AC:AC,"CEX")+COUNTIFS(Tracking!AB:AB,A26&amp;C26,Tracking!C:C,"5v5",Tracking!AC:AC,"PEX")+COUNTIFS(Tracking!AE:AE,A26&amp;C26,Tracking!C:C,"5v5",Tracking!AF:AF,"CLE")+COUNTIFS(Tracking!AE:AE,A26&amp;C26,Tracking!C:C,"5v5",Tracking!AF:AF,"CEX")+COUNTIFS(Tracking!AE:AE,A26&amp;C26,Tracking!C:C,"5v5",Tracking!AF:AF,"PEX")</f>
        <v>1</v>
      </c>
      <c r="AM26" s="5">
        <f>COUNTIFS(Tracking!AB:AB,A26&amp;C26,Tracking!C:C,"5v5",Tracking!AC:AC,"CEX")+COUNTIFS(Tracking!AB:AB,A26&amp;C26,Tracking!C:C,"5v5",Tracking!AC:AC,"PEX")+COUNTIFS(Tracking!AE:AE,A26&amp;C26,Tracking!C:C,"5v5",Tracking!AF:AF,"CEX")+COUNTIFS(Tracking!AE:AE,A26&amp;C26,Tracking!C:C,"5v5",Tracking!AF:AF,"PEX")</f>
        <v>1</v>
      </c>
      <c r="AN26" s="5">
        <f>COUNTIFS(Tracking!AB:AB,A26&amp;C26,Tracking!C:C,"5v5",Tracking!AC:AC,"CEX")+COUNTIFS(Tracking!AE:AE,A26&amp;C26,Tracking!C:C,"5v5",Tracking!AF:AF,"CEX")</f>
        <v>0</v>
      </c>
      <c r="AO26" s="5">
        <f>COUNTIFS(Tracking!AB:AB,A26&amp;C26,Tracking!C:C,"5v5",Tracking!AC:AC,"PEX")</f>
        <v>1</v>
      </c>
      <c r="AP26" s="5">
        <f>COUNTIFS(Tracking!AB:AB,A26&amp;C26,Tracking!C:C,"5v5",Tracking!AC:AC,"CLE")+COUNTIFS(Tracking!AE:AE,A26&amp;C26,Tracking!C:C,"5v5",Tracking!AF:AF,"CLE")</f>
        <v>0</v>
      </c>
      <c r="AQ26" s="5">
        <f>COUNTIFS(Tracking!AB:AB,A26&amp;C26,Tracking!C:C,"5v5",Tracking!AC:AC,"MEX")</f>
        <v>0</v>
      </c>
      <c r="AR26" s="5">
        <f>COUNTIFS(Tracking!AB:AB,A26&amp;C26,Tracking!C:C,"5v5",Tracking!AF:AF,"CEX")+COUNTIFS(Tracking!AB:AB,A26&amp;C26,Tracking!C:C,"5v5",Tracking!AF:AF,"PEX")+COUNTIFS(Tracking!AB:AB,A26&amp;C26,Tracking!C:C,"5v5",Tracking!AF:AF,"CLE")+COUNTIFS(Tracking!AB:AB,A26&amp;C26,Tracking!C:C,"5v5",Tracking!AC:AC,"CEX")+COUNTIFS(Tracking!AB:AB,A26&amp;C26,Tracking!C:C,"5v5",Tracking!AC:AC,"PEX")</f>
        <v>1</v>
      </c>
      <c r="AS26" s="5">
        <f>COUNTIFS(Tracking!AB:AB,A26&amp;C26,Tracking!C:C,"5v5",Tracking!AC:AC,"BOT")+COUNTIFS(Tracking!AB:AB,A26&amp;C26,Tracking!C:C,"5v5",Tracking!AF:AF,"FEX")</f>
        <v>0</v>
      </c>
      <c r="AT26" s="5">
        <f>COUNTIFS(Tracking!AB:AB,A26&amp;C26,Tracking!C:C,"5v5",Tracking!AC:AC,"EXC")</f>
        <v>0</v>
      </c>
      <c r="AU26" s="5">
        <f>COUNTIFS(Tracking!AB:AB,A26&amp;C26,Tracking!C:C,"5v5",Tracking!AC:AC,"FEX")+COUNTIFS(Tracking!AE:AE,A26&amp;C26,Tracking!C:C,"5v5",Tracking!AF:AF,"FEX")</f>
        <v>2</v>
      </c>
      <c r="AV26" s="5">
        <f>COUNTIFS(Tracking!AB:AB,A26&amp;C26,Tracking!C:C,"5v5",Tracking!AC:AC,"CLE")+COUNTIFS(Tracking!AB:AB,A26&amp;C26,Tracking!C:C,"5v5",Tracking!AC:AC,"CEX")+COUNTIFS(Tracking!AB:AB,A26&amp;C26,Tracking!C:C,"5v5",Tracking!AC:AC,"PEX")+COUNTIFS(Tracking!AB:AB,A26&amp;C26,Tracking!C:C,"5v5",Tracking!AC:AC,"FEX")+COUNTIFS(Tracking!AB:AB,A26&amp;C26,Tracking!C:C,"5v5",Tracking!AC:AC,"CLE")</f>
        <v>2</v>
      </c>
      <c r="AW26" s="5">
        <f>COUNTIFS(Tracking!AE:AE,A26&amp;C26,Tracking!C:C,"5v5",Tracking!AF:AF,"CLE")+COUNTIFS(Tracking!AE:AE,A26&amp;C26,Tracking!C:C,"5v5",Tracking!AF:AF,"CEX")+COUNTIFS(Tracking!AE:AE,A26&amp;C26,Tracking!C:C,"5v5",Tracking!AF:AF,"PEX")+COUNTIFS(Tracking!AE:AE,A26&amp;C26,Tracking!C:C,"5v5",Tracking!AF:AF,"CLE")</f>
        <v>0</v>
      </c>
      <c r="AX26" s="1">
        <f>COUNTIFS(Tracking!W:W,A26&amp;C26,Tracking!C:C,"5v5")</f>
        <v>0</v>
      </c>
      <c r="AY26" s="1">
        <f>COUNTIFS(Tracking!W:W,A26&amp;C26,Tracking!C:C,"5v5",Tracking!U:U,"C")</f>
        <v>0</v>
      </c>
      <c r="AZ26" s="1">
        <f>COUNTIFS(Tracking!W:W,A26&amp;C26,Tracking!C:C,"5v5",Tracking!U:U,"F")</f>
        <v>0</v>
      </c>
      <c r="BA26" s="1">
        <f>COUNTIFS(Tracking!W:W,A26&amp;C26,Tracking!C:C,"5v5",Tracking!X:X,"Y")</f>
        <v>0</v>
      </c>
      <c r="BB26" s="1">
        <f>COUNTIFS(Tracking!W:W,A26&amp;C26,Tracking!C:C,"5v5",Tracking!U:U,"C",Tracking!AA:AA,"Y")</f>
        <v>0</v>
      </c>
      <c r="BC26" s="1">
        <f>COUNTIFS(Tracking!W:W,A26&amp;C26,Tracking!C:C,"5v5",Tracking!U:U,"D",Tracking!AA:AA,"Y")</f>
        <v>0</v>
      </c>
      <c r="BD26" s="10">
        <f>COUNTIFS(Tracking!V:V,A26&amp;C26,Tracking!C:C,"5v4")</f>
        <v>0</v>
      </c>
      <c r="BE26" s="10">
        <f>COUNTIFS(Tracking!V:V,A26&amp;C26,Tracking!C:C,"5v4",Tracking!U:U,"C")</f>
        <v>0</v>
      </c>
      <c r="BF26" s="10">
        <f>COUNTIFS(Tracking!V:V,A26&amp;C26,Tracking!C:C,"5v4",Tracking!X:X,"Y")</f>
        <v>0</v>
      </c>
      <c r="BG26" s="10">
        <f>COUNTIFS(Tracking!V:V,A26&amp;C26,Tracking!C:C,"4v5")</f>
        <v>1</v>
      </c>
      <c r="BH26" s="10">
        <f>COUNTIFS(Tracking!W:W,A26&amp;C26,Tracking!C:C,"5v4",Tracking!U:U,"D")+COUNTIFS(Tracking!W:W,A26&amp;C26,Tracking!C:C,"5v4",Tracking!U:U,"F")</f>
        <v>1</v>
      </c>
      <c r="BI26" s="10">
        <f>COUNTIFS(Tracking!E:E,A26,Tracking!D:D,C26,Tracking!C:C,"5v4")</f>
        <v>1</v>
      </c>
      <c r="BJ26" s="10">
        <f>COUNTIFS(Tracking!G:G,A26,Tracking!D:D,C26,Tracking!C:C,"5v4")+COUNTIFS(Tracking!H:H,A26,Tracking!D:D,C26,Tracking!C:C,"5v4")+COUNTIFS(Tracking!I:I,A26,Tracking!D:D,C26,Tracking!C:C,"5v4")</f>
        <v>0</v>
      </c>
      <c r="BK26" s="10">
        <f>COUNTIFS(Tracking!G:G,A26,Tracking!D:D,C26,Tracking!C:C,"5v4")</f>
        <v>0</v>
      </c>
      <c r="BL26" s="10">
        <f>COUNTIFS(Tracking!E:E,A26,Tracking!D:D,C26,Tracking!C:C,"5v4",Tracking!M:M,"Y")</f>
        <v>0</v>
      </c>
      <c r="BM26" s="10">
        <f>COUNTIFS(Tracking!G:G,A26,Tracking!D:D,C26,Tracking!C:C,"5v4",Tracking!M:M,"Y")</f>
        <v>0</v>
      </c>
      <c r="BN26" s="10">
        <f>COUNTIFS(Tracking!G:G,A26,Tracking!D:D,C26,Tracking!J:J,"orrl",Tracking!C:C,"5v4")+COUNTIFS(Tracking!G:G,A26,Tracking!D:D,C26,Tracking!J:J,"orrc",Tracking!C:C,"5v4")+COUNTIFS(Tracking!G:G,A26,Tracking!D:D,C26,Tracking!J:J,"orrr",Tracking!C:C,"5v4")</f>
        <v>0</v>
      </c>
      <c r="BO26" s="10">
        <f>COUNTIFS(Tracking!G:G,A26,Tracking!D:D,C26,Tracking!C:C,"5v4",Tracking!J:J,"opl")+COUNTIFS(Tracking!G:G,A26,Tracking!D:D,C26,Tracking!C:C,"5v4",Tracking!J:J,"opc")+COUNTIFS(Tracking!G:G,A26,Tracking!D:D,C26,Tracking!C:C,"5v4",Tracking!J:J,"opr")+COUNTIFS(Tracking!G:G,A26,Tracking!D:D,C26,Tracking!C:C,"5v4",Tracking!J:J,"oelpl")+COUNTIFS(Tracking!G:G,A26,Tracking!D:D,C26,Tracking!C:C,"5v4",Tracking!J:J,"oelpc")+COUNTIFS(Tracking!G:G,A26,Tracking!D:D,C26,Tracking!C:C,"5v4",Tracking!J:J,"oelpr")</f>
        <v>0</v>
      </c>
      <c r="BP26" s="10">
        <f>COUNTIFS(Tracking!G:G,A26,Tracking!D:D,C26,Tracking!C:C,"5v4",Tracking!J:J,"oell")+COUNTIFS(Tracking!G:G,A26,Tracking!D:D,C26,Tracking!C:C,"5v4",Tracking!J:J,"oelc")+COUNTIFS(Tracking!G:G,A26,Tracking!D:D,C26,Tracking!C:C,"5v4",Tracking!J:J,"oelr")</f>
        <v>0</v>
      </c>
      <c r="BQ26" s="12">
        <f>COUNTIFS(Tracking!E:E,A26,Tracking!D:D,C26,Tracking!C:C,"5v5",Tracking!F:F,"o")</f>
        <v>0</v>
      </c>
      <c r="BR26" s="12">
        <f>COUNTIFS(Tracking!E:E,A26,Tracking!D:D,C26,Tracking!C:C,"5v5",Tracking!F:F,"r")</f>
        <v>1</v>
      </c>
      <c r="BS26" s="12">
        <f>COUNTIFS(Tracking!E:E,A26,Tracking!D:D,C26,Tracking!C:C,"5v5",Tracking!F:F,"t")</f>
        <v>0</v>
      </c>
      <c r="BT26" s="12">
        <f>COUNTIFS(Tracking!G:G,A26,Tracking!D:D,C26,Tracking!C:C,"5v5",Tracking!F:F,"o")</f>
        <v>0</v>
      </c>
      <c r="BU26" s="12">
        <f>COUNTIFS(Tracking!E:E,A25,Tracking!D:D,C26,Tracking!C:C,"5v5",Tracking!F:F,"r")</f>
        <v>0</v>
      </c>
      <c r="BV26" s="12">
        <f>COUNTIFS(Tracking!G:G,A26,Tracking!D:D,C26,Tracking!C:C,"5v5",Tracking!F:F,"T")</f>
        <v>0</v>
      </c>
      <c r="BW26" s="2">
        <f t="shared" si="1"/>
        <v>1.2250000000000001</v>
      </c>
      <c r="BX26" s="2">
        <f t="shared" si="2"/>
        <v>0.77500000000000002</v>
      </c>
      <c r="BY26" s="2">
        <f t="shared" si="3"/>
        <v>0.32499999999999996</v>
      </c>
      <c r="BZ26" s="2">
        <f t="shared" si="4"/>
        <v>0</v>
      </c>
      <c r="CA26" s="2">
        <f t="shared" si="5"/>
        <v>-1.0000000000000002E-2</v>
      </c>
      <c r="CB26" s="2">
        <f t="shared" si="6"/>
        <v>4.4999999999999998E-2</v>
      </c>
      <c r="CC26" s="2">
        <f t="shared" si="7"/>
        <v>0.09</v>
      </c>
      <c r="CD26" s="2">
        <f t="shared" si="8"/>
        <v>1.135</v>
      </c>
    </row>
    <row r="27" spans="1:82" x14ac:dyDescent="0.35">
      <c r="A27" s="8">
        <v>72</v>
      </c>
      <c r="B27" s="8" t="s">
        <v>236</v>
      </c>
      <c r="C27" s="8" t="s">
        <v>126</v>
      </c>
      <c r="D27" s="8" t="s">
        <v>165</v>
      </c>
      <c r="E27" s="8">
        <v>11.016666666667</v>
      </c>
      <c r="F27" s="19" t="s">
        <v>250</v>
      </c>
      <c r="G27" s="9">
        <f>COUNTIFS(Tracking!E:E,A27,Tracking!D:D,C27,Tracking!C:C,"5v5")</f>
        <v>3</v>
      </c>
      <c r="H27" s="9">
        <f>COUNTIFS(Tracking!E:E,A27,Tracking!D:D,C27,Tracking!N:N,"y",Tracking!C:C,"5v5")</f>
        <v>2</v>
      </c>
      <c r="I27" s="9">
        <f>COUNTIFS(Tracking!E:E,A27,Tracking!D:D,C27,Tracking!M:M,"y",Tracking!C:C,"5v5")</f>
        <v>2</v>
      </c>
      <c r="J27" s="9">
        <f t="shared" si="0"/>
        <v>3</v>
      </c>
      <c r="K27" s="9">
        <f>COUNTIFS(Tracking!G:G,A27,Tracking!D:D,C27,Tracking!C:C,"5v5")</f>
        <v>1</v>
      </c>
      <c r="L27" s="9">
        <f>COUNTIFS(Tracking!H:H,A27,Tracking!D:D,C27,Tracking!C:C,"5v5")</f>
        <v>0</v>
      </c>
      <c r="M27" s="9">
        <f>COUNTIFS(Tracking!I:I,A27,Tracking!D:D,C27,Tracking!C:C,"5v5")</f>
        <v>2</v>
      </c>
      <c r="N27" s="9">
        <f>COUNTIFS(Tracking!G:G,A27,Tracking!D:D,C27,Tracking!C:C,"5v5",Tracking!M:M,"y")</f>
        <v>0</v>
      </c>
      <c r="O27" s="9">
        <f>COUNTIFS(Tracking!G:G,A27,Tracking!D:D,C27,Tracking!C:C,"5v5",Tracking!J:J,"orrl")+COUNTIFS(Tracking!G:G,A27,Tracking!D:D,C27,Tracking!C:C,"5v5",Tracking!J:J,"orrc")+COUNTIFS(Tracking!G:G,A27,Tracking!D:D,C27,Tracking!C:C,"5v5",Tracking!J:J,"orrr")+COUNTIFS(Tracking!G:G,A27,Tracking!D:D,C27,Tracking!C:C,"5v5",Tracking!J:J,"oelrrl")+COUNTIFS(Tracking!G:G,A27,Tracking!D:D,C27,Tracking!C:C,"5v5",Tracking!J:J,"oelrrc")+COUNTIFS(Tracking!G:G,A27,Tracking!D:D,C27,Tracking!C:C,"5v5",Tracking!J:J,"oelrrr")</f>
        <v>0</v>
      </c>
      <c r="P27" s="9">
        <f>COUNTIFS(Tracking!G:G,A27,Tracking!D:D,C27,Tracking!C:C,"5v5",Tracking!J:J,"opl")+COUNTIFS(Tracking!G:G,A27,Tracking!D:D,C27,Tracking!C:C,"5v5",Tracking!J:J,"opc")+COUNTIFS(Tracking!G:G,A27,Tracking!D:D,C27,Tracking!C:C,"5v5",Tracking!J:J,"opr")+COUNTIFS(Tracking!G:G,A27,Tracking!D:D,C27,Tracking!C:C,"5v5",Tracking!J:J,"oelpl")+COUNTIFS(Tracking!G:G,A27,Tracking!D:D,C27,Tracking!C:C,"5v5",Tracking!J:J,"oelpc")+COUNTIFS(Tracking!G:G,A27,Tracking!D:D,C27,Tracking!C:C,"5v5",Tracking!J:J,"oelpr")</f>
        <v>0</v>
      </c>
      <c r="Q27" s="9">
        <f>COUNTIFS(Tracking!G:G,A27,Tracking!D:D,C27,Tracking!C:C,"5v5",Tracking!J:J,"oell")+COUNTIFS(Tracking!G:G,A27,Tracking!D:D,C27,Tracking!C:C,"5v5",Tracking!J:J,"oelc")+COUNTIFS(Tracking!G:G,A27,Tracking!D:D,C27,Tracking!C:C,"5v5",Tracking!J:J,"oelr")</f>
        <v>0</v>
      </c>
      <c r="R27" s="9">
        <f>COUNTIFS(Tracking!G:G,A27,Tracking!D:D,C27,Tracking!C:C,"5v5",Tracking!J:J,"oc")+COUNTIFS(Tracking!G:G,A27,Tracking!D:D,C27,Tracking!C:C,"5v5",Tracking!J:J,"orrc")+COUNTIFS(Tracking!G:G,A27,Tracking!D:D,C27,Tracking!C:C,"5v5",Tracking!J:J,"oelc")</f>
        <v>0</v>
      </c>
      <c r="S27" s="9">
        <f>COUNTIFS(Tracking!G:G,A27,Tracking!D:D,C27,Tracking!C:C,"5v5",Tracking!J:J,"nl")+COUNTIFS(Tracking!G:G,A27,Tracking!D:D,C27,Tracking!C:C,"5v5",Tracking!J:J,"nc")+COUNTIFS(Tracking!G:G,A27,Tracking!D:D,C27,Tracking!C:C,"5v5",Tracking!J:J,"nr")+COUNTIFS(Tracking!G:G,A27,Tracking!D:D,C27,Tracking!C:C,"5v5",Tracking!J:J,"nsl")+COUNTIFS(Tracking!G:G,A27,Tracking!D:D,C27,Tracking!C:C,"5v5",Tracking!J:J,"nsc")+COUNTIFS(Tracking!G:G,A27,Tracking!D:D,C27,Tracking!C:C,"5v5",Tracking!J:J,"nsr")+COUNTIFS(Tracking!H:H,A27,Tracking!D:D,C27,Tracking!C:C,"5v5",Tracking!K:K,"nl")+COUNTIFS(Tracking!H:H,A27,Tracking!D:D,C27,Tracking!C:C,"5v5",Tracking!K:K,"nc")+COUNTIFS(Tracking!H:H,A27,Tracking!D:D,C27,Tracking!C:C,"5v5",Tracking!K:K,"nr")+COUNTIFS(Tracking!H:H,A27,Tracking!D:D,C27,Tracking!C:C,"5v5",Tracking!K:K,"nsl")+COUNTIFS(Tracking!H:H,A27,Tracking!D:D,C27,Tracking!C:C,"5v5",Tracking!K:K,"nsc")+COUNTIFS(Tracking!H:H,A27,Tracking!D:D,C27,Tracking!C:C,"5v5",Tracking!K:K,"nsr")+COUNTIFS(Tracking!I:I,A27,Tracking!D:D,C27,Tracking!C:C,"5v5",Tracking!L:L,"nl")+COUNTIFS(Tracking!I:I,A27,Tracking!D:D,C27,Tracking!C:C,"5v5",Tracking!L:L,"nc")+COUNTIFS(Tracking!I:I,A27,Tracking!D:D,C27,Tracking!C:C,"5v5",Tracking!L:L,"nr")+COUNTIFS(Tracking!I:I,A27,Tracking!D:D,C27,Tracking!C:C,"5v5",Tracking!L:L,"nsl")+COUNTIFS(Tracking!I:I,A27,Tracking!D:D,C27,Tracking!C:C,"5v5",Tracking!L:L,"nsc")+COUNTIFS(Tracking!I:I,A27,Tracking!D:D,C27,Tracking!C:C,"5v5",Tracking!L:L,"nsr")</f>
        <v>0</v>
      </c>
      <c r="T27" s="9">
        <f>COUNTIFS(Tracking!G:G,A27,Tracking!D:D,C27,Tracking!C:C,"5v5",Tracking!J:J,"dl")+COUNTIFS(Tracking!G:G,A27,Tracking!D:D,C27,Tracking!C:C,"5v5",Tracking!J:J,"dc")+COUNTIFS(Tracking!G:G,A27,Tracking!D:D,C27,Tracking!C:C,"5v5",Tracking!J:J,"dr")+COUNTIFS(Tracking!G:G,A27,Tracking!D:D,C27,Tracking!C:C,"5v5",Tracking!J:J,"dsl")+COUNTIFS(Tracking!G:G,A27,Tracking!D:D,C27,Tracking!C:C,"5v5",Tracking!J:J,"dsc")+COUNTIFS(Tracking!G:G,A27,Tracking!D:D,C27,Tracking!C:C,"5v5",Tracking!J:J,"dsr")+COUNTIFS(Tracking!H:H,A27,Tracking!D:D,C27,Tracking!C:C,"5v5",Tracking!K:K,"dl")+COUNTIFS(Tracking!H:H,A27,Tracking!D:D,C27,Tracking!C:C,"5v5",Tracking!K:K,"dc")+COUNTIFS(Tracking!H:H,A27,Tracking!D:D,C27,Tracking!C:C,"5v5",Tracking!K:K,"dr")+COUNTIFS(Tracking!H:H,A27,Tracking!D:D,C27,Tracking!C:C,"5v5",Tracking!K:K,"dsl")+COUNTIFS(Tracking!H:H,A27,Tracking!D:D,C27,Tracking!C:C,"5v5",Tracking!K:K,"dsc")+COUNTIFS(Tracking!H:H,A27,Tracking!D:D,C27,Tracking!C:C,"5v5",Tracking!K:K,"dsr")+COUNTIFS(Tracking!I:I,A27,Tracking!D:D,C27,Tracking!C:C,"5v5",Tracking!L:L,"dl")+COUNTIFS(Tracking!I:I,A27,Tracking!D:D,C27,Tracking!C:C,"5v5",Tracking!L:L,"dc")+COUNTIFS(Tracking!I:I,A27,Tracking!D:D,C27,Tracking!C:C,"5v5",Tracking!L:L,"dr")+COUNTIFS(Tracking!I:I,A27,Tracking!D:D,C27,Tracking!C:C,"5v5",Tracking!L:L,"dsl")+COUNTIFS(Tracking!I:I,A27,Tracking!D:D,C27,Tracking!C:C,"5v5",Tracking!L:L,"dsc")+COUNTIFS(Tracking!I:I,A27,Tracking!D:D,C27,Tracking!C:C,"5v5",Tracking!L:L,"dsr")</f>
        <v>0</v>
      </c>
      <c r="U27" s="9">
        <f>COUNTIFS(Tracking!E:E,A27,Tracking!D:D,C27,Tracking!C:C,"5v5",Tracking!P:P,"r")</f>
        <v>0</v>
      </c>
      <c r="V27" s="9">
        <f>COUNTIFS(Tracking!G:G,A27,Tracking!D:D,C27,Tracking!C:C,"5v5",Tracking!P:P,"r")+COUNTIFS(Tracking!H:H,A27,Tracking!D:D,C27,Tracking!C:C,"5v5",Tracking!P:P,"r")+COUNTIFS(Tracking!I:I,A27,Tracking!D:D,C27,Tracking!C:C,"5v5",Tracking!P:P,"r")</f>
        <v>0</v>
      </c>
      <c r="W27" s="9">
        <f>COUNTIFS(Tracking!E:E,A27,Tracking!D:D,C27,Tracking!C:C,"5v5",Tracking!P:P,"f")</f>
        <v>2</v>
      </c>
      <c r="X27" s="9">
        <f>COUNTIFS(Tracking!G:G,A27,Tracking!D:D,C27,Tracking!C:C,"5v5",Tracking!P:P,"f")+COUNTIFS(Tracking!H:H,A27,Tracking!D:D,C27,Tracking!C:C,"5v5",Tracking!P:P,"f")+COUNTIFS(Tracking!I:I,A27,Tracking!D:D,C27,Tracking!C:C,"5v5",Tracking!P:P,"f")</f>
        <v>0</v>
      </c>
      <c r="Y27" s="9">
        <f>COUNTIFS(Tracking!E:E,A27,Tracking!D:D,C27,Tracking!C:C,"5v5",Tracking!P:P,"c")</f>
        <v>1</v>
      </c>
      <c r="Z27" s="9">
        <f>COUNTIFS(Tracking!G:G,A27,Tracking!D:D,C27,Tracking!C:C,"5v5",Tracking!P:P,"c")+COUNTIFS(Tracking!H:H,A27,Tracking!D:D,C27,Tracking!C:C,"5v5",Tracking!P:P,"f")+COUNTIFS(Tracking!I:I,A27,Tracking!D:D,C27,Tracking!C:C,"5v5",Tracking!P:P,"f")</f>
        <v>0</v>
      </c>
      <c r="AA27" s="9">
        <f>COUNTIFS(Tracking!E:E,A27,Tracking!D:D,C27,Tracking!C:C,"5v5",Tracking!J:J,"orrl")+COUNTIFS(Tracking!E:E,A27,Tracking!D:D,C27,Tracking!C:C,"5v5",Tracking!J:J,"orrc")+COUNTIFS(Tracking!E:E,A27,Tracking!D:D,C27,Tracking!C:C,"5v5",Tracking!J:J,"orrr")+COUNTIFS(Tracking!E:E,A27,Tracking!D:D,C27,Tracking!C:C,"5v5",Tracking!J:J,"oell")+COUNTIFS(Tracking!E:E,A27,Tracking!D:D,C27,Tracking!C:C,"5v5",Tracking!J:J,"oelc")+COUNTIFS(Tracking!E:E,A27,Tracking!D:D,C27,Tracking!C:C,"5v5",Tracking!J:J,"oelr")</f>
        <v>0</v>
      </c>
      <c r="AB27" s="11">
        <f>COUNTIFS(Tracking!V:V,A27&amp;C27,Tracking!C:C,"5v5")-AD27</f>
        <v>4</v>
      </c>
      <c r="AC27" s="11">
        <f>COUNTIFS(Tracking!V:V,A27&amp;C27,Tracking!C:C,"5v5",Tracking!U:U,"C")</f>
        <v>2</v>
      </c>
      <c r="AD27" s="11">
        <f>COUNTIFS(Tracking!V:V,A27&amp;C27,Tracking!C:C,"5v5",Tracking!U:U,"F")</f>
        <v>1</v>
      </c>
      <c r="AE27" s="11">
        <f>COUNTIFS(Tracking!V:V,A27&amp;C27,Tracking!C:C,"5v5",Tracking!U:U,"C",Tracking!X:X,"Y")</f>
        <v>1</v>
      </c>
      <c r="AF27" s="11">
        <f>COUNTIFS(Tracking!Z:Z,A27&amp;C27,Tracking!C:C,"5v5")</f>
        <v>0</v>
      </c>
      <c r="AG27" s="11">
        <f>COUNTIFS(Tracking!V:V,A27&amp;C27,Tracking!C:C,"5v5",Tracking!U:U,"C",Tracking!AA:AA,"Y")</f>
        <v>1</v>
      </c>
      <c r="AH27" s="11">
        <f>COUNTIFS(Tracking!V:V,A27&amp;C27,Tracking!C:C,"5v5",Tracking!U:U,"D",Tracking!AA:AA,"Y")</f>
        <v>0</v>
      </c>
      <c r="AI27" s="11">
        <f>COUNTIFS(Tracking!AD:AD,A27&amp;C27)</f>
        <v>0</v>
      </c>
      <c r="AJ27" s="5">
        <f>COUNTIFS(Tracking!AE:AE,A27&amp;C27,Tracking!C:C,"5v5")+AK27</f>
        <v>5</v>
      </c>
      <c r="AK27" s="5">
        <f>COUNTIFS(Tracking!AB:AB,A27&amp;C27,Tracking!C:C,"5v5")</f>
        <v>4</v>
      </c>
      <c r="AL27" s="5">
        <f>COUNTIFS(Tracking!AB:AB,A27&amp;C27,Tracking!C:C,"5v5",Tracking!AC:AC,"CLE")+COUNTIFS(Tracking!AB:AB,A27&amp;C27,Tracking!C:C,"5v5",Tracking!AC:AC,"CEX")+COUNTIFS(Tracking!AB:AB,A27&amp;C27,Tracking!C:C,"5v5",Tracking!AC:AC,"PEX")+COUNTIFS(Tracking!AE:AE,A27&amp;C27,Tracking!C:C,"5v5",Tracking!AF:AF,"CLE")+COUNTIFS(Tracking!AE:AE,A27&amp;C27,Tracking!C:C,"5v5",Tracking!AF:AF,"CEX")+COUNTIFS(Tracking!AE:AE,A27&amp;C27,Tracking!C:C,"5v5",Tracking!AF:AF,"PEX")</f>
        <v>4</v>
      </c>
      <c r="AM27" s="5">
        <f>COUNTIFS(Tracking!AB:AB,A27&amp;C27,Tracking!C:C,"5v5",Tracking!AC:AC,"CEX")+COUNTIFS(Tracking!AB:AB,A27&amp;C27,Tracking!C:C,"5v5",Tracking!AC:AC,"PEX")+COUNTIFS(Tracking!AE:AE,A27&amp;C27,Tracking!C:C,"5v5",Tracking!AF:AF,"CEX")+COUNTIFS(Tracking!AE:AE,A27&amp;C27,Tracking!C:C,"5v5",Tracking!AF:AF,"PEX")</f>
        <v>3</v>
      </c>
      <c r="AN27" s="5">
        <f>COUNTIFS(Tracking!AB:AB,A27&amp;C27,Tracking!C:C,"5v5",Tracking!AC:AC,"CEX")+COUNTIFS(Tracking!AE:AE,A27&amp;C27,Tracking!C:C,"5v5",Tracking!AF:AF,"CEX")</f>
        <v>3</v>
      </c>
      <c r="AO27" s="5">
        <f>COUNTIFS(Tracking!AB:AB,A27&amp;C27,Tracking!C:C,"5v5",Tracking!AC:AC,"PEX")</f>
        <v>0</v>
      </c>
      <c r="AP27" s="5">
        <f>COUNTIFS(Tracking!AB:AB,A27&amp;C27,Tracking!C:C,"5v5",Tracking!AC:AC,"CLE")+COUNTIFS(Tracking!AE:AE,A27&amp;C27,Tracking!C:C,"5v5",Tracking!AF:AF,"CLE")</f>
        <v>1</v>
      </c>
      <c r="AQ27" s="5">
        <f>COUNTIFS(Tracking!AB:AB,A27&amp;C27,Tracking!C:C,"5v5",Tracking!AC:AC,"MEX")</f>
        <v>0</v>
      </c>
      <c r="AR27" s="5">
        <f>COUNTIFS(Tracking!AB:AB,A27&amp;C27,Tracking!C:C,"5v5",Tracking!AF:AF,"CEX")+COUNTIFS(Tracking!AB:AB,A27&amp;C27,Tracking!C:C,"5v5",Tracking!AF:AF,"PEX")+COUNTIFS(Tracking!AB:AB,A27&amp;C27,Tracking!C:C,"5v5",Tracking!AF:AF,"CLE")+COUNTIFS(Tracking!AB:AB,A27&amp;C27,Tracking!C:C,"5v5",Tracking!AC:AC,"CEX")+COUNTIFS(Tracking!AB:AB,A27&amp;C27,Tracking!C:C,"5v5",Tracking!AC:AC,"PEX")</f>
        <v>2</v>
      </c>
      <c r="AS27" s="5">
        <f>COUNTIFS(Tracking!AB:AB,A27&amp;C27,Tracking!C:C,"5v5",Tracking!AC:AC,"BOT")+COUNTIFS(Tracking!AB:AB,A27&amp;C27,Tracking!C:C,"5v5",Tracking!AF:AF,"FEX")</f>
        <v>1</v>
      </c>
      <c r="AT27" s="5">
        <f>COUNTIFS(Tracking!AB:AB,A27&amp;C27,Tracking!C:C,"5v5",Tracking!AC:AC,"EXC")</f>
        <v>1</v>
      </c>
      <c r="AU27" s="5">
        <f>COUNTIFS(Tracking!AB:AB,A27&amp;C27,Tracking!C:C,"5v5",Tracking!AC:AC,"FEX")+COUNTIFS(Tracking!AE:AE,A27&amp;C27,Tracking!C:C,"5v5",Tracking!AF:AF,"FEX")</f>
        <v>0</v>
      </c>
      <c r="AV27" s="5">
        <f>COUNTIFS(Tracking!AB:AB,A27&amp;C27,Tracking!C:C,"5v5",Tracking!AC:AC,"CLE")+COUNTIFS(Tracking!AB:AB,A27&amp;C27,Tracking!C:C,"5v5",Tracking!AC:AC,"CEX")+COUNTIFS(Tracking!AB:AB,A27&amp;C27,Tracking!C:C,"5v5",Tracking!AC:AC,"PEX")+COUNTIFS(Tracking!AB:AB,A27&amp;C27,Tracking!C:C,"5v5",Tracking!AC:AC,"FEX")+COUNTIFS(Tracking!AB:AB,A27&amp;C27,Tracking!C:C,"5v5",Tracking!AC:AC,"CLE")</f>
        <v>4</v>
      </c>
      <c r="AW27" s="5">
        <f>COUNTIFS(Tracking!AE:AE,A27&amp;C27,Tracking!C:C,"5v5",Tracking!AF:AF,"CLE")+COUNTIFS(Tracking!AE:AE,A27&amp;C27,Tracking!C:C,"5v5",Tracking!AF:AF,"CEX")+COUNTIFS(Tracking!AE:AE,A27&amp;C27,Tracking!C:C,"5v5",Tracking!AF:AF,"PEX")+COUNTIFS(Tracking!AE:AE,A27&amp;C27,Tracking!C:C,"5v5",Tracking!AF:AF,"CLE")</f>
        <v>1</v>
      </c>
      <c r="AX27" s="1">
        <f>COUNTIFS(Tracking!W:W,A27&amp;C27,Tracking!C:C,"5v5")</f>
        <v>0</v>
      </c>
      <c r="AY27" s="1">
        <f>COUNTIFS(Tracking!W:W,A27&amp;C27,Tracking!C:C,"5v5",Tracking!U:U,"C")</f>
        <v>0</v>
      </c>
      <c r="AZ27" s="1">
        <f>COUNTIFS(Tracking!W:W,A27&amp;C27,Tracking!C:C,"5v5",Tracking!U:U,"F")</f>
        <v>0</v>
      </c>
      <c r="BA27" s="1">
        <f>COUNTIFS(Tracking!W:W,A27&amp;C27,Tracking!C:C,"5v5",Tracking!X:X,"Y")</f>
        <v>0</v>
      </c>
      <c r="BB27" s="1">
        <f>COUNTIFS(Tracking!W:W,A27&amp;C27,Tracking!C:C,"5v5",Tracking!U:U,"C",Tracking!AA:AA,"Y")</f>
        <v>0</v>
      </c>
      <c r="BC27" s="1">
        <f>COUNTIFS(Tracking!W:W,A27&amp;C27,Tracking!C:C,"5v5",Tracking!U:U,"D",Tracking!AA:AA,"Y")</f>
        <v>0</v>
      </c>
      <c r="BD27" s="10">
        <f>COUNTIFS(Tracking!V:V,A27&amp;C27,Tracking!C:C,"5v4")</f>
        <v>0</v>
      </c>
      <c r="BE27" s="10">
        <f>COUNTIFS(Tracking!V:V,A27&amp;C27,Tracking!C:C,"5v4",Tracking!U:U,"C")</f>
        <v>0</v>
      </c>
      <c r="BF27" s="10">
        <f>COUNTIFS(Tracking!V:V,A27&amp;C27,Tracking!C:C,"5v4",Tracking!X:X,"Y")</f>
        <v>0</v>
      </c>
      <c r="BG27" s="10">
        <f>COUNTIFS(Tracking!V:V,A27&amp;C27,Tracking!C:C,"4v5")</f>
        <v>0</v>
      </c>
      <c r="BH27" s="10">
        <f>COUNTIFS(Tracking!W:W,A27&amp;C27,Tracking!C:C,"5v4",Tracking!U:U,"D")+COUNTIFS(Tracking!W:W,A27&amp;C27,Tracking!C:C,"5v4",Tracking!U:U,"F")</f>
        <v>0</v>
      </c>
      <c r="BI27" s="10">
        <f>COUNTIFS(Tracking!E:E,A27,Tracking!D:D,C27,Tracking!C:C,"5v4")</f>
        <v>0</v>
      </c>
      <c r="BJ27" s="10">
        <f>COUNTIFS(Tracking!G:G,A27,Tracking!D:D,C27,Tracking!C:C,"5v4")+COUNTIFS(Tracking!H:H,A27,Tracking!D:D,C27,Tracking!C:C,"5v4")+COUNTIFS(Tracking!I:I,A27,Tracking!D:D,C27,Tracking!C:C,"5v4")</f>
        <v>0</v>
      </c>
      <c r="BK27" s="10">
        <f>COUNTIFS(Tracking!G:G,A27,Tracking!D:D,C27,Tracking!C:C,"5v4")</f>
        <v>0</v>
      </c>
      <c r="BL27" s="10">
        <f>COUNTIFS(Tracking!E:E,A27,Tracking!D:D,C27,Tracking!C:C,"5v4",Tracking!M:M,"Y")</f>
        <v>0</v>
      </c>
      <c r="BM27" s="10">
        <f>COUNTIFS(Tracking!G:G,A27,Tracking!D:D,C27,Tracking!C:C,"5v4",Tracking!M:M,"Y")</f>
        <v>0</v>
      </c>
      <c r="BN27" s="10">
        <f>COUNTIFS(Tracking!G:G,A27,Tracking!D:D,C27,Tracking!J:J,"orrl",Tracking!C:C,"5v4")+COUNTIFS(Tracking!G:G,A27,Tracking!D:D,C27,Tracking!J:J,"orrc",Tracking!C:C,"5v4")+COUNTIFS(Tracking!G:G,A27,Tracking!D:D,C27,Tracking!J:J,"orrr",Tracking!C:C,"5v4")</f>
        <v>0</v>
      </c>
      <c r="BO27" s="10">
        <f>COUNTIFS(Tracking!G:G,A27,Tracking!D:D,C27,Tracking!C:C,"5v4",Tracking!J:J,"opl")+COUNTIFS(Tracking!G:G,A27,Tracking!D:D,C27,Tracking!C:C,"5v4",Tracking!J:J,"opc")+COUNTIFS(Tracking!G:G,A27,Tracking!D:D,C27,Tracking!C:C,"5v4",Tracking!J:J,"opr")+COUNTIFS(Tracking!G:G,A27,Tracking!D:D,C27,Tracking!C:C,"5v4",Tracking!J:J,"oelpl")+COUNTIFS(Tracking!G:G,A27,Tracking!D:D,C27,Tracking!C:C,"5v4",Tracking!J:J,"oelpc")+COUNTIFS(Tracking!G:G,A27,Tracking!D:D,C27,Tracking!C:C,"5v4",Tracking!J:J,"oelpr")</f>
        <v>0</v>
      </c>
      <c r="BP27" s="10">
        <f>COUNTIFS(Tracking!G:G,A27,Tracking!D:D,C27,Tracking!C:C,"5v4",Tracking!J:J,"oell")+COUNTIFS(Tracking!G:G,A27,Tracking!D:D,C27,Tracking!C:C,"5v4",Tracking!J:J,"oelc")+COUNTIFS(Tracking!G:G,A27,Tracking!D:D,C27,Tracking!C:C,"5v4",Tracking!J:J,"oelr")</f>
        <v>0</v>
      </c>
      <c r="BQ27" s="12">
        <f>COUNTIFS(Tracking!E:E,A27,Tracking!D:D,C27,Tracking!C:C,"5v5",Tracking!F:F,"o")</f>
        <v>1</v>
      </c>
      <c r="BR27" s="12">
        <f>COUNTIFS(Tracking!E:E,A27,Tracking!D:D,C27,Tracking!C:C,"5v5",Tracking!F:F,"r")</f>
        <v>1</v>
      </c>
      <c r="BS27" s="12">
        <f>COUNTIFS(Tracking!E:E,A27,Tracking!D:D,C27,Tracking!C:C,"5v5",Tracking!F:F,"t")</f>
        <v>0</v>
      </c>
      <c r="BT27" s="12">
        <f>COUNTIFS(Tracking!G:G,A27,Tracking!D:D,C27,Tracking!C:C,"5v5",Tracking!F:F,"o")</f>
        <v>0</v>
      </c>
      <c r="BU27" s="12">
        <f>COUNTIFS(Tracking!E:E,A26,Tracking!D:D,C27,Tracking!C:C,"5v5",Tracking!F:F,"r")</f>
        <v>1</v>
      </c>
      <c r="BV27" s="12">
        <f>COUNTIFS(Tracking!G:G,A27,Tracking!D:D,C27,Tracking!C:C,"5v5",Tracking!F:F,"T")</f>
        <v>0</v>
      </c>
      <c r="BW27" s="2">
        <f t="shared" si="1"/>
        <v>0.81499999999999995</v>
      </c>
      <c r="BX27" s="2">
        <f t="shared" si="2"/>
        <v>0.59499999999999997</v>
      </c>
      <c r="BY27" s="2">
        <f t="shared" si="3"/>
        <v>0.1</v>
      </c>
      <c r="BZ27" s="2">
        <f t="shared" si="4"/>
        <v>0</v>
      </c>
      <c r="CA27" s="2">
        <f t="shared" si="5"/>
        <v>0.12000000000000002</v>
      </c>
      <c r="CB27" s="2">
        <f t="shared" si="6"/>
        <v>0</v>
      </c>
      <c r="CC27" s="2">
        <f t="shared" si="7"/>
        <v>0</v>
      </c>
      <c r="CD27" s="2">
        <f t="shared" si="8"/>
        <v>0.81499999999999995</v>
      </c>
    </row>
    <row r="28" spans="1:82" x14ac:dyDescent="0.35">
      <c r="A28" s="8">
        <v>8</v>
      </c>
      <c r="B28" s="8" t="s">
        <v>237</v>
      </c>
      <c r="C28" s="8" t="s">
        <v>126</v>
      </c>
      <c r="D28" s="8" t="s">
        <v>161</v>
      </c>
      <c r="E28" s="8">
        <v>19.399999999999999</v>
      </c>
      <c r="F28" s="19" t="s">
        <v>250</v>
      </c>
      <c r="G28" s="9">
        <f>COUNTIFS(Tracking!E:E,A28,Tracking!D:D,C28,Tracking!C:C,"5v5")</f>
        <v>2</v>
      </c>
      <c r="H28" s="9">
        <f>COUNTIFS(Tracking!E:E,A28,Tracking!D:D,C28,Tracking!N:N,"y",Tracking!C:C,"5v5")</f>
        <v>2</v>
      </c>
      <c r="I28" s="9">
        <f>COUNTIFS(Tracking!E:E,A28,Tracking!D:D,C28,Tracking!M:M,"y",Tracking!C:C,"5v5")</f>
        <v>0</v>
      </c>
      <c r="J28" s="9">
        <f t="shared" si="0"/>
        <v>4</v>
      </c>
      <c r="K28" s="9">
        <f>COUNTIFS(Tracking!G:G,A28,Tracking!D:D,C28,Tracking!C:C,"5v5")</f>
        <v>1</v>
      </c>
      <c r="L28" s="9">
        <f>COUNTIFS(Tracking!H:H,A28,Tracking!D:D,C28,Tracking!C:C,"5v5")</f>
        <v>1</v>
      </c>
      <c r="M28" s="9">
        <f>COUNTIFS(Tracking!I:I,A28,Tracking!D:D,C28,Tracking!C:C,"5v5")</f>
        <v>2</v>
      </c>
      <c r="N28" s="9">
        <f>COUNTIFS(Tracking!G:G,A28,Tracking!D:D,C28,Tracking!C:C,"5v5",Tracking!M:M,"y")</f>
        <v>0</v>
      </c>
      <c r="O28" s="9">
        <f>COUNTIFS(Tracking!G:G,A28,Tracking!D:D,C28,Tracking!C:C,"5v5",Tracking!J:J,"orrl")+COUNTIFS(Tracking!G:G,A28,Tracking!D:D,C28,Tracking!C:C,"5v5",Tracking!J:J,"orrc")+COUNTIFS(Tracking!G:G,A28,Tracking!D:D,C28,Tracking!C:C,"5v5",Tracking!J:J,"orrr")+COUNTIFS(Tracking!G:G,A28,Tracking!D:D,C28,Tracking!C:C,"5v5",Tracking!J:J,"oelrrl")+COUNTIFS(Tracking!G:G,A28,Tracking!D:D,C28,Tracking!C:C,"5v5",Tracking!J:J,"oelrrc")+COUNTIFS(Tracking!G:G,A28,Tracking!D:D,C28,Tracking!C:C,"5v5",Tracking!J:J,"oelrrr")</f>
        <v>0</v>
      </c>
      <c r="P28" s="9">
        <f>COUNTIFS(Tracking!G:G,A28,Tracking!D:D,C28,Tracking!C:C,"5v5",Tracking!J:J,"opl")+COUNTIFS(Tracking!G:G,A28,Tracking!D:D,C28,Tracking!C:C,"5v5",Tracking!J:J,"opc")+COUNTIFS(Tracking!G:G,A28,Tracking!D:D,C28,Tracking!C:C,"5v5",Tracking!J:J,"opr")+COUNTIFS(Tracking!G:G,A28,Tracking!D:D,C28,Tracking!C:C,"5v5",Tracking!J:J,"oelpl")+COUNTIFS(Tracking!G:G,A28,Tracking!D:D,C28,Tracking!C:C,"5v5",Tracking!J:J,"oelpc")+COUNTIFS(Tracking!G:G,A28,Tracking!D:D,C28,Tracking!C:C,"5v5",Tracking!J:J,"oelpr")</f>
        <v>0</v>
      </c>
      <c r="Q28" s="9">
        <f>COUNTIFS(Tracking!G:G,A28,Tracking!D:D,C28,Tracking!C:C,"5v5",Tracking!J:J,"oell")+COUNTIFS(Tracking!G:G,A28,Tracking!D:D,C28,Tracking!C:C,"5v5",Tracking!J:J,"oelc")+COUNTIFS(Tracking!G:G,A28,Tracking!D:D,C28,Tracking!C:C,"5v5",Tracking!J:J,"oelr")</f>
        <v>0</v>
      </c>
      <c r="R28" s="9">
        <f>COUNTIFS(Tracking!G:G,A28,Tracking!D:D,C28,Tracking!C:C,"5v5",Tracking!J:J,"oc")+COUNTIFS(Tracking!G:G,A28,Tracking!D:D,C28,Tracking!C:C,"5v5",Tracking!J:J,"orrc")+COUNTIFS(Tracking!G:G,A28,Tracking!D:D,C28,Tracking!C:C,"5v5",Tracking!J:J,"oelc")</f>
        <v>0</v>
      </c>
      <c r="S28" s="9">
        <f>COUNTIFS(Tracking!G:G,A28,Tracking!D:D,C28,Tracking!C:C,"5v5",Tracking!J:J,"nl")+COUNTIFS(Tracking!G:G,A28,Tracking!D:D,C28,Tracking!C:C,"5v5",Tracking!J:J,"nc")+COUNTIFS(Tracking!G:G,A28,Tracking!D:D,C28,Tracking!C:C,"5v5",Tracking!J:J,"nr")+COUNTIFS(Tracking!G:G,A28,Tracking!D:D,C28,Tracking!C:C,"5v5",Tracking!J:J,"nsl")+COUNTIFS(Tracking!G:G,A28,Tracking!D:D,C28,Tracking!C:C,"5v5",Tracking!J:J,"nsc")+COUNTIFS(Tracking!G:G,A28,Tracking!D:D,C28,Tracking!C:C,"5v5",Tracking!J:J,"nsr")+COUNTIFS(Tracking!H:H,A28,Tracking!D:D,C28,Tracking!C:C,"5v5",Tracking!K:K,"nl")+COUNTIFS(Tracking!H:H,A28,Tracking!D:D,C28,Tracking!C:C,"5v5",Tracking!K:K,"nc")+COUNTIFS(Tracking!H:H,A28,Tracking!D:D,C28,Tracking!C:C,"5v5",Tracking!K:K,"nr")+COUNTIFS(Tracking!H:H,A28,Tracking!D:D,C28,Tracking!C:C,"5v5",Tracking!K:K,"nsl")+COUNTIFS(Tracking!H:H,A28,Tracking!D:D,C28,Tracking!C:C,"5v5",Tracking!K:K,"nsc")+COUNTIFS(Tracking!H:H,A28,Tracking!D:D,C28,Tracking!C:C,"5v5",Tracking!K:K,"nsr")+COUNTIFS(Tracking!I:I,A28,Tracking!D:D,C28,Tracking!C:C,"5v5",Tracking!L:L,"nl")+COUNTIFS(Tracking!I:I,A28,Tracking!D:D,C28,Tracking!C:C,"5v5",Tracking!L:L,"nc")+COUNTIFS(Tracking!I:I,A28,Tracking!D:D,C28,Tracking!C:C,"5v5",Tracking!L:L,"nr")+COUNTIFS(Tracking!I:I,A28,Tracking!D:D,C28,Tracking!C:C,"5v5",Tracking!L:L,"nsl")+COUNTIFS(Tracking!I:I,A28,Tracking!D:D,C28,Tracking!C:C,"5v5",Tracking!L:L,"nsc")+COUNTIFS(Tracking!I:I,A28,Tracking!D:D,C28,Tracking!C:C,"5v5",Tracking!L:L,"nsr")</f>
        <v>1</v>
      </c>
      <c r="T28" s="9">
        <f>COUNTIFS(Tracking!G:G,A28,Tracking!D:D,C28,Tracking!C:C,"5v5",Tracking!J:J,"dl")+COUNTIFS(Tracking!G:G,A28,Tracking!D:D,C28,Tracking!C:C,"5v5",Tracking!J:J,"dc")+COUNTIFS(Tracking!G:G,A28,Tracking!D:D,C28,Tracking!C:C,"5v5",Tracking!J:J,"dr")+COUNTIFS(Tracking!G:G,A28,Tracking!D:D,C28,Tracking!C:C,"5v5",Tracking!J:J,"dsl")+COUNTIFS(Tracking!G:G,A28,Tracking!D:D,C28,Tracking!C:C,"5v5",Tracking!J:J,"dsc")+COUNTIFS(Tracking!G:G,A28,Tracking!D:D,C28,Tracking!C:C,"5v5",Tracking!J:J,"dsr")+COUNTIFS(Tracking!H:H,A28,Tracking!D:D,C28,Tracking!C:C,"5v5",Tracking!K:K,"dl")+COUNTIFS(Tracking!H:H,A28,Tracking!D:D,C28,Tracking!C:C,"5v5",Tracking!K:K,"dc")+COUNTIFS(Tracking!H:H,A28,Tracking!D:D,C28,Tracking!C:C,"5v5",Tracking!K:K,"dr")+COUNTIFS(Tracking!H:H,A28,Tracking!D:D,C28,Tracking!C:C,"5v5",Tracking!K:K,"dsl")+COUNTIFS(Tracking!H:H,A28,Tracking!D:D,C28,Tracking!C:C,"5v5",Tracking!K:K,"dsc")+COUNTIFS(Tracking!H:H,A28,Tracking!D:D,C28,Tracking!C:C,"5v5",Tracking!K:K,"dsr")+COUNTIFS(Tracking!I:I,A28,Tracking!D:D,C28,Tracking!C:C,"5v5",Tracking!L:L,"dl")+COUNTIFS(Tracking!I:I,A28,Tracking!D:D,C28,Tracking!C:C,"5v5",Tracking!L:L,"dc")+COUNTIFS(Tracking!I:I,A28,Tracking!D:D,C28,Tracking!C:C,"5v5",Tracking!L:L,"dr")+COUNTIFS(Tracking!I:I,A28,Tracking!D:D,C28,Tracking!C:C,"5v5",Tracking!L:L,"dsl")+COUNTIFS(Tracking!I:I,A28,Tracking!D:D,C28,Tracking!C:C,"5v5",Tracking!L:L,"dsc")+COUNTIFS(Tracking!I:I,A28,Tracking!D:D,C28,Tracking!C:C,"5v5",Tracking!L:L,"dsr")</f>
        <v>1</v>
      </c>
      <c r="U28" s="9">
        <f>COUNTIFS(Tracking!E:E,A28,Tracking!D:D,C28,Tracking!C:C,"5v5",Tracking!P:P,"r")</f>
        <v>1</v>
      </c>
      <c r="V28" s="9">
        <f>COUNTIFS(Tracking!G:G,A28,Tracking!D:D,C28,Tracking!C:C,"5v5",Tracking!P:P,"r")+COUNTIFS(Tracking!H:H,A28,Tracking!D:D,C28,Tracking!C:C,"5v5",Tracking!P:P,"r")+COUNTIFS(Tracking!I:I,A28,Tracking!D:D,C28,Tracking!C:C,"5v5",Tracking!P:P,"r")</f>
        <v>2</v>
      </c>
      <c r="W28" s="9">
        <f>COUNTIFS(Tracking!E:E,A28,Tracking!D:D,C28,Tracking!C:C,"5v5",Tracking!P:P,"f")</f>
        <v>0</v>
      </c>
      <c r="X28" s="9">
        <f>COUNTIFS(Tracking!G:G,A28,Tracking!D:D,C28,Tracking!C:C,"5v5",Tracking!P:P,"f")+COUNTIFS(Tracking!H:H,A28,Tracking!D:D,C28,Tracking!C:C,"5v5",Tracking!P:P,"f")+COUNTIFS(Tracking!I:I,A28,Tracking!D:D,C28,Tracking!C:C,"5v5",Tracking!P:P,"f")</f>
        <v>0</v>
      </c>
      <c r="Y28" s="9">
        <f>COUNTIFS(Tracking!E:E,A28,Tracking!D:D,C28,Tracking!C:C,"5v5",Tracking!P:P,"c")</f>
        <v>1</v>
      </c>
      <c r="Z28" s="9">
        <f>COUNTIFS(Tracking!G:G,A28,Tracking!D:D,C28,Tracking!C:C,"5v5",Tracking!P:P,"c")+COUNTIFS(Tracking!H:H,A28,Tracking!D:D,C28,Tracking!C:C,"5v5",Tracking!P:P,"f")+COUNTIFS(Tracking!I:I,A28,Tracking!D:D,C28,Tracking!C:C,"5v5",Tracking!P:P,"f")</f>
        <v>1</v>
      </c>
      <c r="AA28" s="9">
        <f>COUNTIFS(Tracking!E:E,A28,Tracking!D:D,C28,Tracking!C:C,"5v5",Tracking!J:J,"orrl")+COUNTIFS(Tracking!E:E,A28,Tracking!D:D,C28,Tracking!C:C,"5v5",Tracking!J:J,"orrc")+COUNTIFS(Tracking!E:E,A28,Tracking!D:D,C28,Tracking!C:C,"5v5",Tracking!J:J,"orrr")+COUNTIFS(Tracking!E:E,A28,Tracking!D:D,C28,Tracking!C:C,"5v5",Tracking!J:J,"oell")+COUNTIFS(Tracking!E:E,A28,Tracking!D:D,C28,Tracking!C:C,"5v5",Tracking!J:J,"oelc")+COUNTIFS(Tracking!E:E,A28,Tracking!D:D,C28,Tracking!C:C,"5v5",Tracking!J:J,"oelr")</f>
        <v>0</v>
      </c>
      <c r="AB28" s="11">
        <f>COUNTIFS(Tracking!V:V,A28&amp;C28,Tracking!C:C,"5v5")-AD28</f>
        <v>2</v>
      </c>
      <c r="AC28" s="11">
        <f>COUNTIFS(Tracking!V:V,A28&amp;C28,Tracking!C:C,"5v5",Tracking!U:U,"C")</f>
        <v>0</v>
      </c>
      <c r="AD28" s="11">
        <f>COUNTIFS(Tracking!V:V,A28&amp;C28,Tracking!C:C,"5v5",Tracking!U:U,"F")</f>
        <v>0</v>
      </c>
      <c r="AE28" s="11">
        <f>COUNTIFS(Tracking!V:V,A28&amp;C28,Tracking!C:C,"5v5",Tracking!U:U,"C",Tracking!X:X,"Y")</f>
        <v>0</v>
      </c>
      <c r="AF28" s="11">
        <f>COUNTIFS(Tracking!Z:Z,A28&amp;C28,Tracking!C:C,"5v5")</f>
        <v>0</v>
      </c>
      <c r="AG28" s="11">
        <f>COUNTIFS(Tracking!V:V,A28&amp;C28,Tracking!C:C,"5v5",Tracking!U:U,"C",Tracking!AA:AA,"Y")</f>
        <v>0</v>
      </c>
      <c r="AH28" s="11">
        <f>COUNTIFS(Tracking!V:V,A28&amp;C28,Tracking!C:C,"5v5",Tracking!U:U,"D",Tracking!AA:AA,"Y")</f>
        <v>0</v>
      </c>
      <c r="AI28" s="11">
        <f>COUNTIFS(Tracking!AD:AD,A28&amp;C28)</f>
        <v>0</v>
      </c>
      <c r="AJ28" s="5">
        <f>COUNTIFS(Tracking!AE:AE,A28&amp;C28,Tracking!C:C,"5v5")+AK28</f>
        <v>6</v>
      </c>
      <c r="AK28" s="5">
        <f>COUNTIFS(Tracking!AB:AB,A28&amp;C28,Tracking!C:C,"5v5")</f>
        <v>6</v>
      </c>
      <c r="AL28" s="5">
        <f>COUNTIFS(Tracking!AB:AB,A28&amp;C28,Tracking!C:C,"5v5",Tracking!AC:AC,"CLE")+COUNTIFS(Tracking!AB:AB,A28&amp;C28,Tracking!C:C,"5v5",Tracking!AC:AC,"CEX")+COUNTIFS(Tracking!AB:AB,A28&amp;C28,Tracking!C:C,"5v5",Tracking!AC:AC,"PEX")+COUNTIFS(Tracking!AE:AE,A28&amp;C28,Tracking!C:C,"5v5",Tracking!AF:AF,"CLE")+COUNTIFS(Tracking!AE:AE,A28&amp;C28,Tracking!C:C,"5v5",Tracking!AF:AF,"CEX")+COUNTIFS(Tracking!AE:AE,A28&amp;C28,Tracking!C:C,"5v5",Tracking!AF:AF,"PEX")</f>
        <v>1</v>
      </c>
      <c r="AM28" s="5">
        <f>COUNTIFS(Tracking!AB:AB,A28&amp;C28,Tracking!C:C,"5v5",Tracking!AC:AC,"CEX")+COUNTIFS(Tracking!AB:AB,A28&amp;C28,Tracking!C:C,"5v5",Tracking!AC:AC,"PEX")+COUNTIFS(Tracking!AE:AE,A28&amp;C28,Tracking!C:C,"5v5",Tracking!AF:AF,"CEX")+COUNTIFS(Tracking!AE:AE,A28&amp;C28,Tracking!C:C,"5v5",Tracking!AF:AF,"PEX")</f>
        <v>1</v>
      </c>
      <c r="AN28" s="5">
        <f>COUNTIFS(Tracking!AB:AB,A28&amp;C28,Tracking!C:C,"5v5",Tracking!AC:AC,"CEX")+COUNTIFS(Tracking!AE:AE,A28&amp;C28,Tracking!C:C,"5v5",Tracking!AF:AF,"CEX")</f>
        <v>0</v>
      </c>
      <c r="AO28" s="5">
        <f>COUNTIFS(Tracking!AB:AB,A28&amp;C28,Tracking!C:C,"5v5",Tracking!AC:AC,"PEX")</f>
        <v>1</v>
      </c>
      <c r="AP28" s="5">
        <f>COUNTIFS(Tracking!AB:AB,A28&amp;C28,Tracking!C:C,"5v5",Tracking!AC:AC,"CLE")+COUNTIFS(Tracking!AE:AE,A28&amp;C28,Tracking!C:C,"5v5",Tracking!AF:AF,"CLE")</f>
        <v>0</v>
      </c>
      <c r="AQ28" s="5">
        <f>COUNTIFS(Tracking!AB:AB,A28&amp;C28,Tracking!C:C,"5v5",Tracking!AC:AC,"MEX")</f>
        <v>0</v>
      </c>
      <c r="AR28" s="5">
        <f>COUNTIFS(Tracking!AB:AB,A28&amp;C28,Tracking!C:C,"5v5",Tracking!AF:AF,"CEX")+COUNTIFS(Tracking!AB:AB,A28&amp;C28,Tracking!C:C,"5v5",Tracking!AF:AF,"PEX")+COUNTIFS(Tracking!AB:AB,A28&amp;C28,Tracking!C:C,"5v5",Tracking!AF:AF,"CLE")+COUNTIFS(Tracking!AB:AB,A28&amp;C28,Tracking!C:C,"5v5",Tracking!AC:AC,"CEX")+COUNTIFS(Tracking!AB:AB,A28&amp;C28,Tracking!C:C,"5v5",Tracking!AC:AC,"PEX")</f>
        <v>3</v>
      </c>
      <c r="AS28" s="5">
        <f>COUNTIFS(Tracking!AB:AB,A28&amp;C28,Tracking!C:C,"5v5",Tracking!AC:AC,"BOT")+COUNTIFS(Tracking!AB:AB,A28&amp;C28,Tracking!C:C,"5v5",Tracking!AF:AF,"FEX")</f>
        <v>3</v>
      </c>
      <c r="AT28" s="5">
        <f>COUNTIFS(Tracking!AB:AB,A28&amp;C28,Tracking!C:C,"5v5",Tracking!AC:AC,"EXC")</f>
        <v>5</v>
      </c>
      <c r="AU28" s="5">
        <f>COUNTIFS(Tracking!AB:AB,A28&amp;C28,Tracking!C:C,"5v5",Tracking!AC:AC,"FEX")+COUNTIFS(Tracking!AE:AE,A28&amp;C28,Tracking!C:C,"5v5",Tracking!AF:AF,"FEX")</f>
        <v>0</v>
      </c>
      <c r="AV28" s="5">
        <f>COUNTIFS(Tracking!AB:AB,A28&amp;C28,Tracking!C:C,"5v5",Tracking!AC:AC,"CLE")+COUNTIFS(Tracking!AB:AB,A28&amp;C28,Tracking!C:C,"5v5",Tracking!AC:AC,"CEX")+COUNTIFS(Tracking!AB:AB,A28&amp;C28,Tracking!C:C,"5v5",Tracking!AC:AC,"PEX")+COUNTIFS(Tracking!AB:AB,A28&amp;C28,Tracking!C:C,"5v5",Tracking!AC:AC,"FEX")+COUNTIFS(Tracking!AB:AB,A28&amp;C28,Tracking!C:C,"5v5",Tracking!AC:AC,"CLE")</f>
        <v>1</v>
      </c>
      <c r="AW28" s="5">
        <f>COUNTIFS(Tracking!AE:AE,A28&amp;C28,Tracking!C:C,"5v5",Tracking!AF:AF,"CLE")+COUNTIFS(Tracking!AE:AE,A28&amp;C28,Tracking!C:C,"5v5",Tracking!AF:AF,"CEX")+COUNTIFS(Tracking!AE:AE,A28&amp;C28,Tracking!C:C,"5v5",Tracking!AF:AF,"PEX")+COUNTIFS(Tracking!AE:AE,A28&amp;C28,Tracking!C:C,"5v5",Tracking!AF:AF,"CLE")</f>
        <v>0</v>
      </c>
      <c r="AX28" s="1">
        <f>COUNTIFS(Tracking!W:W,A28&amp;C28,Tracking!C:C,"5v5")</f>
        <v>6</v>
      </c>
      <c r="AY28" s="1">
        <f>COUNTIFS(Tracking!W:W,A28&amp;C28,Tracking!C:C,"5v5",Tracking!U:U,"C")</f>
        <v>5</v>
      </c>
      <c r="AZ28" s="1">
        <f>COUNTIFS(Tracking!W:W,A28&amp;C28,Tracking!C:C,"5v5",Tracking!U:U,"F")</f>
        <v>0</v>
      </c>
      <c r="BA28" s="1">
        <f>COUNTIFS(Tracking!W:W,A28&amp;C28,Tracking!C:C,"5v5",Tracking!X:X,"Y")</f>
        <v>2</v>
      </c>
      <c r="BB28" s="1">
        <f>COUNTIFS(Tracking!W:W,A28&amp;C28,Tracking!C:C,"5v5",Tracking!U:U,"C",Tracking!AA:AA,"Y")</f>
        <v>2</v>
      </c>
      <c r="BC28" s="1">
        <f>COUNTIFS(Tracking!W:W,A28&amp;C28,Tracking!C:C,"5v5",Tracking!U:U,"D",Tracking!AA:AA,"Y")</f>
        <v>0</v>
      </c>
      <c r="BD28" s="10">
        <f>COUNTIFS(Tracking!V:V,A28&amp;C28,Tracking!C:C,"5v4")</f>
        <v>0</v>
      </c>
      <c r="BE28" s="10">
        <f>COUNTIFS(Tracking!V:V,A28&amp;C28,Tracking!C:C,"5v4",Tracking!U:U,"C")</f>
        <v>0</v>
      </c>
      <c r="BF28" s="10">
        <f>COUNTIFS(Tracking!V:V,A28&amp;C28,Tracking!C:C,"5v4",Tracking!X:X,"Y")</f>
        <v>0</v>
      </c>
      <c r="BG28" s="10">
        <f>COUNTIFS(Tracking!V:V,A28&amp;C28,Tracking!C:C,"4v5")</f>
        <v>0</v>
      </c>
      <c r="BH28" s="10">
        <f>COUNTIFS(Tracking!W:W,A28&amp;C28,Tracking!C:C,"5v4",Tracking!U:U,"D")+COUNTIFS(Tracking!W:W,A28&amp;C28,Tracking!C:C,"5v4",Tracking!U:U,"F")</f>
        <v>0</v>
      </c>
      <c r="BI28" s="10">
        <f>COUNTIFS(Tracking!E:E,A28,Tracking!D:D,C28,Tracking!C:C,"5v4")</f>
        <v>0</v>
      </c>
      <c r="BJ28" s="10">
        <f>COUNTIFS(Tracking!G:G,A28,Tracking!D:D,C28,Tracking!C:C,"5v4")+COUNTIFS(Tracking!H:H,A28,Tracking!D:D,C28,Tracking!C:C,"5v4")+COUNTIFS(Tracking!I:I,A28,Tracking!D:D,C28,Tracking!C:C,"5v4")</f>
        <v>0</v>
      </c>
      <c r="BK28" s="10">
        <f>COUNTIFS(Tracking!G:G,A28,Tracking!D:D,C28,Tracking!C:C,"5v4")</f>
        <v>0</v>
      </c>
      <c r="BL28" s="10">
        <f>COUNTIFS(Tracking!E:E,A28,Tracking!D:D,C28,Tracking!C:C,"5v4",Tracking!M:M,"Y")</f>
        <v>0</v>
      </c>
      <c r="BM28" s="10">
        <f>COUNTIFS(Tracking!G:G,A28,Tracking!D:D,C28,Tracking!C:C,"5v4",Tracking!M:M,"Y")</f>
        <v>0</v>
      </c>
      <c r="BN28" s="10">
        <f>COUNTIFS(Tracking!G:G,A28,Tracking!D:D,C28,Tracking!J:J,"orrl",Tracking!C:C,"5v4")+COUNTIFS(Tracking!G:G,A28,Tracking!D:D,C28,Tracking!J:J,"orrc",Tracking!C:C,"5v4")+COUNTIFS(Tracking!G:G,A28,Tracking!D:D,C28,Tracking!J:J,"orrr",Tracking!C:C,"5v4")</f>
        <v>0</v>
      </c>
      <c r="BO28" s="10">
        <f>COUNTIFS(Tracking!G:G,A28,Tracking!D:D,C28,Tracking!C:C,"5v4",Tracking!J:J,"opl")+COUNTIFS(Tracking!G:G,A28,Tracking!D:D,C28,Tracking!C:C,"5v4",Tracking!J:J,"opc")+COUNTIFS(Tracking!G:G,A28,Tracking!D:D,C28,Tracking!C:C,"5v4",Tracking!J:J,"opr")+COUNTIFS(Tracking!G:G,A28,Tracking!D:D,C28,Tracking!C:C,"5v4",Tracking!J:J,"oelpl")+COUNTIFS(Tracking!G:G,A28,Tracking!D:D,C28,Tracking!C:C,"5v4",Tracking!J:J,"oelpc")+COUNTIFS(Tracking!G:G,A28,Tracking!D:D,C28,Tracking!C:C,"5v4",Tracking!J:J,"oelpr")</f>
        <v>0</v>
      </c>
      <c r="BP28" s="10">
        <f>COUNTIFS(Tracking!G:G,A28,Tracking!D:D,C28,Tracking!C:C,"5v4",Tracking!J:J,"oell")+COUNTIFS(Tracking!G:G,A28,Tracking!D:D,C28,Tracking!C:C,"5v4",Tracking!J:J,"oelc")+COUNTIFS(Tracking!G:G,A28,Tracking!D:D,C28,Tracking!C:C,"5v4",Tracking!J:J,"oelr")</f>
        <v>0</v>
      </c>
      <c r="BQ28" s="12">
        <f>COUNTIFS(Tracking!E:E,A28,Tracking!D:D,C28,Tracking!C:C,"5v5",Tracking!F:F,"o")</f>
        <v>0</v>
      </c>
      <c r="BR28" s="12">
        <f>COUNTIFS(Tracking!E:E,A28,Tracking!D:D,C28,Tracking!C:C,"5v5",Tracking!F:F,"r")</f>
        <v>0</v>
      </c>
      <c r="BS28" s="12">
        <f>COUNTIFS(Tracking!E:E,A28,Tracking!D:D,C28,Tracking!C:C,"5v5",Tracking!F:F,"t")</f>
        <v>0</v>
      </c>
      <c r="BT28" s="12">
        <f>COUNTIFS(Tracking!G:G,A28,Tracking!D:D,C28,Tracking!C:C,"5v5",Tracking!F:F,"o")</f>
        <v>0</v>
      </c>
      <c r="BU28" s="12">
        <f>COUNTIFS(Tracking!E:E,A27,Tracking!D:D,C28,Tracking!C:C,"5v5",Tracking!F:F,"r")</f>
        <v>1</v>
      </c>
      <c r="BV28" s="12">
        <f>COUNTIFS(Tracking!G:G,A28,Tracking!D:D,C28,Tracking!C:C,"5v5",Tracking!F:F,"T")</f>
        <v>0</v>
      </c>
      <c r="BW28" s="2">
        <f t="shared" si="1"/>
        <v>0.29500000000000004</v>
      </c>
      <c r="BX28" s="2">
        <f t="shared" si="2"/>
        <v>0.38500000000000001</v>
      </c>
      <c r="BY28" s="2">
        <f t="shared" si="3"/>
        <v>0</v>
      </c>
      <c r="BZ28" s="2">
        <f t="shared" si="4"/>
        <v>-9.5000000000000001E-2</v>
      </c>
      <c r="CA28" s="2">
        <f t="shared" si="5"/>
        <v>5.0000000000000044E-3</v>
      </c>
      <c r="CB28" s="2">
        <f t="shared" si="6"/>
        <v>0</v>
      </c>
      <c r="CC28" s="2">
        <f t="shared" si="7"/>
        <v>0</v>
      </c>
      <c r="CD28" s="2">
        <f t="shared" si="8"/>
        <v>0.29500000000000004</v>
      </c>
    </row>
    <row r="29" spans="1:82" x14ac:dyDescent="0.35">
      <c r="A29" s="8">
        <v>26</v>
      </c>
      <c r="B29" s="8" t="s">
        <v>238</v>
      </c>
      <c r="C29" s="8" t="s">
        <v>126</v>
      </c>
      <c r="D29" s="8" t="s">
        <v>170</v>
      </c>
      <c r="E29" s="8">
        <v>14.116666666666999</v>
      </c>
      <c r="F29" s="19" t="s">
        <v>250</v>
      </c>
      <c r="G29" s="9">
        <f>COUNTIFS(Tracking!E:E,A29,Tracking!D:D,C29,Tracking!C:C,"5v5")</f>
        <v>3</v>
      </c>
      <c r="H29" s="9">
        <f>COUNTIFS(Tracking!E:E,A29,Tracking!D:D,C29,Tracking!N:N,"y",Tracking!C:C,"5v5")</f>
        <v>2</v>
      </c>
      <c r="I29" s="9">
        <f>COUNTIFS(Tracking!E:E,A29,Tracking!D:D,C29,Tracking!M:M,"y",Tracking!C:C,"5v5")</f>
        <v>2</v>
      </c>
      <c r="J29" s="9">
        <f t="shared" si="0"/>
        <v>8</v>
      </c>
      <c r="K29" s="9">
        <f>COUNTIFS(Tracking!G:G,A29,Tracking!D:D,C29,Tracking!C:C,"5v5")</f>
        <v>3</v>
      </c>
      <c r="L29" s="9">
        <f>COUNTIFS(Tracking!H:H,A29,Tracking!D:D,C29,Tracking!C:C,"5v5")</f>
        <v>5</v>
      </c>
      <c r="M29" s="9">
        <f>COUNTIFS(Tracking!I:I,A29,Tracking!D:D,C29,Tracking!C:C,"5v5")</f>
        <v>0</v>
      </c>
      <c r="N29" s="9">
        <f>COUNTIFS(Tracking!G:G,A29,Tracking!D:D,C29,Tracking!C:C,"5v5",Tracking!M:M,"y")</f>
        <v>1</v>
      </c>
      <c r="O29" s="9">
        <f>COUNTIFS(Tracking!G:G,A29,Tracking!D:D,C29,Tracking!C:C,"5v5",Tracking!J:J,"orrl")+COUNTIFS(Tracking!G:G,A29,Tracking!D:D,C29,Tracking!C:C,"5v5",Tracking!J:J,"orrc")+COUNTIFS(Tracking!G:G,A29,Tracking!D:D,C29,Tracking!C:C,"5v5",Tracking!J:J,"orrr")+COUNTIFS(Tracking!G:G,A29,Tracking!D:D,C29,Tracking!C:C,"5v5",Tracking!J:J,"oelrrl")+COUNTIFS(Tracking!G:G,A29,Tracking!D:D,C29,Tracking!C:C,"5v5",Tracking!J:J,"oelrrc")+COUNTIFS(Tracking!G:G,A29,Tracking!D:D,C29,Tracking!C:C,"5v5",Tracking!J:J,"oelrrr")</f>
        <v>0</v>
      </c>
      <c r="P29" s="9">
        <f>COUNTIFS(Tracking!G:G,A29,Tracking!D:D,C29,Tracking!C:C,"5v5",Tracking!J:J,"opl")+COUNTIFS(Tracking!G:G,A29,Tracking!D:D,C29,Tracking!C:C,"5v5",Tracking!J:J,"opc")+COUNTIFS(Tracking!G:G,A29,Tracking!D:D,C29,Tracking!C:C,"5v5",Tracking!J:J,"opr")+COUNTIFS(Tracking!G:G,A29,Tracking!D:D,C29,Tracking!C:C,"5v5",Tracking!J:J,"oelpl")+COUNTIFS(Tracking!G:G,A29,Tracking!D:D,C29,Tracking!C:C,"5v5",Tracking!J:J,"oelpc")+COUNTIFS(Tracking!G:G,A29,Tracking!D:D,C29,Tracking!C:C,"5v5",Tracking!J:J,"oelpr")</f>
        <v>0</v>
      </c>
      <c r="Q29" s="9">
        <f>COUNTIFS(Tracking!G:G,A29,Tracking!D:D,C29,Tracking!C:C,"5v5",Tracking!J:J,"oell")+COUNTIFS(Tracking!G:G,A29,Tracking!D:D,C29,Tracking!C:C,"5v5",Tracking!J:J,"oelc")+COUNTIFS(Tracking!G:G,A29,Tracking!D:D,C29,Tracking!C:C,"5v5",Tracking!J:J,"oelr")</f>
        <v>0</v>
      </c>
      <c r="R29" s="9">
        <f>COUNTIFS(Tracking!G:G,A29,Tracking!D:D,C29,Tracking!C:C,"5v5",Tracking!J:J,"oc")+COUNTIFS(Tracking!G:G,A29,Tracking!D:D,C29,Tracking!C:C,"5v5",Tracking!J:J,"orrc")+COUNTIFS(Tracking!G:G,A29,Tracking!D:D,C29,Tracking!C:C,"5v5",Tracking!J:J,"oelc")</f>
        <v>1</v>
      </c>
      <c r="S29" s="9">
        <f>COUNTIFS(Tracking!G:G,A29,Tracking!D:D,C29,Tracking!C:C,"5v5",Tracking!J:J,"nl")+COUNTIFS(Tracking!G:G,A29,Tracking!D:D,C29,Tracking!C:C,"5v5",Tracking!J:J,"nc")+COUNTIFS(Tracking!G:G,A29,Tracking!D:D,C29,Tracking!C:C,"5v5",Tracking!J:J,"nr")+COUNTIFS(Tracking!G:G,A29,Tracking!D:D,C29,Tracking!C:C,"5v5",Tracking!J:J,"nsl")+COUNTIFS(Tracking!G:G,A29,Tracking!D:D,C29,Tracking!C:C,"5v5",Tracking!J:J,"nsc")+COUNTIFS(Tracking!G:G,A29,Tracking!D:D,C29,Tracking!C:C,"5v5",Tracking!J:J,"nsr")+COUNTIFS(Tracking!H:H,A29,Tracking!D:D,C29,Tracking!C:C,"5v5",Tracking!K:K,"nl")+COUNTIFS(Tracking!H:H,A29,Tracking!D:D,C29,Tracking!C:C,"5v5",Tracking!K:K,"nc")+COUNTIFS(Tracking!H:H,A29,Tracking!D:D,C29,Tracking!C:C,"5v5",Tracking!K:K,"nr")+COUNTIFS(Tracking!H:H,A29,Tracking!D:D,C29,Tracking!C:C,"5v5",Tracking!K:K,"nsl")+COUNTIFS(Tracking!H:H,A29,Tracking!D:D,C29,Tracking!C:C,"5v5",Tracking!K:K,"nsc")+COUNTIFS(Tracking!H:H,A29,Tracking!D:D,C29,Tracking!C:C,"5v5",Tracking!K:K,"nsr")+COUNTIFS(Tracking!I:I,A29,Tracking!D:D,C29,Tracking!C:C,"5v5",Tracking!L:L,"nl")+COUNTIFS(Tracking!I:I,A29,Tracking!D:D,C29,Tracking!C:C,"5v5",Tracking!L:L,"nc")+COUNTIFS(Tracking!I:I,A29,Tracking!D:D,C29,Tracking!C:C,"5v5",Tracking!L:L,"nr")+COUNTIFS(Tracking!I:I,A29,Tracking!D:D,C29,Tracking!C:C,"5v5",Tracking!L:L,"nsl")+COUNTIFS(Tracking!I:I,A29,Tracking!D:D,C29,Tracking!C:C,"5v5",Tracking!L:L,"nsc")+COUNTIFS(Tracking!I:I,A29,Tracking!D:D,C29,Tracking!C:C,"5v5",Tracking!L:L,"nsr")</f>
        <v>2</v>
      </c>
      <c r="T29" s="9">
        <f>COUNTIFS(Tracking!G:G,A29,Tracking!D:D,C29,Tracking!C:C,"5v5",Tracking!J:J,"dl")+COUNTIFS(Tracking!G:G,A29,Tracking!D:D,C29,Tracking!C:C,"5v5",Tracking!J:J,"dc")+COUNTIFS(Tracking!G:G,A29,Tracking!D:D,C29,Tracking!C:C,"5v5",Tracking!J:J,"dr")+COUNTIFS(Tracking!G:G,A29,Tracking!D:D,C29,Tracking!C:C,"5v5",Tracking!J:J,"dsl")+COUNTIFS(Tracking!G:G,A29,Tracking!D:D,C29,Tracking!C:C,"5v5",Tracking!J:J,"dsc")+COUNTIFS(Tracking!G:G,A29,Tracking!D:D,C29,Tracking!C:C,"5v5",Tracking!J:J,"dsr")+COUNTIFS(Tracking!H:H,A29,Tracking!D:D,C29,Tracking!C:C,"5v5",Tracking!K:K,"dl")+COUNTIFS(Tracking!H:H,A29,Tracking!D:D,C29,Tracking!C:C,"5v5",Tracking!K:K,"dc")+COUNTIFS(Tracking!H:H,A29,Tracking!D:D,C29,Tracking!C:C,"5v5",Tracking!K:K,"dr")+COUNTIFS(Tracking!H:H,A29,Tracking!D:D,C29,Tracking!C:C,"5v5",Tracking!K:K,"dsl")+COUNTIFS(Tracking!H:H,A29,Tracking!D:D,C29,Tracking!C:C,"5v5",Tracking!K:K,"dsc")+COUNTIFS(Tracking!H:H,A29,Tracking!D:D,C29,Tracking!C:C,"5v5",Tracking!K:K,"dsr")+COUNTIFS(Tracking!I:I,A29,Tracking!D:D,C29,Tracking!C:C,"5v5",Tracking!L:L,"dl")+COUNTIFS(Tracking!I:I,A29,Tracking!D:D,C29,Tracking!C:C,"5v5",Tracking!L:L,"dc")+COUNTIFS(Tracking!I:I,A29,Tracking!D:D,C29,Tracking!C:C,"5v5",Tracking!L:L,"dr")+COUNTIFS(Tracking!I:I,A29,Tracking!D:D,C29,Tracking!C:C,"5v5",Tracking!L:L,"dsl")+COUNTIFS(Tracking!I:I,A29,Tracking!D:D,C29,Tracking!C:C,"5v5",Tracking!L:L,"dsc")+COUNTIFS(Tracking!I:I,A29,Tracking!D:D,C29,Tracking!C:C,"5v5",Tracking!L:L,"dsr")</f>
        <v>2</v>
      </c>
      <c r="U29" s="9">
        <f>COUNTIFS(Tracking!E:E,A29,Tracking!D:D,C29,Tracking!C:C,"5v5",Tracking!P:P,"r")</f>
        <v>1</v>
      </c>
      <c r="V29" s="9">
        <f>COUNTIFS(Tracking!G:G,A29,Tracking!D:D,C29,Tracking!C:C,"5v5",Tracking!P:P,"r")+COUNTIFS(Tracking!H:H,A29,Tracking!D:D,C29,Tracking!C:C,"5v5",Tracking!P:P,"r")+COUNTIFS(Tracking!I:I,A29,Tracking!D:D,C29,Tracking!C:C,"5v5",Tracking!P:P,"r")</f>
        <v>5</v>
      </c>
      <c r="W29" s="9">
        <f>COUNTIFS(Tracking!E:E,A29,Tracking!D:D,C29,Tracking!C:C,"5v5",Tracking!P:P,"f")</f>
        <v>2</v>
      </c>
      <c r="X29" s="9">
        <f>COUNTIFS(Tracking!G:G,A29,Tracking!D:D,C29,Tracking!C:C,"5v5",Tracking!P:P,"f")+COUNTIFS(Tracking!H:H,A29,Tracking!D:D,C29,Tracking!C:C,"5v5",Tracking!P:P,"f")+COUNTIFS(Tracking!I:I,A29,Tracking!D:D,C29,Tracking!C:C,"5v5",Tracking!P:P,"f")</f>
        <v>0</v>
      </c>
      <c r="Y29" s="9">
        <f>COUNTIFS(Tracking!E:E,A29,Tracking!D:D,C29,Tracking!C:C,"5v5",Tracking!P:P,"c")</f>
        <v>0</v>
      </c>
      <c r="Z29" s="9">
        <f>COUNTIFS(Tracking!G:G,A29,Tracking!D:D,C29,Tracking!C:C,"5v5",Tracking!P:P,"c")+COUNTIFS(Tracking!H:H,A29,Tracking!D:D,C29,Tracking!C:C,"5v5",Tracking!P:P,"f")+COUNTIFS(Tracking!I:I,A29,Tracking!D:D,C29,Tracking!C:C,"5v5",Tracking!P:P,"f")</f>
        <v>0</v>
      </c>
      <c r="AA29" s="9">
        <f>COUNTIFS(Tracking!E:E,A29,Tracking!D:D,C29,Tracking!C:C,"5v5",Tracking!J:J,"orrl")+COUNTIFS(Tracking!E:E,A29,Tracking!D:D,C29,Tracking!C:C,"5v5",Tracking!J:J,"orrc")+COUNTIFS(Tracking!E:E,A29,Tracking!D:D,C29,Tracking!C:C,"5v5",Tracking!J:J,"orrr")+COUNTIFS(Tracking!E:E,A29,Tracking!D:D,C29,Tracking!C:C,"5v5",Tracking!J:J,"oell")+COUNTIFS(Tracking!E:E,A29,Tracking!D:D,C29,Tracking!C:C,"5v5",Tracking!J:J,"oelc")+COUNTIFS(Tracking!E:E,A29,Tracking!D:D,C29,Tracking!C:C,"5v5",Tracking!J:J,"oelr")</f>
        <v>0</v>
      </c>
      <c r="AB29" s="11">
        <f>COUNTIFS(Tracking!V:V,A29&amp;C29,Tracking!C:C,"5v5")-AD29</f>
        <v>2</v>
      </c>
      <c r="AC29" s="11">
        <f>COUNTIFS(Tracking!V:V,A29&amp;C29,Tracking!C:C,"5v5",Tracking!U:U,"C")</f>
        <v>2</v>
      </c>
      <c r="AD29" s="11">
        <f>COUNTIFS(Tracking!V:V,A29&amp;C29,Tracking!C:C,"5v5",Tracking!U:U,"F")</f>
        <v>0</v>
      </c>
      <c r="AE29" s="11">
        <f>COUNTIFS(Tracking!V:V,A29&amp;C29,Tracking!C:C,"5v5",Tracking!U:U,"C",Tracking!X:X,"Y")</f>
        <v>1</v>
      </c>
      <c r="AF29" s="11">
        <f>COUNTIFS(Tracking!Z:Z,A29&amp;C29,Tracking!C:C,"5v5")</f>
        <v>1</v>
      </c>
      <c r="AG29" s="11">
        <f>COUNTIFS(Tracking!V:V,A29&amp;C29,Tracking!C:C,"5v5",Tracking!U:U,"C",Tracking!AA:AA,"Y")</f>
        <v>1</v>
      </c>
      <c r="AH29" s="11">
        <f>COUNTIFS(Tracking!V:V,A29&amp;C29,Tracking!C:C,"5v5",Tracking!U:U,"D",Tracking!AA:AA,"Y")</f>
        <v>0</v>
      </c>
      <c r="AI29" s="11">
        <f>COUNTIFS(Tracking!AD:AD,A29&amp;C29)</f>
        <v>1</v>
      </c>
      <c r="AJ29" s="5">
        <f>COUNTIFS(Tracking!AE:AE,A29&amp;C29,Tracking!C:C,"5v5")+AK29</f>
        <v>5</v>
      </c>
      <c r="AK29" s="5">
        <f>COUNTIFS(Tracking!AB:AB,A29&amp;C29,Tracking!C:C,"5v5")</f>
        <v>2</v>
      </c>
      <c r="AL29" s="5">
        <f>COUNTIFS(Tracking!AB:AB,A29&amp;C29,Tracking!C:C,"5v5",Tracking!AC:AC,"CLE")+COUNTIFS(Tracking!AB:AB,A29&amp;C29,Tracking!C:C,"5v5",Tracking!AC:AC,"CEX")+COUNTIFS(Tracking!AB:AB,A29&amp;C29,Tracking!C:C,"5v5",Tracking!AC:AC,"PEX")+COUNTIFS(Tracking!AE:AE,A29&amp;C29,Tracking!C:C,"5v5",Tracking!AF:AF,"CLE")+COUNTIFS(Tracking!AE:AE,A29&amp;C29,Tracking!C:C,"5v5",Tracking!AF:AF,"CEX")+COUNTIFS(Tracking!AE:AE,A29&amp;C29,Tracking!C:C,"5v5",Tracking!AF:AF,"PEX")</f>
        <v>4</v>
      </c>
      <c r="AM29" s="5">
        <f>COUNTIFS(Tracking!AB:AB,A29&amp;C29,Tracking!C:C,"5v5",Tracking!AC:AC,"CEX")+COUNTIFS(Tracking!AB:AB,A29&amp;C29,Tracking!C:C,"5v5",Tracking!AC:AC,"PEX")+COUNTIFS(Tracking!AE:AE,A29&amp;C29,Tracking!C:C,"5v5",Tracking!AF:AF,"CEX")+COUNTIFS(Tracking!AE:AE,A29&amp;C29,Tracking!C:C,"5v5",Tracking!AF:AF,"PEX")</f>
        <v>4</v>
      </c>
      <c r="AN29" s="5">
        <f>COUNTIFS(Tracking!AB:AB,A29&amp;C29,Tracking!C:C,"5v5",Tracking!AC:AC,"CEX")+COUNTIFS(Tracking!AE:AE,A29&amp;C29,Tracking!C:C,"5v5",Tracking!AF:AF,"CEX")</f>
        <v>1</v>
      </c>
      <c r="AO29" s="5">
        <f>COUNTIFS(Tracking!AB:AB,A29&amp;C29,Tracking!C:C,"5v5",Tracking!AC:AC,"PEX")</f>
        <v>0</v>
      </c>
      <c r="AP29" s="5">
        <f>COUNTIFS(Tracking!AB:AB,A29&amp;C29,Tracking!C:C,"5v5",Tracking!AC:AC,"CLE")+COUNTIFS(Tracking!AE:AE,A29&amp;C29,Tracking!C:C,"5v5",Tracking!AF:AF,"CLE")</f>
        <v>0</v>
      </c>
      <c r="AQ29" s="5">
        <f>COUNTIFS(Tracking!AB:AB,A29&amp;C29,Tracking!C:C,"5v5",Tracking!AC:AC,"MEX")</f>
        <v>0</v>
      </c>
      <c r="AR29" s="5">
        <f>COUNTIFS(Tracking!AB:AB,A29&amp;C29,Tracking!C:C,"5v5",Tracking!AF:AF,"CEX")+COUNTIFS(Tracking!AB:AB,A29&amp;C29,Tracking!C:C,"5v5",Tracking!AF:AF,"PEX")+COUNTIFS(Tracking!AB:AB,A29&amp;C29,Tracking!C:C,"5v5",Tracking!AF:AF,"CLE")+COUNTIFS(Tracking!AB:AB,A29&amp;C29,Tracking!C:C,"5v5",Tracking!AC:AC,"CEX")+COUNTIFS(Tracking!AB:AB,A29&amp;C29,Tracking!C:C,"5v5",Tracking!AC:AC,"PEX")</f>
        <v>2</v>
      </c>
      <c r="AS29" s="5">
        <f>COUNTIFS(Tracking!AB:AB,A29&amp;C29,Tracking!C:C,"5v5",Tracking!AC:AC,"BOT")+COUNTIFS(Tracking!AB:AB,A29&amp;C29,Tracking!C:C,"5v5",Tracking!AF:AF,"FEX")</f>
        <v>0</v>
      </c>
      <c r="AT29" s="5">
        <f>COUNTIFS(Tracking!AB:AB,A29&amp;C29,Tracking!C:C,"5v5",Tracking!AC:AC,"EXC")</f>
        <v>1</v>
      </c>
      <c r="AU29" s="5">
        <f>COUNTIFS(Tracking!AB:AB,A29&amp;C29,Tracking!C:C,"5v5",Tracking!AC:AC,"FEX")+COUNTIFS(Tracking!AE:AE,A29&amp;C29,Tracking!C:C,"5v5",Tracking!AF:AF,"FEX")</f>
        <v>0</v>
      </c>
      <c r="AV29" s="5">
        <f>COUNTIFS(Tracking!AB:AB,A29&amp;C29,Tracking!C:C,"5v5",Tracking!AC:AC,"CLE")+COUNTIFS(Tracking!AB:AB,A29&amp;C29,Tracking!C:C,"5v5",Tracking!AC:AC,"CEX")+COUNTIFS(Tracking!AB:AB,A29&amp;C29,Tracking!C:C,"5v5",Tracking!AC:AC,"PEX")+COUNTIFS(Tracking!AB:AB,A29&amp;C29,Tracking!C:C,"5v5",Tracking!AC:AC,"FEX")+COUNTIFS(Tracking!AB:AB,A29&amp;C29,Tracking!C:C,"5v5",Tracking!AC:AC,"CLE")</f>
        <v>1</v>
      </c>
      <c r="AW29" s="5">
        <f>COUNTIFS(Tracking!AE:AE,A29&amp;C29,Tracking!C:C,"5v5",Tracking!AF:AF,"CLE")+COUNTIFS(Tracking!AE:AE,A29&amp;C29,Tracking!C:C,"5v5",Tracking!AF:AF,"CEX")+COUNTIFS(Tracking!AE:AE,A29&amp;C29,Tracking!C:C,"5v5",Tracking!AF:AF,"PEX")+COUNTIFS(Tracking!AE:AE,A29&amp;C29,Tracking!C:C,"5v5",Tracking!AF:AF,"CLE")</f>
        <v>3</v>
      </c>
      <c r="AX29" s="1">
        <f>COUNTIFS(Tracking!W:W,A29&amp;C29,Tracking!C:C,"5v5")</f>
        <v>1</v>
      </c>
      <c r="AY29" s="1">
        <f>COUNTIFS(Tracking!W:W,A29&amp;C29,Tracking!C:C,"5v5",Tracking!U:U,"C")</f>
        <v>0</v>
      </c>
      <c r="AZ29" s="1">
        <f>COUNTIFS(Tracking!W:W,A29&amp;C29,Tracking!C:C,"5v5",Tracking!U:U,"F")</f>
        <v>1</v>
      </c>
      <c r="BA29" s="1">
        <f>COUNTIFS(Tracking!W:W,A29&amp;C29,Tracking!C:C,"5v5",Tracking!X:X,"Y")</f>
        <v>0</v>
      </c>
      <c r="BB29" s="1">
        <f>COUNTIFS(Tracking!W:W,A29&amp;C29,Tracking!C:C,"5v5",Tracking!U:U,"C",Tracking!AA:AA,"Y")</f>
        <v>0</v>
      </c>
      <c r="BC29" s="1">
        <f>COUNTIFS(Tracking!W:W,A29&amp;C29,Tracking!C:C,"5v5",Tracking!U:U,"D",Tracking!AA:AA,"Y")</f>
        <v>0</v>
      </c>
      <c r="BD29" s="10">
        <f>COUNTIFS(Tracking!V:V,A29&amp;C29,Tracking!C:C,"5v4")</f>
        <v>0</v>
      </c>
      <c r="BE29" s="10">
        <f>COUNTIFS(Tracking!V:V,A29&amp;C29,Tracking!C:C,"5v4",Tracking!U:U,"C")</f>
        <v>0</v>
      </c>
      <c r="BF29" s="10">
        <f>COUNTIFS(Tracking!V:V,A29&amp;C29,Tracking!C:C,"5v4",Tracking!X:X,"Y")</f>
        <v>0</v>
      </c>
      <c r="BG29" s="10">
        <f>COUNTIFS(Tracking!V:V,A29&amp;C29,Tracking!C:C,"4v5")</f>
        <v>0</v>
      </c>
      <c r="BH29" s="10">
        <f>COUNTIFS(Tracking!W:W,A29&amp;C29,Tracking!C:C,"5v4",Tracking!U:U,"D")+COUNTIFS(Tracking!W:W,A29&amp;C29,Tracking!C:C,"5v4",Tracking!U:U,"F")</f>
        <v>0</v>
      </c>
      <c r="BI29" s="10">
        <f>COUNTIFS(Tracking!E:E,A29,Tracking!D:D,C29,Tracking!C:C,"5v4")</f>
        <v>0</v>
      </c>
      <c r="BJ29" s="10">
        <f>COUNTIFS(Tracking!G:G,A29,Tracking!D:D,C29,Tracking!C:C,"5v4")+COUNTIFS(Tracking!H:H,A29,Tracking!D:D,C29,Tracking!C:C,"5v4")+COUNTIFS(Tracking!I:I,A29,Tracking!D:D,C29,Tracking!C:C,"5v4")</f>
        <v>0</v>
      </c>
      <c r="BK29" s="10">
        <f>COUNTIFS(Tracking!G:G,A29,Tracking!D:D,C29,Tracking!C:C,"5v4")</f>
        <v>0</v>
      </c>
      <c r="BL29" s="10">
        <f>COUNTIFS(Tracking!E:E,A29,Tracking!D:D,C29,Tracking!C:C,"5v4",Tracking!M:M,"Y")</f>
        <v>0</v>
      </c>
      <c r="BM29" s="10">
        <f>COUNTIFS(Tracking!G:G,A29,Tracking!D:D,C29,Tracking!C:C,"5v4",Tracking!M:M,"Y")</f>
        <v>0</v>
      </c>
      <c r="BN29" s="10">
        <f>COUNTIFS(Tracking!G:G,A29,Tracking!D:D,C29,Tracking!J:J,"orrl",Tracking!C:C,"5v4")+COUNTIFS(Tracking!G:G,A29,Tracking!D:D,C29,Tracking!J:J,"orrc",Tracking!C:C,"5v4")+COUNTIFS(Tracking!G:G,A29,Tracking!D:D,C29,Tracking!J:J,"orrr",Tracking!C:C,"5v4")</f>
        <v>0</v>
      </c>
      <c r="BO29" s="10">
        <f>COUNTIFS(Tracking!G:G,A29,Tracking!D:D,C29,Tracking!C:C,"5v4",Tracking!J:J,"opl")+COUNTIFS(Tracking!G:G,A29,Tracking!D:D,C29,Tracking!C:C,"5v4",Tracking!J:J,"opc")+COUNTIFS(Tracking!G:G,A29,Tracking!D:D,C29,Tracking!C:C,"5v4",Tracking!J:J,"opr")+COUNTIFS(Tracking!G:G,A29,Tracking!D:D,C29,Tracking!C:C,"5v4",Tracking!J:J,"oelpl")+COUNTIFS(Tracking!G:G,A29,Tracking!D:D,C29,Tracking!C:C,"5v4",Tracking!J:J,"oelpc")+COUNTIFS(Tracking!G:G,A29,Tracking!D:D,C29,Tracking!C:C,"5v4",Tracking!J:J,"oelpr")</f>
        <v>0</v>
      </c>
      <c r="BP29" s="10">
        <f>COUNTIFS(Tracking!G:G,A29,Tracking!D:D,C29,Tracking!C:C,"5v4",Tracking!J:J,"oell")+COUNTIFS(Tracking!G:G,A29,Tracking!D:D,C29,Tracking!C:C,"5v4",Tracking!J:J,"oelc")+COUNTIFS(Tracking!G:G,A29,Tracking!D:D,C29,Tracking!C:C,"5v4",Tracking!J:J,"oelr")</f>
        <v>0</v>
      </c>
      <c r="BQ29" s="12">
        <f>COUNTIFS(Tracking!E:E,A29,Tracking!D:D,C29,Tracking!C:C,"5v5",Tracking!F:F,"o")</f>
        <v>0</v>
      </c>
      <c r="BR29" s="12">
        <f>COUNTIFS(Tracking!E:E,A29,Tracking!D:D,C29,Tracking!C:C,"5v5",Tracking!F:F,"r")</f>
        <v>1</v>
      </c>
      <c r="BS29" s="12">
        <f>COUNTIFS(Tracking!E:E,A29,Tracking!D:D,C29,Tracking!C:C,"5v5",Tracking!F:F,"t")</f>
        <v>0</v>
      </c>
      <c r="BT29" s="12">
        <f>COUNTIFS(Tracking!G:G,A29,Tracking!D:D,C29,Tracking!C:C,"5v5",Tracking!F:F,"o")</f>
        <v>0</v>
      </c>
      <c r="BU29" s="12">
        <f>COUNTIFS(Tracking!E:E,A28,Tracking!D:D,C29,Tracking!C:C,"5v5",Tracking!F:F,"r")</f>
        <v>0</v>
      </c>
      <c r="BV29" s="12">
        <f>COUNTIFS(Tracking!G:G,A29,Tracking!D:D,C29,Tracking!C:C,"5v5",Tracking!F:F,"T")</f>
        <v>0</v>
      </c>
      <c r="BW29" s="2">
        <f t="shared" si="1"/>
        <v>1.4799999999999998</v>
      </c>
      <c r="BX29" s="2">
        <f t="shared" si="2"/>
        <v>1.0399999999999998</v>
      </c>
      <c r="BY29" s="2">
        <f t="shared" si="3"/>
        <v>0.14499999999999999</v>
      </c>
      <c r="BZ29" s="2">
        <f t="shared" si="4"/>
        <v>4.5000000000000005E-2</v>
      </c>
      <c r="CA29" s="2">
        <f t="shared" si="5"/>
        <v>0.19</v>
      </c>
      <c r="CB29" s="2">
        <f t="shared" si="6"/>
        <v>0.06</v>
      </c>
      <c r="CC29" s="2">
        <f t="shared" si="7"/>
        <v>0</v>
      </c>
      <c r="CD29" s="2">
        <f t="shared" si="8"/>
        <v>1.4799999999999998</v>
      </c>
    </row>
    <row r="30" spans="1:82" x14ac:dyDescent="0.35">
      <c r="A30" s="8">
        <v>76</v>
      </c>
      <c r="B30" s="8" t="s">
        <v>239</v>
      </c>
      <c r="C30" s="8" t="s">
        <v>126</v>
      </c>
      <c r="D30" s="8" t="s">
        <v>165</v>
      </c>
      <c r="E30" s="8">
        <v>10</v>
      </c>
      <c r="F30" s="19" t="s">
        <v>250</v>
      </c>
      <c r="G30" s="9">
        <f>COUNTIFS(Tracking!E:E,A30,Tracking!D:D,C30,Tracking!C:C,"5v5")</f>
        <v>3</v>
      </c>
      <c r="H30" s="9">
        <f>COUNTIFS(Tracking!E:E,A30,Tracking!D:D,C30,Tracking!N:N,"y",Tracking!C:C,"5v5")</f>
        <v>3</v>
      </c>
      <c r="I30" s="9">
        <f>COUNTIFS(Tracking!E:E,A30,Tracking!D:D,C30,Tracking!M:M,"y",Tracking!C:C,"5v5")</f>
        <v>0</v>
      </c>
      <c r="J30" s="9">
        <f t="shared" si="0"/>
        <v>3</v>
      </c>
      <c r="K30" s="9">
        <f>COUNTIFS(Tracking!G:G,A30,Tracking!D:D,C30,Tracking!C:C,"5v5")</f>
        <v>2</v>
      </c>
      <c r="L30" s="9">
        <f>COUNTIFS(Tracking!H:H,A30,Tracking!D:D,C30,Tracking!C:C,"5v5")</f>
        <v>1</v>
      </c>
      <c r="M30" s="9">
        <f>COUNTIFS(Tracking!I:I,A30,Tracking!D:D,C30,Tracking!C:C,"5v5")</f>
        <v>0</v>
      </c>
      <c r="N30" s="9">
        <f>COUNTIFS(Tracking!G:G,A30,Tracking!D:D,C30,Tracking!C:C,"5v5",Tracking!M:M,"y")</f>
        <v>1</v>
      </c>
      <c r="O30" s="9">
        <f>COUNTIFS(Tracking!G:G,A30,Tracking!D:D,C30,Tracking!C:C,"5v5",Tracking!J:J,"orrl")+COUNTIFS(Tracking!G:G,A30,Tracking!D:D,C30,Tracking!C:C,"5v5",Tracking!J:J,"orrc")+COUNTIFS(Tracking!G:G,A30,Tracking!D:D,C30,Tracking!C:C,"5v5",Tracking!J:J,"orrr")+COUNTIFS(Tracking!G:G,A30,Tracking!D:D,C30,Tracking!C:C,"5v5",Tracking!J:J,"oelrrl")+COUNTIFS(Tracking!G:G,A30,Tracking!D:D,C30,Tracking!C:C,"5v5",Tracking!J:J,"oelrrc")+COUNTIFS(Tracking!G:G,A30,Tracking!D:D,C30,Tracking!C:C,"5v5",Tracking!J:J,"oelrrr")</f>
        <v>0</v>
      </c>
      <c r="P30" s="9">
        <f>COUNTIFS(Tracking!G:G,A30,Tracking!D:D,C30,Tracking!C:C,"5v5",Tracking!J:J,"opl")+COUNTIFS(Tracking!G:G,A30,Tracking!D:D,C30,Tracking!C:C,"5v5",Tracking!J:J,"opc")+COUNTIFS(Tracking!G:G,A30,Tracking!D:D,C30,Tracking!C:C,"5v5",Tracking!J:J,"opr")+COUNTIFS(Tracking!G:G,A30,Tracking!D:D,C30,Tracking!C:C,"5v5",Tracking!J:J,"oelpl")+COUNTIFS(Tracking!G:G,A30,Tracking!D:D,C30,Tracking!C:C,"5v5",Tracking!J:J,"oelpc")+COUNTIFS(Tracking!G:G,A30,Tracking!D:D,C30,Tracking!C:C,"5v5",Tracking!J:J,"oelpr")</f>
        <v>1</v>
      </c>
      <c r="Q30" s="9">
        <f>COUNTIFS(Tracking!G:G,A30,Tracking!D:D,C30,Tracking!C:C,"5v5",Tracking!J:J,"oell")+COUNTIFS(Tracking!G:G,A30,Tracking!D:D,C30,Tracking!C:C,"5v5",Tracking!J:J,"oelc")+COUNTIFS(Tracking!G:G,A30,Tracking!D:D,C30,Tracking!C:C,"5v5",Tracking!J:J,"oelr")</f>
        <v>1</v>
      </c>
      <c r="R30" s="9">
        <f>COUNTIFS(Tracking!G:G,A30,Tracking!D:D,C30,Tracking!C:C,"5v5",Tracking!J:J,"oc")+COUNTIFS(Tracking!G:G,A30,Tracking!D:D,C30,Tracking!C:C,"5v5",Tracking!J:J,"orrc")+COUNTIFS(Tracking!G:G,A30,Tracking!D:D,C30,Tracking!C:C,"5v5",Tracking!J:J,"oelc")</f>
        <v>1</v>
      </c>
      <c r="S30" s="9">
        <f>COUNTIFS(Tracking!G:G,A30,Tracking!D:D,C30,Tracking!C:C,"5v5",Tracking!J:J,"nl")+COUNTIFS(Tracking!G:G,A30,Tracking!D:D,C30,Tracking!C:C,"5v5",Tracking!J:J,"nc")+COUNTIFS(Tracking!G:G,A30,Tracking!D:D,C30,Tracking!C:C,"5v5",Tracking!J:J,"nr")+COUNTIFS(Tracking!G:G,A30,Tracking!D:D,C30,Tracking!C:C,"5v5",Tracking!J:J,"nsl")+COUNTIFS(Tracking!G:G,A30,Tracking!D:D,C30,Tracking!C:C,"5v5",Tracking!J:J,"nsc")+COUNTIFS(Tracking!G:G,A30,Tracking!D:D,C30,Tracking!C:C,"5v5",Tracking!J:J,"nsr")+COUNTIFS(Tracking!H:H,A30,Tracking!D:D,C30,Tracking!C:C,"5v5",Tracking!K:K,"nl")+COUNTIFS(Tracking!H:H,A30,Tracking!D:D,C30,Tracking!C:C,"5v5",Tracking!K:K,"nc")+COUNTIFS(Tracking!H:H,A30,Tracking!D:D,C30,Tracking!C:C,"5v5",Tracking!K:K,"nr")+COUNTIFS(Tracking!H:H,A30,Tracking!D:D,C30,Tracking!C:C,"5v5",Tracking!K:K,"nsl")+COUNTIFS(Tracking!H:H,A30,Tracking!D:D,C30,Tracking!C:C,"5v5",Tracking!K:K,"nsc")+COUNTIFS(Tracking!H:H,A30,Tracking!D:D,C30,Tracking!C:C,"5v5",Tracking!K:K,"nsr")+COUNTIFS(Tracking!I:I,A30,Tracking!D:D,C30,Tracking!C:C,"5v5",Tracking!L:L,"nl")+COUNTIFS(Tracking!I:I,A30,Tracking!D:D,C30,Tracking!C:C,"5v5",Tracking!L:L,"nc")+COUNTIFS(Tracking!I:I,A30,Tracking!D:D,C30,Tracking!C:C,"5v5",Tracking!L:L,"nr")+COUNTIFS(Tracking!I:I,A30,Tracking!D:D,C30,Tracking!C:C,"5v5",Tracking!L:L,"nsl")+COUNTIFS(Tracking!I:I,A30,Tracking!D:D,C30,Tracking!C:C,"5v5",Tracking!L:L,"nsc")+COUNTIFS(Tracking!I:I,A30,Tracking!D:D,C30,Tracking!C:C,"5v5",Tracking!L:L,"nsr")</f>
        <v>0</v>
      </c>
      <c r="T30" s="9">
        <f>COUNTIFS(Tracking!G:G,A30,Tracking!D:D,C30,Tracking!C:C,"5v5",Tracking!J:J,"dl")+COUNTIFS(Tracking!G:G,A30,Tracking!D:D,C30,Tracking!C:C,"5v5",Tracking!J:J,"dc")+COUNTIFS(Tracking!G:G,A30,Tracking!D:D,C30,Tracking!C:C,"5v5",Tracking!J:J,"dr")+COUNTIFS(Tracking!G:G,A30,Tracking!D:D,C30,Tracking!C:C,"5v5",Tracking!J:J,"dsl")+COUNTIFS(Tracking!G:G,A30,Tracking!D:D,C30,Tracking!C:C,"5v5",Tracking!J:J,"dsc")+COUNTIFS(Tracking!G:G,A30,Tracking!D:D,C30,Tracking!C:C,"5v5",Tracking!J:J,"dsr")+COUNTIFS(Tracking!H:H,A30,Tracking!D:D,C30,Tracking!C:C,"5v5",Tracking!K:K,"dl")+COUNTIFS(Tracking!H:H,A30,Tracking!D:D,C30,Tracking!C:C,"5v5",Tracking!K:K,"dc")+COUNTIFS(Tracking!H:H,A30,Tracking!D:D,C30,Tracking!C:C,"5v5",Tracking!K:K,"dr")+COUNTIFS(Tracking!H:H,A30,Tracking!D:D,C30,Tracking!C:C,"5v5",Tracking!K:K,"dsl")+COUNTIFS(Tracking!H:H,A30,Tracking!D:D,C30,Tracking!C:C,"5v5",Tracking!K:K,"dsc")+COUNTIFS(Tracking!H:H,A30,Tracking!D:D,C30,Tracking!C:C,"5v5",Tracking!K:K,"dsr")+COUNTIFS(Tracking!I:I,A30,Tracking!D:D,C30,Tracking!C:C,"5v5",Tracking!L:L,"dl")+COUNTIFS(Tracking!I:I,A30,Tracking!D:D,C30,Tracking!C:C,"5v5",Tracking!L:L,"dc")+COUNTIFS(Tracking!I:I,A30,Tracking!D:D,C30,Tracking!C:C,"5v5",Tracking!L:L,"dr")+COUNTIFS(Tracking!I:I,A30,Tracking!D:D,C30,Tracking!C:C,"5v5",Tracking!L:L,"dsl")+COUNTIFS(Tracking!I:I,A30,Tracking!D:D,C30,Tracking!C:C,"5v5",Tracking!L:L,"dsc")+COUNTIFS(Tracking!I:I,A30,Tracking!D:D,C30,Tracking!C:C,"5v5",Tracking!L:L,"dsr")</f>
        <v>0</v>
      </c>
      <c r="U30" s="9">
        <f>COUNTIFS(Tracking!E:E,A30,Tracking!D:D,C30,Tracking!C:C,"5v5",Tracking!P:P,"r")</f>
        <v>1</v>
      </c>
      <c r="V30" s="9">
        <f>COUNTIFS(Tracking!G:G,A30,Tracking!D:D,C30,Tracking!C:C,"5v5",Tracking!P:P,"r")+COUNTIFS(Tracking!H:H,A30,Tracking!D:D,C30,Tracking!C:C,"5v5",Tracking!P:P,"r")+COUNTIFS(Tracking!I:I,A30,Tracking!D:D,C30,Tracking!C:C,"5v5",Tracking!P:P,"r")</f>
        <v>1</v>
      </c>
      <c r="W30" s="9">
        <f>COUNTIFS(Tracking!E:E,A30,Tracking!D:D,C30,Tracking!C:C,"5v5",Tracking!P:P,"f")</f>
        <v>2</v>
      </c>
      <c r="X30" s="9">
        <f>COUNTIFS(Tracking!G:G,A30,Tracking!D:D,C30,Tracking!C:C,"5v5",Tracking!P:P,"f")+COUNTIFS(Tracking!H:H,A30,Tracking!D:D,C30,Tracking!C:C,"5v5",Tracking!P:P,"f")+COUNTIFS(Tracking!I:I,A30,Tracking!D:D,C30,Tracking!C:C,"5v5",Tracking!P:P,"f")</f>
        <v>1</v>
      </c>
      <c r="Y30" s="9">
        <f>COUNTIFS(Tracking!E:E,A30,Tracking!D:D,C30,Tracking!C:C,"5v5",Tracking!P:P,"c")</f>
        <v>0</v>
      </c>
      <c r="Z30" s="9">
        <f>COUNTIFS(Tracking!G:G,A30,Tracking!D:D,C30,Tracking!C:C,"5v5",Tracking!P:P,"c")+COUNTIFS(Tracking!H:H,A30,Tracking!D:D,C30,Tracking!C:C,"5v5",Tracking!P:P,"f")+COUNTIFS(Tracking!I:I,A30,Tracking!D:D,C30,Tracking!C:C,"5v5",Tracking!P:P,"f")</f>
        <v>1</v>
      </c>
      <c r="AA30" s="9">
        <f>COUNTIFS(Tracking!E:E,A30,Tracking!D:D,C30,Tracking!C:C,"5v5",Tracking!J:J,"orrl")+COUNTIFS(Tracking!E:E,A30,Tracking!D:D,C30,Tracking!C:C,"5v5",Tracking!J:J,"orrc")+COUNTIFS(Tracking!E:E,A30,Tracking!D:D,C30,Tracking!C:C,"5v5",Tracking!J:J,"orrr")+COUNTIFS(Tracking!E:E,A30,Tracking!D:D,C30,Tracking!C:C,"5v5",Tracking!J:J,"oell")+COUNTIFS(Tracking!E:E,A30,Tracking!D:D,C30,Tracking!C:C,"5v5",Tracking!J:J,"oelc")+COUNTIFS(Tracking!E:E,A30,Tracking!D:D,C30,Tracking!C:C,"5v5",Tracking!J:J,"oelr")</f>
        <v>0</v>
      </c>
      <c r="AB30" s="11">
        <f>COUNTIFS(Tracking!V:V,A30&amp;C30,Tracking!C:C,"5v5")-AD30</f>
        <v>3</v>
      </c>
      <c r="AC30" s="11">
        <f>COUNTIFS(Tracking!V:V,A30&amp;C30,Tracking!C:C,"5v5",Tracking!U:U,"C")</f>
        <v>2</v>
      </c>
      <c r="AD30" s="11">
        <f>COUNTIFS(Tracking!V:V,A30&amp;C30,Tracking!C:C,"5v5",Tracking!U:U,"F")</f>
        <v>0</v>
      </c>
      <c r="AE30" s="11">
        <f>COUNTIFS(Tracking!V:V,A30&amp;C30,Tracking!C:C,"5v5",Tracking!U:U,"C",Tracking!X:X,"Y")</f>
        <v>0</v>
      </c>
      <c r="AF30" s="11">
        <f>COUNTIFS(Tracking!Z:Z,A30&amp;C30,Tracking!C:C,"5v5")</f>
        <v>1</v>
      </c>
      <c r="AG30" s="11">
        <f>COUNTIFS(Tracking!V:V,A30&amp;C30,Tracking!C:C,"5v5",Tracking!U:U,"C",Tracking!AA:AA,"Y")</f>
        <v>1</v>
      </c>
      <c r="AH30" s="11">
        <f>COUNTIFS(Tracking!V:V,A30&amp;C30,Tracking!C:C,"5v5",Tracking!U:U,"D",Tracking!AA:AA,"Y")</f>
        <v>0</v>
      </c>
      <c r="AI30" s="11">
        <f>COUNTIFS(Tracking!AD:AD,A30&amp;C30)</f>
        <v>1</v>
      </c>
      <c r="AJ30" s="5">
        <f>COUNTIFS(Tracking!AE:AE,A30&amp;C30,Tracking!C:C,"5v5")+AK30</f>
        <v>3</v>
      </c>
      <c r="AK30" s="5">
        <f>COUNTIFS(Tracking!AB:AB,A30&amp;C30,Tracking!C:C,"5v5")</f>
        <v>1</v>
      </c>
      <c r="AL30" s="5">
        <f>COUNTIFS(Tracking!AB:AB,A30&amp;C30,Tracking!C:C,"5v5",Tracking!AC:AC,"CLE")+COUNTIFS(Tracking!AB:AB,A30&amp;C30,Tracking!C:C,"5v5",Tracking!AC:AC,"CEX")+COUNTIFS(Tracking!AB:AB,A30&amp;C30,Tracking!C:C,"5v5",Tracking!AC:AC,"PEX")+COUNTIFS(Tracking!AE:AE,A30&amp;C30,Tracking!C:C,"5v5",Tracking!AF:AF,"CLE")+COUNTIFS(Tracking!AE:AE,A30&amp;C30,Tracking!C:C,"5v5",Tracking!AF:AF,"CEX")+COUNTIFS(Tracking!AE:AE,A30&amp;C30,Tracking!C:C,"5v5",Tracking!AF:AF,"PEX")</f>
        <v>2</v>
      </c>
      <c r="AM30" s="5">
        <f>COUNTIFS(Tracking!AB:AB,A30&amp;C30,Tracking!C:C,"5v5",Tracking!AC:AC,"CEX")+COUNTIFS(Tracking!AB:AB,A30&amp;C30,Tracking!C:C,"5v5",Tracking!AC:AC,"PEX")+COUNTIFS(Tracking!AE:AE,A30&amp;C30,Tracking!C:C,"5v5",Tracking!AF:AF,"CEX")+COUNTIFS(Tracking!AE:AE,A30&amp;C30,Tracking!C:C,"5v5",Tracking!AF:AF,"PEX")</f>
        <v>0</v>
      </c>
      <c r="AN30" s="5">
        <f>COUNTIFS(Tracking!AB:AB,A30&amp;C30,Tracking!C:C,"5v5",Tracking!AC:AC,"CEX")+COUNTIFS(Tracking!AE:AE,A30&amp;C30,Tracking!C:C,"5v5",Tracking!AF:AF,"CEX")</f>
        <v>0</v>
      </c>
      <c r="AO30" s="5">
        <f>COUNTIFS(Tracking!AB:AB,A30&amp;C30,Tracking!C:C,"5v5",Tracking!AC:AC,"PEX")</f>
        <v>0</v>
      </c>
      <c r="AP30" s="5">
        <f>COUNTIFS(Tracking!AB:AB,A30&amp;C30,Tracking!C:C,"5v5",Tracking!AC:AC,"CLE")+COUNTIFS(Tracking!AE:AE,A30&amp;C30,Tracking!C:C,"5v5",Tracking!AF:AF,"CLE")</f>
        <v>2</v>
      </c>
      <c r="AQ30" s="5">
        <f>COUNTIFS(Tracking!AB:AB,A30&amp;C30,Tracking!C:C,"5v5",Tracking!AC:AC,"MEX")</f>
        <v>0</v>
      </c>
      <c r="AR30" s="5">
        <f>COUNTIFS(Tracking!AB:AB,A30&amp;C30,Tracking!C:C,"5v5",Tracking!AF:AF,"CEX")+COUNTIFS(Tracking!AB:AB,A30&amp;C30,Tracking!C:C,"5v5",Tracking!AF:AF,"PEX")+COUNTIFS(Tracking!AB:AB,A30&amp;C30,Tracking!C:C,"5v5",Tracking!AF:AF,"CLE")+COUNTIFS(Tracking!AB:AB,A30&amp;C30,Tracking!C:C,"5v5",Tracking!AC:AC,"CEX")+COUNTIFS(Tracking!AB:AB,A30&amp;C30,Tracking!C:C,"5v5",Tracking!AC:AC,"PEX")</f>
        <v>0</v>
      </c>
      <c r="AS30" s="5">
        <f>COUNTIFS(Tracking!AB:AB,A30&amp;C30,Tracking!C:C,"5v5",Tracking!AC:AC,"BOT")+COUNTIFS(Tracking!AB:AB,A30&amp;C30,Tracking!C:C,"5v5",Tracking!AF:AF,"FEX")</f>
        <v>0</v>
      </c>
      <c r="AT30" s="5">
        <f>COUNTIFS(Tracking!AB:AB,A30&amp;C30,Tracking!C:C,"5v5",Tracking!AC:AC,"EXC")</f>
        <v>0</v>
      </c>
      <c r="AU30" s="5">
        <f>COUNTIFS(Tracking!AB:AB,A30&amp;C30,Tracking!C:C,"5v5",Tracking!AC:AC,"FEX")+COUNTIFS(Tracking!AE:AE,A30&amp;C30,Tracking!C:C,"5v5",Tracking!AF:AF,"FEX")</f>
        <v>1</v>
      </c>
      <c r="AV30" s="5">
        <f>COUNTIFS(Tracking!AB:AB,A30&amp;C30,Tracking!C:C,"5v5",Tracking!AC:AC,"CLE")+COUNTIFS(Tracking!AB:AB,A30&amp;C30,Tracking!C:C,"5v5",Tracking!AC:AC,"CEX")+COUNTIFS(Tracking!AB:AB,A30&amp;C30,Tracking!C:C,"5v5",Tracking!AC:AC,"PEX")+COUNTIFS(Tracking!AB:AB,A30&amp;C30,Tracking!C:C,"5v5",Tracking!AC:AC,"FEX")+COUNTIFS(Tracking!AB:AB,A30&amp;C30,Tracking!C:C,"5v5",Tracking!AC:AC,"CLE")</f>
        <v>2</v>
      </c>
      <c r="AW30" s="5">
        <f>COUNTIFS(Tracking!AE:AE,A30&amp;C30,Tracking!C:C,"5v5",Tracking!AF:AF,"CLE")+COUNTIFS(Tracking!AE:AE,A30&amp;C30,Tracking!C:C,"5v5",Tracking!AF:AF,"CEX")+COUNTIFS(Tracking!AE:AE,A30&amp;C30,Tracking!C:C,"5v5",Tracking!AF:AF,"PEX")+COUNTIFS(Tracking!AE:AE,A30&amp;C30,Tracking!C:C,"5v5",Tracking!AF:AF,"CLE")</f>
        <v>2</v>
      </c>
      <c r="AX30" s="1">
        <f>COUNTIFS(Tracking!W:W,A30&amp;C30,Tracking!C:C,"5v5")</f>
        <v>1</v>
      </c>
      <c r="AY30" s="1">
        <f>COUNTIFS(Tracking!W:W,A30&amp;C30,Tracking!C:C,"5v5",Tracking!U:U,"C")</f>
        <v>0</v>
      </c>
      <c r="AZ30" s="1">
        <f>COUNTIFS(Tracking!W:W,A30&amp;C30,Tracking!C:C,"5v5",Tracking!U:U,"F")</f>
        <v>1</v>
      </c>
      <c r="BA30" s="1">
        <f>COUNTIFS(Tracking!W:W,A30&amp;C30,Tracking!C:C,"5v5",Tracking!X:X,"Y")</f>
        <v>0</v>
      </c>
      <c r="BB30" s="1">
        <f>COUNTIFS(Tracking!W:W,A30&amp;C30,Tracking!C:C,"5v5",Tracking!U:U,"C",Tracking!AA:AA,"Y")</f>
        <v>0</v>
      </c>
      <c r="BC30" s="1">
        <f>COUNTIFS(Tracking!W:W,A30&amp;C30,Tracking!C:C,"5v5",Tracking!U:U,"D",Tracking!AA:AA,"Y")</f>
        <v>0</v>
      </c>
      <c r="BD30" s="10">
        <f>COUNTIFS(Tracking!V:V,A30&amp;C30,Tracking!C:C,"5v4")</f>
        <v>0</v>
      </c>
      <c r="BE30" s="10">
        <f>COUNTIFS(Tracking!V:V,A30&amp;C30,Tracking!C:C,"5v4",Tracking!U:U,"C")</f>
        <v>0</v>
      </c>
      <c r="BF30" s="10">
        <f>COUNTIFS(Tracking!V:V,A30&amp;C30,Tracking!C:C,"5v4",Tracking!X:X,"Y")</f>
        <v>0</v>
      </c>
      <c r="BG30" s="10">
        <f>COUNTIFS(Tracking!V:V,A30&amp;C30,Tracking!C:C,"4v5")</f>
        <v>0</v>
      </c>
      <c r="BH30" s="10">
        <f>COUNTIFS(Tracking!W:W,A30&amp;C30,Tracking!C:C,"5v4",Tracking!U:U,"D")+COUNTIFS(Tracking!W:W,A30&amp;C30,Tracking!C:C,"5v4",Tracking!U:U,"F")</f>
        <v>0</v>
      </c>
      <c r="BI30" s="10">
        <f>COUNTIFS(Tracking!E:E,A30,Tracking!D:D,C30,Tracking!C:C,"5v4")</f>
        <v>0</v>
      </c>
      <c r="BJ30" s="10">
        <f>COUNTIFS(Tracking!G:G,A30,Tracking!D:D,C30,Tracking!C:C,"5v4")+COUNTIFS(Tracking!H:H,A30,Tracking!D:D,C30,Tracking!C:C,"5v4")+COUNTIFS(Tracking!I:I,A30,Tracking!D:D,C30,Tracking!C:C,"5v4")</f>
        <v>0</v>
      </c>
      <c r="BK30" s="10">
        <f>COUNTIFS(Tracking!G:G,A30,Tracking!D:D,C30,Tracking!C:C,"5v4")</f>
        <v>0</v>
      </c>
      <c r="BL30" s="10">
        <f>COUNTIFS(Tracking!E:E,A30,Tracking!D:D,C30,Tracking!C:C,"5v4",Tracking!M:M,"Y")</f>
        <v>0</v>
      </c>
      <c r="BM30" s="10">
        <f>COUNTIFS(Tracking!G:G,A30,Tracking!D:D,C30,Tracking!C:C,"5v4",Tracking!M:M,"Y")</f>
        <v>0</v>
      </c>
      <c r="BN30" s="10">
        <f>COUNTIFS(Tracking!G:G,A30,Tracking!D:D,C30,Tracking!J:J,"orrl",Tracking!C:C,"5v4")+COUNTIFS(Tracking!G:G,A30,Tracking!D:D,C30,Tracking!J:J,"orrc",Tracking!C:C,"5v4")+COUNTIFS(Tracking!G:G,A30,Tracking!D:D,C30,Tracking!J:J,"orrr",Tracking!C:C,"5v4")</f>
        <v>0</v>
      </c>
      <c r="BO30" s="10">
        <f>COUNTIFS(Tracking!G:G,A30,Tracking!D:D,C30,Tracking!C:C,"5v4",Tracking!J:J,"opl")+COUNTIFS(Tracking!G:G,A30,Tracking!D:D,C30,Tracking!C:C,"5v4",Tracking!J:J,"opc")+COUNTIFS(Tracking!G:G,A30,Tracking!D:D,C30,Tracking!C:C,"5v4",Tracking!J:J,"opr")+COUNTIFS(Tracking!G:G,A30,Tracking!D:D,C30,Tracking!C:C,"5v4",Tracking!J:J,"oelpl")+COUNTIFS(Tracking!G:G,A30,Tracking!D:D,C30,Tracking!C:C,"5v4",Tracking!J:J,"oelpc")+COUNTIFS(Tracking!G:G,A30,Tracking!D:D,C30,Tracking!C:C,"5v4",Tracking!J:J,"oelpr")</f>
        <v>0</v>
      </c>
      <c r="BP30" s="10">
        <f>COUNTIFS(Tracking!G:G,A30,Tracking!D:D,C30,Tracking!C:C,"5v4",Tracking!J:J,"oell")+COUNTIFS(Tracking!G:G,A30,Tracking!D:D,C30,Tracking!C:C,"5v4",Tracking!J:J,"oelc")+COUNTIFS(Tracking!G:G,A30,Tracking!D:D,C30,Tracking!C:C,"5v4",Tracking!J:J,"oelr")</f>
        <v>0</v>
      </c>
      <c r="BQ30" s="12">
        <f>COUNTIFS(Tracking!E:E,A30,Tracking!D:D,C30,Tracking!C:C,"5v5",Tracking!F:F,"o")</f>
        <v>0</v>
      </c>
      <c r="BR30" s="12">
        <f>COUNTIFS(Tracking!E:E,A30,Tracking!D:D,C30,Tracking!C:C,"5v5",Tracking!F:F,"r")</f>
        <v>0</v>
      </c>
      <c r="BS30" s="12">
        <f>COUNTIFS(Tracking!E:E,A30,Tracking!D:D,C30,Tracking!C:C,"5v5",Tracking!F:F,"t")</f>
        <v>0</v>
      </c>
      <c r="BT30" s="12">
        <f>COUNTIFS(Tracking!G:G,A30,Tracking!D:D,C30,Tracking!C:C,"5v5",Tracking!F:F,"o")</f>
        <v>0</v>
      </c>
      <c r="BU30" s="12">
        <f>COUNTIFS(Tracking!E:E,A29,Tracking!D:D,C30,Tracking!C:C,"5v5",Tracking!F:F,"r")</f>
        <v>1</v>
      </c>
      <c r="BV30" s="12">
        <f>COUNTIFS(Tracking!G:G,A30,Tracking!D:D,C30,Tracking!C:C,"5v5",Tracking!F:F,"T")</f>
        <v>0</v>
      </c>
      <c r="BW30" s="2">
        <f t="shared" si="1"/>
        <v>0.82500000000000018</v>
      </c>
      <c r="BX30" s="2">
        <f t="shared" si="2"/>
        <v>0.6100000000000001</v>
      </c>
      <c r="BY30" s="2">
        <f t="shared" si="3"/>
        <v>0.14499999999999999</v>
      </c>
      <c r="BZ30" s="2">
        <f t="shared" si="4"/>
        <v>4.5000000000000005E-2</v>
      </c>
      <c r="CA30" s="2">
        <f t="shared" si="5"/>
        <v>-3.5000000000000003E-2</v>
      </c>
      <c r="CB30" s="2">
        <f t="shared" si="6"/>
        <v>0.06</v>
      </c>
      <c r="CC30" s="2">
        <f t="shared" si="7"/>
        <v>0</v>
      </c>
      <c r="CD30" s="2">
        <f t="shared" si="8"/>
        <v>0.82500000000000018</v>
      </c>
    </row>
    <row r="31" spans="1:82" x14ac:dyDescent="0.35">
      <c r="A31" s="8">
        <v>79</v>
      </c>
      <c r="B31" s="8" t="s">
        <v>240</v>
      </c>
      <c r="C31" s="8" t="s">
        <v>126</v>
      </c>
      <c r="D31" s="8" t="s">
        <v>161</v>
      </c>
      <c r="E31" s="8">
        <v>18.233333333333</v>
      </c>
      <c r="F31" s="19" t="s">
        <v>250</v>
      </c>
      <c r="G31" s="9">
        <f>COUNTIFS(Tracking!E:E,A31,Tracking!D:D,C31,Tracking!C:C,"5v5")</f>
        <v>2</v>
      </c>
      <c r="H31" s="9">
        <f>COUNTIFS(Tracking!E:E,A31,Tracking!D:D,C31,Tracking!N:N,"y",Tracking!C:C,"5v5")</f>
        <v>2</v>
      </c>
      <c r="I31" s="9">
        <f>COUNTIFS(Tracking!E:E,A31,Tracking!D:D,C31,Tracking!M:M,"y",Tracking!C:C,"5v5")</f>
        <v>1</v>
      </c>
      <c r="J31" s="9">
        <f t="shared" si="0"/>
        <v>3</v>
      </c>
      <c r="K31" s="9">
        <f>COUNTIFS(Tracking!G:G,A31,Tracking!D:D,C31,Tracking!C:C,"5v5")</f>
        <v>2</v>
      </c>
      <c r="L31" s="9">
        <f>COUNTIFS(Tracking!H:H,A31,Tracking!D:D,C31,Tracking!C:C,"5v5")</f>
        <v>0</v>
      </c>
      <c r="M31" s="9">
        <f>COUNTIFS(Tracking!I:I,A31,Tracking!D:D,C31,Tracking!C:C,"5v5")</f>
        <v>1</v>
      </c>
      <c r="N31" s="9">
        <f>COUNTIFS(Tracking!G:G,A31,Tracking!D:D,C31,Tracking!C:C,"5v5",Tracking!M:M,"y")</f>
        <v>0</v>
      </c>
      <c r="O31" s="9">
        <f>COUNTIFS(Tracking!G:G,A31,Tracking!D:D,C31,Tracking!C:C,"5v5",Tracking!J:J,"orrl")+COUNTIFS(Tracking!G:G,A31,Tracking!D:D,C31,Tracking!C:C,"5v5",Tracking!J:J,"orrc")+COUNTIFS(Tracking!G:G,A31,Tracking!D:D,C31,Tracking!C:C,"5v5",Tracking!J:J,"orrr")+COUNTIFS(Tracking!G:G,A31,Tracking!D:D,C31,Tracking!C:C,"5v5",Tracking!J:J,"oelrrl")+COUNTIFS(Tracking!G:G,A31,Tracking!D:D,C31,Tracking!C:C,"5v5",Tracking!J:J,"oelrrc")+COUNTIFS(Tracking!G:G,A31,Tracking!D:D,C31,Tracking!C:C,"5v5",Tracking!J:J,"oelrrr")</f>
        <v>0</v>
      </c>
      <c r="P31" s="9">
        <f>COUNTIFS(Tracking!G:G,A31,Tracking!D:D,C31,Tracking!C:C,"5v5",Tracking!J:J,"opl")+COUNTIFS(Tracking!G:G,A31,Tracking!D:D,C31,Tracking!C:C,"5v5",Tracking!J:J,"opc")+COUNTIFS(Tracking!G:G,A31,Tracking!D:D,C31,Tracking!C:C,"5v5",Tracking!J:J,"opr")+COUNTIFS(Tracking!G:G,A31,Tracking!D:D,C31,Tracking!C:C,"5v5",Tracking!J:J,"oelpl")+COUNTIFS(Tracking!G:G,A31,Tracking!D:D,C31,Tracking!C:C,"5v5",Tracking!J:J,"oelpc")+COUNTIFS(Tracking!G:G,A31,Tracking!D:D,C31,Tracking!C:C,"5v5",Tracking!J:J,"oelpr")</f>
        <v>0</v>
      </c>
      <c r="Q31" s="9">
        <f>COUNTIFS(Tracking!G:G,A31,Tracking!D:D,C31,Tracking!C:C,"5v5",Tracking!J:J,"oell")+COUNTIFS(Tracking!G:G,A31,Tracking!D:D,C31,Tracking!C:C,"5v5",Tracking!J:J,"oelc")+COUNTIFS(Tracking!G:G,A31,Tracking!D:D,C31,Tracking!C:C,"5v5",Tracking!J:J,"oelr")</f>
        <v>0</v>
      </c>
      <c r="R31" s="9">
        <f>COUNTIFS(Tracking!G:G,A31,Tracking!D:D,C31,Tracking!C:C,"5v5",Tracking!J:J,"oc")+COUNTIFS(Tracking!G:G,A31,Tracking!D:D,C31,Tracking!C:C,"5v5",Tracking!J:J,"orrc")+COUNTIFS(Tracking!G:G,A31,Tracking!D:D,C31,Tracking!C:C,"5v5",Tracking!J:J,"oelc")</f>
        <v>0</v>
      </c>
      <c r="S31" s="9">
        <f>COUNTIFS(Tracking!G:G,A31,Tracking!D:D,C31,Tracking!C:C,"5v5",Tracking!J:J,"nl")+COUNTIFS(Tracking!G:G,A31,Tracking!D:D,C31,Tracking!C:C,"5v5",Tracking!J:J,"nc")+COUNTIFS(Tracking!G:G,A31,Tracking!D:D,C31,Tracking!C:C,"5v5",Tracking!J:J,"nr")+COUNTIFS(Tracking!G:G,A31,Tracking!D:D,C31,Tracking!C:C,"5v5",Tracking!J:J,"nsl")+COUNTIFS(Tracking!G:G,A31,Tracking!D:D,C31,Tracking!C:C,"5v5",Tracking!J:J,"nsc")+COUNTIFS(Tracking!G:G,A31,Tracking!D:D,C31,Tracking!C:C,"5v5",Tracking!J:J,"nsr")+COUNTIFS(Tracking!H:H,A31,Tracking!D:D,C31,Tracking!C:C,"5v5",Tracking!K:K,"nl")+COUNTIFS(Tracking!H:H,A31,Tracking!D:D,C31,Tracking!C:C,"5v5",Tracking!K:K,"nc")+COUNTIFS(Tracking!H:H,A31,Tracking!D:D,C31,Tracking!C:C,"5v5",Tracking!K:K,"nr")+COUNTIFS(Tracking!H:H,A31,Tracking!D:D,C31,Tracking!C:C,"5v5",Tracking!K:K,"nsl")+COUNTIFS(Tracking!H:H,A31,Tracking!D:D,C31,Tracking!C:C,"5v5",Tracking!K:K,"nsc")+COUNTIFS(Tracking!H:H,A31,Tracking!D:D,C31,Tracking!C:C,"5v5",Tracking!K:K,"nsr")+COUNTIFS(Tracking!I:I,A31,Tracking!D:D,C31,Tracking!C:C,"5v5",Tracking!L:L,"nl")+COUNTIFS(Tracking!I:I,A31,Tracking!D:D,C31,Tracking!C:C,"5v5",Tracking!L:L,"nc")+COUNTIFS(Tracking!I:I,A31,Tracking!D:D,C31,Tracking!C:C,"5v5",Tracking!L:L,"nr")+COUNTIFS(Tracking!I:I,A31,Tracking!D:D,C31,Tracking!C:C,"5v5",Tracking!L:L,"nsl")+COUNTIFS(Tracking!I:I,A31,Tracking!D:D,C31,Tracking!C:C,"5v5",Tracking!L:L,"nsc")+COUNTIFS(Tracking!I:I,A31,Tracking!D:D,C31,Tracking!C:C,"5v5",Tracking!L:L,"nsr")</f>
        <v>0</v>
      </c>
      <c r="T31" s="9">
        <f>COUNTIFS(Tracking!G:G,A31,Tracking!D:D,C31,Tracking!C:C,"5v5",Tracking!J:J,"dl")+COUNTIFS(Tracking!G:G,A31,Tracking!D:D,C31,Tracking!C:C,"5v5",Tracking!J:J,"dc")+COUNTIFS(Tracking!G:G,A31,Tracking!D:D,C31,Tracking!C:C,"5v5",Tracking!J:J,"dr")+COUNTIFS(Tracking!G:G,A31,Tracking!D:D,C31,Tracking!C:C,"5v5",Tracking!J:J,"dsl")+COUNTIFS(Tracking!G:G,A31,Tracking!D:D,C31,Tracking!C:C,"5v5",Tracking!J:J,"dsc")+COUNTIFS(Tracking!G:G,A31,Tracking!D:D,C31,Tracking!C:C,"5v5",Tracking!J:J,"dsr")+COUNTIFS(Tracking!H:H,A31,Tracking!D:D,C31,Tracking!C:C,"5v5",Tracking!K:K,"dl")+COUNTIFS(Tracking!H:H,A31,Tracking!D:D,C31,Tracking!C:C,"5v5",Tracking!K:K,"dc")+COUNTIFS(Tracking!H:H,A31,Tracking!D:D,C31,Tracking!C:C,"5v5",Tracking!K:K,"dr")+COUNTIFS(Tracking!H:H,A31,Tracking!D:D,C31,Tracking!C:C,"5v5",Tracking!K:K,"dsl")+COUNTIFS(Tracking!H:H,A31,Tracking!D:D,C31,Tracking!C:C,"5v5",Tracking!K:K,"dsc")+COUNTIFS(Tracking!H:H,A31,Tracking!D:D,C31,Tracking!C:C,"5v5",Tracking!K:K,"dsr")+COUNTIFS(Tracking!I:I,A31,Tracking!D:D,C31,Tracking!C:C,"5v5",Tracking!L:L,"dl")+COUNTIFS(Tracking!I:I,A31,Tracking!D:D,C31,Tracking!C:C,"5v5",Tracking!L:L,"dc")+COUNTIFS(Tracking!I:I,A31,Tracking!D:D,C31,Tracking!C:C,"5v5",Tracking!L:L,"dr")+COUNTIFS(Tracking!I:I,A31,Tracking!D:D,C31,Tracking!C:C,"5v5",Tracking!L:L,"dsl")+COUNTIFS(Tracking!I:I,A31,Tracking!D:D,C31,Tracking!C:C,"5v5",Tracking!L:L,"dsc")+COUNTIFS(Tracking!I:I,A31,Tracking!D:D,C31,Tracking!C:C,"5v5",Tracking!L:L,"dsr")</f>
        <v>2</v>
      </c>
      <c r="U31" s="9">
        <f>COUNTIFS(Tracking!E:E,A31,Tracking!D:D,C31,Tracking!C:C,"5v5",Tracking!P:P,"r")</f>
        <v>2</v>
      </c>
      <c r="V31" s="9">
        <f>COUNTIFS(Tracking!G:G,A31,Tracking!D:D,C31,Tracking!C:C,"5v5",Tracking!P:P,"r")+COUNTIFS(Tracking!H:H,A31,Tracking!D:D,C31,Tracking!C:C,"5v5",Tracking!P:P,"r")+COUNTIFS(Tracking!I:I,A31,Tracking!D:D,C31,Tracking!C:C,"5v5",Tracking!P:P,"r")</f>
        <v>2</v>
      </c>
      <c r="W31" s="9">
        <f>COUNTIFS(Tracking!E:E,A31,Tracking!D:D,C31,Tracking!C:C,"5v5",Tracking!P:P,"f")</f>
        <v>0</v>
      </c>
      <c r="X31" s="9">
        <f>COUNTIFS(Tracking!G:G,A31,Tracking!D:D,C31,Tracking!C:C,"5v5",Tracking!P:P,"f")+COUNTIFS(Tracking!H:H,A31,Tracking!D:D,C31,Tracking!C:C,"5v5",Tracking!P:P,"f")+COUNTIFS(Tracking!I:I,A31,Tracking!D:D,C31,Tracking!C:C,"5v5",Tracking!P:P,"f")</f>
        <v>0</v>
      </c>
      <c r="Y31" s="9">
        <f>COUNTIFS(Tracking!E:E,A31,Tracking!D:D,C31,Tracking!C:C,"5v5",Tracking!P:P,"c")</f>
        <v>0</v>
      </c>
      <c r="Z31" s="9">
        <f>COUNTIFS(Tracking!G:G,A31,Tracking!D:D,C31,Tracking!C:C,"5v5",Tracking!P:P,"c")+COUNTIFS(Tracking!H:H,A31,Tracking!D:D,C31,Tracking!C:C,"5v5",Tracking!P:P,"f")+COUNTIFS(Tracking!I:I,A31,Tracking!D:D,C31,Tracking!C:C,"5v5",Tracking!P:P,"f")</f>
        <v>1</v>
      </c>
      <c r="AA31" s="9">
        <f>COUNTIFS(Tracking!E:E,A31,Tracking!D:D,C31,Tracking!C:C,"5v5",Tracking!J:J,"orrl")+COUNTIFS(Tracking!E:E,A31,Tracking!D:D,C31,Tracking!C:C,"5v5",Tracking!J:J,"orrc")+COUNTIFS(Tracking!E:E,A31,Tracking!D:D,C31,Tracking!C:C,"5v5",Tracking!J:J,"orrr")+COUNTIFS(Tracking!E:E,A31,Tracking!D:D,C31,Tracking!C:C,"5v5",Tracking!J:J,"oell")+COUNTIFS(Tracking!E:E,A31,Tracking!D:D,C31,Tracking!C:C,"5v5",Tracking!J:J,"oelc")+COUNTIFS(Tracking!E:E,A31,Tracking!D:D,C31,Tracking!C:C,"5v5",Tracking!J:J,"oelr")</f>
        <v>0</v>
      </c>
      <c r="AB31" s="11">
        <f>COUNTIFS(Tracking!V:V,A31&amp;C31,Tracking!C:C,"5v5")-AD31</f>
        <v>1</v>
      </c>
      <c r="AC31" s="11">
        <f>COUNTIFS(Tracking!V:V,A31&amp;C31,Tracking!C:C,"5v5",Tracking!U:U,"C")</f>
        <v>1</v>
      </c>
      <c r="AD31" s="11">
        <f>COUNTIFS(Tracking!V:V,A31&amp;C31,Tracking!C:C,"5v5",Tracking!U:U,"F")</f>
        <v>0</v>
      </c>
      <c r="AE31" s="11">
        <f>COUNTIFS(Tracking!V:V,A31&amp;C31,Tracking!C:C,"5v5",Tracking!U:U,"C",Tracking!X:X,"Y")</f>
        <v>0</v>
      </c>
      <c r="AF31" s="11">
        <f>COUNTIFS(Tracking!Z:Z,A31&amp;C31,Tracking!C:C,"5v5")</f>
        <v>0</v>
      </c>
      <c r="AG31" s="11">
        <f>COUNTIFS(Tracking!V:V,A31&amp;C31,Tracking!C:C,"5v5",Tracking!U:U,"C",Tracking!AA:AA,"Y")</f>
        <v>1</v>
      </c>
      <c r="AH31" s="11">
        <f>COUNTIFS(Tracking!V:V,A31&amp;C31,Tracking!C:C,"5v5",Tracking!U:U,"D",Tracking!AA:AA,"Y")</f>
        <v>0</v>
      </c>
      <c r="AI31" s="11">
        <f>COUNTIFS(Tracking!AD:AD,A31&amp;C31)</f>
        <v>1</v>
      </c>
      <c r="AJ31" s="5">
        <f>COUNTIFS(Tracking!AE:AE,A31&amp;C31,Tracking!C:C,"5v5")+AK31</f>
        <v>8</v>
      </c>
      <c r="AK31" s="5">
        <f>COUNTIFS(Tracking!AB:AB,A31&amp;C31,Tracking!C:C,"5v5")</f>
        <v>8</v>
      </c>
      <c r="AL31" s="5">
        <f>COUNTIFS(Tracking!AB:AB,A31&amp;C31,Tracking!C:C,"5v5",Tracking!AC:AC,"CLE")+COUNTIFS(Tracking!AB:AB,A31&amp;C31,Tracking!C:C,"5v5",Tracking!AC:AC,"CEX")+COUNTIFS(Tracking!AB:AB,A31&amp;C31,Tracking!C:C,"5v5",Tracking!AC:AC,"PEX")+COUNTIFS(Tracking!AE:AE,A31&amp;C31,Tracking!C:C,"5v5",Tracking!AF:AF,"CLE")+COUNTIFS(Tracking!AE:AE,A31&amp;C31,Tracking!C:C,"5v5",Tracking!AF:AF,"CEX")+COUNTIFS(Tracking!AE:AE,A31&amp;C31,Tracking!C:C,"5v5",Tracking!AF:AF,"PEX")</f>
        <v>3</v>
      </c>
      <c r="AM31" s="5">
        <f>COUNTIFS(Tracking!AB:AB,A31&amp;C31,Tracking!C:C,"5v5",Tracking!AC:AC,"CEX")+COUNTIFS(Tracking!AB:AB,A31&amp;C31,Tracking!C:C,"5v5",Tracking!AC:AC,"PEX")+COUNTIFS(Tracking!AE:AE,A31&amp;C31,Tracking!C:C,"5v5",Tracking!AF:AF,"CEX")+COUNTIFS(Tracking!AE:AE,A31&amp;C31,Tracking!C:C,"5v5",Tracking!AF:AF,"PEX")</f>
        <v>2</v>
      </c>
      <c r="AN31" s="5">
        <f>COUNTIFS(Tracking!AB:AB,A31&amp;C31,Tracking!C:C,"5v5",Tracking!AC:AC,"CEX")+COUNTIFS(Tracking!AE:AE,A31&amp;C31,Tracking!C:C,"5v5",Tracking!AF:AF,"CEX")</f>
        <v>1</v>
      </c>
      <c r="AO31" s="5">
        <f>COUNTIFS(Tracking!AB:AB,A31&amp;C31,Tracking!C:C,"5v5",Tracking!AC:AC,"PEX")</f>
        <v>1</v>
      </c>
      <c r="AP31" s="5">
        <f>COUNTIFS(Tracking!AB:AB,A31&amp;C31,Tracking!C:C,"5v5",Tracking!AC:AC,"CLE")+COUNTIFS(Tracking!AE:AE,A31&amp;C31,Tracking!C:C,"5v5",Tracking!AF:AF,"CLE")</f>
        <v>1</v>
      </c>
      <c r="AQ31" s="5">
        <f>COUNTIFS(Tracking!AB:AB,A31&amp;C31,Tracking!C:C,"5v5",Tracking!AC:AC,"MEX")</f>
        <v>0</v>
      </c>
      <c r="AR31" s="5">
        <f>COUNTIFS(Tracking!AB:AB,A31&amp;C31,Tracking!C:C,"5v5",Tracking!AF:AF,"CEX")+COUNTIFS(Tracking!AB:AB,A31&amp;C31,Tracking!C:C,"5v5",Tracking!AF:AF,"PEX")+COUNTIFS(Tracking!AB:AB,A31&amp;C31,Tracking!C:C,"5v5",Tracking!AF:AF,"CLE")+COUNTIFS(Tracking!AB:AB,A31&amp;C31,Tracking!C:C,"5v5",Tracking!AC:AC,"CEX")+COUNTIFS(Tracking!AB:AB,A31&amp;C31,Tracking!C:C,"5v5",Tracking!AC:AC,"PEX")</f>
        <v>4</v>
      </c>
      <c r="AS31" s="5">
        <f>COUNTIFS(Tracking!AB:AB,A31&amp;C31,Tracking!C:C,"5v5",Tracking!AC:AC,"BOT")+COUNTIFS(Tracking!AB:AB,A31&amp;C31,Tracking!C:C,"5v5",Tracking!AF:AF,"FEX")</f>
        <v>1</v>
      </c>
      <c r="AT31" s="5">
        <f>COUNTIFS(Tracking!AB:AB,A31&amp;C31,Tracking!C:C,"5v5",Tracking!AC:AC,"EXC")</f>
        <v>4</v>
      </c>
      <c r="AU31" s="5">
        <f>COUNTIFS(Tracking!AB:AB,A31&amp;C31,Tracking!C:C,"5v5",Tracking!AC:AC,"FEX")+COUNTIFS(Tracking!AE:AE,A31&amp;C31,Tracking!C:C,"5v5",Tracking!AF:AF,"FEX")</f>
        <v>1</v>
      </c>
      <c r="AV31" s="5">
        <f>COUNTIFS(Tracking!AB:AB,A31&amp;C31,Tracking!C:C,"5v5",Tracking!AC:AC,"CLE")+COUNTIFS(Tracking!AB:AB,A31&amp;C31,Tracking!C:C,"5v5",Tracking!AC:AC,"CEX")+COUNTIFS(Tracking!AB:AB,A31&amp;C31,Tracking!C:C,"5v5",Tracking!AC:AC,"PEX")+COUNTIFS(Tracking!AB:AB,A31&amp;C31,Tracking!C:C,"5v5",Tracking!AC:AC,"FEX")+COUNTIFS(Tracking!AB:AB,A31&amp;C31,Tracking!C:C,"5v5",Tracking!AC:AC,"CLE")</f>
        <v>5</v>
      </c>
      <c r="AW31" s="5">
        <f>COUNTIFS(Tracking!AE:AE,A31&amp;C31,Tracking!C:C,"5v5",Tracking!AF:AF,"CLE")+COUNTIFS(Tracking!AE:AE,A31&amp;C31,Tracking!C:C,"5v5",Tracking!AF:AF,"CEX")+COUNTIFS(Tracking!AE:AE,A31&amp;C31,Tracking!C:C,"5v5",Tracking!AF:AF,"PEX")+COUNTIFS(Tracking!AE:AE,A31&amp;C31,Tracking!C:C,"5v5",Tracking!AF:AF,"CLE")</f>
        <v>0</v>
      </c>
      <c r="AX31" s="1">
        <f>COUNTIFS(Tracking!W:W,A31&amp;C31,Tracking!C:C,"5v5")</f>
        <v>8</v>
      </c>
      <c r="AY31" s="1">
        <f>COUNTIFS(Tracking!W:W,A31&amp;C31,Tracking!C:C,"5v5",Tracking!U:U,"C")</f>
        <v>5</v>
      </c>
      <c r="AZ31" s="1">
        <f>COUNTIFS(Tracking!W:W,A31&amp;C31,Tracking!C:C,"5v5",Tracking!U:U,"F")</f>
        <v>0</v>
      </c>
      <c r="BA31" s="1">
        <f>COUNTIFS(Tracking!W:W,A31&amp;C31,Tracking!C:C,"5v5",Tracking!X:X,"Y")</f>
        <v>1</v>
      </c>
      <c r="BB31" s="1">
        <f>COUNTIFS(Tracking!W:W,A31&amp;C31,Tracking!C:C,"5v5",Tracking!U:U,"C",Tracking!AA:AA,"Y")</f>
        <v>0</v>
      </c>
      <c r="BC31" s="1">
        <f>COUNTIFS(Tracking!W:W,A31&amp;C31,Tracking!C:C,"5v5",Tracking!U:U,"D",Tracking!AA:AA,"Y")</f>
        <v>1</v>
      </c>
      <c r="BD31" s="10">
        <f>COUNTIFS(Tracking!V:V,A31&amp;C31,Tracking!C:C,"5v4")</f>
        <v>0</v>
      </c>
      <c r="BE31" s="10">
        <f>COUNTIFS(Tracking!V:V,A31&amp;C31,Tracking!C:C,"5v4",Tracking!U:U,"C")</f>
        <v>0</v>
      </c>
      <c r="BF31" s="10">
        <f>COUNTIFS(Tracking!V:V,A31&amp;C31,Tracking!C:C,"5v4",Tracking!X:X,"Y")</f>
        <v>0</v>
      </c>
      <c r="BG31" s="10">
        <f>COUNTIFS(Tracking!V:V,A31&amp;C31,Tracking!C:C,"4v5")</f>
        <v>0</v>
      </c>
      <c r="BH31" s="10">
        <f>COUNTIFS(Tracking!W:W,A31&amp;C31,Tracking!C:C,"5v4",Tracking!U:U,"D")+COUNTIFS(Tracking!W:W,A31&amp;C31,Tracking!C:C,"5v4",Tracking!U:U,"F")</f>
        <v>2</v>
      </c>
      <c r="BI31" s="10">
        <f>COUNTIFS(Tracking!E:E,A31,Tracking!D:D,C31,Tracking!C:C,"5v4")</f>
        <v>0</v>
      </c>
      <c r="BJ31" s="10">
        <f>COUNTIFS(Tracking!G:G,A31,Tracking!D:D,C31,Tracking!C:C,"5v4")+COUNTIFS(Tracking!H:H,A31,Tracking!D:D,C31,Tracking!C:C,"5v4")+COUNTIFS(Tracking!I:I,A31,Tracking!D:D,C31,Tracking!C:C,"5v4")</f>
        <v>0</v>
      </c>
      <c r="BK31" s="10">
        <f>COUNTIFS(Tracking!G:G,A31,Tracking!D:D,C31,Tracking!C:C,"5v4")</f>
        <v>0</v>
      </c>
      <c r="BL31" s="10">
        <f>COUNTIFS(Tracking!E:E,A31,Tracking!D:D,C31,Tracking!C:C,"5v4",Tracking!M:M,"Y")</f>
        <v>0</v>
      </c>
      <c r="BM31" s="10">
        <f>COUNTIFS(Tracking!G:G,A31,Tracking!D:D,C31,Tracking!C:C,"5v4",Tracking!M:M,"Y")</f>
        <v>0</v>
      </c>
      <c r="BN31" s="10">
        <f>COUNTIFS(Tracking!G:G,A31,Tracking!D:D,C31,Tracking!J:J,"orrl",Tracking!C:C,"5v4")+COUNTIFS(Tracking!G:G,A31,Tracking!D:D,C31,Tracking!J:J,"orrc",Tracking!C:C,"5v4")+COUNTIFS(Tracking!G:G,A31,Tracking!D:D,C31,Tracking!J:J,"orrr",Tracking!C:C,"5v4")</f>
        <v>0</v>
      </c>
      <c r="BO31" s="10">
        <f>COUNTIFS(Tracking!G:G,A31,Tracking!D:D,C31,Tracking!C:C,"5v4",Tracking!J:J,"opl")+COUNTIFS(Tracking!G:G,A31,Tracking!D:D,C31,Tracking!C:C,"5v4",Tracking!J:J,"opc")+COUNTIFS(Tracking!G:G,A31,Tracking!D:D,C31,Tracking!C:C,"5v4",Tracking!J:J,"opr")+COUNTIFS(Tracking!G:G,A31,Tracking!D:D,C31,Tracking!C:C,"5v4",Tracking!J:J,"oelpl")+COUNTIFS(Tracking!G:G,A31,Tracking!D:D,C31,Tracking!C:C,"5v4",Tracking!J:J,"oelpc")+COUNTIFS(Tracking!G:G,A31,Tracking!D:D,C31,Tracking!C:C,"5v4",Tracking!J:J,"oelpr")</f>
        <v>0</v>
      </c>
      <c r="BP31" s="10">
        <f>COUNTIFS(Tracking!G:G,A31,Tracking!D:D,C31,Tracking!C:C,"5v4",Tracking!J:J,"oell")+COUNTIFS(Tracking!G:G,A31,Tracking!D:D,C31,Tracking!C:C,"5v4",Tracking!J:J,"oelc")+COUNTIFS(Tracking!G:G,A31,Tracking!D:D,C31,Tracking!C:C,"5v4",Tracking!J:J,"oelr")</f>
        <v>0</v>
      </c>
      <c r="BQ31" s="12">
        <f>COUNTIFS(Tracking!E:E,A31,Tracking!D:D,C31,Tracking!C:C,"5v5",Tracking!F:F,"o")</f>
        <v>1</v>
      </c>
      <c r="BR31" s="12">
        <f>COUNTIFS(Tracking!E:E,A31,Tracking!D:D,C31,Tracking!C:C,"5v5",Tracking!F:F,"r")</f>
        <v>0</v>
      </c>
      <c r="BS31" s="12">
        <f>COUNTIFS(Tracking!E:E,A31,Tracking!D:D,C31,Tracking!C:C,"5v5",Tracking!F:F,"t")</f>
        <v>0</v>
      </c>
      <c r="BT31" s="12">
        <f>COUNTIFS(Tracking!G:G,A31,Tracking!D:D,C31,Tracking!C:C,"5v5",Tracking!F:F,"o")</f>
        <v>0</v>
      </c>
      <c r="BU31" s="12">
        <f>COUNTIFS(Tracking!E:E,A30,Tracking!D:D,C31,Tracking!C:C,"5v5",Tracking!F:F,"r")</f>
        <v>0</v>
      </c>
      <c r="BV31" s="12">
        <f>COUNTIFS(Tracking!G:G,A31,Tracking!D:D,C31,Tracking!C:C,"5v5",Tracking!F:F,"T")</f>
        <v>0</v>
      </c>
      <c r="BW31" s="2">
        <f t="shared" si="1"/>
        <v>0.8600000000000001</v>
      </c>
      <c r="BX31" s="2">
        <f t="shared" si="2"/>
        <v>0.44000000000000006</v>
      </c>
      <c r="BY31" s="2">
        <f t="shared" si="3"/>
        <v>0.1</v>
      </c>
      <c r="BZ31" s="2">
        <f t="shared" si="4"/>
        <v>0.13500000000000001</v>
      </c>
      <c r="CA31" s="2">
        <f t="shared" si="5"/>
        <v>0.1</v>
      </c>
      <c r="CB31" s="2">
        <f t="shared" si="6"/>
        <v>1.4999999999999999E-2</v>
      </c>
      <c r="CC31" s="2">
        <f t="shared" si="7"/>
        <v>7.0000000000000007E-2</v>
      </c>
      <c r="CD31" s="2">
        <f t="shared" si="8"/>
        <v>0.79</v>
      </c>
    </row>
    <row r="32" spans="1:82" x14ac:dyDescent="0.35">
      <c r="A32" s="8">
        <v>24</v>
      </c>
      <c r="B32" s="8" t="s">
        <v>241</v>
      </c>
      <c r="C32" s="8" t="s">
        <v>126</v>
      </c>
      <c r="D32" s="8" t="s">
        <v>163</v>
      </c>
      <c r="E32" s="8">
        <v>11.083333333333</v>
      </c>
      <c r="F32" s="19" t="s">
        <v>250</v>
      </c>
      <c r="G32" s="9">
        <f>COUNTIFS(Tracking!E:E,A32,Tracking!D:D,C32,Tracking!C:C,"5v5")</f>
        <v>3</v>
      </c>
      <c r="H32" s="9">
        <f>COUNTIFS(Tracking!E:E,A32,Tracking!D:D,C32,Tracking!N:N,"y",Tracking!C:C,"5v5")</f>
        <v>1</v>
      </c>
      <c r="I32" s="9">
        <f>COUNTIFS(Tracking!E:E,A32,Tracking!D:D,C32,Tracking!M:M,"y",Tracking!C:C,"5v5")</f>
        <v>1</v>
      </c>
      <c r="J32" s="9">
        <f t="shared" si="0"/>
        <v>1</v>
      </c>
      <c r="K32" s="9">
        <f>COUNTIFS(Tracking!G:G,A32,Tracking!D:D,C32,Tracking!C:C,"5v5")</f>
        <v>1</v>
      </c>
      <c r="L32" s="9">
        <f>COUNTIFS(Tracking!H:H,A32,Tracking!D:D,C32,Tracking!C:C,"5v5")</f>
        <v>0</v>
      </c>
      <c r="M32" s="9">
        <f>COUNTIFS(Tracking!I:I,A32,Tracking!D:D,C32,Tracking!C:C,"5v5")</f>
        <v>0</v>
      </c>
      <c r="N32" s="9">
        <f>COUNTIFS(Tracking!G:G,A32,Tracking!D:D,C32,Tracking!C:C,"5v5",Tracking!M:M,"y")</f>
        <v>0</v>
      </c>
      <c r="O32" s="9">
        <f>COUNTIFS(Tracking!G:G,A32,Tracking!D:D,C32,Tracking!C:C,"5v5",Tracking!J:J,"orrl")+COUNTIFS(Tracking!G:G,A32,Tracking!D:D,C32,Tracking!C:C,"5v5",Tracking!J:J,"orrc")+COUNTIFS(Tracking!G:G,A32,Tracking!D:D,C32,Tracking!C:C,"5v5",Tracking!J:J,"orrr")+COUNTIFS(Tracking!G:G,A32,Tracking!D:D,C32,Tracking!C:C,"5v5",Tracking!J:J,"oelrrl")+COUNTIFS(Tracking!G:G,A32,Tracking!D:D,C32,Tracking!C:C,"5v5",Tracking!J:J,"oelrrc")+COUNTIFS(Tracking!G:G,A32,Tracking!D:D,C32,Tracking!C:C,"5v5",Tracking!J:J,"oelrrr")</f>
        <v>0</v>
      </c>
      <c r="P32" s="9">
        <f>COUNTIFS(Tracking!G:G,A32,Tracking!D:D,C32,Tracking!C:C,"5v5",Tracking!J:J,"opl")+COUNTIFS(Tracking!G:G,A32,Tracking!D:D,C32,Tracking!C:C,"5v5",Tracking!J:J,"opc")+COUNTIFS(Tracking!G:G,A32,Tracking!D:D,C32,Tracking!C:C,"5v5",Tracking!J:J,"opr")+COUNTIFS(Tracking!G:G,A32,Tracking!D:D,C32,Tracking!C:C,"5v5",Tracking!J:J,"oelpl")+COUNTIFS(Tracking!G:G,A32,Tracking!D:D,C32,Tracking!C:C,"5v5",Tracking!J:J,"oelpc")+COUNTIFS(Tracking!G:G,A32,Tracking!D:D,C32,Tracking!C:C,"5v5",Tracking!J:J,"oelpr")</f>
        <v>1</v>
      </c>
      <c r="Q32" s="9">
        <f>COUNTIFS(Tracking!G:G,A32,Tracking!D:D,C32,Tracking!C:C,"5v5",Tracking!J:J,"oell")+COUNTIFS(Tracking!G:G,A32,Tracking!D:D,C32,Tracking!C:C,"5v5",Tracking!J:J,"oelc")+COUNTIFS(Tracking!G:G,A32,Tracking!D:D,C32,Tracking!C:C,"5v5",Tracking!J:J,"oelr")</f>
        <v>0</v>
      </c>
      <c r="R32" s="9">
        <f>COUNTIFS(Tracking!G:G,A32,Tracking!D:D,C32,Tracking!C:C,"5v5",Tracking!J:J,"oc")+COUNTIFS(Tracking!G:G,A32,Tracking!D:D,C32,Tracking!C:C,"5v5",Tracking!J:J,"orrc")+COUNTIFS(Tracking!G:G,A32,Tracking!D:D,C32,Tracking!C:C,"5v5",Tracking!J:J,"oelc")</f>
        <v>0</v>
      </c>
      <c r="S32" s="9">
        <f>COUNTIFS(Tracking!G:G,A32,Tracking!D:D,C32,Tracking!C:C,"5v5",Tracking!J:J,"nl")+COUNTIFS(Tracking!G:G,A32,Tracking!D:D,C32,Tracking!C:C,"5v5",Tracking!J:J,"nc")+COUNTIFS(Tracking!G:G,A32,Tracking!D:D,C32,Tracking!C:C,"5v5",Tracking!J:J,"nr")+COUNTIFS(Tracking!G:G,A32,Tracking!D:D,C32,Tracking!C:C,"5v5",Tracking!J:J,"nsl")+COUNTIFS(Tracking!G:G,A32,Tracking!D:D,C32,Tracking!C:C,"5v5",Tracking!J:J,"nsc")+COUNTIFS(Tracking!G:G,A32,Tracking!D:D,C32,Tracking!C:C,"5v5",Tracking!J:J,"nsr")+COUNTIFS(Tracking!H:H,A32,Tracking!D:D,C32,Tracking!C:C,"5v5",Tracking!K:K,"nl")+COUNTIFS(Tracking!H:H,A32,Tracking!D:D,C32,Tracking!C:C,"5v5",Tracking!K:K,"nc")+COUNTIFS(Tracking!H:H,A32,Tracking!D:D,C32,Tracking!C:C,"5v5",Tracking!K:K,"nr")+COUNTIFS(Tracking!H:H,A32,Tracking!D:D,C32,Tracking!C:C,"5v5",Tracking!K:K,"nsl")+COUNTIFS(Tracking!H:H,A32,Tracking!D:D,C32,Tracking!C:C,"5v5",Tracking!K:K,"nsc")+COUNTIFS(Tracking!H:H,A32,Tracking!D:D,C32,Tracking!C:C,"5v5",Tracking!K:K,"nsr")+COUNTIFS(Tracking!I:I,A32,Tracking!D:D,C32,Tracking!C:C,"5v5",Tracking!L:L,"nl")+COUNTIFS(Tracking!I:I,A32,Tracking!D:D,C32,Tracking!C:C,"5v5",Tracking!L:L,"nc")+COUNTIFS(Tracking!I:I,A32,Tracking!D:D,C32,Tracking!C:C,"5v5",Tracking!L:L,"nr")+COUNTIFS(Tracking!I:I,A32,Tracking!D:D,C32,Tracking!C:C,"5v5",Tracking!L:L,"nsl")+COUNTIFS(Tracking!I:I,A32,Tracking!D:D,C32,Tracking!C:C,"5v5",Tracking!L:L,"nsc")+COUNTIFS(Tracking!I:I,A32,Tracking!D:D,C32,Tracking!C:C,"5v5",Tracking!L:L,"nsr")</f>
        <v>0</v>
      </c>
      <c r="T32" s="9">
        <f>COUNTIFS(Tracking!G:G,A32,Tracking!D:D,C32,Tracking!C:C,"5v5",Tracking!J:J,"dl")+COUNTIFS(Tracking!G:G,A32,Tracking!D:D,C32,Tracking!C:C,"5v5",Tracking!J:J,"dc")+COUNTIFS(Tracking!G:G,A32,Tracking!D:D,C32,Tracking!C:C,"5v5",Tracking!J:J,"dr")+COUNTIFS(Tracking!G:G,A32,Tracking!D:D,C32,Tracking!C:C,"5v5",Tracking!J:J,"dsl")+COUNTIFS(Tracking!G:G,A32,Tracking!D:D,C32,Tracking!C:C,"5v5",Tracking!J:J,"dsc")+COUNTIFS(Tracking!G:G,A32,Tracking!D:D,C32,Tracking!C:C,"5v5",Tracking!J:J,"dsr")+COUNTIFS(Tracking!H:H,A32,Tracking!D:D,C32,Tracking!C:C,"5v5",Tracking!K:K,"dl")+COUNTIFS(Tracking!H:H,A32,Tracking!D:D,C32,Tracking!C:C,"5v5",Tracking!K:K,"dc")+COUNTIFS(Tracking!H:H,A32,Tracking!D:D,C32,Tracking!C:C,"5v5",Tracking!K:K,"dr")+COUNTIFS(Tracking!H:H,A32,Tracking!D:D,C32,Tracking!C:C,"5v5",Tracking!K:K,"dsl")+COUNTIFS(Tracking!H:H,A32,Tracking!D:D,C32,Tracking!C:C,"5v5",Tracking!K:K,"dsc")+COUNTIFS(Tracking!H:H,A32,Tracking!D:D,C32,Tracking!C:C,"5v5",Tracking!K:K,"dsr")+COUNTIFS(Tracking!I:I,A32,Tracking!D:D,C32,Tracking!C:C,"5v5",Tracking!L:L,"dl")+COUNTIFS(Tracking!I:I,A32,Tracking!D:D,C32,Tracking!C:C,"5v5",Tracking!L:L,"dc")+COUNTIFS(Tracking!I:I,A32,Tracking!D:D,C32,Tracking!C:C,"5v5",Tracking!L:L,"dr")+COUNTIFS(Tracking!I:I,A32,Tracking!D:D,C32,Tracking!C:C,"5v5",Tracking!L:L,"dsl")+COUNTIFS(Tracking!I:I,A32,Tracking!D:D,C32,Tracking!C:C,"5v5",Tracking!L:L,"dsc")+COUNTIFS(Tracking!I:I,A32,Tracking!D:D,C32,Tracking!C:C,"5v5",Tracking!L:L,"dsr")</f>
        <v>0</v>
      </c>
      <c r="U32" s="9">
        <f>COUNTIFS(Tracking!E:E,A32,Tracking!D:D,C32,Tracking!C:C,"5v5",Tracking!P:P,"r")</f>
        <v>0</v>
      </c>
      <c r="V32" s="9">
        <f>COUNTIFS(Tracking!G:G,A32,Tracking!D:D,C32,Tracking!C:C,"5v5",Tracking!P:P,"r")+COUNTIFS(Tracking!H:H,A32,Tracking!D:D,C32,Tracking!C:C,"5v5",Tracking!P:P,"r")+COUNTIFS(Tracking!I:I,A32,Tracking!D:D,C32,Tracking!C:C,"5v5",Tracking!P:P,"r")</f>
        <v>0</v>
      </c>
      <c r="W32" s="9">
        <f>COUNTIFS(Tracking!E:E,A32,Tracking!D:D,C32,Tracking!C:C,"5v5",Tracking!P:P,"f")</f>
        <v>1</v>
      </c>
      <c r="X32" s="9">
        <f>COUNTIFS(Tracking!G:G,A32,Tracking!D:D,C32,Tracking!C:C,"5v5",Tracking!P:P,"f")+COUNTIFS(Tracking!H:H,A32,Tracking!D:D,C32,Tracking!C:C,"5v5",Tracking!P:P,"f")+COUNTIFS(Tracking!I:I,A32,Tracking!D:D,C32,Tracking!C:C,"5v5",Tracking!P:P,"f")</f>
        <v>0</v>
      </c>
      <c r="Y32" s="9">
        <f>COUNTIFS(Tracking!E:E,A32,Tracking!D:D,C32,Tracking!C:C,"5v5",Tracking!P:P,"c")</f>
        <v>1</v>
      </c>
      <c r="Z32" s="9">
        <f>COUNTIFS(Tracking!G:G,A32,Tracking!D:D,C32,Tracking!C:C,"5v5",Tracking!P:P,"c")+COUNTIFS(Tracking!H:H,A32,Tracking!D:D,C32,Tracking!C:C,"5v5",Tracking!P:P,"f")+COUNTIFS(Tracking!I:I,A32,Tracking!D:D,C32,Tracking!C:C,"5v5",Tracking!P:P,"f")</f>
        <v>1</v>
      </c>
      <c r="AA32" s="9">
        <f>COUNTIFS(Tracking!E:E,A32,Tracking!D:D,C32,Tracking!C:C,"5v5",Tracking!J:J,"orrl")+COUNTIFS(Tracking!E:E,A32,Tracking!D:D,C32,Tracking!C:C,"5v5",Tracking!J:J,"orrc")+COUNTIFS(Tracking!E:E,A32,Tracking!D:D,C32,Tracking!C:C,"5v5",Tracking!J:J,"orrr")+COUNTIFS(Tracking!E:E,A32,Tracking!D:D,C32,Tracking!C:C,"5v5",Tracking!J:J,"oell")+COUNTIFS(Tracking!E:E,A32,Tracking!D:D,C32,Tracking!C:C,"5v5",Tracking!J:J,"oelc")+COUNTIFS(Tracking!E:E,A32,Tracking!D:D,C32,Tracking!C:C,"5v5",Tracking!J:J,"oelr")</f>
        <v>0</v>
      </c>
      <c r="AB32" s="11">
        <f>COUNTIFS(Tracking!V:V,A32&amp;C32,Tracking!C:C,"5v5")-AD32</f>
        <v>1</v>
      </c>
      <c r="AC32" s="11">
        <f>COUNTIFS(Tracking!V:V,A32&amp;C32,Tracking!C:C,"5v5",Tracking!U:U,"C")</f>
        <v>1</v>
      </c>
      <c r="AD32" s="11">
        <f>COUNTIFS(Tracking!V:V,A32&amp;C32,Tracking!C:C,"5v5",Tracking!U:U,"F")</f>
        <v>0</v>
      </c>
      <c r="AE32" s="11">
        <f>COUNTIFS(Tracking!V:V,A32&amp;C32,Tracking!C:C,"5v5",Tracking!U:U,"C",Tracking!X:X,"Y")</f>
        <v>0</v>
      </c>
      <c r="AF32" s="11">
        <f>COUNTIFS(Tracking!Z:Z,A32&amp;C32,Tracking!C:C,"5v5")</f>
        <v>0</v>
      </c>
      <c r="AG32" s="11">
        <f>COUNTIFS(Tracking!V:V,A32&amp;C32,Tracking!C:C,"5v5",Tracking!U:U,"C",Tracking!AA:AA,"Y")</f>
        <v>0</v>
      </c>
      <c r="AH32" s="11">
        <f>COUNTIFS(Tracking!V:V,A32&amp;C32,Tracking!C:C,"5v5",Tracking!U:U,"D",Tracking!AA:AA,"Y")</f>
        <v>0</v>
      </c>
      <c r="AI32" s="11">
        <f>COUNTIFS(Tracking!AD:AD,A32&amp;C32)</f>
        <v>1</v>
      </c>
      <c r="AJ32" s="5">
        <f>COUNTIFS(Tracking!AE:AE,A32&amp;C32,Tracking!C:C,"5v5")+AK32</f>
        <v>0</v>
      </c>
      <c r="AK32" s="5">
        <f>COUNTIFS(Tracking!AB:AB,A32&amp;C32,Tracking!C:C,"5v5")</f>
        <v>0</v>
      </c>
      <c r="AL32" s="5">
        <f>COUNTIFS(Tracking!AB:AB,A32&amp;C32,Tracking!C:C,"5v5",Tracking!AC:AC,"CLE")+COUNTIFS(Tracking!AB:AB,A32&amp;C32,Tracking!C:C,"5v5",Tracking!AC:AC,"CEX")+COUNTIFS(Tracking!AB:AB,A32&amp;C32,Tracking!C:C,"5v5",Tracking!AC:AC,"PEX")+COUNTIFS(Tracking!AE:AE,A32&amp;C32,Tracking!C:C,"5v5",Tracking!AF:AF,"CLE")+COUNTIFS(Tracking!AE:AE,A32&amp;C32,Tracking!C:C,"5v5",Tracking!AF:AF,"CEX")+COUNTIFS(Tracking!AE:AE,A32&amp;C32,Tracking!C:C,"5v5",Tracking!AF:AF,"PEX")</f>
        <v>0</v>
      </c>
      <c r="AM32" s="5">
        <f>COUNTIFS(Tracking!AB:AB,A32&amp;C32,Tracking!C:C,"5v5",Tracking!AC:AC,"CEX")+COUNTIFS(Tracking!AB:AB,A32&amp;C32,Tracking!C:C,"5v5",Tracking!AC:AC,"PEX")+COUNTIFS(Tracking!AE:AE,A32&amp;C32,Tracking!C:C,"5v5",Tracking!AF:AF,"CEX")+COUNTIFS(Tracking!AE:AE,A32&amp;C32,Tracking!C:C,"5v5",Tracking!AF:AF,"PEX")</f>
        <v>0</v>
      </c>
      <c r="AN32" s="5">
        <f>COUNTIFS(Tracking!AB:AB,A32&amp;C32,Tracking!C:C,"5v5",Tracking!AC:AC,"CEX")+COUNTIFS(Tracking!AE:AE,A32&amp;C32,Tracking!C:C,"5v5",Tracking!AF:AF,"CEX")</f>
        <v>0</v>
      </c>
      <c r="AO32" s="5">
        <f>COUNTIFS(Tracking!AB:AB,A32&amp;C32,Tracking!C:C,"5v5",Tracking!AC:AC,"PEX")</f>
        <v>0</v>
      </c>
      <c r="AP32" s="5">
        <f>COUNTIFS(Tracking!AB:AB,A32&amp;C32,Tracking!C:C,"5v5",Tracking!AC:AC,"CLE")+COUNTIFS(Tracking!AE:AE,A32&amp;C32,Tracking!C:C,"5v5",Tracking!AF:AF,"CLE")</f>
        <v>0</v>
      </c>
      <c r="AQ32" s="5">
        <f>COUNTIFS(Tracking!AB:AB,A32&amp;C32,Tracking!C:C,"5v5",Tracking!AC:AC,"MEX")</f>
        <v>0</v>
      </c>
      <c r="AR32" s="5">
        <f>COUNTIFS(Tracking!AB:AB,A32&amp;C32,Tracking!C:C,"5v5",Tracking!AF:AF,"CEX")+COUNTIFS(Tracking!AB:AB,A32&amp;C32,Tracking!C:C,"5v5",Tracking!AF:AF,"PEX")+COUNTIFS(Tracking!AB:AB,A32&amp;C32,Tracking!C:C,"5v5",Tracking!AF:AF,"CLE")+COUNTIFS(Tracking!AB:AB,A32&amp;C32,Tracking!C:C,"5v5",Tracking!AC:AC,"CEX")+COUNTIFS(Tracking!AB:AB,A32&amp;C32,Tracking!C:C,"5v5",Tracking!AC:AC,"PEX")</f>
        <v>0</v>
      </c>
      <c r="AS32" s="5">
        <f>COUNTIFS(Tracking!AB:AB,A32&amp;C32,Tracking!C:C,"5v5",Tracking!AC:AC,"BOT")+COUNTIFS(Tracking!AB:AB,A32&amp;C32,Tracking!C:C,"5v5",Tracking!AF:AF,"FEX")</f>
        <v>0</v>
      </c>
      <c r="AT32" s="5">
        <f>COUNTIFS(Tracking!AB:AB,A32&amp;C32,Tracking!C:C,"5v5",Tracking!AC:AC,"EXC")</f>
        <v>0</v>
      </c>
      <c r="AU32" s="5">
        <f>COUNTIFS(Tracking!AB:AB,A32&amp;C32,Tracking!C:C,"5v5",Tracking!AC:AC,"FEX")+COUNTIFS(Tracking!AE:AE,A32&amp;C32,Tracking!C:C,"5v5",Tracking!AF:AF,"FEX")</f>
        <v>0</v>
      </c>
      <c r="AV32" s="5">
        <f>COUNTIFS(Tracking!AB:AB,A32&amp;C32,Tracking!C:C,"5v5",Tracking!AC:AC,"CLE")+COUNTIFS(Tracking!AB:AB,A32&amp;C32,Tracking!C:C,"5v5",Tracking!AC:AC,"CEX")+COUNTIFS(Tracking!AB:AB,A32&amp;C32,Tracking!C:C,"5v5",Tracking!AC:AC,"PEX")+COUNTIFS(Tracking!AB:AB,A32&amp;C32,Tracking!C:C,"5v5",Tracking!AC:AC,"FEX")+COUNTIFS(Tracking!AB:AB,A32&amp;C32,Tracking!C:C,"5v5",Tracking!AC:AC,"CLE")</f>
        <v>0</v>
      </c>
      <c r="AW32" s="5">
        <f>COUNTIFS(Tracking!AE:AE,A32&amp;C32,Tracking!C:C,"5v5",Tracking!AF:AF,"CLE")+COUNTIFS(Tracking!AE:AE,A32&amp;C32,Tracking!C:C,"5v5",Tracking!AF:AF,"CEX")+COUNTIFS(Tracking!AE:AE,A32&amp;C32,Tracking!C:C,"5v5",Tracking!AF:AF,"PEX")+COUNTIFS(Tracking!AE:AE,A32&amp;C32,Tracking!C:C,"5v5",Tracking!AF:AF,"CLE")</f>
        <v>0</v>
      </c>
      <c r="AX32" s="1">
        <f>COUNTIFS(Tracking!W:W,A32&amp;C32,Tracking!C:C,"5v5")</f>
        <v>0</v>
      </c>
      <c r="AY32" s="1">
        <f>COUNTIFS(Tracking!W:W,A32&amp;C32,Tracking!C:C,"5v5",Tracking!U:U,"C")</f>
        <v>0</v>
      </c>
      <c r="AZ32" s="1">
        <f>COUNTIFS(Tracking!W:W,A32&amp;C32,Tracking!C:C,"5v5",Tracking!U:U,"F")</f>
        <v>0</v>
      </c>
      <c r="BA32" s="1">
        <f>COUNTIFS(Tracking!W:W,A32&amp;C32,Tracking!C:C,"5v5",Tracking!X:X,"Y")</f>
        <v>0</v>
      </c>
      <c r="BB32" s="1">
        <f>COUNTIFS(Tracking!W:W,A32&amp;C32,Tracking!C:C,"5v5",Tracking!U:U,"C",Tracking!AA:AA,"Y")</f>
        <v>0</v>
      </c>
      <c r="BC32" s="1">
        <f>COUNTIFS(Tracking!W:W,A32&amp;C32,Tracking!C:C,"5v5",Tracking!U:U,"D",Tracking!AA:AA,"Y")</f>
        <v>0</v>
      </c>
      <c r="BD32" s="10">
        <f>COUNTIFS(Tracking!V:V,A32&amp;C32,Tracking!C:C,"5v4")</f>
        <v>0</v>
      </c>
      <c r="BE32" s="10">
        <f>COUNTIFS(Tracking!V:V,A32&amp;C32,Tracking!C:C,"5v4",Tracking!U:U,"C")</f>
        <v>0</v>
      </c>
      <c r="BF32" s="10">
        <f>COUNTIFS(Tracking!V:V,A32&amp;C32,Tracking!C:C,"5v4",Tracking!X:X,"Y")</f>
        <v>0</v>
      </c>
      <c r="BG32" s="10">
        <f>COUNTIFS(Tracking!V:V,A32&amp;C32,Tracking!C:C,"4v5")</f>
        <v>0</v>
      </c>
      <c r="BH32" s="10">
        <f>COUNTIFS(Tracking!W:W,A32&amp;C32,Tracking!C:C,"5v4",Tracking!U:U,"D")+COUNTIFS(Tracking!W:W,A32&amp;C32,Tracking!C:C,"5v4",Tracking!U:U,"F")</f>
        <v>0</v>
      </c>
      <c r="BI32" s="10">
        <f>COUNTIFS(Tracking!E:E,A32,Tracking!D:D,C32,Tracking!C:C,"5v4")</f>
        <v>0</v>
      </c>
      <c r="BJ32" s="10">
        <f>COUNTIFS(Tracking!G:G,A32,Tracking!D:D,C32,Tracking!C:C,"5v4")+COUNTIFS(Tracking!H:H,A32,Tracking!D:D,C32,Tracking!C:C,"5v4")+COUNTIFS(Tracking!I:I,A32,Tracking!D:D,C32,Tracking!C:C,"5v4")</f>
        <v>0</v>
      </c>
      <c r="BK32" s="10">
        <f>COUNTIFS(Tracking!G:G,A32,Tracking!D:D,C32,Tracking!C:C,"5v4")</f>
        <v>0</v>
      </c>
      <c r="BL32" s="10">
        <f>COUNTIFS(Tracking!E:E,A32,Tracking!D:D,C32,Tracking!C:C,"5v4",Tracking!M:M,"Y")</f>
        <v>0</v>
      </c>
      <c r="BM32" s="10">
        <f>COUNTIFS(Tracking!G:G,A32,Tracking!D:D,C32,Tracking!C:C,"5v4",Tracking!M:M,"Y")</f>
        <v>0</v>
      </c>
      <c r="BN32" s="10">
        <f>COUNTIFS(Tracking!G:G,A32,Tracking!D:D,C32,Tracking!J:J,"orrl",Tracking!C:C,"5v4")+COUNTIFS(Tracking!G:G,A32,Tracking!D:D,C32,Tracking!J:J,"orrc",Tracking!C:C,"5v4")+COUNTIFS(Tracking!G:G,A32,Tracking!D:D,C32,Tracking!J:J,"orrr",Tracking!C:C,"5v4")</f>
        <v>0</v>
      </c>
      <c r="BO32" s="10">
        <f>COUNTIFS(Tracking!G:G,A32,Tracking!D:D,C32,Tracking!C:C,"5v4",Tracking!J:J,"opl")+COUNTIFS(Tracking!G:G,A32,Tracking!D:D,C32,Tracking!C:C,"5v4",Tracking!J:J,"opc")+COUNTIFS(Tracking!G:G,A32,Tracking!D:D,C32,Tracking!C:C,"5v4",Tracking!J:J,"opr")+COUNTIFS(Tracking!G:G,A32,Tracking!D:D,C32,Tracking!C:C,"5v4",Tracking!J:J,"oelpl")+COUNTIFS(Tracking!G:G,A32,Tracking!D:D,C32,Tracking!C:C,"5v4",Tracking!J:J,"oelpc")+COUNTIFS(Tracking!G:G,A32,Tracking!D:D,C32,Tracking!C:C,"5v4",Tracking!J:J,"oelpr")</f>
        <v>0</v>
      </c>
      <c r="BP32" s="10">
        <f>COUNTIFS(Tracking!G:G,A32,Tracking!D:D,C32,Tracking!C:C,"5v4",Tracking!J:J,"oell")+COUNTIFS(Tracking!G:G,A32,Tracking!D:D,C32,Tracking!C:C,"5v4",Tracking!J:J,"oelc")+COUNTIFS(Tracking!G:G,A32,Tracking!D:D,C32,Tracking!C:C,"5v4",Tracking!J:J,"oelr")</f>
        <v>0</v>
      </c>
      <c r="BQ32" s="12">
        <f>COUNTIFS(Tracking!E:E,A32,Tracking!D:D,C32,Tracking!C:C,"5v5",Tracking!F:F,"o")</f>
        <v>0</v>
      </c>
      <c r="BR32" s="12">
        <f>COUNTIFS(Tracking!E:E,A32,Tracking!D:D,C32,Tracking!C:C,"5v5",Tracking!F:F,"r")</f>
        <v>0</v>
      </c>
      <c r="BS32" s="12">
        <f>COUNTIFS(Tracking!E:E,A32,Tracking!D:D,C32,Tracking!C:C,"5v5",Tracking!F:F,"t")</f>
        <v>1</v>
      </c>
      <c r="BT32" s="12">
        <f>COUNTIFS(Tracking!G:G,A32,Tracking!D:D,C32,Tracking!C:C,"5v5",Tracking!F:F,"o")</f>
        <v>0</v>
      </c>
      <c r="BU32" s="12">
        <f>COUNTIFS(Tracking!E:E,A31,Tracking!D:D,C32,Tracking!C:C,"5v5",Tracking!F:F,"r")</f>
        <v>0</v>
      </c>
      <c r="BV32" s="12">
        <f>COUNTIFS(Tracking!G:G,A32,Tracking!D:D,C32,Tracking!C:C,"5v5",Tracking!F:F,"T")</f>
        <v>0</v>
      </c>
      <c r="BW32" s="2">
        <f t="shared" si="1"/>
        <v>0.45</v>
      </c>
      <c r="BX32" s="2">
        <f t="shared" si="2"/>
        <v>0.39</v>
      </c>
      <c r="BY32" s="2">
        <f t="shared" si="3"/>
        <v>4.4999999999999998E-2</v>
      </c>
      <c r="BZ32" s="2">
        <f t="shared" si="4"/>
        <v>0</v>
      </c>
      <c r="CA32" s="2">
        <f t="shared" si="5"/>
        <v>0</v>
      </c>
      <c r="CB32" s="2">
        <f t="shared" si="6"/>
        <v>1.4999999999999999E-2</v>
      </c>
      <c r="CC32" s="2">
        <f t="shared" si="7"/>
        <v>0</v>
      </c>
      <c r="CD32" s="2">
        <f t="shared" si="8"/>
        <v>0.45</v>
      </c>
    </row>
    <row r="33" spans="1:82" x14ac:dyDescent="0.35">
      <c r="A33" s="8">
        <v>93</v>
      </c>
      <c r="B33" s="8" t="s">
        <v>242</v>
      </c>
      <c r="C33" s="8" t="s">
        <v>126</v>
      </c>
      <c r="D33" s="8" t="s">
        <v>165</v>
      </c>
      <c r="E33" s="8">
        <v>13.9</v>
      </c>
      <c r="F33" s="19" t="s">
        <v>250</v>
      </c>
      <c r="G33" s="9">
        <f>COUNTIFS(Tracking!E:E,A33,Tracking!D:D,C33,Tracking!C:C,"5v5")</f>
        <v>1</v>
      </c>
      <c r="H33" s="9">
        <f>COUNTIFS(Tracking!E:E,A33,Tracking!D:D,C33,Tracking!N:N,"y",Tracking!C:C,"5v5")</f>
        <v>1</v>
      </c>
      <c r="I33" s="9">
        <f>COUNTIFS(Tracking!E:E,A33,Tracking!D:D,C33,Tracking!M:M,"y",Tracking!C:C,"5v5")</f>
        <v>1</v>
      </c>
      <c r="J33" s="9">
        <f t="shared" si="0"/>
        <v>4</v>
      </c>
      <c r="K33" s="9">
        <f>COUNTIFS(Tracking!G:G,A33,Tracking!D:D,C33,Tracking!C:C,"5v5")</f>
        <v>2</v>
      </c>
      <c r="L33" s="9">
        <f>COUNTIFS(Tracking!H:H,A33,Tracking!D:D,C33,Tracking!C:C,"5v5")</f>
        <v>2</v>
      </c>
      <c r="M33" s="9">
        <f>COUNTIFS(Tracking!I:I,A33,Tracking!D:D,C33,Tracking!C:C,"5v5")</f>
        <v>0</v>
      </c>
      <c r="N33" s="9">
        <f>COUNTIFS(Tracking!G:G,A33,Tracking!D:D,C33,Tracking!C:C,"5v5",Tracking!M:M,"y")</f>
        <v>1</v>
      </c>
      <c r="O33" s="9">
        <f>COUNTIFS(Tracking!G:G,A33,Tracking!D:D,C33,Tracking!C:C,"5v5",Tracking!J:J,"orrl")+COUNTIFS(Tracking!G:G,A33,Tracking!D:D,C33,Tracking!C:C,"5v5",Tracking!J:J,"orrc")+COUNTIFS(Tracking!G:G,A33,Tracking!D:D,C33,Tracking!C:C,"5v5",Tracking!J:J,"orrr")+COUNTIFS(Tracking!G:G,A33,Tracking!D:D,C33,Tracking!C:C,"5v5",Tracking!J:J,"oelrrl")+COUNTIFS(Tracking!G:G,A33,Tracking!D:D,C33,Tracking!C:C,"5v5",Tracking!J:J,"oelrrc")+COUNTIFS(Tracking!G:G,A33,Tracking!D:D,C33,Tracking!C:C,"5v5",Tracking!J:J,"oelrrr")</f>
        <v>1</v>
      </c>
      <c r="P33" s="9">
        <f>COUNTIFS(Tracking!G:G,A33,Tracking!D:D,C33,Tracking!C:C,"5v5",Tracking!J:J,"opl")+COUNTIFS(Tracking!G:G,A33,Tracking!D:D,C33,Tracking!C:C,"5v5",Tracking!J:J,"opc")+COUNTIFS(Tracking!G:G,A33,Tracking!D:D,C33,Tracking!C:C,"5v5",Tracking!J:J,"opr")+COUNTIFS(Tracking!G:G,A33,Tracking!D:D,C33,Tracking!C:C,"5v5",Tracking!J:J,"oelpl")+COUNTIFS(Tracking!G:G,A33,Tracking!D:D,C33,Tracking!C:C,"5v5",Tracking!J:J,"oelpc")+COUNTIFS(Tracking!G:G,A33,Tracking!D:D,C33,Tracking!C:C,"5v5",Tracking!J:J,"oelpr")</f>
        <v>0</v>
      </c>
      <c r="Q33" s="9">
        <f>COUNTIFS(Tracking!G:G,A33,Tracking!D:D,C33,Tracking!C:C,"5v5",Tracking!J:J,"oell")+COUNTIFS(Tracking!G:G,A33,Tracking!D:D,C33,Tracking!C:C,"5v5",Tracking!J:J,"oelc")+COUNTIFS(Tracking!G:G,A33,Tracking!D:D,C33,Tracking!C:C,"5v5",Tracking!J:J,"oelr")</f>
        <v>0</v>
      </c>
      <c r="R33" s="9">
        <f>COUNTIFS(Tracking!G:G,A33,Tracking!D:D,C33,Tracking!C:C,"5v5",Tracking!J:J,"oc")+COUNTIFS(Tracking!G:G,A33,Tracking!D:D,C33,Tracking!C:C,"5v5",Tracking!J:J,"orrc")+COUNTIFS(Tracking!G:G,A33,Tracking!D:D,C33,Tracking!C:C,"5v5",Tracking!J:J,"oelc")</f>
        <v>0</v>
      </c>
      <c r="S33" s="9">
        <f>COUNTIFS(Tracking!G:G,A33,Tracking!D:D,C33,Tracking!C:C,"5v5",Tracking!J:J,"nl")+COUNTIFS(Tracking!G:G,A33,Tracking!D:D,C33,Tracking!C:C,"5v5",Tracking!J:J,"nc")+COUNTIFS(Tracking!G:G,A33,Tracking!D:D,C33,Tracking!C:C,"5v5",Tracking!J:J,"nr")+COUNTIFS(Tracking!G:G,A33,Tracking!D:D,C33,Tracking!C:C,"5v5",Tracking!J:J,"nsl")+COUNTIFS(Tracking!G:G,A33,Tracking!D:D,C33,Tracking!C:C,"5v5",Tracking!J:J,"nsc")+COUNTIFS(Tracking!G:G,A33,Tracking!D:D,C33,Tracking!C:C,"5v5",Tracking!J:J,"nsr")+COUNTIFS(Tracking!H:H,A33,Tracking!D:D,C33,Tracking!C:C,"5v5",Tracking!K:K,"nl")+COUNTIFS(Tracking!H:H,A33,Tracking!D:D,C33,Tracking!C:C,"5v5",Tracking!K:K,"nc")+COUNTIFS(Tracking!H:H,A33,Tracking!D:D,C33,Tracking!C:C,"5v5",Tracking!K:K,"nr")+COUNTIFS(Tracking!H:H,A33,Tracking!D:D,C33,Tracking!C:C,"5v5",Tracking!K:K,"nsl")+COUNTIFS(Tracking!H:H,A33,Tracking!D:D,C33,Tracking!C:C,"5v5",Tracking!K:K,"nsc")+COUNTIFS(Tracking!H:H,A33,Tracking!D:D,C33,Tracking!C:C,"5v5",Tracking!K:K,"nsr")+COUNTIFS(Tracking!I:I,A33,Tracking!D:D,C33,Tracking!C:C,"5v5",Tracking!L:L,"nl")+COUNTIFS(Tracking!I:I,A33,Tracking!D:D,C33,Tracking!C:C,"5v5",Tracking!L:L,"nc")+COUNTIFS(Tracking!I:I,A33,Tracking!D:D,C33,Tracking!C:C,"5v5",Tracking!L:L,"nr")+COUNTIFS(Tracking!I:I,A33,Tracking!D:D,C33,Tracking!C:C,"5v5",Tracking!L:L,"nsl")+COUNTIFS(Tracking!I:I,A33,Tracking!D:D,C33,Tracking!C:C,"5v5",Tracking!L:L,"nsc")+COUNTIFS(Tracking!I:I,A33,Tracking!D:D,C33,Tracking!C:C,"5v5",Tracking!L:L,"nsr")</f>
        <v>0</v>
      </c>
      <c r="T33" s="9">
        <f>COUNTIFS(Tracking!G:G,A33,Tracking!D:D,C33,Tracking!C:C,"5v5",Tracking!J:J,"dl")+COUNTIFS(Tracking!G:G,A33,Tracking!D:D,C33,Tracking!C:C,"5v5",Tracking!J:J,"dc")+COUNTIFS(Tracking!G:G,A33,Tracking!D:D,C33,Tracking!C:C,"5v5",Tracking!J:J,"dr")+COUNTIFS(Tracking!G:G,A33,Tracking!D:D,C33,Tracking!C:C,"5v5",Tracking!J:J,"dsl")+COUNTIFS(Tracking!G:G,A33,Tracking!D:D,C33,Tracking!C:C,"5v5",Tracking!J:J,"dsc")+COUNTIFS(Tracking!G:G,A33,Tracking!D:D,C33,Tracking!C:C,"5v5",Tracking!J:J,"dsr")+COUNTIFS(Tracking!H:H,A33,Tracking!D:D,C33,Tracking!C:C,"5v5",Tracking!K:K,"dl")+COUNTIFS(Tracking!H:H,A33,Tracking!D:D,C33,Tracking!C:C,"5v5",Tracking!K:K,"dc")+COUNTIFS(Tracking!H:H,A33,Tracking!D:D,C33,Tracking!C:C,"5v5",Tracking!K:K,"dr")+COUNTIFS(Tracking!H:H,A33,Tracking!D:D,C33,Tracking!C:C,"5v5",Tracking!K:K,"dsl")+COUNTIFS(Tracking!H:H,A33,Tracking!D:D,C33,Tracking!C:C,"5v5",Tracking!K:K,"dsc")+COUNTIFS(Tracking!H:H,A33,Tracking!D:D,C33,Tracking!C:C,"5v5",Tracking!K:K,"dsr")+COUNTIFS(Tracking!I:I,A33,Tracking!D:D,C33,Tracking!C:C,"5v5",Tracking!L:L,"dl")+COUNTIFS(Tracking!I:I,A33,Tracking!D:D,C33,Tracking!C:C,"5v5",Tracking!L:L,"dc")+COUNTIFS(Tracking!I:I,A33,Tracking!D:D,C33,Tracking!C:C,"5v5",Tracking!L:L,"dr")+COUNTIFS(Tracking!I:I,A33,Tracking!D:D,C33,Tracking!C:C,"5v5",Tracking!L:L,"dsl")+COUNTIFS(Tracking!I:I,A33,Tracking!D:D,C33,Tracking!C:C,"5v5",Tracking!L:L,"dsc")+COUNTIFS(Tracking!I:I,A33,Tracking!D:D,C33,Tracking!C:C,"5v5",Tracking!L:L,"dsr")</f>
        <v>0</v>
      </c>
      <c r="U33" s="9">
        <f>COUNTIFS(Tracking!E:E,A33,Tracking!D:D,C33,Tracking!C:C,"5v5",Tracking!P:P,"r")</f>
        <v>0</v>
      </c>
      <c r="V33" s="9">
        <f>COUNTIFS(Tracking!G:G,A33,Tracking!D:D,C33,Tracking!C:C,"5v5",Tracking!P:P,"r")+COUNTIFS(Tracking!H:H,A33,Tracking!D:D,C33,Tracking!C:C,"5v5",Tracking!P:P,"r")+COUNTIFS(Tracking!I:I,A33,Tracking!D:D,C33,Tracking!C:C,"5v5",Tracking!P:P,"r")</f>
        <v>3</v>
      </c>
      <c r="W33" s="9">
        <f>COUNTIFS(Tracking!E:E,A33,Tracking!D:D,C33,Tracking!C:C,"5v5",Tracking!P:P,"f")</f>
        <v>1</v>
      </c>
      <c r="X33" s="9">
        <f>COUNTIFS(Tracking!G:G,A33,Tracking!D:D,C33,Tracking!C:C,"5v5",Tracking!P:P,"f")+COUNTIFS(Tracking!H:H,A33,Tracking!D:D,C33,Tracking!C:C,"5v5",Tracking!P:P,"f")+COUNTIFS(Tracking!I:I,A33,Tracking!D:D,C33,Tracking!C:C,"5v5",Tracking!P:P,"f")</f>
        <v>0</v>
      </c>
      <c r="Y33" s="9">
        <f>COUNTIFS(Tracking!E:E,A33,Tracking!D:D,C33,Tracking!C:C,"5v5",Tracking!P:P,"c")</f>
        <v>0</v>
      </c>
      <c r="Z33" s="9">
        <f>COUNTIFS(Tracking!G:G,A33,Tracking!D:D,C33,Tracking!C:C,"5v5",Tracking!P:P,"c")+COUNTIFS(Tracking!H:H,A33,Tracking!D:D,C33,Tracking!C:C,"5v5",Tracking!P:P,"f")+COUNTIFS(Tracking!I:I,A33,Tracking!D:D,C33,Tracking!C:C,"5v5",Tracking!P:P,"f")</f>
        <v>0</v>
      </c>
      <c r="AA33" s="9">
        <f>COUNTIFS(Tracking!E:E,A33,Tracking!D:D,C33,Tracking!C:C,"5v5",Tracking!J:J,"orrl")+COUNTIFS(Tracking!E:E,A33,Tracking!D:D,C33,Tracking!C:C,"5v5",Tracking!J:J,"orrc")+COUNTIFS(Tracking!E:E,A33,Tracking!D:D,C33,Tracking!C:C,"5v5",Tracking!J:J,"orrr")+COUNTIFS(Tracking!E:E,A33,Tracking!D:D,C33,Tracking!C:C,"5v5",Tracking!J:J,"oell")+COUNTIFS(Tracking!E:E,A33,Tracking!D:D,C33,Tracking!C:C,"5v5",Tracking!J:J,"oelc")+COUNTIFS(Tracking!E:E,A33,Tracking!D:D,C33,Tracking!C:C,"5v5",Tracking!J:J,"oelr")</f>
        <v>0</v>
      </c>
      <c r="AB33" s="11">
        <f>COUNTIFS(Tracking!V:V,A33&amp;C33,Tracking!C:C,"5v5")-AD33</f>
        <v>7</v>
      </c>
      <c r="AC33" s="11">
        <f>COUNTIFS(Tracking!V:V,A33&amp;C33,Tracking!C:C,"5v5",Tracking!U:U,"C")</f>
        <v>4</v>
      </c>
      <c r="AD33" s="11">
        <f>COUNTIFS(Tracking!V:V,A33&amp;C33,Tracking!C:C,"5v5",Tracking!U:U,"F")</f>
        <v>0</v>
      </c>
      <c r="AE33" s="11">
        <f>COUNTIFS(Tracking!V:V,A33&amp;C33,Tracking!C:C,"5v5",Tracking!U:U,"C",Tracking!X:X,"Y")</f>
        <v>2</v>
      </c>
      <c r="AF33" s="11">
        <f>COUNTIFS(Tracking!Z:Z,A33&amp;C33,Tracking!C:C,"5v5")</f>
        <v>1</v>
      </c>
      <c r="AG33" s="11">
        <f>COUNTIFS(Tracking!V:V,A33&amp;C33,Tracking!C:C,"5v5",Tracking!U:U,"C",Tracking!AA:AA,"Y")</f>
        <v>2</v>
      </c>
      <c r="AH33" s="11">
        <f>COUNTIFS(Tracking!V:V,A33&amp;C33,Tracking!C:C,"5v5",Tracking!U:U,"D",Tracking!AA:AA,"Y")</f>
        <v>0</v>
      </c>
      <c r="AI33" s="11">
        <f>COUNTIFS(Tracking!AD:AD,A33&amp;C33)</f>
        <v>2</v>
      </c>
      <c r="AJ33" s="5">
        <f>COUNTIFS(Tracking!AE:AE,A33&amp;C33,Tracking!C:C,"5v5")+AK33</f>
        <v>1</v>
      </c>
      <c r="AK33" s="5">
        <f>COUNTIFS(Tracking!AB:AB,A33&amp;C33,Tracking!C:C,"5v5")</f>
        <v>1</v>
      </c>
      <c r="AL33" s="5">
        <f>COUNTIFS(Tracking!AB:AB,A33&amp;C33,Tracking!C:C,"5v5",Tracking!AC:AC,"CLE")+COUNTIFS(Tracking!AB:AB,A33&amp;C33,Tracking!C:C,"5v5",Tracking!AC:AC,"CEX")+COUNTIFS(Tracking!AB:AB,A33&amp;C33,Tracking!C:C,"5v5",Tracking!AC:AC,"PEX")+COUNTIFS(Tracking!AE:AE,A33&amp;C33,Tracking!C:C,"5v5",Tracking!AF:AF,"CLE")+COUNTIFS(Tracking!AE:AE,A33&amp;C33,Tracking!C:C,"5v5",Tracking!AF:AF,"CEX")+COUNTIFS(Tracking!AE:AE,A33&amp;C33,Tracking!C:C,"5v5",Tracking!AF:AF,"PEX")</f>
        <v>1</v>
      </c>
      <c r="AM33" s="5">
        <f>COUNTIFS(Tracking!AB:AB,A33&amp;C33,Tracking!C:C,"5v5",Tracking!AC:AC,"CEX")+COUNTIFS(Tracking!AB:AB,A33&amp;C33,Tracking!C:C,"5v5",Tracking!AC:AC,"PEX")+COUNTIFS(Tracking!AE:AE,A33&amp;C33,Tracking!C:C,"5v5",Tracking!AF:AF,"CEX")+COUNTIFS(Tracking!AE:AE,A33&amp;C33,Tracking!C:C,"5v5",Tracking!AF:AF,"PEX")</f>
        <v>0</v>
      </c>
      <c r="AN33" s="5">
        <f>COUNTIFS(Tracking!AB:AB,A33&amp;C33,Tracking!C:C,"5v5",Tracking!AC:AC,"CEX")+COUNTIFS(Tracking!AE:AE,A33&amp;C33,Tracking!C:C,"5v5",Tracking!AF:AF,"CEX")</f>
        <v>0</v>
      </c>
      <c r="AO33" s="5">
        <f>COUNTIFS(Tracking!AB:AB,A33&amp;C33,Tracking!C:C,"5v5",Tracking!AC:AC,"PEX")</f>
        <v>0</v>
      </c>
      <c r="AP33" s="5">
        <f>COUNTIFS(Tracking!AB:AB,A33&amp;C33,Tracking!C:C,"5v5",Tracking!AC:AC,"CLE")+COUNTIFS(Tracking!AE:AE,A33&amp;C33,Tracking!C:C,"5v5",Tracking!AF:AF,"CLE")</f>
        <v>1</v>
      </c>
      <c r="AQ33" s="5">
        <f>COUNTIFS(Tracking!AB:AB,A33&amp;C33,Tracking!C:C,"5v5",Tracking!AC:AC,"MEX")</f>
        <v>0</v>
      </c>
      <c r="AR33" s="5">
        <f>COUNTIFS(Tracking!AB:AB,A33&amp;C33,Tracking!C:C,"5v5",Tracking!AF:AF,"CEX")+COUNTIFS(Tracking!AB:AB,A33&amp;C33,Tracking!C:C,"5v5",Tracking!AF:AF,"PEX")+COUNTIFS(Tracking!AB:AB,A33&amp;C33,Tracking!C:C,"5v5",Tracking!AF:AF,"CLE")+COUNTIFS(Tracking!AB:AB,A33&amp;C33,Tracking!C:C,"5v5",Tracking!AC:AC,"CEX")+COUNTIFS(Tracking!AB:AB,A33&amp;C33,Tracking!C:C,"5v5",Tracking!AC:AC,"PEX")</f>
        <v>0</v>
      </c>
      <c r="AS33" s="5">
        <f>COUNTIFS(Tracking!AB:AB,A33&amp;C33,Tracking!C:C,"5v5",Tracking!AC:AC,"BOT")+COUNTIFS(Tracking!AB:AB,A33&amp;C33,Tracking!C:C,"5v5",Tracking!AF:AF,"FEX")</f>
        <v>0</v>
      </c>
      <c r="AT33" s="5">
        <f>COUNTIFS(Tracking!AB:AB,A33&amp;C33,Tracking!C:C,"5v5",Tracking!AC:AC,"EXC")</f>
        <v>0</v>
      </c>
      <c r="AU33" s="5">
        <f>COUNTIFS(Tracking!AB:AB,A33&amp;C33,Tracking!C:C,"5v5",Tracking!AC:AC,"FEX")+COUNTIFS(Tracking!AE:AE,A33&amp;C33,Tracking!C:C,"5v5",Tracking!AF:AF,"FEX")</f>
        <v>0</v>
      </c>
      <c r="AV33" s="5">
        <f>COUNTIFS(Tracking!AB:AB,A33&amp;C33,Tracking!C:C,"5v5",Tracking!AC:AC,"CLE")+COUNTIFS(Tracking!AB:AB,A33&amp;C33,Tracking!C:C,"5v5",Tracking!AC:AC,"CEX")+COUNTIFS(Tracking!AB:AB,A33&amp;C33,Tracking!C:C,"5v5",Tracking!AC:AC,"PEX")+COUNTIFS(Tracking!AB:AB,A33&amp;C33,Tracking!C:C,"5v5",Tracking!AC:AC,"FEX")+COUNTIFS(Tracking!AB:AB,A33&amp;C33,Tracking!C:C,"5v5",Tracking!AC:AC,"CLE")</f>
        <v>2</v>
      </c>
      <c r="AW33" s="5">
        <f>COUNTIFS(Tracking!AE:AE,A33&amp;C33,Tracking!C:C,"5v5",Tracking!AF:AF,"CLE")+COUNTIFS(Tracking!AE:AE,A33&amp;C33,Tracking!C:C,"5v5",Tracking!AF:AF,"CEX")+COUNTIFS(Tracking!AE:AE,A33&amp;C33,Tracking!C:C,"5v5",Tracking!AF:AF,"PEX")+COUNTIFS(Tracking!AE:AE,A33&amp;C33,Tracking!C:C,"5v5",Tracking!AF:AF,"CLE")</f>
        <v>0</v>
      </c>
      <c r="AX33" s="1">
        <f>COUNTIFS(Tracking!W:W,A33&amp;C33,Tracking!C:C,"5v5")</f>
        <v>1</v>
      </c>
      <c r="AY33" s="1">
        <f>COUNTIFS(Tracking!W:W,A33&amp;C33,Tracking!C:C,"5v5",Tracking!U:U,"C")</f>
        <v>1</v>
      </c>
      <c r="AZ33" s="1">
        <f>COUNTIFS(Tracking!W:W,A33&amp;C33,Tracking!C:C,"5v5",Tracking!U:U,"F")</f>
        <v>0</v>
      </c>
      <c r="BA33" s="1">
        <f>COUNTIFS(Tracking!W:W,A33&amp;C33,Tracking!C:C,"5v5",Tracking!X:X,"Y")</f>
        <v>1</v>
      </c>
      <c r="BB33" s="1">
        <f>COUNTIFS(Tracking!W:W,A33&amp;C33,Tracking!C:C,"5v5",Tracking!U:U,"C",Tracking!AA:AA,"Y")</f>
        <v>1</v>
      </c>
      <c r="BC33" s="1">
        <f>COUNTIFS(Tracking!W:W,A33&amp;C33,Tracking!C:C,"5v5",Tracking!U:U,"D",Tracking!AA:AA,"Y")</f>
        <v>0</v>
      </c>
      <c r="BD33" s="10">
        <f>COUNTIFS(Tracking!V:V,A33&amp;C33,Tracking!C:C,"5v4")</f>
        <v>1</v>
      </c>
      <c r="BE33" s="10">
        <f>COUNTIFS(Tracking!V:V,A33&amp;C33,Tracking!C:C,"5v4",Tracking!U:U,"C")</f>
        <v>1</v>
      </c>
      <c r="BF33" s="10">
        <f>COUNTIFS(Tracking!V:V,A33&amp;C33,Tracking!C:C,"5v4",Tracking!X:X,"Y")</f>
        <v>1</v>
      </c>
      <c r="BG33" s="10">
        <f>COUNTIFS(Tracking!V:V,A33&amp;C33,Tracking!C:C,"4v5")</f>
        <v>0</v>
      </c>
      <c r="BH33" s="10">
        <f>COUNTIFS(Tracking!W:W,A33&amp;C33,Tracking!C:C,"5v4",Tracking!U:U,"D")+COUNTIFS(Tracking!W:W,A33&amp;C33,Tracking!C:C,"5v4",Tracking!U:U,"F")</f>
        <v>0</v>
      </c>
      <c r="BI33" s="10">
        <f>COUNTIFS(Tracking!E:E,A33,Tracking!D:D,C33,Tracking!C:C,"5v4")</f>
        <v>3</v>
      </c>
      <c r="BJ33" s="10">
        <f>COUNTIFS(Tracking!G:G,A33,Tracking!D:D,C33,Tracking!C:C,"5v4")+COUNTIFS(Tracking!H:H,A33,Tracking!D:D,C33,Tracking!C:C,"5v4")+COUNTIFS(Tracking!I:I,A33,Tracking!D:D,C33,Tracking!C:C,"5v4")</f>
        <v>1</v>
      </c>
      <c r="BK33" s="10">
        <f>COUNTIFS(Tracking!G:G,A33,Tracking!D:D,C33,Tracking!C:C,"5v4")</f>
        <v>1</v>
      </c>
      <c r="BL33" s="10">
        <f>COUNTIFS(Tracking!E:E,A33,Tracking!D:D,C33,Tracking!C:C,"5v4",Tracking!M:M,"Y")</f>
        <v>1</v>
      </c>
      <c r="BM33" s="10">
        <f>COUNTIFS(Tracking!G:G,A33,Tracking!D:D,C33,Tracking!C:C,"5v4",Tracking!M:M,"Y")</f>
        <v>0</v>
      </c>
      <c r="BN33" s="10">
        <f>COUNTIFS(Tracking!G:G,A33,Tracking!D:D,C33,Tracking!J:J,"orrl",Tracking!C:C,"5v4")+COUNTIFS(Tracking!G:G,A33,Tracking!D:D,C33,Tracking!J:J,"orrc",Tracking!C:C,"5v4")+COUNTIFS(Tracking!G:G,A33,Tracking!D:D,C33,Tracking!J:J,"orrr",Tracking!C:C,"5v4")</f>
        <v>0</v>
      </c>
      <c r="BO33" s="10">
        <f>COUNTIFS(Tracking!G:G,A33,Tracking!D:D,C33,Tracking!C:C,"5v4",Tracking!J:J,"opl")+COUNTIFS(Tracking!G:G,A33,Tracking!D:D,C33,Tracking!C:C,"5v4",Tracking!J:J,"opc")+COUNTIFS(Tracking!G:G,A33,Tracking!D:D,C33,Tracking!C:C,"5v4",Tracking!J:J,"opr")+COUNTIFS(Tracking!G:G,A33,Tracking!D:D,C33,Tracking!C:C,"5v4",Tracking!J:J,"oelpl")+COUNTIFS(Tracking!G:G,A33,Tracking!D:D,C33,Tracking!C:C,"5v4",Tracking!J:J,"oelpc")+COUNTIFS(Tracking!G:G,A33,Tracking!D:D,C33,Tracking!C:C,"5v4",Tracking!J:J,"oelpr")</f>
        <v>0</v>
      </c>
      <c r="BP33" s="10">
        <f>COUNTIFS(Tracking!G:G,A33,Tracking!D:D,C33,Tracking!C:C,"5v4",Tracking!J:J,"oell")+COUNTIFS(Tracking!G:G,A33,Tracking!D:D,C33,Tracking!C:C,"5v4",Tracking!J:J,"oelc")+COUNTIFS(Tracking!G:G,A33,Tracking!D:D,C33,Tracking!C:C,"5v4",Tracking!J:J,"oelr")</f>
        <v>0</v>
      </c>
      <c r="BQ33" s="12">
        <f>COUNTIFS(Tracking!E:E,A33,Tracking!D:D,C33,Tracking!C:C,"5v5",Tracking!F:F,"o")</f>
        <v>0</v>
      </c>
      <c r="BR33" s="12">
        <f>COUNTIFS(Tracking!E:E,A33,Tracking!D:D,C33,Tracking!C:C,"5v5",Tracking!F:F,"r")</f>
        <v>0</v>
      </c>
      <c r="BS33" s="12">
        <f>COUNTIFS(Tracking!E:E,A33,Tracking!D:D,C33,Tracking!C:C,"5v5",Tracking!F:F,"t")</f>
        <v>0</v>
      </c>
      <c r="BT33" s="12">
        <f>COUNTIFS(Tracking!G:G,A33,Tracking!D:D,C33,Tracking!C:C,"5v5",Tracking!F:F,"o")</f>
        <v>0</v>
      </c>
      <c r="BU33" s="12">
        <f>COUNTIFS(Tracking!E:E,A32,Tracking!D:D,C33,Tracking!C:C,"5v5",Tracking!F:F,"r")</f>
        <v>0</v>
      </c>
      <c r="BV33" s="12">
        <f>COUNTIFS(Tracking!G:G,A33,Tracking!D:D,C33,Tracking!C:C,"5v5",Tracking!F:F,"T")</f>
        <v>0</v>
      </c>
      <c r="BW33" s="2">
        <f t="shared" si="1"/>
        <v>0.91</v>
      </c>
      <c r="BX33" s="2">
        <f t="shared" si="2"/>
        <v>0.56000000000000005</v>
      </c>
      <c r="BY33" s="2">
        <f t="shared" si="3"/>
        <v>0.28999999999999998</v>
      </c>
      <c r="BZ33" s="2">
        <f t="shared" si="4"/>
        <v>-0.10500000000000001</v>
      </c>
      <c r="CA33" s="2">
        <f t="shared" si="5"/>
        <v>0</v>
      </c>
      <c r="CB33" s="2">
        <f t="shared" si="6"/>
        <v>7.4999999999999997E-2</v>
      </c>
      <c r="CC33" s="2">
        <f t="shared" si="7"/>
        <v>0.09</v>
      </c>
      <c r="CD33" s="2">
        <f t="shared" si="8"/>
        <v>0.82000000000000006</v>
      </c>
    </row>
    <row r="34" spans="1:82" x14ac:dyDescent="0.35">
      <c r="A34" s="8">
        <v>55</v>
      </c>
      <c r="B34" s="8" t="s">
        <v>243</v>
      </c>
      <c r="C34" s="8" t="s">
        <v>126</v>
      </c>
      <c r="D34" s="8" t="s">
        <v>161</v>
      </c>
      <c r="E34" s="8">
        <v>16.933333333333</v>
      </c>
      <c r="F34" s="19" t="s">
        <v>250</v>
      </c>
      <c r="G34" s="9">
        <f>COUNTIFS(Tracking!E:E,A34,Tracking!D:D,C34,Tracking!C:C,"5v5")</f>
        <v>2</v>
      </c>
      <c r="H34" s="9">
        <f>COUNTIFS(Tracking!E:E,A34,Tracking!D:D,C34,Tracking!N:N,"y",Tracking!C:C,"5v5")</f>
        <v>0</v>
      </c>
      <c r="I34" s="9">
        <f>COUNTIFS(Tracking!E:E,A34,Tracking!D:D,C34,Tracking!M:M,"y",Tracking!C:C,"5v5")</f>
        <v>1</v>
      </c>
      <c r="J34" s="9">
        <f t="shared" si="0"/>
        <v>5</v>
      </c>
      <c r="K34" s="9">
        <f>COUNTIFS(Tracking!G:G,A34,Tracking!D:D,C34,Tracking!C:C,"5v5")</f>
        <v>2</v>
      </c>
      <c r="L34" s="9">
        <f>COUNTIFS(Tracking!H:H,A34,Tracking!D:D,C34,Tracking!C:C,"5v5")</f>
        <v>2</v>
      </c>
      <c r="M34" s="9">
        <f>COUNTIFS(Tracking!I:I,A34,Tracking!D:D,C34,Tracking!C:C,"5v5")</f>
        <v>1</v>
      </c>
      <c r="N34" s="9">
        <f>COUNTIFS(Tracking!G:G,A34,Tracking!D:D,C34,Tracking!C:C,"5v5",Tracking!M:M,"y")</f>
        <v>0</v>
      </c>
      <c r="O34" s="9">
        <f>COUNTIFS(Tracking!G:G,A34,Tracking!D:D,C34,Tracking!C:C,"5v5",Tracking!J:J,"orrl")+COUNTIFS(Tracking!G:G,A34,Tracking!D:D,C34,Tracking!C:C,"5v5",Tracking!J:J,"orrc")+COUNTIFS(Tracking!G:G,A34,Tracking!D:D,C34,Tracking!C:C,"5v5",Tracking!J:J,"orrr")+COUNTIFS(Tracking!G:G,A34,Tracking!D:D,C34,Tracking!C:C,"5v5",Tracking!J:J,"oelrrl")+COUNTIFS(Tracking!G:G,A34,Tracking!D:D,C34,Tracking!C:C,"5v5",Tracking!J:J,"oelrrc")+COUNTIFS(Tracking!G:G,A34,Tracking!D:D,C34,Tracking!C:C,"5v5",Tracking!J:J,"oelrrr")</f>
        <v>0</v>
      </c>
      <c r="P34" s="9">
        <f>COUNTIFS(Tracking!G:G,A34,Tracking!D:D,C34,Tracking!C:C,"5v5",Tracking!J:J,"opl")+COUNTIFS(Tracking!G:G,A34,Tracking!D:D,C34,Tracking!C:C,"5v5",Tracking!J:J,"opc")+COUNTIFS(Tracking!G:G,A34,Tracking!D:D,C34,Tracking!C:C,"5v5",Tracking!J:J,"opr")+COUNTIFS(Tracking!G:G,A34,Tracking!D:D,C34,Tracking!C:C,"5v5",Tracking!J:J,"oelpl")+COUNTIFS(Tracking!G:G,A34,Tracking!D:D,C34,Tracking!C:C,"5v5",Tracking!J:J,"oelpc")+COUNTIFS(Tracking!G:G,A34,Tracking!D:D,C34,Tracking!C:C,"5v5",Tracking!J:J,"oelpr")</f>
        <v>0</v>
      </c>
      <c r="Q34" s="9">
        <f>COUNTIFS(Tracking!G:G,A34,Tracking!D:D,C34,Tracking!C:C,"5v5",Tracking!J:J,"oell")+COUNTIFS(Tracking!G:G,A34,Tracking!D:D,C34,Tracking!C:C,"5v5",Tracking!J:J,"oelc")+COUNTIFS(Tracking!G:G,A34,Tracking!D:D,C34,Tracking!C:C,"5v5",Tracking!J:J,"oelr")</f>
        <v>0</v>
      </c>
      <c r="R34" s="9">
        <f>COUNTIFS(Tracking!G:G,A34,Tracking!D:D,C34,Tracking!C:C,"5v5",Tracking!J:J,"oc")+COUNTIFS(Tracking!G:G,A34,Tracking!D:D,C34,Tracking!C:C,"5v5",Tracking!J:J,"orrc")+COUNTIFS(Tracking!G:G,A34,Tracking!D:D,C34,Tracking!C:C,"5v5",Tracking!J:J,"oelc")</f>
        <v>0</v>
      </c>
      <c r="S34" s="9">
        <f>COUNTIFS(Tracking!G:G,A34,Tracking!D:D,C34,Tracking!C:C,"5v5",Tracking!J:J,"nl")+COUNTIFS(Tracking!G:G,A34,Tracking!D:D,C34,Tracking!C:C,"5v5",Tracking!J:J,"nc")+COUNTIFS(Tracking!G:G,A34,Tracking!D:D,C34,Tracking!C:C,"5v5",Tracking!J:J,"nr")+COUNTIFS(Tracking!G:G,A34,Tracking!D:D,C34,Tracking!C:C,"5v5",Tracking!J:J,"nsl")+COUNTIFS(Tracking!G:G,A34,Tracking!D:D,C34,Tracking!C:C,"5v5",Tracking!J:J,"nsc")+COUNTIFS(Tracking!G:G,A34,Tracking!D:D,C34,Tracking!C:C,"5v5",Tracking!J:J,"nsr")+COUNTIFS(Tracking!H:H,A34,Tracking!D:D,C34,Tracking!C:C,"5v5",Tracking!K:K,"nl")+COUNTIFS(Tracking!H:H,A34,Tracking!D:D,C34,Tracking!C:C,"5v5",Tracking!K:K,"nc")+COUNTIFS(Tracking!H:H,A34,Tracking!D:D,C34,Tracking!C:C,"5v5",Tracking!K:K,"nr")+COUNTIFS(Tracking!H:H,A34,Tracking!D:D,C34,Tracking!C:C,"5v5",Tracking!K:K,"nsl")+COUNTIFS(Tracking!H:H,A34,Tracking!D:D,C34,Tracking!C:C,"5v5",Tracking!K:K,"nsc")+COUNTIFS(Tracking!H:H,A34,Tracking!D:D,C34,Tracking!C:C,"5v5",Tracking!K:K,"nsr")+COUNTIFS(Tracking!I:I,A34,Tracking!D:D,C34,Tracking!C:C,"5v5",Tracking!L:L,"nl")+COUNTIFS(Tracking!I:I,A34,Tracking!D:D,C34,Tracking!C:C,"5v5",Tracking!L:L,"nc")+COUNTIFS(Tracking!I:I,A34,Tracking!D:D,C34,Tracking!C:C,"5v5",Tracking!L:L,"nr")+COUNTIFS(Tracking!I:I,A34,Tracking!D:D,C34,Tracking!C:C,"5v5",Tracking!L:L,"nsl")+COUNTIFS(Tracking!I:I,A34,Tracking!D:D,C34,Tracking!C:C,"5v5",Tracking!L:L,"nsc")+COUNTIFS(Tracking!I:I,A34,Tracking!D:D,C34,Tracking!C:C,"5v5",Tracking!L:L,"nsr")</f>
        <v>0</v>
      </c>
      <c r="T34" s="9">
        <f>COUNTIFS(Tracking!G:G,A34,Tracking!D:D,C34,Tracking!C:C,"5v5",Tracking!J:J,"dl")+COUNTIFS(Tracking!G:G,A34,Tracking!D:D,C34,Tracking!C:C,"5v5",Tracking!J:J,"dc")+COUNTIFS(Tracking!G:G,A34,Tracking!D:D,C34,Tracking!C:C,"5v5",Tracking!J:J,"dr")+COUNTIFS(Tracking!G:G,A34,Tracking!D:D,C34,Tracking!C:C,"5v5",Tracking!J:J,"dsl")+COUNTIFS(Tracking!G:G,A34,Tracking!D:D,C34,Tracking!C:C,"5v5",Tracking!J:J,"dsc")+COUNTIFS(Tracking!G:G,A34,Tracking!D:D,C34,Tracking!C:C,"5v5",Tracking!J:J,"dsr")+COUNTIFS(Tracking!H:H,A34,Tracking!D:D,C34,Tracking!C:C,"5v5",Tracking!K:K,"dl")+COUNTIFS(Tracking!H:H,A34,Tracking!D:D,C34,Tracking!C:C,"5v5",Tracking!K:K,"dc")+COUNTIFS(Tracking!H:H,A34,Tracking!D:D,C34,Tracking!C:C,"5v5",Tracking!K:K,"dr")+COUNTIFS(Tracking!H:H,A34,Tracking!D:D,C34,Tracking!C:C,"5v5",Tracking!K:K,"dsl")+COUNTIFS(Tracking!H:H,A34,Tracking!D:D,C34,Tracking!C:C,"5v5",Tracking!K:K,"dsc")+COUNTIFS(Tracking!H:H,A34,Tracking!D:D,C34,Tracking!C:C,"5v5",Tracking!K:K,"dsr")+COUNTIFS(Tracking!I:I,A34,Tracking!D:D,C34,Tracking!C:C,"5v5",Tracking!L:L,"dl")+COUNTIFS(Tracking!I:I,A34,Tracking!D:D,C34,Tracking!C:C,"5v5",Tracking!L:L,"dc")+COUNTIFS(Tracking!I:I,A34,Tracking!D:D,C34,Tracking!C:C,"5v5",Tracking!L:L,"dr")+COUNTIFS(Tracking!I:I,A34,Tracking!D:D,C34,Tracking!C:C,"5v5",Tracking!L:L,"dsl")+COUNTIFS(Tracking!I:I,A34,Tracking!D:D,C34,Tracking!C:C,"5v5",Tracking!L:L,"dsc")+COUNTIFS(Tracking!I:I,A34,Tracking!D:D,C34,Tracking!C:C,"5v5",Tracking!L:L,"dsr")</f>
        <v>1</v>
      </c>
      <c r="U34" s="9">
        <f>COUNTIFS(Tracking!E:E,A34,Tracking!D:D,C34,Tracking!C:C,"5v5",Tracking!P:P,"r")</f>
        <v>1</v>
      </c>
      <c r="V34" s="9">
        <f>COUNTIFS(Tracking!G:G,A34,Tracking!D:D,C34,Tracking!C:C,"5v5",Tracking!P:P,"r")+COUNTIFS(Tracking!H:H,A34,Tracking!D:D,C34,Tracking!C:C,"5v5",Tracking!P:P,"r")+COUNTIFS(Tracking!I:I,A34,Tracking!D:D,C34,Tracking!C:C,"5v5",Tracking!P:P,"r")</f>
        <v>1</v>
      </c>
      <c r="W34" s="9">
        <f>COUNTIFS(Tracking!E:E,A34,Tracking!D:D,C34,Tracking!C:C,"5v5",Tracking!P:P,"f")</f>
        <v>1</v>
      </c>
      <c r="X34" s="9">
        <f>COUNTIFS(Tracking!G:G,A34,Tracking!D:D,C34,Tracking!C:C,"5v5",Tracking!P:P,"f")+COUNTIFS(Tracking!H:H,A34,Tracking!D:D,C34,Tracking!C:C,"5v5",Tracking!P:P,"f")+COUNTIFS(Tracking!I:I,A34,Tracking!D:D,C34,Tracking!C:C,"5v5",Tracking!P:P,"f")</f>
        <v>0</v>
      </c>
      <c r="Y34" s="9">
        <f>COUNTIFS(Tracking!E:E,A34,Tracking!D:D,C34,Tracking!C:C,"5v5",Tracking!P:P,"c")</f>
        <v>0</v>
      </c>
      <c r="Z34" s="9">
        <f>COUNTIFS(Tracking!G:G,A34,Tracking!D:D,C34,Tracking!C:C,"5v5",Tracking!P:P,"c")+COUNTIFS(Tracking!H:H,A34,Tracking!D:D,C34,Tracking!C:C,"5v5",Tracking!P:P,"f")+COUNTIFS(Tracking!I:I,A34,Tracking!D:D,C34,Tracking!C:C,"5v5",Tracking!P:P,"f")</f>
        <v>2</v>
      </c>
      <c r="AA34" s="9">
        <f>COUNTIFS(Tracking!E:E,A34,Tracking!D:D,C34,Tracking!C:C,"5v5",Tracking!J:J,"orrl")+COUNTIFS(Tracking!E:E,A34,Tracking!D:D,C34,Tracking!C:C,"5v5",Tracking!J:J,"orrc")+COUNTIFS(Tracking!E:E,A34,Tracking!D:D,C34,Tracking!C:C,"5v5",Tracking!J:J,"orrr")+COUNTIFS(Tracking!E:E,A34,Tracking!D:D,C34,Tracking!C:C,"5v5",Tracking!J:J,"oell")+COUNTIFS(Tracking!E:E,A34,Tracking!D:D,C34,Tracking!C:C,"5v5",Tracking!J:J,"oelc")+COUNTIFS(Tracking!E:E,A34,Tracking!D:D,C34,Tracking!C:C,"5v5",Tracking!J:J,"oelr")</f>
        <v>0</v>
      </c>
      <c r="AB34" s="11">
        <f>COUNTIFS(Tracking!V:V,A34&amp;C34,Tracking!C:C,"5v5")-AD34</f>
        <v>0</v>
      </c>
      <c r="AC34" s="11">
        <f>COUNTIFS(Tracking!V:V,A34&amp;C34,Tracking!C:C,"5v5",Tracking!U:U,"C")</f>
        <v>0</v>
      </c>
      <c r="AD34" s="11">
        <f>COUNTIFS(Tracking!V:V,A34&amp;C34,Tracking!C:C,"5v5",Tracking!U:U,"F")</f>
        <v>0</v>
      </c>
      <c r="AE34" s="11">
        <f>COUNTIFS(Tracking!V:V,A34&amp;C34,Tracking!C:C,"5v5",Tracking!U:U,"C",Tracking!X:X,"Y")</f>
        <v>0</v>
      </c>
      <c r="AF34" s="11">
        <f>COUNTIFS(Tracking!Z:Z,A34&amp;C34,Tracking!C:C,"5v5")</f>
        <v>0</v>
      </c>
      <c r="AG34" s="11">
        <f>COUNTIFS(Tracking!V:V,A34&amp;C34,Tracking!C:C,"5v5",Tracking!U:U,"C",Tracking!AA:AA,"Y")</f>
        <v>0</v>
      </c>
      <c r="AH34" s="11">
        <f>COUNTIFS(Tracking!V:V,A34&amp;C34,Tracking!C:C,"5v5",Tracking!U:U,"D",Tracking!AA:AA,"Y")</f>
        <v>0</v>
      </c>
      <c r="AI34" s="11">
        <f>COUNTIFS(Tracking!AD:AD,A34&amp;C34)</f>
        <v>0</v>
      </c>
      <c r="AJ34" s="5">
        <f>COUNTIFS(Tracking!AE:AE,A34&amp;C34,Tracking!C:C,"5v5")+AK34</f>
        <v>6</v>
      </c>
      <c r="AK34" s="5">
        <f>COUNTIFS(Tracking!AB:AB,A34&amp;C34,Tracking!C:C,"5v5")</f>
        <v>5</v>
      </c>
      <c r="AL34" s="5">
        <f>COUNTIFS(Tracking!AB:AB,A34&amp;C34,Tracking!C:C,"5v5",Tracking!AC:AC,"CLE")+COUNTIFS(Tracking!AB:AB,A34&amp;C34,Tracking!C:C,"5v5",Tracking!AC:AC,"CEX")+COUNTIFS(Tracking!AB:AB,A34&amp;C34,Tracking!C:C,"5v5",Tracking!AC:AC,"PEX")+COUNTIFS(Tracking!AE:AE,A34&amp;C34,Tracking!C:C,"5v5",Tracking!AF:AF,"CLE")+COUNTIFS(Tracking!AE:AE,A34&amp;C34,Tracking!C:C,"5v5",Tracking!AF:AF,"CEX")+COUNTIFS(Tracking!AE:AE,A34&amp;C34,Tracking!C:C,"5v5",Tracking!AF:AF,"PEX")</f>
        <v>3</v>
      </c>
      <c r="AM34" s="5">
        <f>COUNTIFS(Tracking!AB:AB,A34&amp;C34,Tracking!C:C,"5v5",Tracking!AC:AC,"CEX")+COUNTIFS(Tracking!AB:AB,A34&amp;C34,Tracking!C:C,"5v5",Tracking!AC:AC,"PEX")+COUNTIFS(Tracking!AE:AE,A34&amp;C34,Tracking!C:C,"5v5",Tracking!AF:AF,"CEX")+COUNTIFS(Tracking!AE:AE,A34&amp;C34,Tracking!C:C,"5v5",Tracking!AF:AF,"PEX")</f>
        <v>1</v>
      </c>
      <c r="AN34" s="5">
        <f>COUNTIFS(Tracking!AB:AB,A34&amp;C34,Tracking!C:C,"5v5",Tracking!AC:AC,"CEX")+COUNTIFS(Tracking!AE:AE,A34&amp;C34,Tracking!C:C,"5v5",Tracking!AF:AF,"CEX")</f>
        <v>0</v>
      </c>
      <c r="AO34" s="5">
        <f>COUNTIFS(Tracking!AB:AB,A34&amp;C34,Tracking!C:C,"5v5",Tracking!AC:AC,"PEX")</f>
        <v>1</v>
      </c>
      <c r="AP34" s="5">
        <f>COUNTIFS(Tracking!AB:AB,A34&amp;C34,Tracking!C:C,"5v5",Tracking!AC:AC,"CLE")+COUNTIFS(Tracking!AE:AE,A34&amp;C34,Tracking!C:C,"5v5",Tracking!AF:AF,"CLE")</f>
        <v>2</v>
      </c>
      <c r="AQ34" s="5">
        <f>COUNTIFS(Tracking!AB:AB,A34&amp;C34,Tracking!C:C,"5v5",Tracking!AC:AC,"MEX")</f>
        <v>0</v>
      </c>
      <c r="AR34" s="5">
        <f>COUNTIFS(Tracking!AB:AB,A34&amp;C34,Tracking!C:C,"5v5",Tracking!AF:AF,"CEX")+COUNTIFS(Tracking!AB:AB,A34&amp;C34,Tracking!C:C,"5v5",Tracking!AF:AF,"PEX")+COUNTIFS(Tracking!AB:AB,A34&amp;C34,Tracking!C:C,"5v5",Tracking!AF:AF,"CLE")+COUNTIFS(Tracking!AB:AB,A34&amp;C34,Tracking!C:C,"5v5",Tracking!AC:AC,"CEX")+COUNTIFS(Tracking!AB:AB,A34&amp;C34,Tracking!C:C,"5v5",Tracking!AC:AC,"PEX")</f>
        <v>1</v>
      </c>
      <c r="AS34" s="5">
        <f>COUNTIFS(Tracking!AB:AB,A34&amp;C34,Tracking!C:C,"5v5",Tracking!AC:AC,"BOT")+COUNTIFS(Tracking!AB:AB,A34&amp;C34,Tracking!C:C,"5v5",Tracking!AF:AF,"FEX")</f>
        <v>2</v>
      </c>
      <c r="AT34" s="5">
        <f>COUNTIFS(Tracking!AB:AB,A34&amp;C34,Tracking!C:C,"5v5",Tracking!AC:AC,"EXC")</f>
        <v>1</v>
      </c>
      <c r="AU34" s="5">
        <f>COUNTIFS(Tracking!AB:AB,A34&amp;C34,Tracking!C:C,"5v5",Tracking!AC:AC,"FEX")+COUNTIFS(Tracking!AE:AE,A34&amp;C34,Tracking!C:C,"5v5",Tracking!AF:AF,"FEX")</f>
        <v>0</v>
      </c>
      <c r="AV34" s="5">
        <f>COUNTIFS(Tracking!AB:AB,A34&amp;C34,Tracking!C:C,"5v5",Tracking!AC:AC,"CLE")+COUNTIFS(Tracking!AB:AB,A34&amp;C34,Tracking!C:C,"5v5",Tracking!AC:AC,"CEX")+COUNTIFS(Tracking!AB:AB,A34&amp;C34,Tracking!C:C,"5v5",Tracking!AC:AC,"PEX")+COUNTIFS(Tracking!AB:AB,A34&amp;C34,Tracking!C:C,"5v5",Tracking!AC:AC,"FEX")+COUNTIFS(Tracking!AB:AB,A34&amp;C34,Tracking!C:C,"5v5",Tracking!AC:AC,"CLE")</f>
        <v>3</v>
      </c>
      <c r="AW34" s="5">
        <f>COUNTIFS(Tracking!AE:AE,A34&amp;C34,Tracking!C:C,"5v5",Tracking!AF:AF,"CLE")+COUNTIFS(Tracking!AE:AE,A34&amp;C34,Tracking!C:C,"5v5",Tracking!AF:AF,"CEX")+COUNTIFS(Tracking!AE:AE,A34&amp;C34,Tracking!C:C,"5v5",Tracking!AF:AF,"PEX")+COUNTIFS(Tracking!AE:AE,A34&amp;C34,Tracking!C:C,"5v5",Tracking!AF:AF,"CLE")</f>
        <v>2</v>
      </c>
      <c r="AX34" s="1">
        <f>COUNTIFS(Tracking!W:W,A34&amp;C34,Tracking!C:C,"5v5")</f>
        <v>5</v>
      </c>
      <c r="AY34" s="1">
        <f>COUNTIFS(Tracking!W:W,A34&amp;C34,Tracking!C:C,"5v5",Tracking!U:U,"C")</f>
        <v>2</v>
      </c>
      <c r="AZ34" s="1">
        <f>COUNTIFS(Tracking!W:W,A34&amp;C34,Tracking!C:C,"5v5",Tracking!U:U,"F")</f>
        <v>1</v>
      </c>
      <c r="BA34" s="1">
        <f>COUNTIFS(Tracking!W:W,A34&amp;C34,Tracking!C:C,"5v5",Tracking!X:X,"Y")</f>
        <v>1</v>
      </c>
      <c r="BB34" s="1">
        <f>COUNTIFS(Tracking!W:W,A34&amp;C34,Tracking!C:C,"5v5",Tracking!U:U,"C",Tracking!AA:AA,"Y")</f>
        <v>0</v>
      </c>
      <c r="BC34" s="1">
        <f>COUNTIFS(Tracking!W:W,A34&amp;C34,Tracking!C:C,"5v5",Tracking!U:U,"D",Tracking!AA:AA,"Y")</f>
        <v>0</v>
      </c>
      <c r="BD34" s="10">
        <f>COUNTIFS(Tracking!V:V,A34&amp;C34,Tracking!C:C,"5v4")</f>
        <v>0</v>
      </c>
      <c r="BE34" s="10">
        <f>COUNTIFS(Tracking!V:V,A34&amp;C34,Tracking!C:C,"5v4",Tracking!U:U,"C")</f>
        <v>0</v>
      </c>
      <c r="BF34" s="10">
        <f>COUNTIFS(Tracking!V:V,A34&amp;C34,Tracking!C:C,"5v4",Tracking!X:X,"Y")</f>
        <v>0</v>
      </c>
      <c r="BG34" s="10">
        <f>COUNTIFS(Tracking!V:V,A34&amp;C34,Tracking!C:C,"4v5")</f>
        <v>0</v>
      </c>
      <c r="BH34" s="10">
        <f>COUNTIFS(Tracking!W:W,A34&amp;C34,Tracking!C:C,"5v4",Tracking!U:U,"D")+COUNTIFS(Tracking!W:W,A34&amp;C34,Tracking!C:C,"5v4",Tracking!U:U,"F")</f>
        <v>0</v>
      </c>
      <c r="BI34" s="10">
        <f>COUNTIFS(Tracking!E:E,A34,Tracking!D:D,C34,Tracking!C:C,"5v4")</f>
        <v>0</v>
      </c>
      <c r="BJ34" s="10">
        <f>COUNTIFS(Tracking!G:G,A34,Tracking!D:D,C34,Tracking!C:C,"5v4")+COUNTIFS(Tracking!H:H,A34,Tracking!D:D,C34,Tracking!C:C,"5v4")+COUNTIFS(Tracking!I:I,A34,Tracking!D:D,C34,Tracking!C:C,"5v4")</f>
        <v>0</v>
      </c>
      <c r="BK34" s="10">
        <f>COUNTIFS(Tracking!G:G,A34,Tracking!D:D,C34,Tracking!C:C,"5v4")</f>
        <v>0</v>
      </c>
      <c r="BL34" s="10">
        <f>COUNTIFS(Tracking!E:E,A34,Tracking!D:D,C34,Tracking!C:C,"5v4",Tracking!M:M,"Y")</f>
        <v>0</v>
      </c>
      <c r="BM34" s="10">
        <f>COUNTIFS(Tracking!G:G,A34,Tracking!D:D,C34,Tracking!C:C,"5v4",Tracking!M:M,"Y")</f>
        <v>0</v>
      </c>
      <c r="BN34" s="10">
        <f>COUNTIFS(Tracking!G:G,A34,Tracking!D:D,C34,Tracking!J:J,"orrl",Tracking!C:C,"5v4")+COUNTIFS(Tracking!G:G,A34,Tracking!D:D,C34,Tracking!J:J,"orrc",Tracking!C:C,"5v4")+COUNTIFS(Tracking!G:G,A34,Tracking!D:D,C34,Tracking!J:J,"orrr",Tracking!C:C,"5v4")</f>
        <v>0</v>
      </c>
      <c r="BO34" s="10">
        <f>COUNTIFS(Tracking!G:G,A34,Tracking!D:D,C34,Tracking!C:C,"5v4",Tracking!J:J,"opl")+COUNTIFS(Tracking!G:G,A34,Tracking!D:D,C34,Tracking!C:C,"5v4",Tracking!J:J,"opc")+COUNTIFS(Tracking!G:G,A34,Tracking!D:D,C34,Tracking!C:C,"5v4",Tracking!J:J,"opr")+COUNTIFS(Tracking!G:G,A34,Tracking!D:D,C34,Tracking!C:C,"5v4",Tracking!J:J,"oelpl")+COUNTIFS(Tracking!G:G,A34,Tracking!D:D,C34,Tracking!C:C,"5v4",Tracking!J:J,"oelpc")+COUNTIFS(Tracking!G:G,A34,Tracking!D:D,C34,Tracking!C:C,"5v4",Tracking!J:J,"oelpr")</f>
        <v>0</v>
      </c>
      <c r="BP34" s="10">
        <f>COUNTIFS(Tracking!G:G,A34,Tracking!D:D,C34,Tracking!C:C,"5v4",Tracking!J:J,"oell")+COUNTIFS(Tracking!G:G,A34,Tracking!D:D,C34,Tracking!C:C,"5v4",Tracking!J:J,"oelc")+COUNTIFS(Tracking!G:G,A34,Tracking!D:D,C34,Tracking!C:C,"5v4",Tracking!J:J,"oelr")</f>
        <v>0</v>
      </c>
      <c r="BQ34" s="12">
        <f>COUNTIFS(Tracking!E:E,A34,Tracking!D:D,C34,Tracking!C:C,"5v5",Tracking!F:F,"o")</f>
        <v>0</v>
      </c>
      <c r="BR34" s="12">
        <f>COUNTIFS(Tracking!E:E,A34,Tracking!D:D,C34,Tracking!C:C,"5v5",Tracking!F:F,"r")</f>
        <v>0</v>
      </c>
      <c r="BS34" s="12">
        <f>COUNTIFS(Tracking!E:E,A34,Tracking!D:D,C34,Tracking!C:C,"5v5",Tracking!F:F,"t")</f>
        <v>0</v>
      </c>
      <c r="BT34" s="12">
        <f>COUNTIFS(Tracking!G:G,A34,Tracking!D:D,C34,Tracking!C:C,"5v5",Tracking!F:F,"o")</f>
        <v>0</v>
      </c>
      <c r="BU34" s="12">
        <f>COUNTIFS(Tracking!E:E,A33,Tracking!D:D,C34,Tracking!C:C,"5v5",Tracking!F:F,"r")</f>
        <v>0</v>
      </c>
      <c r="BV34" s="12">
        <f>COUNTIFS(Tracking!G:G,A34,Tracking!D:D,C34,Tracking!C:C,"5v5",Tracking!F:F,"T")</f>
        <v>0</v>
      </c>
      <c r="BW34" s="2">
        <f t="shared" si="1"/>
        <v>0.60499999999999998</v>
      </c>
      <c r="BX34" s="2">
        <f t="shared" si="2"/>
        <v>0.55000000000000004</v>
      </c>
      <c r="BY34" s="2">
        <f t="shared" si="3"/>
        <v>0</v>
      </c>
      <c r="BZ34" s="2">
        <f t="shared" si="4"/>
        <v>6.5000000000000002E-2</v>
      </c>
      <c r="CA34" s="2">
        <f t="shared" si="5"/>
        <v>-1.0000000000000002E-2</v>
      </c>
      <c r="CB34" s="2">
        <f t="shared" si="6"/>
        <v>0</v>
      </c>
      <c r="CC34" s="2">
        <f t="shared" si="7"/>
        <v>0</v>
      </c>
      <c r="CD34" s="2">
        <f t="shared" si="8"/>
        <v>0.60499999999999998</v>
      </c>
    </row>
    <row r="35" spans="1:82" x14ac:dyDescent="0.35">
      <c r="A35" s="8">
        <v>91</v>
      </c>
      <c r="B35" s="8" t="s">
        <v>244</v>
      </c>
      <c r="C35" s="8" t="s">
        <v>126</v>
      </c>
      <c r="D35" s="8" t="s">
        <v>170</v>
      </c>
      <c r="E35" s="8">
        <v>10.083333333333</v>
      </c>
      <c r="F35" s="19" t="s">
        <v>250</v>
      </c>
      <c r="G35" s="9">
        <f>COUNTIFS(Tracking!E:E,A35,Tracking!D:D,C35,Tracking!C:C,"5v5")</f>
        <v>4</v>
      </c>
      <c r="H35" s="9">
        <f>COUNTIFS(Tracking!E:E,A35,Tracking!D:D,C35,Tracking!N:N,"y",Tracking!C:C,"5v5")</f>
        <v>4</v>
      </c>
      <c r="I35" s="9">
        <f>COUNTIFS(Tracking!E:E,A35,Tracking!D:D,C35,Tracking!M:M,"y",Tracking!C:C,"5v5")</f>
        <v>3</v>
      </c>
      <c r="J35" s="9">
        <f t="shared" si="0"/>
        <v>4</v>
      </c>
      <c r="K35" s="9">
        <f>COUNTIFS(Tracking!G:G,A35,Tracking!D:D,C35,Tracking!C:C,"5v5")</f>
        <v>2</v>
      </c>
      <c r="L35" s="9">
        <f>COUNTIFS(Tracking!H:H,A35,Tracking!D:D,C35,Tracking!C:C,"5v5")</f>
        <v>2</v>
      </c>
      <c r="M35" s="9">
        <f>COUNTIFS(Tracking!I:I,A35,Tracking!D:D,C35,Tracking!C:C,"5v5")</f>
        <v>0</v>
      </c>
      <c r="N35" s="9">
        <f>COUNTIFS(Tracking!G:G,A35,Tracking!D:D,C35,Tracking!C:C,"5v5",Tracking!M:M,"y")</f>
        <v>0</v>
      </c>
      <c r="O35" s="9">
        <f>COUNTIFS(Tracking!G:G,A35,Tracking!D:D,C35,Tracking!C:C,"5v5",Tracking!J:J,"orrl")+COUNTIFS(Tracking!G:G,A35,Tracking!D:D,C35,Tracking!C:C,"5v5",Tracking!J:J,"orrc")+COUNTIFS(Tracking!G:G,A35,Tracking!D:D,C35,Tracking!C:C,"5v5",Tracking!J:J,"orrr")+COUNTIFS(Tracking!G:G,A35,Tracking!D:D,C35,Tracking!C:C,"5v5",Tracking!J:J,"oelrrl")+COUNTIFS(Tracking!G:G,A35,Tracking!D:D,C35,Tracking!C:C,"5v5",Tracking!J:J,"oelrrc")+COUNTIFS(Tracking!G:G,A35,Tracking!D:D,C35,Tracking!C:C,"5v5",Tracking!J:J,"oelrrr")</f>
        <v>0</v>
      </c>
      <c r="P35" s="9">
        <f>COUNTIFS(Tracking!G:G,A35,Tracking!D:D,C35,Tracking!C:C,"5v5",Tracking!J:J,"opl")+COUNTIFS(Tracking!G:G,A35,Tracking!D:D,C35,Tracking!C:C,"5v5",Tracking!J:J,"opc")+COUNTIFS(Tracking!G:G,A35,Tracking!D:D,C35,Tracking!C:C,"5v5",Tracking!J:J,"opr")+COUNTIFS(Tracking!G:G,A35,Tracking!D:D,C35,Tracking!C:C,"5v5",Tracking!J:J,"oelpl")+COUNTIFS(Tracking!G:G,A35,Tracking!D:D,C35,Tracking!C:C,"5v5",Tracking!J:J,"oelpc")+COUNTIFS(Tracking!G:G,A35,Tracking!D:D,C35,Tracking!C:C,"5v5",Tracking!J:J,"oelpr")</f>
        <v>0</v>
      </c>
      <c r="Q35" s="9">
        <f>COUNTIFS(Tracking!G:G,A35,Tracking!D:D,C35,Tracking!C:C,"5v5",Tracking!J:J,"oell")+COUNTIFS(Tracking!G:G,A35,Tracking!D:D,C35,Tracking!C:C,"5v5",Tracking!J:J,"oelc")+COUNTIFS(Tracking!G:G,A35,Tracking!D:D,C35,Tracking!C:C,"5v5",Tracking!J:J,"oelr")</f>
        <v>0</v>
      </c>
      <c r="R35" s="9">
        <f>COUNTIFS(Tracking!G:G,A35,Tracking!D:D,C35,Tracking!C:C,"5v5",Tracking!J:J,"oc")+COUNTIFS(Tracking!G:G,A35,Tracking!D:D,C35,Tracking!C:C,"5v5",Tracking!J:J,"orrc")+COUNTIFS(Tracking!G:G,A35,Tracking!D:D,C35,Tracking!C:C,"5v5",Tracking!J:J,"oelc")</f>
        <v>0</v>
      </c>
      <c r="S35" s="9">
        <f>COUNTIFS(Tracking!G:G,A35,Tracking!D:D,C35,Tracking!C:C,"5v5",Tracking!J:J,"nl")+COUNTIFS(Tracking!G:G,A35,Tracking!D:D,C35,Tracking!C:C,"5v5",Tracking!J:J,"nc")+COUNTIFS(Tracking!G:G,A35,Tracking!D:D,C35,Tracking!C:C,"5v5",Tracking!J:J,"nr")+COUNTIFS(Tracking!G:G,A35,Tracking!D:D,C35,Tracking!C:C,"5v5",Tracking!J:J,"nsl")+COUNTIFS(Tracking!G:G,A35,Tracking!D:D,C35,Tracking!C:C,"5v5",Tracking!J:J,"nsc")+COUNTIFS(Tracking!G:G,A35,Tracking!D:D,C35,Tracking!C:C,"5v5",Tracking!J:J,"nsr")+COUNTIFS(Tracking!H:H,A35,Tracking!D:D,C35,Tracking!C:C,"5v5",Tracking!K:K,"nl")+COUNTIFS(Tracking!H:H,A35,Tracking!D:D,C35,Tracking!C:C,"5v5",Tracking!K:K,"nc")+COUNTIFS(Tracking!H:H,A35,Tracking!D:D,C35,Tracking!C:C,"5v5",Tracking!K:K,"nr")+COUNTIFS(Tracking!H:H,A35,Tracking!D:D,C35,Tracking!C:C,"5v5",Tracking!K:K,"nsl")+COUNTIFS(Tracking!H:H,A35,Tracking!D:D,C35,Tracking!C:C,"5v5",Tracking!K:K,"nsc")+COUNTIFS(Tracking!H:H,A35,Tracking!D:D,C35,Tracking!C:C,"5v5",Tracking!K:K,"nsr")+COUNTIFS(Tracking!I:I,A35,Tracking!D:D,C35,Tracking!C:C,"5v5",Tracking!L:L,"nl")+COUNTIFS(Tracking!I:I,A35,Tracking!D:D,C35,Tracking!C:C,"5v5",Tracking!L:L,"nc")+COUNTIFS(Tracking!I:I,A35,Tracking!D:D,C35,Tracking!C:C,"5v5",Tracking!L:L,"nr")+COUNTIFS(Tracking!I:I,A35,Tracking!D:D,C35,Tracking!C:C,"5v5",Tracking!L:L,"nsl")+COUNTIFS(Tracking!I:I,A35,Tracking!D:D,C35,Tracking!C:C,"5v5",Tracking!L:L,"nsc")+COUNTIFS(Tracking!I:I,A35,Tracking!D:D,C35,Tracking!C:C,"5v5",Tracking!L:L,"nsr")</f>
        <v>0</v>
      </c>
      <c r="T35" s="9">
        <f>COUNTIFS(Tracking!G:G,A35,Tracking!D:D,C35,Tracking!C:C,"5v5",Tracking!J:J,"dl")+COUNTIFS(Tracking!G:G,A35,Tracking!D:D,C35,Tracking!C:C,"5v5",Tracking!J:J,"dc")+COUNTIFS(Tracking!G:G,A35,Tracking!D:D,C35,Tracking!C:C,"5v5",Tracking!J:J,"dr")+COUNTIFS(Tracking!G:G,A35,Tracking!D:D,C35,Tracking!C:C,"5v5",Tracking!J:J,"dsl")+COUNTIFS(Tracking!G:G,A35,Tracking!D:D,C35,Tracking!C:C,"5v5",Tracking!J:J,"dsc")+COUNTIFS(Tracking!G:G,A35,Tracking!D:D,C35,Tracking!C:C,"5v5",Tracking!J:J,"dsr")+COUNTIFS(Tracking!H:H,A35,Tracking!D:D,C35,Tracking!C:C,"5v5",Tracking!K:K,"dl")+COUNTIFS(Tracking!H:H,A35,Tracking!D:D,C35,Tracking!C:C,"5v5",Tracking!K:K,"dc")+COUNTIFS(Tracking!H:H,A35,Tracking!D:D,C35,Tracking!C:C,"5v5",Tracking!K:K,"dr")+COUNTIFS(Tracking!H:H,A35,Tracking!D:D,C35,Tracking!C:C,"5v5",Tracking!K:K,"dsl")+COUNTIFS(Tracking!H:H,A35,Tracking!D:D,C35,Tracking!C:C,"5v5",Tracking!K:K,"dsc")+COUNTIFS(Tracking!H:H,A35,Tracking!D:D,C35,Tracking!C:C,"5v5",Tracking!K:K,"dsr")+COUNTIFS(Tracking!I:I,A35,Tracking!D:D,C35,Tracking!C:C,"5v5",Tracking!L:L,"dl")+COUNTIFS(Tracking!I:I,A35,Tracking!D:D,C35,Tracking!C:C,"5v5",Tracking!L:L,"dc")+COUNTIFS(Tracking!I:I,A35,Tracking!D:D,C35,Tracking!C:C,"5v5",Tracking!L:L,"dr")+COUNTIFS(Tracking!I:I,A35,Tracking!D:D,C35,Tracking!C:C,"5v5",Tracking!L:L,"dsl")+COUNTIFS(Tracking!I:I,A35,Tracking!D:D,C35,Tracking!C:C,"5v5",Tracking!L:L,"dsc")+COUNTIFS(Tracking!I:I,A35,Tracking!D:D,C35,Tracking!C:C,"5v5",Tracking!L:L,"dsr")</f>
        <v>0</v>
      </c>
      <c r="U35" s="9">
        <f>COUNTIFS(Tracking!E:E,A35,Tracking!D:D,C35,Tracking!C:C,"5v5",Tracking!P:P,"r")</f>
        <v>1</v>
      </c>
      <c r="V35" s="9">
        <f>COUNTIFS(Tracking!G:G,A35,Tracking!D:D,C35,Tracking!C:C,"5v5",Tracking!P:P,"r")+COUNTIFS(Tracking!H:H,A35,Tracking!D:D,C35,Tracking!C:C,"5v5",Tracking!P:P,"r")+COUNTIFS(Tracking!I:I,A35,Tracking!D:D,C35,Tracking!C:C,"5v5",Tracking!P:P,"r")</f>
        <v>0</v>
      </c>
      <c r="W35" s="9">
        <f>COUNTIFS(Tracking!E:E,A35,Tracking!D:D,C35,Tracking!C:C,"5v5",Tracking!P:P,"f")</f>
        <v>3</v>
      </c>
      <c r="X35" s="9">
        <f>COUNTIFS(Tracking!G:G,A35,Tracking!D:D,C35,Tracking!C:C,"5v5",Tracking!P:P,"f")+COUNTIFS(Tracking!H:H,A35,Tracking!D:D,C35,Tracking!C:C,"5v5",Tracking!P:P,"f")+COUNTIFS(Tracking!I:I,A35,Tracking!D:D,C35,Tracking!C:C,"5v5",Tracking!P:P,"f")</f>
        <v>3</v>
      </c>
      <c r="Y35" s="9">
        <f>COUNTIFS(Tracking!E:E,A35,Tracking!D:D,C35,Tracking!C:C,"5v5",Tracking!P:P,"c")</f>
        <v>0</v>
      </c>
      <c r="Z35" s="9">
        <f>COUNTIFS(Tracking!G:G,A35,Tracking!D:D,C35,Tracking!C:C,"5v5",Tracking!P:P,"c")+COUNTIFS(Tracking!H:H,A35,Tracking!D:D,C35,Tracking!C:C,"5v5",Tracking!P:P,"f")+COUNTIFS(Tracking!I:I,A35,Tracking!D:D,C35,Tracking!C:C,"5v5",Tracking!P:P,"f")</f>
        <v>1</v>
      </c>
      <c r="AA35" s="9">
        <f>COUNTIFS(Tracking!E:E,A35,Tracking!D:D,C35,Tracking!C:C,"5v5",Tracking!J:J,"orrl")+COUNTIFS(Tracking!E:E,A35,Tracking!D:D,C35,Tracking!C:C,"5v5",Tracking!J:J,"orrc")+COUNTIFS(Tracking!E:E,A35,Tracking!D:D,C35,Tracking!C:C,"5v5",Tracking!J:J,"orrr")+COUNTIFS(Tracking!E:E,A35,Tracking!D:D,C35,Tracking!C:C,"5v5",Tracking!J:J,"oell")+COUNTIFS(Tracking!E:E,A35,Tracking!D:D,C35,Tracking!C:C,"5v5",Tracking!J:J,"oelc")+COUNTIFS(Tracking!E:E,A35,Tracking!D:D,C35,Tracking!C:C,"5v5",Tracking!J:J,"oelr")</f>
        <v>1</v>
      </c>
      <c r="AB35" s="11">
        <f>COUNTIFS(Tracking!V:V,A35&amp;C35,Tracking!C:C,"5v5")-AD35</f>
        <v>2</v>
      </c>
      <c r="AC35" s="11">
        <f>COUNTIFS(Tracking!V:V,A35&amp;C35,Tracking!C:C,"5v5",Tracking!U:U,"C")</f>
        <v>0</v>
      </c>
      <c r="AD35" s="11">
        <f>COUNTIFS(Tracking!V:V,A35&amp;C35,Tracking!C:C,"5v5",Tracking!U:U,"F")</f>
        <v>1</v>
      </c>
      <c r="AE35" s="11">
        <f>COUNTIFS(Tracking!V:V,A35&amp;C35,Tracking!C:C,"5v5",Tracking!U:U,"C",Tracking!X:X,"Y")</f>
        <v>0</v>
      </c>
      <c r="AF35" s="11">
        <f>COUNTIFS(Tracking!Z:Z,A35&amp;C35,Tracking!C:C,"5v5")</f>
        <v>2</v>
      </c>
      <c r="AG35" s="11">
        <f>COUNTIFS(Tracking!V:V,A35&amp;C35,Tracking!C:C,"5v5",Tracking!U:U,"C",Tracking!AA:AA,"Y")</f>
        <v>0</v>
      </c>
      <c r="AH35" s="11">
        <f>COUNTIFS(Tracking!V:V,A35&amp;C35,Tracking!C:C,"5v5",Tracking!U:U,"D",Tracking!AA:AA,"Y")</f>
        <v>0</v>
      </c>
      <c r="AI35" s="11">
        <f>COUNTIFS(Tracking!AD:AD,A35&amp;C35)</f>
        <v>4</v>
      </c>
      <c r="AJ35" s="5">
        <f>COUNTIFS(Tracking!AE:AE,A35&amp;C35,Tracking!C:C,"5v5")+AK35</f>
        <v>1</v>
      </c>
      <c r="AK35" s="5">
        <f>COUNTIFS(Tracking!AB:AB,A35&amp;C35,Tracking!C:C,"5v5")</f>
        <v>1</v>
      </c>
      <c r="AL35" s="5">
        <f>COUNTIFS(Tracking!AB:AB,A35&amp;C35,Tracking!C:C,"5v5",Tracking!AC:AC,"CLE")+COUNTIFS(Tracking!AB:AB,A35&amp;C35,Tracking!C:C,"5v5",Tracking!AC:AC,"CEX")+COUNTIFS(Tracking!AB:AB,A35&amp;C35,Tracking!C:C,"5v5",Tracking!AC:AC,"PEX")+COUNTIFS(Tracking!AE:AE,A35&amp;C35,Tracking!C:C,"5v5",Tracking!AF:AF,"CLE")+COUNTIFS(Tracking!AE:AE,A35&amp;C35,Tracking!C:C,"5v5",Tracking!AF:AF,"CEX")+COUNTIFS(Tracking!AE:AE,A35&amp;C35,Tracking!C:C,"5v5",Tracking!AF:AF,"PEX")</f>
        <v>0</v>
      </c>
      <c r="AM35" s="5">
        <f>COUNTIFS(Tracking!AB:AB,A35&amp;C35,Tracking!C:C,"5v5",Tracking!AC:AC,"CEX")+COUNTIFS(Tracking!AB:AB,A35&amp;C35,Tracking!C:C,"5v5",Tracking!AC:AC,"PEX")+COUNTIFS(Tracking!AE:AE,A35&amp;C35,Tracking!C:C,"5v5",Tracking!AF:AF,"CEX")+COUNTIFS(Tracking!AE:AE,A35&amp;C35,Tracking!C:C,"5v5",Tracking!AF:AF,"PEX")</f>
        <v>0</v>
      </c>
      <c r="AN35" s="5">
        <f>COUNTIFS(Tracking!AB:AB,A35&amp;C35,Tracking!C:C,"5v5",Tracking!AC:AC,"CEX")+COUNTIFS(Tracking!AE:AE,A35&amp;C35,Tracking!C:C,"5v5",Tracking!AF:AF,"CEX")</f>
        <v>0</v>
      </c>
      <c r="AO35" s="5">
        <f>COUNTIFS(Tracking!AB:AB,A35&amp;C35,Tracking!C:C,"5v5",Tracking!AC:AC,"PEX")</f>
        <v>0</v>
      </c>
      <c r="AP35" s="5">
        <f>COUNTIFS(Tracking!AB:AB,A35&amp;C35,Tracking!C:C,"5v5",Tracking!AC:AC,"CLE")+COUNTIFS(Tracking!AE:AE,A35&amp;C35,Tracking!C:C,"5v5",Tracking!AF:AF,"CLE")</f>
        <v>0</v>
      </c>
      <c r="AQ35" s="5">
        <f>COUNTIFS(Tracking!AB:AB,A35&amp;C35,Tracking!C:C,"5v5",Tracking!AC:AC,"MEX")</f>
        <v>0</v>
      </c>
      <c r="AR35" s="5">
        <f>COUNTIFS(Tracking!AB:AB,A35&amp;C35,Tracking!C:C,"5v5",Tracking!AF:AF,"CEX")+COUNTIFS(Tracking!AB:AB,A35&amp;C35,Tracking!C:C,"5v5",Tracking!AF:AF,"PEX")+COUNTIFS(Tracking!AB:AB,A35&amp;C35,Tracking!C:C,"5v5",Tracking!AF:AF,"CLE")+COUNTIFS(Tracking!AB:AB,A35&amp;C35,Tracking!C:C,"5v5",Tracking!AC:AC,"CEX")+COUNTIFS(Tracking!AB:AB,A35&amp;C35,Tracking!C:C,"5v5",Tracking!AC:AC,"PEX")</f>
        <v>0</v>
      </c>
      <c r="AS35" s="5">
        <f>COUNTIFS(Tracking!AB:AB,A35&amp;C35,Tracking!C:C,"5v5",Tracking!AC:AC,"BOT")+COUNTIFS(Tracking!AB:AB,A35&amp;C35,Tracking!C:C,"5v5",Tracking!AF:AF,"FEX")</f>
        <v>1</v>
      </c>
      <c r="AT35" s="5">
        <f>COUNTIFS(Tracking!AB:AB,A35&amp;C35,Tracking!C:C,"5v5",Tracking!AC:AC,"EXC")</f>
        <v>0</v>
      </c>
      <c r="AU35" s="5">
        <f>COUNTIFS(Tracking!AB:AB,A35&amp;C35,Tracking!C:C,"5v5",Tracking!AC:AC,"FEX")+COUNTIFS(Tracking!AE:AE,A35&amp;C35,Tracking!C:C,"5v5",Tracking!AF:AF,"FEX")</f>
        <v>0</v>
      </c>
      <c r="AV35" s="5">
        <f>COUNTIFS(Tracking!AB:AB,A35&amp;C35,Tracking!C:C,"5v5",Tracking!AC:AC,"CLE")+COUNTIFS(Tracking!AB:AB,A35&amp;C35,Tracking!C:C,"5v5",Tracking!AC:AC,"CEX")+COUNTIFS(Tracking!AB:AB,A35&amp;C35,Tracking!C:C,"5v5",Tracking!AC:AC,"PEX")+COUNTIFS(Tracking!AB:AB,A35&amp;C35,Tracking!C:C,"5v5",Tracking!AC:AC,"FEX")+COUNTIFS(Tracking!AB:AB,A35&amp;C35,Tracking!C:C,"5v5",Tracking!AC:AC,"CLE")</f>
        <v>0</v>
      </c>
      <c r="AW35" s="5">
        <f>COUNTIFS(Tracking!AE:AE,A35&amp;C35,Tracking!C:C,"5v5",Tracking!AF:AF,"CLE")+COUNTIFS(Tracking!AE:AE,A35&amp;C35,Tracking!C:C,"5v5",Tracking!AF:AF,"CEX")+COUNTIFS(Tracking!AE:AE,A35&amp;C35,Tracking!C:C,"5v5",Tracking!AF:AF,"PEX")+COUNTIFS(Tracking!AE:AE,A35&amp;C35,Tracking!C:C,"5v5",Tracking!AF:AF,"CLE")</f>
        <v>0</v>
      </c>
      <c r="AX35" s="1">
        <f>COUNTIFS(Tracking!W:W,A35&amp;C35,Tracking!C:C,"5v5")</f>
        <v>0</v>
      </c>
      <c r="AY35" s="1">
        <f>COUNTIFS(Tracking!W:W,A35&amp;C35,Tracking!C:C,"5v5",Tracking!U:U,"C")</f>
        <v>0</v>
      </c>
      <c r="AZ35" s="1">
        <f>COUNTIFS(Tracking!W:W,A35&amp;C35,Tracking!C:C,"5v5",Tracking!U:U,"F")</f>
        <v>0</v>
      </c>
      <c r="BA35" s="1">
        <f>COUNTIFS(Tracking!W:W,A35&amp;C35,Tracking!C:C,"5v5",Tracking!X:X,"Y")</f>
        <v>0</v>
      </c>
      <c r="BB35" s="1">
        <f>COUNTIFS(Tracking!W:W,A35&amp;C35,Tracking!C:C,"5v5",Tracking!U:U,"C",Tracking!AA:AA,"Y")</f>
        <v>0</v>
      </c>
      <c r="BC35" s="1">
        <f>COUNTIFS(Tracking!W:W,A35&amp;C35,Tracking!C:C,"5v5",Tracking!U:U,"D",Tracking!AA:AA,"Y")</f>
        <v>0</v>
      </c>
      <c r="BD35" s="10">
        <f>COUNTIFS(Tracking!V:V,A35&amp;C35,Tracking!C:C,"5v4")</f>
        <v>0</v>
      </c>
      <c r="BE35" s="10">
        <f>COUNTIFS(Tracking!V:V,A35&amp;C35,Tracking!C:C,"5v4",Tracking!U:U,"C")</f>
        <v>0</v>
      </c>
      <c r="BF35" s="10">
        <f>COUNTIFS(Tracking!V:V,A35&amp;C35,Tracking!C:C,"5v4",Tracking!X:X,"Y")</f>
        <v>0</v>
      </c>
      <c r="BG35" s="10">
        <f>COUNTIFS(Tracking!V:V,A35&amp;C35,Tracking!C:C,"4v5")</f>
        <v>0</v>
      </c>
      <c r="BH35" s="10">
        <f>COUNTIFS(Tracking!W:W,A35&amp;C35,Tracking!C:C,"5v4",Tracking!U:U,"D")+COUNTIFS(Tracking!W:W,A35&amp;C35,Tracking!C:C,"5v4",Tracking!U:U,"F")</f>
        <v>0</v>
      </c>
      <c r="BI35" s="10">
        <f>COUNTIFS(Tracking!E:E,A35,Tracking!D:D,C35,Tracking!C:C,"5v4")</f>
        <v>0</v>
      </c>
      <c r="BJ35" s="10">
        <f>COUNTIFS(Tracking!G:G,A35,Tracking!D:D,C35,Tracking!C:C,"5v4")+COUNTIFS(Tracking!H:H,A35,Tracking!D:D,C35,Tracking!C:C,"5v4")+COUNTIFS(Tracking!I:I,A35,Tracking!D:D,C35,Tracking!C:C,"5v4")</f>
        <v>0</v>
      </c>
      <c r="BK35" s="10">
        <f>COUNTIFS(Tracking!G:G,A35,Tracking!D:D,C35,Tracking!C:C,"5v4")</f>
        <v>0</v>
      </c>
      <c r="BL35" s="10">
        <f>COUNTIFS(Tracking!E:E,A35,Tracking!D:D,C35,Tracking!C:C,"5v4",Tracking!M:M,"Y")</f>
        <v>0</v>
      </c>
      <c r="BM35" s="10">
        <f>COUNTIFS(Tracking!G:G,A35,Tracking!D:D,C35,Tracking!C:C,"5v4",Tracking!M:M,"Y")</f>
        <v>0</v>
      </c>
      <c r="BN35" s="10">
        <f>COUNTIFS(Tracking!G:G,A35,Tracking!D:D,C35,Tracking!J:J,"orrl",Tracking!C:C,"5v4")+COUNTIFS(Tracking!G:G,A35,Tracking!D:D,C35,Tracking!J:J,"orrc",Tracking!C:C,"5v4")+COUNTIFS(Tracking!G:G,A35,Tracking!D:D,C35,Tracking!J:J,"orrr",Tracking!C:C,"5v4")</f>
        <v>0</v>
      </c>
      <c r="BO35" s="10">
        <f>COUNTIFS(Tracking!G:G,A35,Tracking!D:D,C35,Tracking!C:C,"5v4",Tracking!J:J,"opl")+COUNTIFS(Tracking!G:G,A35,Tracking!D:D,C35,Tracking!C:C,"5v4",Tracking!J:J,"opc")+COUNTIFS(Tracking!G:G,A35,Tracking!D:D,C35,Tracking!C:C,"5v4",Tracking!J:J,"opr")+COUNTIFS(Tracking!G:G,A35,Tracking!D:D,C35,Tracking!C:C,"5v4",Tracking!J:J,"oelpl")+COUNTIFS(Tracking!G:G,A35,Tracking!D:D,C35,Tracking!C:C,"5v4",Tracking!J:J,"oelpc")+COUNTIFS(Tracking!G:G,A35,Tracking!D:D,C35,Tracking!C:C,"5v4",Tracking!J:J,"oelpr")</f>
        <v>0</v>
      </c>
      <c r="BP35" s="10">
        <f>COUNTIFS(Tracking!G:G,A35,Tracking!D:D,C35,Tracking!C:C,"5v4",Tracking!J:J,"oell")+COUNTIFS(Tracking!G:G,A35,Tracking!D:D,C35,Tracking!C:C,"5v4",Tracking!J:J,"oelc")+COUNTIFS(Tracking!G:G,A35,Tracking!D:D,C35,Tracking!C:C,"5v4",Tracking!J:J,"oelr")</f>
        <v>0</v>
      </c>
      <c r="BQ35" s="12">
        <f>COUNTIFS(Tracking!E:E,A35,Tracking!D:D,C35,Tracking!C:C,"5v5",Tracking!F:F,"o")</f>
        <v>0</v>
      </c>
      <c r="BR35" s="12">
        <f>COUNTIFS(Tracking!E:E,A35,Tracking!D:D,C35,Tracking!C:C,"5v5",Tracking!F:F,"r")</f>
        <v>0</v>
      </c>
      <c r="BS35" s="12">
        <f>COUNTIFS(Tracking!E:E,A35,Tracking!D:D,C35,Tracking!C:C,"5v5",Tracking!F:F,"t")</f>
        <v>0</v>
      </c>
      <c r="BT35" s="12">
        <f>COUNTIFS(Tracking!G:G,A35,Tracking!D:D,C35,Tracking!C:C,"5v5",Tracking!F:F,"o")</f>
        <v>0</v>
      </c>
      <c r="BU35" s="12">
        <f>COUNTIFS(Tracking!E:E,A34,Tracking!D:D,C35,Tracking!C:C,"5v5",Tracking!F:F,"r")</f>
        <v>0</v>
      </c>
      <c r="BV35" s="12">
        <f>COUNTIFS(Tracking!G:G,A35,Tracking!D:D,C35,Tracking!C:C,"5v5",Tracking!F:F,"T")</f>
        <v>0</v>
      </c>
      <c r="BW35" s="2">
        <f t="shared" si="1"/>
        <v>0.95500000000000007</v>
      </c>
      <c r="BX35" s="2">
        <f t="shared" si="2"/>
        <v>0.88500000000000012</v>
      </c>
      <c r="BY35" s="2">
        <f t="shared" si="3"/>
        <v>-4.4999999999999998E-2</v>
      </c>
      <c r="BZ35" s="2">
        <f t="shared" si="4"/>
        <v>0</v>
      </c>
      <c r="CA35" s="2">
        <f t="shared" si="5"/>
        <v>-3.5000000000000003E-2</v>
      </c>
      <c r="CB35" s="2">
        <f t="shared" si="6"/>
        <v>0.15</v>
      </c>
      <c r="CC35" s="2">
        <f t="shared" si="7"/>
        <v>0</v>
      </c>
      <c r="CD35" s="2">
        <f t="shared" si="8"/>
        <v>0.95500000000000007</v>
      </c>
    </row>
    <row r="36" spans="1:82" x14ac:dyDescent="0.35">
      <c r="A36" s="8">
        <v>16</v>
      </c>
      <c r="B36" s="8" t="s">
        <v>245</v>
      </c>
      <c r="C36" s="8" t="s">
        <v>126</v>
      </c>
      <c r="D36" s="8" t="s">
        <v>165</v>
      </c>
      <c r="E36" s="8">
        <v>14.116666666666999</v>
      </c>
      <c r="F36" s="19" t="s">
        <v>250</v>
      </c>
      <c r="G36" s="9">
        <f>COUNTIFS(Tracking!E:E,A36,Tracking!D:D,C36,Tracking!C:C,"5v5")</f>
        <v>2</v>
      </c>
      <c r="H36" s="9">
        <f>COUNTIFS(Tracking!E:E,A36,Tracking!D:D,C36,Tracking!N:N,"y",Tracking!C:C,"5v5")</f>
        <v>0</v>
      </c>
      <c r="I36" s="9">
        <f>COUNTIFS(Tracking!E:E,A36,Tracking!D:D,C36,Tracking!M:M,"y",Tracking!C:C,"5v5")</f>
        <v>2</v>
      </c>
      <c r="J36" s="9">
        <f t="shared" si="0"/>
        <v>7</v>
      </c>
      <c r="K36" s="9">
        <f>COUNTIFS(Tracking!G:G,A36,Tracking!D:D,C36,Tracking!C:C,"5v5")</f>
        <v>1</v>
      </c>
      <c r="L36" s="9">
        <f>COUNTIFS(Tracking!H:H,A36,Tracking!D:D,C36,Tracking!C:C,"5v5")</f>
        <v>3</v>
      </c>
      <c r="M36" s="9">
        <f>COUNTIFS(Tracking!I:I,A36,Tracking!D:D,C36,Tracking!C:C,"5v5")</f>
        <v>3</v>
      </c>
      <c r="N36" s="9">
        <f>COUNTIFS(Tracking!G:G,A36,Tracking!D:D,C36,Tracking!C:C,"5v5",Tracking!M:M,"y")</f>
        <v>1</v>
      </c>
      <c r="O36" s="9">
        <f>COUNTIFS(Tracking!G:G,A36,Tracking!D:D,C36,Tracking!C:C,"5v5",Tracking!J:J,"orrl")+COUNTIFS(Tracking!G:G,A36,Tracking!D:D,C36,Tracking!C:C,"5v5",Tracking!J:J,"orrc")+COUNTIFS(Tracking!G:G,A36,Tracking!D:D,C36,Tracking!C:C,"5v5",Tracking!J:J,"orrr")+COUNTIFS(Tracking!G:G,A36,Tracking!D:D,C36,Tracking!C:C,"5v5",Tracking!J:J,"oelrrl")+COUNTIFS(Tracking!G:G,A36,Tracking!D:D,C36,Tracking!C:C,"5v5",Tracking!J:J,"oelrrc")+COUNTIFS(Tracking!G:G,A36,Tracking!D:D,C36,Tracking!C:C,"5v5",Tracking!J:J,"oelrrr")</f>
        <v>0</v>
      </c>
      <c r="P36" s="9">
        <f>COUNTIFS(Tracking!G:G,A36,Tracking!D:D,C36,Tracking!C:C,"5v5",Tracking!J:J,"opl")+COUNTIFS(Tracking!G:G,A36,Tracking!D:D,C36,Tracking!C:C,"5v5",Tracking!J:J,"opc")+COUNTIFS(Tracking!G:G,A36,Tracking!D:D,C36,Tracking!C:C,"5v5",Tracking!J:J,"opr")+COUNTIFS(Tracking!G:G,A36,Tracking!D:D,C36,Tracking!C:C,"5v5",Tracking!J:J,"oelpl")+COUNTIFS(Tracking!G:G,A36,Tracking!D:D,C36,Tracking!C:C,"5v5",Tracking!J:J,"oelpc")+COUNTIFS(Tracking!G:G,A36,Tracking!D:D,C36,Tracking!C:C,"5v5",Tracking!J:J,"oelpr")</f>
        <v>0</v>
      </c>
      <c r="Q36" s="9">
        <f>COUNTIFS(Tracking!G:G,A36,Tracking!D:D,C36,Tracking!C:C,"5v5",Tracking!J:J,"oell")+COUNTIFS(Tracking!G:G,A36,Tracking!D:D,C36,Tracking!C:C,"5v5",Tracking!J:J,"oelc")+COUNTIFS(Tracking!G:G,A36,Tracking!D:D,C36,Tracking!C:C,"5v5",Tracking!J:J,"oelr")</f>
        <v>0</v>
      </c>
      <c r="R36" s="9">
        <f>COUNTIFS(Tracking!G:G,A36,Tracking!D:D,C36,Tracking!C:C,"5v5",Tracking!J:J,"oc")+COUNTIFS(Tracking!G:G,A36,Tracking!D:D,C36,Tracking!C:C,"5v5",Tracking!J:J,"orrc")+COUNTIFS(Tracking!G:G,A36,Tracking!D:D,C36,Tracking!C:C,"5v5",Tracking!J:J,"oelc")</f>
        <v>0</v>
      </c>
      <c r="S36" s="9">
        <f>COUNTIFS(Tracking!G:G,A36,Tracking!D:D,C36,Tracking!C:C,"5v5",Tracking!J:J,"nl")+COUNTIFS(Tracking!G:G,A36,Tracking!D:D,C36,Tracking!C:C,"5v5",Tracking!J:J,"nc")+COUNTIFS(Tracking!G:G,A36,Tracking!D:D,C36,Tracking!C:C,"5v5",Tracking!J:J,"nr")+COUNTIFS(Tracking!G:G,A36,Tracking!D:D,C36,Tracking!C:C,"5v5",Tracking!J:J,"nsl")+COUNTIFS(Tracking!G:G,A36,Tracking!D:D,C36,Tracking!C:C,"5v5",Tracking!J:J,"nsc")+COUNTIFS(Tracking!G:G,A36,Tracking!D:D,C36,Tracking!C:C,"5v5",Tracking!J:J,"nsr")+COUNTIFS(Tracking!H:H,A36,Tracking!D:D,C36,Tracking!C:C,"5v5",Tracking!K:K,"nl")+COUNTIFS(Tracking!H:H,A36,Tracking!D:D,C36,Tracking!C:C,"5v5",Tracking!K:K,"nc")+COUNTIFS(Tracking!H:H,A36,Tracking!D:D,C36,Tracking!C:C,"5v5",Tracking!K:K,"nr")+COUNTIFS(Tracking!H:H,A36,Tracking!D:D,C36,Tracking!C:C,"5v5",Tracking!K:K,"nsl")+COUNTIFS(Tracking!H:H,A36,Tracking!D:D,C36,Tracking!C:C,"5v5",Tracking!K:K,"nsc")+COUNTIFS(Tracking!H:H,A36,Tracking!D:D,C36,Tracking!C:C,"5v5",Tracking!K:K,"nsr")+COUNTIFS(Tracking!I:I,A36,Tracking!D:D,C36,Tracking!C:C,"5v5",Tracking!L:L,"nl")+COUNTIFS(Tracking!I:I,A36,Tracking!D:D,C36,Tracking!C:C,"5v5",Tracking!L:L,"nc")+COUNTIFS(Tracking!I:I,A36,Tracking!D:D,C36,Tracking!C:C,"5v5",Tracking!L:L,"nr")+COUNTIFS(Tracking!I:I,A36,Tracking!D:D,C36,Tracking!C:C,"5v5",Tracking!L:L,"nsl")+COUNTIFS(Tracking!I:I,A36,Tracking!D:D,C36,Tracking!C:C,"5v5",Tracking!L:L,"nsc")+COUNTIFS(Tracking!I:I,A36,Tracking!D:D,C36,Tracking!C:C,"5v5",Tracking!L:L,"nsr")</f>
        <v>1</v>
      </c>
      <c r="T36" s="9">
        <f>COUNTIFS(Tracking!G:G,A36,Tracking!D:D,C36,Tracking!C:C,"5v5",Tracking!J:J,"dl")+COUNTIFS(Tracking!G:G,A36,Tracking!D:D,C36,Tracking!C:C,"5v5",Tracking!J:J,"dc")+COUNTIFS(Tracking!G:G,A36,Tracking!D:D,C36,Tracking!C:C,"5v5",Tracking!J:J,"dr")+COUNTIFS(Tracking!G:G,A36,Tracking!D:D,C36,Tracking!C:C,"5v5",Tracking!J:J,"dsl")+COUNTIFS(Tracking!G:G,A36,Tracking!D:D,C36,Tracking!C:C,"5v5",Tracking!J:J,"dsc")+COUNTIFS(Tracking!G:G,A36,Tracking!D:D,C36,Tracking!C:C,"5v5",Tracking!J:J,"dsr")+COUNTIFS(Tracking!H:H,A36,Tracking!D:D,C36,Tracking!C:C,"5v5",Tracking!K:K,"dl")+COUNTIFS(Tracking!H:H,A36,Tracking!D:D,C36,Tracking!C:C,"5v5",Tracking!K:K,"dc")+COUNTIFS(Tracking!H:H,A36,Tracking!D:D,C36,Tracking!C:C,"5v5",Tracking!K:K,"dr")+COUNTIFS(Tracking!H:H,A36,Tracking!D:D,C36,Tracking!C:C,"5v5",Tracking!K:K,"dsl")+COUNTIFS(Tracking!H:H,A36,Tracking!D:D,C36,Tracking!C:C,"5v5",Tracking!K:K,"dsc")+COUNTIFS(Tracking!H:H,A36,Tracking!D:D,C36,Tracking!C:C,"5v5",Tracking!K:K,"dsr")+COUNTIFS(Tracking!I:I,A36,Tracking!D:D,C36,Tracking!C:C,"5v5",Tracking!L:L,"dl")+COUNTIFS(Tracking!I:I,A36,Tracking!D:D,C36,Tracking!C:C,"5v5",Tracking!L:L,"dc")+COUNTIFS(Tracking!I:I,A36,Tracking!D:D,C36,Tracking!C:C,"5v5",Tracking!L:L,"dr")+COUNTIFS(Tracking!I:I,A36,Tracking!D:D,C36,Tracking!C:C,"5v5",Tracking!L:L,"dsl")+COUNTIFS(Tracking!I:I,A36,Tracking!D:D,C36,Tracking!C:C,"5v5",Tracking!L:L,"dsc")+COUNTIFS(Tracking!I:I,A36,Tracking!D:D,C36,Tracking!C:C,"5v5",Tracking!L:L,"dsr")</f>
        <v>1</v>
      </c>
      <c r="U36" s="9">
        <f>COUNTIFS(Tracking!E:E,A36,Tracking!D:D,C36,Tracking!C:C,"5v5",Tracking!P:P,"r")</f>
        <v>1</v>
      </c>
      <c r="V36" s="9">
        <f>COUNTIFS(Tracking!G:G,A36,Tracking!D:D,C36,Tracking!C:C,"5v5",Tracking!P:P,"r")+COUNTIFS(Tracking!H:H,A36,Tracking!D:D,C36,Tracking!C:C,"5v5",Tracking!P:P,"r")+COUNTIFS(Tracking!I:I,A36,Tracking!D:D,C36,Tracking!C:C,"5v5",Tracking!P:P,"r")</f>
        <v>3</v>
      </c>
      <c r="W36" s="9">
        <f>COUNTIFS(Tracking!E:E,A36,Tracking!D:D,C36,Tracking!C:C,"5v5",Tracking!P:P,"f")</f>
        <v>0</v>
      </c>
      <c r="X36" s="9">
        <f>COUNTIFS(Tracking!G:G,A36,Tracking!D:D,C36,Tracking!C:C,"5v5",Tracking!P:P,"f")+COUNTIFS(Tracking!H:H,A36,Tracking!D:D,C36,Tracking!C:C,"5v5",Tracking!P:P,"f")+COUNTIFS(Tracking!I:I,A36,Tracking!D:D,C36,Tracking!C:C,"5v5",Tracking!P:P,"f")</f>
        <v>2</v>
      </c>
      <c r="Y36" s="9">
        <f>COUNTIFS(Tracking!E:E,A36,Tracking!D:D,C36,Tracking!C:C,"5v5",Tracking!P:P,"c")</f>
        <v>1</v>
      </c>
      <c r="Z36" s="9">
        <f>COUNTIFS(Tracking!G:G,A36,Tracking!D:D,C36,Tracking!C:C,"5v5",Tracking!P:P,"c")+COUNTIFS(Tracking!H:H,A36,Tracking!D:D,C36,Tracking!C:C,"5v5",Tracking!P:P,"f")+COUNTIFS(Tracking!I:I,A36,Tracking!D:D,C36,Tracking!C:C,"5v5",Tracking!P:P,"f")</f>
        <v>1</v>
      </c>
      <c r="AA36" s="9">
        <f>COUNTIFS(Tracking!E:E,A36,Tracking!D:D,C36,Tracking!C:C,"5v5",Tracking!J:J,"orrl")+COUNTIFS(Tracking!E:E,A36,Tracking!D:D,C36,Tracking!C:C,"5v5",Tracking!J:J,"orrc")+COUNTIFS(Tracking!E:E,A36,Tracking!D:D,C36,Tracking!C:C,"5v5",Tracking!J:J,"orrr")+COUNTIFS(Tracking!E:E,A36,Tracking!D:D,C36,Tracking!C:C,"5v5",Tracking!J:J,"oell")+COUNTIFS(Tracking!E:E,A36,Tracking!D:D,C36,Tracking!C:C,"5v5",Tracking!J:J,"oelc")+COUNTIFS(Tracking!E:E,A36,Tracking!D:D,C36,Tracking!C:C,"5v5",Tracking!J:J,"oelr")</f>
        <v>0</v>
      </c>
      <c r="AB36" s="11">
        <f>COUNTIFS(Tracking!V:V,A36&amp;C36,Tracking!C:C,"5v5")-AD36</f>
        <v>6</v>
      </c>
      <c r="AC36" s="11">
        <f>COUNTIFS(Tracking!V:V,A36&amp;C36,Tracking!C:C,"5v5",Tracking!U:U,"C")</f>
        <v>5</v>
      </c>
      <c r="AD36" s="11">
        <f>COUNTIFS(Tracking!V:V,A36&amp;C36,Tracking!C:C,"5v5",Tracking!U:U,"F")</f>
        <v>1</v>
      </c>
      <c r="AE36" s="11">
        <f>COUNTIFS(Tracking!V:V,A36&amp;C36,Tracking!C:C,"5v5",Tracking!U:U,"C",Tracking!X:X,"Y")</f>
        <v>2</v>
      </c>
      <c r="AF36" s="11">
        <f>COUNTIFS(Tracking!Z:Z,A36&amp;C36,Tracking!C:C,"5v5")</f>
        <v>0</v>
      </c>
      <c r="AG36" s="11">
        <f>COUNTIFS(Tracking!V:V,A36&amp;C36,Tracking!C:C,"5v5",Tracking!U:U,"C",Tracking!AA:AA,"Y")</f>
        <v>2</v>
      </c>
      <c r="AH36" s="11">
        <f>COUNTIFS(Tracking!V:V,A36&amp;C36,Tracking!C:C,"5v5",Tracking!U:U,"D",Tracking!AA:AA,"Y")</f>
        <v>0</v>
      </c>
      <c r="AI36" s="11">
        <f>COUNTIFS(Tracking!AD:AD,A36&amp;C36)</f>
        <v>2</v>
      </c>
      <c r="AJ36" s="5">
        <f>COUNTIFS(Tracking!AE:AE,A36&amp;C36,Tracking!C:C,"5v5")+AK36</f>
        <v>6</v>
      </c>
      <c r="AK36" s="5">
        <f>COUNTIFS(Tracking!AB:AB,A36&amp;C36,Tracking!C:C,"5v5")</f>
        <v>4</v>
      </c>
      <c r="AL36" s="5">
        <f>COUNTIFS(Tracking!AB:AB,A36&amp;C36,Tracking!C:C,"5v5",Tracking!AC:AC,"CLE")+COUNTIFS(Tracking!AB:AB,A36&amp;C36,Tracking!C:C,"5v5",Tracking!AC:AC,"CEX")+COUNTIFS(Tracking!AB:AB,A36&amp;C36,Tracking!C:C,"5v5",Tracking!AC:AC,"PEX")+COUNTIFS(Tracking!AE:AE,A36&amp;C36,Tracking!C:C,"5v5",Tracking!AF:AF,"CLE")+COUNTIFS(Tracking!AE:AE,A36&amp;C36,Tracking!C:C,"5v5",Tracking!AF:AF,"CEX")+COUNTIFS(Tracking!AE:AE,A36&amp;C36,Tracking!C:C,"5v5",Tracking!AF:AF,"PEX")</f>
        <v>3</v>
      </c>
      <c r="AM36" s="5">
        <f>COUNTIFS(Tracking!AB:AB,A36&amp;C36,Tracking!C:C,"5v5",Tracking!AC:AC,"CEX")+COUNTIFS(Tracking!AB:AB,A36&amp;C36,Tracking!C:C,"5v5",Tracking!AC:AC,"PEX")+COUNTIFS(Tracking!AE:AE,A36&amp;C36,Tracking!C:C,"5v5",Tracking!AF:AF,"CEX")+COUNTIFS(Tracking!AE:AE,A36&amp;C36,Tracking!C:C,"5v5",Tracking!AF:AF,"PEX")</f>
        <v>2</v>
      </c>
      <c r="AN36" s="5">
        <f>COUNTIFS(Tracking!AB:AB,A36&amp;C36,Tracking!C:C,"5v5",Tracking!AC:AC,"CEX")+COUNTIFS(Tracking!AE:AE,A36&amp;C36,Tracking!C:C,"5v5",Tracking!AF:AF,"CEX")</f>
        <v>1</v>
      </c>
      <c r="AO36" s="5">
        <f>COUNTIFS(Tracking!AB:AB,A36&amp;C36,Tracking!C:C,"5v5",Tracking!AC:AC,"PEX")</f>
        <v>0</v>
      </c>
      <c r="AP36" s="5">
        <f>COUNTIFS(Tracking!AB:AB,A36&amp;C36,Tracking!C:C,"5v5",Tracking!AC:AC,"CLE")+COUNTIFS(Tracking!AE:AE,A36&amp;C36,Tracking!C:C,"5v5",Tracking!AF:AF,"CLE")</f>
        <v>1</v>
      </c>
      <c r="AQ36" s="5">
        <f>COUNTIFS(Tracking!AB:AB,A36&amp;C36,Tracking!C:C,"5v5",Tracking!AC:AC,"MEX")</f>
        <v>1</v>
      </c>
      <c r="AR36" s="5">
        <f>COUNTIFS(Tracking!AB:AB,A36&amp;C36,Tracking!C:C,"5v5",Tracking!AF:AF,"CEX")+COUNTIFS(Tracking!AB:AB,A36&amp;C36,Tracking!C:C,"5v5",Tracking!AF:AF,"PEX")+COUNTIFS(Tracking!AB:AB,A36&amp;C36,Tracking!C:C,"5v5",Tracking!AF:AF,"CLE")+COUNTIFS(Tracking!AB:AB,A36&amp;C36,Tracking!C:C,"5v5",Tracking!AC:AC,"CEX")+COUNTIFS(Tracking!AB:AB,A36&amp;C36,Tracking!C:C,"5v5",Tracking!AC:AC,"PEX")</f>
        <v>3</v>
      </c>
      <c r="AS36" s="5">
        <f>COUNTIFS(Tracking!AB:AB,A36&amp;C36,Tracking!C:C,"5v5",Tracking!AC:AC,"BOT")+COUNTIFS(Tracking!AB:AB,A36&amp;C36,Tracking!C:C,"5v5",Tracking!AF:AF,"FEX")</f>
        <v>0</v>
      </c>
      <c r="AT36" s="5">
        <f>COUNTIFS(Tracking!AB:AB,A36&amp;C36,Tracking!C:C,"5v5",Tracking!AC:AC,"EXC")</f>
        <v>2</v>
      </c>
      <c r="AU36" s="5">
        <f>COUNTIFS(Tracking!AB:AB,A36&amp;C36,Tracking!C:C,"5v5",Tracking!AC:AC,"FEX")+COUNTIFS(Tracking!AE:AE,A36&amp;C36,Tracking!C:C,"5v5",Tracking!AF:AF,"FEX")</f>
        <v>0</v>
      </c>
      <c r="AV36" s="5">
        <f>COUNTIFS(Tracking!AB:AB,A36&amp;C36,Tracking!C:C,"5v5",Tracking!AC:AC,"CLE")+COUNTIFS(Tracking!AB:AB,A36&amp;C36,Tracking!C:C,"5v5",Tracking!AC:AC,"CEX")+COUNTIFS(Tracking!AB:AB,A36&amp;C36,Tracking!C:C,"5v5",Tracking!AC:AC,"PEX")+COUNTIFS(Tracking!AB:AB,A36&amp;C36,Tracking!C:C,"5v5",Tracking!AC:AC,"FEX")+COUNTIFS(Tracking!AB:AB,A36&amp;C36,Tracking!C:C,"5v5",Tracking!AC:AC,"CLE")</f>
        <v>1</v>
      </c>
      <c r="AW36" s="5">
        <f>COUNTIFS(Tracking!AE:AE,A36&amp;C36,Tracking!C:C,"5v5",Tracking!AF:AF,"CLE")+COUNTIFS(Tracking!AE:AE,A36&amp;C36,Tracking!C:C,"5v5",Tracking!AF:AF,"CEX")+COUNTIFS(Tracking!AE:AE,A36&amp;C36,Tracking!C:C,"5v5",Tracking!AF:AF,"PEX")+COUNTIFS(Tracking!AE:AE,A36&amp;C36,Tracking!C:C,"5v5",Tracking!AF:AF,"CLE")</f>
        <v>3</v>
      </c>
      <c r="AX36" s="1">
        <f>COUNTIFS(Tracking!W:W,A36&amp;C36,Tracking!C:C,"5v5")</f>
        <v>1</v>
      </c>
      <c r="AY36" s="1">
        <f>COUNTIFS(Tracking!W:W,A36&amp;C36,Tracking!C:C,"5v5",Tracking!U:U,"C")</f>
        <v>0</v>
      </c>
      <c r="AZ36" s="1">
        <f>COUNTIFS(Tracking!W:W,A36&amp;C36,Tracking!C:C,"5v5",Tracking!U:U,"F")</f>
        <v>1</v>
      </c>
      <c r="BA36" s="1">
        <f>COUNTIFS(Tracking!W:W,A36&amp;C36,Tracking!C:C,"5v5",Tracking!X:X,"Y")</f>
        <v>0</v>
      </c>
      <c r="BB36" s="1">
        <f>COUNTIFS(Tracking!W:W,A36&amp;C36,Tracking!C:C,"5v5",Tracking!U:U,"C",Tracking!AA:AA,"Y")</f>
        <v>0</v>
      </c>
      <c r="BC36" s="1">
        <f>COUNTIFS(Tracking!W:W,A36&amp;C36,Tracking!C:C,"5v5",Tracking!U:U,"D",Tracking!AA:AA,"Y")</f>
        <v>0</v>
      </c>
      <c r="BD36" s="10">
        <f>COUNTIFS(Tracking!V:V,A36&amp;C36,Tracking!C:C,"5v4")</f>
        <v>1</v>
      </c>
      <c r="BE36" s="10">
        <f>COUNTIFS(Tracking!V:V,A36&amp;C36,Tracking!C:C,"5v4",Tracking!U:U,"C")</f>
        <v>0</v>
      </c>
      <c r="BF36" s="10">
        <f>COUNTIFS(Tracking!V:V,A36&amp;C36,Tracking!C:C,"5v4",Tracking!X:X,"Y")</f>
        <v>0</v>
      </c>
      <c r="BG36" s="10">
        <f>COUNTIFS(Tracking!V:V,A36&amp;C36,Tracking!C:C,"4v5")</f>
        <v>0</v>
      </c>
      <c r="BH36" s="10">
        <f>COUNTIFS(Tracking!W:W,A36&amp;C36,Tracking!C:C,"5v4",Tracking!U:U,"D")+COUNTIFS(Tracking!W:W,A36&amp;C36,Tracking!C:C,"5v4",Tracking!U:U,"F")</f>
        <v>0</v>
      </c>
      <c r="BI36" s="10">
        <f>COUNTIFS(Tracking!E:E,A36,Tracking!D:D,C36,Tracking!C:C,"5v4")</f>
        <v>0</v>
      </c>
      <c r="BJ36" s="10">
        <f>COUNTIFS(Tracking!G:G,A36,Tracking!D:D,C36,Tracking!C:C,"5v4")+COUNTIFS(Tracking!H:H,A36,Tracking!D:D,C36,Tracking!C:C,"5v4")+COUNTIFS(Tracking!I:I,A36,Tracking!D:D,C36,Tracking!C:C,"5v4")</f>
        <v>1</v>
      </c>
      <c r="BK36" s="10">
        <f>COUNTIFS(Tracking!G:G,A36,Tracking!D:D,C36,Tracking!C:C,"5v4")</f>
        <v>1</v>
      </c>
      <c r="BL36" s="10">
        <f>COUNTIFS(Tracking!E:E,A36,Tracking!D:D,C36,Tracking!C:C,"5v4",Tracking!M:M,"Y")</f>
        <v>0</v>
      </c>
      <c r="BM36" s="10">
        <f>COUNTIFS(Tracking!G:G,A36,Tracking!D:D,C36,Tracking!C:C,"5v4",Tracking!M:M,"Y")</f>
        <v>0</v>
      </c>
      <c r="BN36" s="10">
        <f>COUNTIFS(Tracking!G:G,A36,Tracking!D:D,C36,Tracking!J:J,"orrl",Tracking!C:C,"5v4")+COUNTIFS(Tracking!G:G,A36,Tracking!D:D,C36,Tracking!J:J,"orrc",Tracking!C:C,"5v4")+COUNTIFS(Tracking!G:G,A36,Tracking!D:D,C36,Tracking!J:J,"orrr",Tracking!C:C,"5v4")</f>
        <v>0</v>
      </c>
      <c r="BO36" s="10">
        <f>COUNTIFS(Tracking!G:G,A36,Tracking!D:D,C36,Tracking!C:C,"5v4",Tracking!J:J,"opl")+COUNTIFS(Tracking!G:G,A36,Tracking!D:D,C36,Tracking!C:C,"5v4",Tracking!J:J,"opc")+COUNTIFS(Tracking!G:G,A36,Tracking!D:D,C36,Tracking!C:C,"5v4",Tracking!J:J,"opr")+COUNTIFS(Tracking!G:G,A36,Tracking!D:D,C36,Tracking!C:C,"5v4",Tracking!J:J,"oelpl")+COUNTIFS(Tracking!G:G,A36,Tracking!D:D,C36,Tracking!C:C,"5v4",Tracking!J:J,"oelpc")+COUNTIFS(Tracking!G:G,A36,Tracking!D:D,C36,Tracking!C:C,"5v4",Tracking!J:J,"oelpr")</f>
        <v>0</v>
      </c>
      <c r="BP36" s="10">
        <f>COUNTIFS(Tracking!G:G,A36,Tracking!D:D,C36,Tracking!C:C,"5v4",Tracking!J:J,"oell")+COUNTIFS(Tracking!G:G,A36,Tracking!D:D,C36,Tracking!C:C,"5v4",Tracking!J:J,"oelc")+COUNTIFS(Tracking!G:G,A36,Tracking!D:D,C36,Tracking!C:C,"5v4",Tracking!J:J,"oelr")</f>
        <v>0</v>
      </c>
      <c r="BQ36" s="12">
        <f>COUNTIFS(Tracking!E:E,A36,Tracking!D:D,C36,Tracking!C:C,"5v5",Tracking!F:F,"o")</f>
        <v>0</v>
      </c>
      <c r="BR36" s="12">
        <f>COUNTIFS(Tracking!E:E,A36,Tracking!D:D,C36,Tracking!C:C,"5v5",Tracking!F:F,"r")</f>
        <v>0</v>
      </c>
      <c r="BS36" s="12">
        <f>COUNTIFS(Tracking!E:E,A36,Tracking!D:D,C36,Tracking!C:C,"5v5",Tracking!F:F,"t")</f>
        <v>1</v>
      </c>
      <c r="BT36" s="12">
        <f>COUNTIFS(Tracking!G:G,A36,Tracking!D:D,C36,Tracking!C:C,"5v5",Tracking!F:F,"o")</f>
        <v>0</v>
      </c>
      <c r="BU36" s="12">
        <f>COUNTIFS(Tracking!E:E,A35,Tracking!D:D,C36,Tracking!C:C,"5v5",Tracking!F:F,"r")</f>
        <v>0</v>
      </c>
      <c r="BV36" s="12">
        <f>COUNTIFS(Tracking!G:G,A36,Tracking!D:D,C36,Tracking!C:C,"5v5",Tracking!F:F,"T")</f>
        <v>0</v>
      </c>
      <c r="BW36" s="2">
        <f t="shared" si="1"/>
        <v>1.3399999999999999</v>
      </c>
      <c r="BX36" s="2">
        <f t="shared" si="2"/>
        <v>0.83</v>
      </c>
      <c r="BY36" s="2">
        <f t="shared" si="3"/>
        <v>0.28999999999999998</v>
      </c>
      <c r="BZ36" s="2">
        <f t="shared" si="4"/>
        <v>4.5000000000000005E-2</v>
      </c>
      <c r="CA36" s="2">
        <f t="shared" si="5"/>
        <v>0.14500000000000002</v>
      </c>
      <c r="CB36" s="2">
        <f t="shared" si="6"/>
        <v>0.03</v>
      </c>
      <c r="CC36" s="2">
        <f t="shared" si="7"/>
        <v>0</v>
      </c>
      <c r="CD36" s="2">
        <f t="shared" si="8"/>
        <v>1.3399999999999999</v>
      </c>
    </row>
    <row r="37" spans="1:82" x14ac:dyDescent="0.35">
      <c r="A37" s="8">
        <v>74</v>
      </c>
      <c r="B37" s="8" t="s">
        <v>246</v>
      </c>
      <c r="C37" s="8" t="s">
        <v>126</v>
      </c>
      <c r="D37" s="8" t="s">
        <v>163</v>
      </c>
      <c r="E37" s="8">
        <v>10.233333333333</v>
      </c>
      <c r="F37" s="19" t="s">
        <v>250</v>
      </c>
      <c r="G37" s="9">
        <f>COUNTIFS(Tracking!E:E,A37,Tracking!D:D,C37,Tracking!C:C,"5v5")</f>
        <v>3</v>
      </c>
      <c r="H37" s="9">
        <f>COUNTIFS(Tracking!E:E,A37,Tracking!D:D,C37,Tracking!N:N,"y",Tracking!C:C,"5v5")</f>
        <v>1</v>
      </c>
      <c r="I37" s="9">
        <f>COUNTIFS(Tracking!E:E,A37,Tracking!D:D,C37,Tracking!M:M,"y",Tracking!C:C,"5v5")</f>
        <v>1</v>
      </c>
      <c r="J37" s="9">
        <f t="shared" si="0"/>
        <v>3</v>
      </c>
      <c r="K37" s="9">
        <f>COUNTIFS(Tracking!G:G,A37,Tracking!D:D,C37,Tracking!C:C,"5v5")</f>
        <v>1</v>
      </c>
      <c r="L37" s="9">
        <f>COUNTIFS(Tracking!H:H,A37,Tracking!D:D,C37,Tracking!C:C,"5v5")</f>
        <v>0</v>
      </c>
      <c r="M37" s="9">
        <f>COUNTIFS(Tracking!I:I,A37,Tracking!D:D,C37,Tracking!C:C,"5v5")</f>
        <v>2</v>
      </c>
      <c r="N37" s="9">
        <f>COUNTIFS(Tracking!G:G,A37,Tracking!D:D,C37,Tracking!C:C,"5v5",Tracking!M:M,"y")</f>
        <v>1</v>
      </c>
      <c r="O37" s="9">
        <f>COUNTIFS(Tracking!G:G,A37,Tracking!D:D,C37,Tracking!C:C,"5v5",Tracking!J:J,"orrl")+COUNTIFS(Tracking!G:G,A37,Tracking!D:D,C37,Tracking!C:C,"5v5",Tracking!J:J,"orrc")+COUNTIFS(Tracking!G:G,A37,Tracking!D:D,C37,Tracking!C:C,"5v5",Tracking!J:J,"orrr")+COUNTIFS(Tracking!G:G,A37,Tracking!D:D,C37,Tracking!C:C,"5v5",Tracking!J:J,"oelrrl")+COUNTIFS(Tracking!G:G,A37,Tracking!D:D,C37,Tracking!C:C,"5v5",Tracking!J:J,"oelrrc")+COUNTIFS(Tracking!G:G,A37,Tracking!D:D,C37,Tracking!C:C,"5v5",Tracking!J:J,"oelrrr")</f>
        <v>0</v>
      </c>
      <c r="P37" s="9">
        <f>COUNTIFS(Tracking!G:G,A37,Tracking!D:D,C37,Tracking!C:C,"5v5",Tracking!J:J,"opl")+COUNTIFS(Tracking!G:G,A37,Tracking!D:D,C37,Tracking!C:C,"5v5",Tracking!J:J,"opc")+COUNTIFS(Tracking!G:G,A37,Tracking!D:D,C37,Tracking!C:C,"5v5",Tracking!J:J,"opr")+COUNTIFS(Tracking!G:G,A37,Tracking!D:D,C37,Tracking!C:C,"5v5",Tracking!J:J,"oelpl")+COUNTIFS(Tracking!G:G,A37,Tracking!D:D,C37,Tracking!C:C,"5v5",Tracking!J:J,"oelpc")+COUNTIFS(Tracking!G:G,A37,Tracking!D:D,C37,Tracking!C:C,"5v5",Tracking!J:J,"oelpr")</f>
        <v>0</v>
      </c>
      <c r="Q37" s="9">
        <f>COUNTIFS(Tracking!G:G,A37,Tracking!D:D,C37,Tracking!C:C,"5v5",Tracking!J:J,"oell")+COUNTIFS(Tracking!G:G,A37,Tracking!D:D,C37,Tracking!C:C,"5v5",Tracking!J:J,"oelc")+COUNTIFS(Tracking!G:G,A37,Tracking!D:D,C37,Tracking!C:C,"5v5",Tracking!J:J,"oelr")</f>
        <v>0</v>
      </c>
      <c r="R37" s="9">
        <f>COUNTIFS(Tracking!G:G,A37,Tracking!D:D,C37,Tracking!C:C,"5v5",Tracking!J:J,"oc")+COUNTIFS(Tracking!G:G,A37,Tracking!D:D,C37,Tracking!C:C,"5v5",Tracking!J:J,"orrc")+COUNTIFS(Tracking!G:G,A37,Tracking!D:D,C37,Tracking!C:C,"5v5",Tracking!J:J,"oelc")</f>
        <v>0</v>
      </c>
      <c r="S37" s="9">
        <f>COUNTIFS(Tracking!G:G,A37,Tracking!D:D,C37,Tracking!C:C,"5v5",Tracking!J:J,"nl")+COUNTIFS(Tracking!G:G,A37,Tracking!D:D,C37,Tracking!C:C,"5v5",Tracking!J:J,"nc")+COUNTIFS(Tracking!G:G,A37,Tracking!D:D,C37,Tracking!C:C,"5v5",Tracking!J:J,"nr")+COUNTIFS(Tracking!G:G,A37,Tracking!D:D,C37,Tracking!C:C,"5v5",Tracking!J:J,"nsl")+COUNTIFS(Tracking!G:G,A37,Tracking!D:D,C37,Tracking!C:C,"5v5",Tracking!J:J,"nsc")+COUNTIFS(Tracking!G:G,A37,Tracking!D:D,C37,Tracking!C:C,"5v5",Tracking!J:J,"nsr")+COUNTIFS(Tracking!H:H,A37,Tracking!D:D,C37,Tracking!C:C,"5v5",Tracking!K:K,"nl")+COUNTIFS(Tracking!H:H,A37,Tracking!D:D,C37,Tracking!C:C,"5v5",Tracking!K:K,"nc")+COUNTIFS(Tracking!H:H,A37,Tracking!D:D,C37,Tracking!C:C,"5v5",Tracking!K:K,"nr")+COUNTIFS(Tracking!H:H,A37,Tracking!D:D,C37,Tracking!C:C,"5v5",Tracking!K:K,"nsl")+COUNTIFS(Tracking!H:H,A37,Tracking!D:D,C37,Tracking!C:C,"5v5",Tracking!K:K,"nsc")+COUNTIFS(Tracking!H:H,A37,Tracking!D:D,C37,Tracking!C:C,"5v5",Tracking!K:K,"nsr")+COUNTIFS(Tracking!I:I,A37,Tracking!D:D,C37,Tracking!C:C,"5v5",Tracking!L:L,"nl")+COUNTIFS(Tracking!I:I,A37,Tracking!D:D,C37,Tracking!C:C,"5v5",Tracking!L:L,"nc")+COUNTIFS(Tracking!I:I,A37,Tracking!D:D,C37,Tracking!C:C,"5v5",Tracking!L:L,"nr")+COUNTIFS(Tracking!I:I,A37,Tracking!D:D,C37,Tracking!C:C,"5v5",Tracking!L:L,"nsl")+COUNTIFS(Tracking!I:I,A37,Tracking!D:D,C37,Tracking!C:C,"5v5",Tracking!L:L,"nsc")+COUNTIFS(Tracking!I:I,A37,Tracking!D:D,C37,Tracking!C:C,"5v5",Tracking!L:L,"nsr")</f>
        <v>1</v>
      </c>
      <c r="T37" s="9">
        <f>COUNTIFS(Tracking!G:G,A37,Tracking!D:D,C37,Tracking!C:C,"5v5",Tracking!J:J,"dl")+COUNTIFS(Tracking!G:G,A37,Tracking!D:D,C37,Tracking!C:C,"5v5",Tracking!J:J,"dc")+COUNTIFS(Tracking!G:G,A37,Tracking!D:D,C37,Tracking!C:C,"5v5",Tracking!J:J,"dr")+COUNTIFS(Tracking!G:G,A37,Tracking!D:D,C37,Tracking!C:C,"5v5",Tracking!J:J,"dsl")+COUNTIFS(Tracking!G:G,A37,Tracking!D:D,C37,Tracking!C:C,"5v5",Tracking!J:J,"dsc")+COUNTIFS(Tracking!G:G,A37,Tracking!D:D,C37,Tracking!C:C,"5v5",Tracking!J:J,"dsr")+COUNTIFS(Tracking!H:H,A37,Tracking!D:D,C37,Tracking!C:C,"5v5",Tracking!K:K,"dl")+COUNTIFS(Tracking!H:H,A37,Tracking!D:D,C37,Tracking!C:C,"5v5",Tracking!K:K,"dc")+COUNTIFS(Tracking!H:H,A37,Tracking!D:D,C37,Tracking!C:C,"5v5",Tracking!K:K,"dr")+COUNTIFS(Tracking!H:H,A37,Tracking!D:D,C37,Tracking!C:C,"5v5",Tracking!K:K,"dsl")+COUNTIFS(Tracking!H:H,A37,Tracking!D:D,C37,Tracking!C:C,"5v5",Tracking!K:K,"dsc")+COUNTIFS(Tracking!H:H,A37,Tracking!D:D,C37,Tracking!C:C,"5v5",Tracking!K:K,"dsr")+COUNTIFS(Tracking!I:I,A37,Tracking!D:D,C37,Tracking!C:C,"5v5",Tracking!L:L,"dl")+COUNTIFS(Tracking!I:I,A37,Tracking!D:D,C37,Tracking!C:C,"5v5",Tracking!L:L,"dc")+COUNTIFS(Tracking!I:I,A37,Tracking!D:D,C37,Tracking!C:C,"5v5",Tracking!L:L,"dr")+COUNTIFS(Tracking!I:I,A37,Tracking!D:D,C37,Tracking!C:C,"5v5",Tracking!L:L,"dsl")+COUNTIFS(Tracking!I:I,A37,Tracking!D:D,C37,Tracking!C:C,"5v5",Tracking!L:L,"dsc")+COUNTIFS(Tracking!I:I,A37,Tracking!D:D,C37,Tracking!C:C,"5v5",Tracking!L:L,"dsr")</f>
        <v>0</v>
      </c>
      <c r="U37" s="9">
        <f>COUNTIFS(Tracking!E:E,A37,Tracking!D:D,C37,Tracking!C:C,"5v5",Tracking!P:P,"r")</f>
        <v>0</v>
      </c>
      <c r="V37" s="9">
        <f>COUNTIFS(Tracking!G:G,A37,Tracking!D:D,C37,Tracking!C:C,"5v5",Tracking!P:P,"r")+COUNTIFS(Tracking!H:H,A37,Tracking!D:D,C37,Tracking!C:C,"5v5",Tracking!P:P,"r")+COUNTIFS(Tracking!I:I,A37,Tracking!D:D,C37,Tracking!C:C,"5v5",Tracking!P:P,"r")</f>
        <v>1</v>
      </c>
      <c r="W37" s="9">
        <f>COUNTIFS(Tracking!E:E,A37,Tracking!D:D,C37,Tracking!C:C,"5v5",Tracking!P:P,"f")</f>
        <v>2</v>
      </c>
      <c r="X37" s="9">
        <f>COUNTIFS(Tracking!G:G,A37,Tracking!D:D,C37,Tracking!C:C,"5v5",Tracking!P:P,"f")+COUNTIFS(Tracking!H:H,A37,Tracking!D:D,C37,Tracking!C:C,"5v5",Tracking!P:P,"f")+COUNTIFS(Tracking!I:I,A37,Tracking!D:D,C37,Tracking!C:C,"5v5",Tracking!P:P,"f")</f>
        <v>1</v>
      </c>
      <c r="Y37" s="9">
        <f>COUNTIFS(Tracking!E:E,A37,Tracking!D:D,C37,Tracking!C:C,"5v5",Tracking!P:P,"c")</f>
        <v>0</v>
      </c>
      <c r="Z37" s="9">
        <f>COUNTIFS(Tracking!G:G,A37,Tracking!D:D,C37,Tracking!C:C,"5v5",Tracking!P:P,"c")+COUNTIFS(Tracking!H:H,A37,Tracking!D:D,C37,Tracking!C:C,"5v5",Tracking!P:P,"f")+COUNTIFS(Tracking!I:I,A37,Tracking!D:D,C37,Tracking!C:C,"5v5",Tracking!P:P,"f")</f>
        <v>0</v>
      </c>
      <c r="AA37" s="9">
        <f>COUNTIFS(Tracking!E:E,A37,Tracking!D:D,C37,Tracking!C:C,"5v5",Tracking!J:J,"orrl")+COUNTIFS(Tracking!E:E,A37,Tracking!D:D,C37,Tracking!C:C,"5v5",Tracking!J:J,"orrc")+COUNTIFS(Tracking!E:E,A37,Tracking!D:D,C37,Tracking!C:C,"5v5",Tracking!J:J,"orrr")+COUNTIFS(Tracking!E:E,A37,Tracking!D:D,C37,Tracking!C:C,"5v5",Tracking!J:J,"oell")+COUNTIFS(Tracking!E:E,A37,Tracking!D:D,C37,Tracking!C:C,"5v5",Tracking!J:J,"oelc")+COUNTIFS(Tracking!E:E,A37,Tracking!D:D,C37,Tracking!C:C,"5v5",Tracking!J:J,"oelr")</f>
        <v>0</v>
      </c>
      <c r="AB37" s="11">
        <f>COUNTIFS(Tracking!V:V,A37&amp;C37,Tracking!C:C,"5v5")-AD37</f>
        <v>5</v>
      </c>
      <c r="AC37" s="11">
        <f>COUNTIFS(Tracking!V:V,A37&amp;C37,Tracking!C:C,"5v5",Tracking!U:U,"C")</f>
        <v>3</v>
      </c>
      <c r="AD37" s="11">
        <f>COUNTIFS(Tracking!V:V,A37&amp;C37,Tracking!C:C,"5v5",Tracking!U:U,"F")</f>
        <v>0</v>
      </c>
      <c r="AE37" s="11">
        <f>COUNTIFS(Tracking!V:V,A37&amp;C37,Tracking!C:C,"5v5",Tracking!U:U,"C",Tracking!X:X,"Y")</f>
        <v>1</v>
      </c>
      <c r="AF37" s="11">
        <f>COUNTIFS(Tracking!Z:Z,A37&amp;C37,Tracking!C:C,"5v5")</f>
        <v>0</v>
      </c>
      <c r="AG37" s="11">
        <f>COUNTIFS(Tracking!V:V,A37&amp;C37,Tracking!C:C,"5v5",Tracking!U:U,"C",Tracking!AA:AA,"Y")</f>
        <v>1</v>
      </c>
      <c r="AH37" s="11">
        <f>COUNTIFS(Tracking!V:V,A37&amp;C37,Tracking!C:C,"5v5",Tracking!U:U,"D",Tracking!AA:AA,"Y")</f>
        <v>0</v>
      </c>
      <c r="AI37" s="11">
        <f>COUNTIFS(Tracking!AD:AD,A37&amp;C37)</f>
        <v>0</v>
      </c>
      <c r="AJ37" s="5">
        <f>COUNTIFS(Tracking!AE:AE,A37&amp;C37,Tracking!C:C,"5v5")+AK37</f>
        <v>4</v>
      </c>
      <c r="AK37" s="5">
        <f>COUNTIFS(Tracking!AB:AB,A37&amp;C37,Tracking!C:C,"5v5")</f>
        <v>1</v>
      </c>
      <c r="AL37" s="5">
        <f>COUNTIFS(Tracking!AB:AB,A37&amp;C37,Tracking!C:C,"5v5",Tracking!AC:AC,"CLE")+COUNTIFS(Tracking!AB:AB,A37&amp;C37,Tracking!C:C,"5v5",Tracking!AC:AC,"CEX")+COUNTIFS(Tracking!AB:AB,A37&amp;C37,Tracking!C:C,"5v5",Tracking!AC:AC,"PEX")+COUNTIFS(Tracking!AE:AE,A37&amp;C37,Tracking!C:C,"5v5",Tracking!AF:AF,"CLE")+COUNTIFS(Tracking!AE:AE,A37&amp;C37,Tracking!C:C,"5v5",Tracking!AF:AF,"CEX")+COUNTIFS(Tracking!AE:AE,A37&amp;C37,Tracking!C:C,"5v5",Tracking!AF:AF,"PEX")</f>
        <v>1</v>
      </c>
      <c r="AM37" s="5">
        <f>COUNTIFS(Tracking!AB:AB,A37&amp;C37,Tracking!C:C,"5v5",Tracking!AC:AC,"CEX")+COUNTIFS(Tracking!AB:AB,A37&amp;C37,Tracking!C:C,"5v5",Tracking!AC:AC,"PEX")+COUNTIFS(Tracking!AE:AE,A37&amp;C37,Tracking!C:C,"5v5",Tracking!AF:AF,"CEX")+COUNTIFS(Tracking!AE:AE,A37&amp;C37,Tracking!C:C,"5v5",Tracking!AF:AF,"PEX")</f>
        <v>1</v>
      </c>
      <c r="AN37" s="5">
        <f>COUNTIFS(Tracking!AB:AB,A37&amp;C37,Tracking!C:C,"5v5",Tracking!AC:AC,"CEX")+COUNTIFS(Tracking!AE:AE,A37&amp;C37,Tracking!C:C,"5v5",Tracking!AF:AF,"CEX")</f>
        <v>1</v>
      </c>
      <c r="AO37" s="5">
        <f>COUNTIFS(Tracking!AB:AB,A37&amp;C37,Tracking!C:C,"5v5",Tracking!AC:AC,"PEX")</f>
        <v>0</v>
      </c>
      <c r="AP37" s="5">
        <f>COUNTIFS(Tracking!AB:AB,A37&amp;C37,Tracking!C:C,"5v5",Tracking!AC:AC,"CLE")+COUNTIFS(Tracking!AE:AE,A37&amp;C37,Tracking!C:C,"5v5",Tracking!AF:AF,"CLE")</f>
        <v>0</v>
      </c>
      <c r="AQ37" s="5">
        <f>COUNTIFS(Tracking!AB:AB,A37&amp;C37,Tracking!C:C,"5v5",Tracking!AC:AC,"MEX")</f>
        <v>1</v>
      </c>
      <c r="AR37" s="5">
        <f>COUNTIFS(Tracking!AB:AB,A37&amp;C37,Tracking!C:C,"5v5",Tracking!AF:AF,"CEX")+COUNTIFS(Tracking!AB:AB,A37&amp;C37,Tracking!C:C,"5v5",Tracking!AF:AF,"PEX")+COUNTIFS(Tracking!AB:AB,A37&amp;C37,Tracking!C:C,"5v5",Tracking!AF:AF,"CLE")+COUNTIFS(Tracking!AB:AB,A37&amp;C37,Tracking!C:C,"5v5",Tracking!AC:AC,"CEX")+COUNTIFS(Tracking!AB:AB,A37&amp;C37,Tracking!C:C,"5v5",Tracking!AC:AC,"PEX")</f>
        <v>0</v>
      </c>
      <c r="AS37" s="5">
        <f>COUNTIFS(Tracking!AB:AB,A37&amp;C37,Tracking!C:C,"5v5",Tracking!AC:AC,"BOT")+COUNTIFS(Tracking!AB:AB,A37&amp;C37,Tracking!C:C,"5v5",Tracking!AF:AF,"FEX")</f>
        <v>0</v>
      </c>
      <c r="AT37" s="5">
        <f>COUNTIFS(Tracking!AB:AB,A37&amp;C37,Tracking!C:C,"5v5",Tracking!AC:AC,"EXC")</f>
        <v>0</v>
      </c>
      <c r="AU37" s="5">
        <f>COUNTIFS(Tracking!AB:AB,A37&amp;C37,Tracking!C:C,"5v5",Tracking!AC:AC,"FEX")+COUNTIFS(Tracking!AE:AE,A37&amp;C37,Tracking!C:C,"5v5",Tracking!AF:AF,"FEX")</f>
        <v>0</v>
      </c>
      <c r="AV37" s="5">
        <f>COUNTIFS(Tracking!AB:AB,A37&amp;C37,Tracking!C:C,"5v5",Tracking!AC:AC,"CLE")+COUNTIFS(Tracking!AB:AB,A37&amp;C37,Tracking!C:C,"5v5",Tracking!AC:AC,"CEX")+COUNTIFS(Tracking!AB:AB,A37&amp;C37,Tracking!C:C,"5v5",Tracking!AC:AC,"PEX")+COUNTIFS(Tracking!AB:AB,A37&amp;C37,Tracking!C:C,"5v5",Tracking!AC:AC,"FEX")+COUNTIFS(Tracking!AB:AB,A37&amp;C37,Tracking!C:C,"5v5",Tracking!AC:AC,"CLE")</f>
        <v>0</v>
      </c>
      <c r="AW37" s="5">
        <f>COUNTIFS(Tracking!AE:AE,A37&amp;C37,Tracking!C:C,"5v5",Tracking!AF:AF,"CLE")+COUNTIFS(Tracking!AE:AE,A37&amp;C37,Tracking!C:C,"5v5",Tracking!AF:AF,"CEX")+COUNTIFS(Tracking!AE:AE,A37&amp;C37,Tracking!C:C,"5v5",Tracking!AF:AF,"PEX")+COUNTIFS(Tracking!AE:AE,A37&amp;C37,Tracking!C:C,"5v5",Tracking!AF:AF,"CLE")</f>
        <v>1</v>
      </c>
      <c r="AX37" s="1">
        <f>COUNTIFS(Tracking!W:W,A37&amp;C37,Tracking!C:C,"5v5")</f>
        <v>0</v>
      </c>
      <c r="AY37" s="1">
        <f>COUNTIFS(Tracking!W:W,A37&amp;C37,Tracking!C:C,"5v5",Tracking!U:U,"C")</f>
        <v>0</v>
      </c>
      <c r="AZ37" s="1">
        <f>COUNTIFS(Tracking!W:W,A37&amp;C37,Tracking!C:C,"5v5",Tracking!U:U,"F")</f>
        <v>0</v>
      </c>
      <c r="BA37" s="1">
        <f>COUNTIFS(Tracking!W:W,A37&amp;C37,Tracking!C:C,"5v5",Tracking!X:X,"Y")</f>
        <v>0</v>
      </c>
      <c r="BB37" s="1">
        <f>COUNTIFS(Tracking!W:W,A37&amp;C37,Tracking!C:C,"5v5",Tracking!U:U,"C",Tracking!AA:AA,"Y")</f>
        <v>0</v>
      </c>
      <c r="BC37" s="1">
        <f>COUNTIFS(Tracking!W:W,A37&amp;C37,Tracking!C:C,"5v5",Tracking!U:U,"D",Tracking!AA:AA,"Y")</f>
        <v>0</v>
      </c>
      <c r="BD37" s="10">
        <f>COUNTIFS(Tracking!V:V,A37&amp;C37,Tracking!C:C,"5v4")</f>
        <v>0</v>
      </c>
      <c r="BE37" s="10">
        <f>COUNTIFS(Tracking!V:V,A37&amp;C37,Tracking!C:C,"5v4",Tracking!U:U,"C")</f>
        <v>0</v>
      </c>
      <c r="BF37" s="10">
        <f>COUNTIFS(Tracking!V:V,A37&amp;C37,Tracking!C:C,"5v4",Tracking!X:X,"Y")</f>
        <v>0</v>
      </c>
      <c r="BG37" s="10">
        <f>COUNTIFS(Tracking!V:V,A37&amp;C37,Tracking!C:C,"4v5")</f>
        <v>0</v>
      </c>
      <c r="BH37" s="10">
        <f>COUNTIFS(Tracking!W:W,A37&amp;C37,Tracking!C:C,"5v4",Tracking!U:U,"D")+COUNTIFS(Tracking!W:W,A37&amp;C37,Tracking!C:C,"5v4",Tracking!U:U,"F")</f>
        <v>0</v>
      </c>
      <c r="BI37" s="10">
        <f>COUNTIFS(Tracking!E:E,A37,Tracking!D:D,C37,Tracking!C:C,"5v4")</f>
        <v>0</v>
      </c>
      <c r="BJ37" s="10">
        <f>COUNTIFS(Tracking!G:G,A37,Tracking!D:D,C37,Tracking!C:C,"5v4")+COUNTIFS(Tracking!H:H,A37,Tracking!D:D,C37,Tracking!C:C,"5v4")+COUNTIFS(Tracking!I:I,A37,Tracking!D:D,C37,Tracking!C:C,"5v4")</f>
        <v>0</v>
      </c>
      <c r="BK37" s="10">
        <f>COUNTIFS(Tracking!G:G,A37,Tracking!D:D,C37,Tracking!C:C,"5v4")</f>
        <v>0</v>
      </c>
      <c r="BL37" s="10">
        <f>COUNTIFS(Tracking!E:E,A37,Tracking!D:D,C37,Tracking!C:C,"5v4",Tracking!M:M,"Y")</f>
        <v>0</v>
      </c>
      <c r="BM37" s="10">
        <f>COUNTIFS(Tracking!G:G,A37,Tracking!D:D,C37,Tracking!C:C,"5v4",Tracking!M:M,"Y")</f>
        <v>0</v>
      </c>
      <c r="BN37" s="10">
        <f>COUNTIFS(Tracking!G:G,A37,Tracking!D:D,C37,Tracking!J:J,"orrl",Tracking!C:C,"5v4")+COUNTIFS(Tracking!G:G,A37,Tracking!D:D,C37,Tracking!J:J,"orrc",Tracking!C:C,"5v4")+COUNTIFS(Tracking!G:G,A37,Tracking!D:D,C37,Tracking!J:J,"orrr",Tracking!C:C,"5v4")</f>
        <v>0</v>
      </c>
      <c r="BO37" s="10">
        <f>COUNTIFS(Tracking!G:G,A37,Tracking!D:D,C37,Tracking!C:C,"5v4",Tracking!J:J,"opl")+COUNTIFS(Tracking!G:G,A37,Tracking!D:D,C37,Tracking!C:C,"5v4",Tracking!J:J,"opc")+COUNTIFS(Tracking!G:G,A37,Tracking!D:D,C37,Tracking!C:C,"5v4",Tracking!J:J,"opr")+COUNTIFS(Tracking!G:G,A37,Tracking!D:D,C37,Tracking!C:C,"5v4",Tracking!J:J,"oelpl")+COUNTIFS(Tracking!G:G,A37,Tracking!D:D,C37,Tracking!C:C,"5v4",Tracking!J:J,"oelpc")+COUNTIFS(Tracking!G:G,A37,Tracking!D:D,C37,Tracking!C:C,"5v4",Tracking!J:J,"oelpr")</f>
        <v>0</v>
      </c>
      <c r="BP37" s="10">
        <f>COUNTIFS(Tracking!G:G,A37,Tracking!D:D,C37,Tracking!C:C,"5v4",Tracking!J:J,"oell")+COUNTIFS(Tracking!G:G,A37,Tracking!D:D,C37,Tracking!C:C,"5v4",Tracking!J:J,"oelc")+COUNTIFS(Tracking!G:G,A37,Tracking!D:D,C37,Tracking!C:C,"5v4",Tracking!J:J,"oelr")</f>
        <v>0</v>
      </c>
      <c r="BQ37" s="12">
        <f>COUNTIFS(Tracking!E:E,A37,Tracking!D:D,C37,Tracking!C:C,"5v5",Tracking!F:F,"o")</f>
        <v>0</v>
      </c>
      <c r="BR37" s="12">
        <f>COUNTIFS(Tracking!E:E,A37,Tracking!D:D,C37,Tracking!C:C,"5v5",Tracking!F:F,"r")</f>
        <v>0</v>
      </c>
      <c r="BS37" s="12">
        <f>COUNTIFS(Tracking!E:E,A37,Tracking!D:D,C37,Tracking!C:C,"5v5",Tracking!F:F,"t")</f>
        <v>1</v>
      </c>
      <c r="BT37" s="12">
        <f>COUNTIFS(Tracking!G:G,A37,Tracking!D:D,C37,Tracking!C:C,"5v5",Tracking!F:F,"o")</f>
        <v>0</v>
      </c>
      <c r="BU37" s="12">
        <f>COUNTIFS(Tracking!E:E,A36,Tracking!D:D,C37,Tracking!C:C,"5v5",Tracking!F:F,"r")</f>
        <v>0</v>
      </c>
      <c r="BV37" s="12">
        <f>COUNTIFS(Tracking!G:G,A37,Tracking!D:D,C37,Tracking!C:C,"5v5",Tracking!F:F,"T")</f>
        <v>0</v>
      </c>
      <c r="BW37" s="2">
        <f t="shared" si="1"/>
        <v>0.81500000000000006</v>
      </c>
      <c r="BX37" s="2">
        <f t="shared" si="2"/>
        <v>0.59</v>
      </c>
      <c r="BY37" s="2">
        <f t="shared" si="3"/>
        <v>0.19</v>
      </c>
      <c r="BZ37" s="2">
        <f t="shared" si="4"/>
        <v>0</v>
      </c>
      <c r="CA37" s="2">
        <f t="shared" si="5"/>
        <v>3.5000000000000003E-2</v>
      </c>
      <c r="CB37" s="2">
        <f t="shared" si="6"/>
        <v>0</v>
      </c>
      <c r="CC37" s="2">
        <f t="shared" si="7"/>
        <v>0</v>
      </c>
      <c r="CD37" s="2">
        <f t="shared" si="8"/>
        <v>0.81500000000000006</v>
      </c>
    </row>
    <row r="38" spans="1:82" x14ac:dyDescent="0.35">
      <c r="A38" s="8">
        <v>41</v>
      </c>
      <c r="B38" s="8" t="s">
        <v>247</v>
      </c>
      <c r="C38" s="8" t="s">
        <v>126</v>
      </c>
      <c r="D38" s="8" t="s">
        <v>248</v>
      </c>
      <c r="E38" s="8">
        <v>49.51</v>
      </c>
      <c r="F38" s="19" t="s">
        <v>250</v>
      </c>
      <c r="AJ38" s="5">
        <f>COUNTIFS(Tracking!AE:AE,A38&amp;C38,Tracking!C:C,"5v5")+AK38</f>
        <v>1</v>
      </c>
      <c r="AK38" s="5">
        <f>COUNTIFS(Tracking!AB:AB,A38&amp;C38,Tracking!C:C,"5v5")</f>
        <v>1</v>
      </c>
      <c r="AL38" s="5">
        <f>COUNTIFS(Tracking!AB:AB,A38&amp;C38,Tracking!C:C,"5v5",Tracking!AC:AC,"CLE")+COUNTIFS(Tracking!AB:AB,A38&amp;C38,Tracking!C:C,"5v5",Tracking!AC:AC,"CEX")+COUNTIFS(Tracking!AB:AB,A38&amp;C38,Tracking!C:C,"5v5",Tracking!AC:AC,"PEX")+COUNTIFS(Tracking!AE:AE,A38&amp;C38,Tracking!C:C,"5v5",Tracking!AF:AF,"CLE")+COUNTIFS(Tracking!AE:AE,A38&amp;C38,Tracking!C:C,"5v5",Tracking!AF:AF,"CEX")+COUNTIFS(Tracking!AE:AE,A38&amp;C38,Tracking!C:C,"5v5",Tracking!AF:AF,"PEX")</f>
        <v>0</v>
      </c>
      <c r="AM38" s="5">
        <f>COUNTIFS(Tracking!AB:AB,A38&amp;C38,Tracking!C:C,"5v5",Tracking!AC:AC,"CEX")+COUNTIFS(Tracking!AB:AB,A38&amp;C38,Tracking!C:C,"5v5",Tracking!AC:AC,"PEX")+COUNTIFS(Tracking!AE:AE,A38&amp;C38,Tracking!C:C,"5v5",Tracking!AF:AF,"CEX")+COUNTIFS(Tracking!AE:AE,A38&amp;C38,Tracking!C:C,"5v5",Tracking!AF:AF,"PEX")</f>
        <v>0</v>
      </c>
      <c r="AN38" s="5">
        <f>COUNTIFS(Tracking!AB:AB,A38&amp;C38,Tracking!C:C,"5v5",Tracking!AC:AC,"CEX")+COUNTIFS(Tracking!AE:AE,A38&amp;C38,Tracking!C:C,"5v5",Tracking!AF:AF,"CEX")</f>
        <v>0</v>
      </c>
      <c r="AO38" s="5">
        <f>COUNTIFS(Tracking!AB:AB,A38&amp;C38,Tracking!C:C,"5v5",Tracking!AC:AC,"PEX")</f>
        <v>0</v>
      </c>
      <c r="AP38" s="5">
        <f>COUNTIFS(Tracking!AB:AB,A38&amp;C38,Tracking!C:C,"5v5",Tracking!AC:AC,"CLE")+COUNTIFS(Tracking!AE:AE,A38&amp;C38,Tracking!C:C,"5v5",Tracking!AF:AF,"CLE")</f>
        <v>0</v>
      </c>
      <c r="AQ38" s="5">
        <f>COUNTIFS(Tracking!AB:AB,A38&amp;C38,Tracking!C:C,"5v5",Tracking!AC:AC,"MEX")</f>
        <v>0</v>
      </c>
      <c r="AR38" s="5">
        <f>COUNTIFS(Tracking!AB:AB,A38&amp;C38,Tracking!C:C,"5v5",Tracking!AF:AF,"CEX")+COUNTIFS(Tracking!AB:AB,A38&amp;C38,Tracking!C:C,"5v5",Tracking!AF:AF,"PEX")+COUNTIFS(Tracking!AB:AB,A38&amp;C38,Tracking!C:C,"5v5",Tracking!AF:AF,"CLE")+COUNTIFS(Tracking!AB:AB,A38&amp;C38,Tracking!C:C,"5v5",Tracking!AC:AC,"CEX")+COUNTIFS(Tracking!AB:AB,A38&amp;C38,Tracking!C:C,"5v5",Tracking!AC:AC,"PEX")</f>
        <v>0</v>
      </c>
      <c r="AS38" s="5">
        <f>COUNTIFS(Tracking!AB:AB,A38&amp;C38,Tracking!C:C,"5v5",Tracking!AC:AC,"BOT")+COUNTIFS(Tracking!AB:AB,A38&amp;C38,Tracking!C:C,"5v5",Tracking!AF:AF,"FEX")</f>
        <v>1</v>
      </c>
      <c r="AT38" s="5">
        <f>COUNTIFS(Tracking!AB:AB,A38&amp;C38,Tracking!C:C,"5v5",Tracking!AC:AC,"EXC")</f>
        <v>1</v>
      </c>
      <c r="AU38" s="5">
        <f>COUNTIFS(Tracking!AB:AB,A38&amp;C38,Tracking!C:C,"5v5",Tracking!AC:AC,"FEX")+COUNTIFS(Tracking!AE:AE,A38&amp;C38,Tracking!C:C,"5v5",Tracking!AF:AF,"FEX")</f>
        <v>0</v>
      </c>
      <c r="AV38" s="5">
        <f>COUNTIFS(Tracking!AB:AB,A38&amp;C38,Tracking!C:C,"5v5",Tracking!AC:AC,"CLE")+COUNTIFS(Tracking!AB:AB,A38&amp;C38,Tracking!C:C,"5v5",Tracking!AC:AC,"CEX")+COUNTIFS(Tracking!AB:AB,A38&amp;C38,Tracking!C:C,"5v5",Tracking!AC:AC,"PEX")+COUNTIFS(Tracking!AB:AB,A38&amp;C38,Tracking!C:C,"5v5",Tracking!AC:AC,"FEX")+COUNTIFS(Tracking!AB:AB,A38&amp;C38,Tracking!C:C,"5v5",Tracking!AC:AC,"CLE")</f>
        <v>0</v>
      </c>
      <c r="AW38" s="5">
        <f>COUNTIFS(Tracking!AE:AE,A38&amp;C38,Tracking!C:C,"5v5",Tracking!AF:AF,"CLE")+COUNTIFS(Tracking!AE:AE,A38&amp;C38,Tracking!C:C,"5v5",Tracking!AF:AF,"CEX")+COUNTIFS(Tracking!AE:AE,A38&amp;C38,Tracking!C:C,"5v5",Tracking!AF:AF,"PEX")+COUNTIFS(Tracking!AE:AE,A38&amp;C38,Tracking!C:C,"5v5",Tracking!AF:AF,"CLE")</f>
        <v>0</v>
      </c>
    </row>
    <row r="39" spans="1:82" x14ac:dyDescent="0.35">
      <c r="A39" s="8">
        <v>79</v>
      </c>
      <c r="B39" s="8" t="s">
        <v>249</v>
      </c>
      <c r="C39" s="8" t="s">
        <v>119</v>
      </c>
      <c r="D39" s="8" t="s">
        <v>248</v>
      </c>
      <c r="E39" s="8">
        <v>49.51</v>
      </c>
      <c r="F39" s="19" t="s">
        <v>250</v>
      </c>
      <c r="AJ39" s="5">
        <f>COUNTIFS(Tracking!AE:AE,A39&amp;C39,Tracking!C:C,"5v5")+AK39</f>
        <v>3</v>
      </c>
      <c r="AK39" s="5">
        <f>COUNTIFS(Tracking!AB:AB,A39&amp;C39,Tracking!C:C,"5v5")</f>
        <v>3</v>
      </c>
      <c r="AL39" s="5">
        <f>COUNTIFS(Tracking!AB:AB,A39&amp;C39,Tracking!C:C,"5v5",Tracking!AC:AC,"CLE")+COUNTIFS(Tracking!AB:AB,A39&amp;C39,Tracking!C:C,"5v5",Tracking!AC:AC,"CEX")+COUNTIFS(Tracking!AB:AB,A39&amp;C39,Tracking!C:C,"5v5",Tracking!AC:AC,"PEX")+COUNTIFS(Tracking!AE:AE,A39&amp;C39,Tracking!C:C,"5v5",Tracking!AF:AF,"CLE")+COUNTIFS(Tracking!AE:AE,A39&amp;C39,Tracking!C:C,"5v5",Tracking!AF:AF,"CEX")+COUNTIFS(Tracking!AE:AE,A39&amp;C39,Tracking!C:C,"5v5",Tracking!AF:AF,"PEX")</f>
        <v>1</v>
      </c>
      <c r="AM39" s="5">
        <f>COUNTIFS(Tracking!AB:AB,A39&amp;C39,Tracking!C:C,"5v5",Tracking!AC:AC,"CEX")+COUNTIFS(Tracking!AB:AB,A39&amp;C39,Tracking!C:C,"5v5",Tracking!AC:AC,"PEX")+COUNTIFS(Tracking!AE:AE,A39&amp;C39,Tracking!C:C,"5v5",Tracking!AF:AF,"CEX")+COUNTIFS(Tracking!AE:AE,A39&amp;C39,Tracking!C:C,"5v5",Tracking!AF:AF,"PEX")</f>
        <v>1</v>
      </c>
      <c r="AN39" s="5">
        <f>COUNTIFS(Tracking!AB:AB,A39&amp;C39,Tracking!C:C,"5v5",Tracking!AC:AC,"CEX")+COUNTIFS(Tracking!AE:AE,A39&amp;C39,Tracking!C:C,"5v5",Tracking!AF:AF,"CEX")</f>
        <v>0</v>
      </c>
      <c r="AO39" s="5">
        <f>COUNTIFS(Tracking!AB:AB,A39&amp;C39,Tracking!C:C,"5v5",Tracking!AC:AC,"PEX")</f>
        <v>1</v>
      </c>
      <c r="AP39" s="5">
        <f>COUNTIFS(Tracking!AB:AB,A39&amp;C39,Tracking!C:C,"5v5",Tracking!AC:AC,"CLE")+COUNTIFS(Tracking!AE:AE,A39&amp;C39,Tracking!C:C,"5v5",Tracking!AF:AF,"CLE")</f>
        <v>0</v>
      </c>
      <c r="AQ39" s="5">
        <f>COUNTIFS(Tracking!AB:AB,A39&amp;C39,Tracking!C:C,"5v5",Tracking!AC:AC,"MEX")</f>
        <v>0</v>
      </c>
      <c r="AR39" s="5">
        <f>COUNTIFS(Tracking!AB:AB,A39&amp;C39,Tracking!C:C,"5v5",Tracking!AF:AF,"CEX")+COUNTIFS(Tracking!AB:AB,A39&amp;C39,Tracking!C:C,"5v5",Tracking!AF:AF,"PEX")+COUNTIFS(Tracking!AB:AB,A39&amp;C39,Tracking!C:C,"5v5",Tracking!AF:AF,"CLE")+COUNTIFS(Tracking!AB:AB,A39&amp;C39,Tracking!C:C,"5v5",Tracking!AC:AC,"CEX")+COUNTIFS(Tracking!AB:AB,A39&amp;C39,Tracking!C:C,"5v5",Tracking!AC:AC,"PEX")</f>
        <v>3</v>
      </c>
      <c r="AS39" s="5">
        <f>COUNTIFS(Tracking!AB:AB,A39&amp;C39,Tracking!C:C,"5v5",Tracking!AC:AC,"BOT")+COUNTIFS(Tracking!AB:AB,A39&amp;C39,Tracking!C:C,"5v5",Tracking!AF:AF,"FEX")</f>
        <v>0</v>
      </c>
      <c r="AT39" s="5">
        <f>COUNTIFS(Tracking!AB:AB,A39&amp;C39,Tracking!C:C,"5v5",Tracking!AC:AC,"EXC")</f>
        <v>1</v>
      </c>
      <c r="AU39" s="5">
        <f>COUNTIFS(Tracking!AB:AB,A39&amp;C39,Tracking!C:C,"5v5",Tracking!AC:AC,"FEX")+COUNTIFS(Tracking!AE:AE,A39&amp;C39,Tracking!C:C,"5v5",Tracking!AF:AF,"FEX")</f>
        <v>1</v>
      </c>
      <c r="AV39" s="5">
        <f>COUNTIFS(Tracking!AB:AB,A39&amp;C39,Tracking!C:C,"5v5",Tracking!AC:AC,"CLE")+COUNTIFS(Tracking!AB:AB,A39&amp;C39,Tracking!C:C,"5v5",Tracking!AC:AC,"CEX")+COUNTIFS(Tracking!AB:AB,A39&amp;C39,Tracking!C:C,"5v5",Tracking!AC:AC,"PEX")+COUNTIFS(Tracking!AB:AB,A39&amp;C39,Tracking!C:C,"5v5",Tracking!AC:AC,"FEX")+COUNTIFS(Tracking!AB:AB,A39&amp;C39,Tracking!C:C,"5v5",Tracking!AC:AC,"CLE")</f>
        <v>2</v>
      </c>
      <c r="AW39" s="5">
        <f>COUNTIFS(Tracking!AE:AE,A39&amp;C39,Tracking!C:C,"5v5",Tracking!AF:AF,"CLE")+COUNTIFS(Tracking!AE:AE,A39&amp;C39,Tracking!C:C,"5v5",Tracking!AF:AF,"CEX")+COUNTIFS(Tracking!AE:AE,A39&amp;C39,Tracking!C:C,"5v5",Tracking!AF:AF,"PEX")+COUNTIFS(Tracking!AE:AE,A39&amp;C39,Tracking!C:C,"5v5",Tracking!AF:AF,"CLE")</f>
        <v>0</v>
      </c>
    </row>
    <row r="40" spans="1:82" x14ac:dyDescent="0.35">
      <c r="E40" s="8"/>
      <c r="F40" s="8"/>
    </row>
    <row r="41" spans="1:82" x14ac:dyDescent="0.35">
      <c r="E41" s="8"/>
      <c r="F41" s="8"/>
    </row>
    <row r="42" spans="1:82" x14ac:dyDescent="0.35">
      <c r="E42" s="8"/>
      <c r="F42" s="8"/>
    </row>
    <row r="43" spans="1:82" x14ac:dyDescent="0.35">
      <c r="E43" s="8"/>
      <c r="F43" s="8"/>
    </row>
    <row r="44" spans="1:82" x14ac:dyDescent="0.35">
      <c r="E44" s="8"/>
      <c r="F44" s="8"/>
    </row>
    <row r="45" spans="1:82" x14ac:dyDescent="0.35">
      <c r="E45" s="8"/>
      <c r="F45" s="8"/>
    </row>
    <row r="46" spans="1:82" x14ac:dyDescent="0.35">
      <c r="E46" s="8"/>
      <c r="F46" s="8"/>
    </row>
    <row r="47" spans="1:82" x14ac:dyDescent="0.35">
      <c r="E47" s="8"/>
      <c r="F47" s="8"/>
    </row>
    <row r="48" spans="1:82" x14ac:dyDescent="0.35">
      <c r="E48" s="8"/>
      <c r="F48" s="8"/>
    </row>
    <row r="49" spans="5:6" x14ac:dyDescent="0.35">
      <c r="E49" s="8"/>
      <c r="F49" s="8"/>
    </row>
    <row r="50" spans="5:6" x14ac:dyDescent="0.35">
      <c r="E50" s="8"/>
      <c r="F50" s="8"/>
    </row>
    <row r="51" spans="5:6" x14ac:dyDescent="0.35">
      <c r="E51" s="8"/>
      <c r="F51" s="8"/>
    </row>
    <row r="52" spans="5:6" x14ac:dyDescent="0.35">
      <c r="E52" s="8"/>
      <c r="F52" s="8"/>
    </row>
    <row r="53" spans="5:6" x14ac:dyDescent="0.35">
      <c r="E53" s="8"/>
      <c r="F53" s="8"/>
    </row>
    <row r="54" spans="5:6" x14ac:dyDescent="0.35">
      <c r="E54" s="8"/>
      <c r="F54" s="8"/>
    </row>
    <row r="55" spans="5:6" x14ac:dyDescent="0.35">
      <c r="E55" s="8"/>
      <c r="F55" s="8"/>
    </row>
    <row r="56" spans="5:6" x14ac:dyDescent="0.35">
      <c r="E56" s="8"/>
      <c r="F56" s="8"/>
    </row>
    <row r="57" spans="5:6" x14ac:dyDescent="0.35">
      <c r="E57" s="8"/>
      <c r="F57" s="8"/>
    </row>
    <row r="58" spans="5:6" x14ac:dyDescent="0.35">
      <c r="E58" s="8"/>
      <c r="F58" s="8"/>
    </row>
    <row r="59" spans="5:6" x14ac:dyDescent="0.35">
      <c r="E59" s="8"/>
      <c r="F59" s="8"/>
    </row>
    <row r="60" spans="5:6" x14ac:dyDescent="0.35">
      <c r="E60" s="8"/>
      <c r="F60" s="8"/>
    </row>
    <row r="61" spans="5:6" x14ac:dyDescent="0.35">
      <c r="E61" s="8"/>
      <c r="F61" s="8"/>
    </row>
    <row r="62" spans="5:6" x14ac:dyDescent="0.35">
      <c r="E62" s="8"/>
      <c r="F62" s="8"/>
    </row>
    <row r="63" spans="5:6" x14ac:dyDescent="0.35">
      <c r="E63" s="8"/>
      <c r="F63" s="8"/>
    </row>
    <row r="64" spans="5:6" x14ac:dyDescent="0.35">
      <c r="E64" s="8"/>
      <c r="F64" s="8"/>
    </row>
    <row r="65" spans="5:68" x14ac:dyDescent="0.35">
      <c r="E65" s="8"/>
      <c r="F65" s="8"/>
    </row>
    <row r="66" spans="5:68" x14ac:dyDescent="0.35">
      <c r="E66" s="8"/>
      <c r="F66" s="8"/>
    </row>
    <row r="67" spans="5:68" x14ac:dyDescent="0.35">
      <c r="E67" s="8"/>
      <c r="F67" s="8"/>
    </row>
    <row r="68" spans="5:68" x14ac:dyDescent="0.35">
      <c r="E68" s="8"/>
      <c r="F68" s="8"/>
    </row>
    <row r="69" spans="5:68" x14ac:dyDescent="0.35">
      <c r="E69" s="8"/>
      <c r="F69" s="8"/>
    </row>
    <row r="70" spans="5:68" x14ac:dyDescent="0.35">
      <c r="E70" s="8"/>
      <c r="F70" s="8"/>
    </row>
    <row r="71" spans="5:68" x14ac:dyDescent="0.35">
      <c r="E71" s="8"/>
      <c r="F71" s="8"/>
    </row>
    <row r="72" spans="5:68" x14ac:dyDescent="0.35">
      <c r="E72" s="8"/>
      <c r="F72" s="8"/>
    </row>
    <row r="73" spans="5:68" x14ac:dyDescent="0.35">
      <c r="E73" s="8"/>
      <c r="F73" s="8"/>
    </row>
    <row r="74" spans="5:68" x14ac:dyDescent="0.35">
      <c r="BE74" s="10">
        <f>COUNTIFS(Tracking!V:V,A74&amp;C74,Tracking!C:C,"5v4",Tracking!U:U,"C")</f>
        <v>0</v>
      </c>
      <c r="BF74" s="10">
        <f>COUNTIFS(Tracking!V:V,A74&amp;C74,Tracking!C:C,"5v4",Tracking!X:X,"Y")</f>
        <v>0</v>
      </c>
      <c r="BG74" s="10">
        <f>COUNTIFS(Tracking!V:V,A74&amp;C74,Tracking!C:C,"4v5")</f>
        <v>2</v>
      </c>
      <c r="BH74" s="10">
        <f>COUNTIFS(Tracking!W:W,A74&amp;C74,Tracking!C:C,"5v4",Tracking!U:U,"D")+COUNTIFS(Tracking!W:W,A74&amp;C74,Tracking!C:C,"5v4",Tracking!U:U,"F")</f>
        <v>0</v>
      </c>
      <c r="BN74" s="10">
        <f>COUNTIFS(Tracking!G:G,A74,Tracking!D:D,C74,Tracking!J:J,"orrl",Tracking!C:C,"5v4")+COUNTIFS(Tracking!G:G,A74,Tracking!D:D,C74,Tracking!J:J,"orrc",Tracking!C:C,"5v4")+COUNTIFS(Tracking!G:G,A74,Tracking!D:D,C74,Tracking!J:J,"orrr",Tracking!C:C,"5v4")</f>
        <v>0</v>
      </c>
      <c r="BO74" s="10">
        <f>COUNTIFS(Tracking!G:G,A74,Tracking!D:D,C39,Tracking!C:C,"5v4",Tracking!J:J,"opl")+COUNTIFS(Tracking!G:G,A74,Tracking!D:D,C39,Tracking!C:C,"5v4",Tracking!J:J,"opc")+COUNTIFS(Tracking!G:G,A74,Tracking!D:D,C39,Tracking!C:C,"5v4",Tracking!J:J,"opr")+COUNTIFS(Tracking!G:G,A74,Tracking!D:D,C39,Tracking!C:C,"5v4",Tracking!J:J,"oelpl")+COUNTIFS(Tracking!G:G,A74,Tracking!D:D,C39,Tracking!C:C,"5v4",Tracking!J:J,"oelpc")+COUNTIFS(Tracking!G:G,A74,Tracking!D:D,C39,Tracking!C:C,"5v4",Tracking!J:J,"oelpr")</f>
        <v>0</v>
      </c>
      <c r="BP74" s="10">
        <f>COUNTIFS(Tracking!G:G,A74,Tracking!D:D,C74,Tracking!C:C,"5v4",Tracking!J:J,"oell")+COUNTIFS(Tracking!G:G,A74,Tracking!D:D,C74,Tracking!C:C,"5v4",Tracking!J:J,"oelc")+COUNTIFS(Tracking!G:G,A74,Tracking!D:D,C74,Tracking!C:C,"5v4",Tracking!J:J,"oelr")</f>
        <v>0</v>
      </c>
    </row>
    <row r="75" spans="5:68" x14ac:dyDescent="0.35">
      <c r="BE75" s="10">
        <f>COUNTIFS(Tracking!V:V,A75&amp;C75,Tracking!C:C,"5v4",Tracking!U:U,"C")</f>
        <v>0</v>
      </c>
      <c r="BF75" s="10">
        <f>COUNTIFS(Tracking!V:V,A75&amp;C75,Tracking!C:C,"5v4",Tracking!X:X,"Y")</f>
        <v>0</v>
      </c>
      <c r="BG75" s="10">
        <f>COUNTIFS(Tracking!V:V,A75&amp;C75,Tracking!C:C,"4v5")</f>
        <v>2</v>
      </c>
      <c r="BH75" s="10">
        <f>COUNTIFS(Tracking!W:W,A75&amp;C75,Tracking!C:C,"5v4",Tracking!U:U,"D")+COUNTIFS(Tracking!W:W,A75&amp;C75,Tracking!C:C,"5v4",Tracking!U:U,"F")</f>
        <v>0</v>
      </c>
      <c r="BN75" s="10">
        <f>COUNTIFS(Tracking!G:G,A75,Tracking!D:D,C75,Tracking!J:J,"orrl",Tracking!C:C,"5v4")+COUNTIFS(Tracking!G:G,A75,Tracking!D:D,C75,Tracking!J:J,"orrc",Tracking!C:C,"5v4")+COUNTIFS(Tracking!G:G,A75,Tracking!D:D,C75,Tracking!J:J,"orrr",Tracking!C:C,"5v4")</f>
        <v>0</v>
      </c>
      <c r="BO75" s="10">
        <f>COUNTIFS(Tracking!G:G,A75,Tracking!D:D,C40,Tracking!C:C,"5v4",Tracking!J:J,"opl")+COUNTIFS(Tracking!G:G,A75,Tracking!D:D,C40,Tracking!C:C,"5v4",Tracking!J:J,"opc")+COUNTIFS(Tracking!G:G,A75,Tracking!D:D,C40,Tracking!C:C,"5v4",Tracking!J:J,"opr")+COUNTIFS(Tracking!G:G,A75,Tracking!D:D,C40,Tracking!C:C,"5v4",Tracking!J:J,"oelpl")+COUNTIFS(Tracking!G:G,A75,Tracking!D:D,C40,Tracking!C:C,"5v4",Tracking!J:J,"oelpc")+COUNTIFS(Tracking!G:G,A75,Tracking!D:D,C40,Tracking!C:C,"5v4",Tracking!J:J,"oelpr")</f>
        <v>0</v>
      </c>
      <c r="BP75" s="10">
        <f>COUNTIFS(Tracking!G:G,A75,Tracking!D:D,C75,Tracking!C:C,"5v4",Tracking!J:J,"oell")+COUNTIFS(Tracking!G:G,A75,Tracking!D:D,C75,Tracking!C:C,"5v4",Tracking!J:J,"oelc")+COUNTIFS(Tracking!G:G,A75,Tracking!D:D,C75,Tracking!C:C,"5v4",Tracking!J:J,"oelr")</f>
        <v>0</v>
      </c>
    </row>
    <row r="76" spans="5:68" x14ac:dyDescent="0.35">
      <c r="BE76" s="10">
        <f>COUNTIFS(Tracking!V:V,A76&amp;C76,Tracking!C:C,"5v4",Tracking!U:U,"C")</f>
        <v>0</v>
      </c>
      <c r="BF76" s="10">
        <f>COUNTIFS(Tracking!V:V,A76&amp;C76,Tracking!C:C,"5v4",Tracking!X:X,"Y")</f>
        <v>0</v>
      </c>
      <c r="BG76" s="10">
        <f>COUNTIFS(Tracking!V:V,A76&amp;C76,Tracking!C:C,"4v5")</f>
        <v>2</v>
      </c>
      <c r="BH76" s="10">
        <f>COUNTIFS(Tracking!W:W,A76&amp;C76,Tracking!C:C,"5v4",Tracking!U:U,"D")+COUNTIFS(Tracking!W:W,A76&amp;C76,Tracking!C:C,"5v4",Tracking!U:U,"F")</f>
        <v>0</v>
      </c>
      <c r="BN76" s="10">
        <f>COUNTIFS(Tracking!G:G,A76,Tracking!D:D,C76,Tracking!J:J,"orrl",Tracking!C:C,"5v4")+COUNTIFS(Tracking!G:G,A76,Tracking!D:D,C76,Tracking!J:J,"orrc",Tracking!C:C,"5v4")+COUNTIFS(Tracking!G:G,A76,Tracking!D:D,C76,Tracking!J:J,"orrr",Tracking!C:C,"5v4")</f>
        <v>0</v>
      </c>
      <c r="BO76" s="10">
        <f>COUNTIFS(Tracking!G:G,A76,Tracking!D:D,C41,Tracking!C:C,"5v4",Tracking!J:J,"opl")+COUNTIFS(Tracking!G:G,A76,Tracking!D:D,C41,Tracking!C:C,"5v4",Tracking!J:J,"opc")+COUNTIFS(Tracking!G:G,A76,Tracking!D:D,C41,Tracking!C:C,"5v4",Tracking!J:J,"opr")+COUNTIFS(Tracking!G:G,A76,Tracking!D:D,C41,Tracking!C:C,"5v4",Tracking!J:J,"oelpl")+COUNTIFS(Tracking!G:G,A76,Tracking!D:D,C41,Tracking!C:C,"5v4",Tracking!J:J,"oelpc")+COUNTIFS(Tracking!G:G,A76,Tracking!D:D,C41,Tracking!C:C,"5v4",Tracking!J:J,"oelpr")</f>
        <v>0</v>
      </c>
      <c r="BP76" s="10">
        <f>COUNTIFS(Tracking!G:G,A76,Tracking!D:D,C76,Tracking!C:C,"5v4",Tracking!J:J,"oell")+COUNTIFS(Tracking!G:G,A76,Tracking!D:D,C76,Tracking!C:C,"5v4",Tracking!J:J,"oelc")+COUNTIFS(Tracking!G:G,A76,Tracking!D:D,C76,Tracking!C:C,"5v4",Tracking!J:J,"oelr")</f>
        <v>0</v>
      </c>
    </row>
    <row r="77" spans="5:68" x14ac:dyDescent="0.35">
      <c r="BE77" s="10">
        <f>COUNTIFS(Tracking!V:V,A77&amp;C77,Tracking!C:C,"5v4",Tracking!U:U,"C")</f>
        <v>0</v>
      </c>
      <c r="BF77" s="10">
        <f>COUNTIFS(Tracking!V:V,A77&amp;C77,Tracking!C:C,"5v4",Tracking!X:X,"Y")</f>
        <v>0</v>
      </c>
      <c r="BG77" s="10">
        <f>COUNTIFS(Tracking!V:V,A77&amp;C77,Tracking!C:C,"4v5")</f>
        <v>2</v>
      </c>
      <c r="BH77" s="10">
        <f>COUNTIFS(Tracking!W:W,A77&amp;C77,Tracking!C:C,"5v4",Tracking!U:U,"D")+COUNTIFS(Tracking!W:W,A77&amp;C77,Tracking!C:C,"5v4",Tracking!U:U,"F")</f>
        <v>0</v>
      </c>
      <c r="BN77" s="10">
        <f>COUNTIFS(Tracking!G:G,A77,Tracking!D:D,C77,Tracking!J:J,"orrl",Tracking!C:C,"5v4")+COUNTIFS(Tracking!G:G,A77,Tracking!D:D,C77,Tracking!J:J,"orrc",Tracking!C:C,"5v4")+COUNTIFS(Tracking!G:G,A77,Tracking!D:D,C77,Tracking!J:J,"orrr",Tracking!C:C,"5v4")</f>
        <v>0</v>
      </c>
      <c r="BO77" s="10">
        <f>COUNTIFS(Tracking!G:G,A77,Tracking!D:D,C42,Tracking!C:C,"5v4",Tracking!J:J,"opl")+COUNTIFS(Tracking!G:G,A77,Tracking!D:D,C42,Tracking!C:C,"5v4",Tracking!J:J,"opc")+COUNTIFS(Tracking!G:G,A77,Tracking!D:D,C42,Tracking!C:C,"5v4",Tracking!J:J,"opr")+COUNTIFS(Tracking!G:G,A77,Tracking!D:D,C42,Tracking!C:C,"5v4",Tracking!J:J,"oelpl")+COUNTIFS(Tracking!G:G,A77,Tracking!D:D,C42,Tracking!C:C,"5v4",Tracking!J:J,"oelpc")+COUNTIFS(Tracking!G:G,A77,Tracking!D:D,C42,Tracking!C:C,"5v4",Tracking!J:J,"oelpr")</f>
        <v>0</v>
      </c>
      <c r="BP77" s="10">
        <f>COUNTIFS(Tracking!G:G,A77,Tracking!D:D,C77,Tracking!C:C,"5v4",Tracking!J:J,"oell")+COUNTIFS(Tracking!G:G,A77,Tracking!D:D,C77,Tracking!C:C,"5v4",Tracking!J:J,"oelc")+COUNTIFS(Tracking!G:G,A77,Tracking!D:D,C77,Tracking!C:C,"5v4",Tracking!J:J,"oelr")</f>
        <v>0</v>
      </c>
    </row>
    <row r="78" spans="5:68" x14ac:dyDescent="0.35">
      <c r="BE78" s="10">
        <f>COUNTIFS(Tracking!V:V,A78&amp;C78,Tracking!C:C,"5v4",Tracking!U:U,"C")</f>
        <v>0</v>
      </c>
      <c r="BF78" s="10">
        <f>COUNTIFS(Tracking!V:V,A78&amp;C78,Tracking!C:C,"5v4",Tracking!X:X,"Y")</f>
        <v>0</v>
      </c>
      <c r="BG78" s="10">
        <f>COUNTIFS(Tracking!V:V,A78&amp;C78,Tracking!C:C,"4v5")</f>
        <v>2</v>
      </c>
      <c r="BH78" s="10">
        <f>COUNTIFS(Tracking!W:W,A78&amp;C78,Tracking!C:C,"5v4",Tracking!U:U,"D")+COUNTIFS(Tracking!W:W,A78&amp;C78,Tracking!C:C,"5v4",Tracking!U:U,"F")</f>
        <v>0</v>
      </c>
      <c r="BN78" s="10">
        <f>COUNTIFS(Tracking!G:G,A78,Tracking!D:D,C78,Tracking!J:J,"orrl",Tracking!C:C,"5v4")+COUNTIFS(Tracking!G:G,A78,Tracking!D:D,C78,Tracking!J:J,"orrc",Tracking!C:C,"5v4")+COUNTIFS(Tracking!G:G,A78,Tracking!D:D,C78,Tracking!J:J,"orrr",Tracking!C:C,"5v4")</f>
        <v>0</v>
      </c>
      <c r="BO78" s="10">
        <f>COUNTIFS(Tracking!G:G,A78,Tracking!D:D,C43,Tracking!C:C,"5v4",Tracking!J:J,"opl")+COUNTIFS(Tracking!G:G,A78,Tracking!D:D,C43,Tracking!C:C,"5v4",Tracking!J:J,"opc")+COUNTIFS(Tracking!G:G,A78,Tracking!D:D,C43,Tracking!C:C,"5v4",Tracking!J:J,"opr")+COUNTIFS(Tracking!G:G,A78,Tracking!D:D,C43,Tracking!C:C,"5v4",Tracking!J:J,"oelpl")+COUNTIFS(Tracking!G:G,A78,Tracking!D:D,C43,Tracking!C:C,"5v4",Tracking!J:J,"oelpc")+COUNTIFS(Tracking!G:G,A78,Tracking!D:D,C43,Tracking!C:C,"5v4",Tracking!J:J,"oelpr")</f>
        <v>0</v>
      </c>
      <c r="BP78" s="10">
        <f>COUNTIFS(Tracking!G:G,A78,Tracking!D:D,C78,Tracking!C:C,"5v4",Tracking!J:J,"oell")+COUNTIFS(Tracking!G:G,A78,Tracking!D:D,C78,Tracking!C:C,"5v4",Tracking!J:J,"oelc")+COUNTIFS(Tracking!G:G,A78,Tracking!D:D,C78,Tracking!C:C,"5v4",Tracking!J:J,"oelr")</f>
        <v>0</v>
      </c>
    </row>
    <row r="79" spans="5:68" x14ac:dyDescent="0.35">
      <c r="BE79" s="10">
        <f>COUNTIFS(Tracking!V:V,A79&amp;C79,Tracking!C:C,"5v4",Tracking!U:U,"C")</f>
        <v>0</v>
      </c>
      <c r="BF79" s="10">
        <f>COUNTIFS(Tracking!V:V,A79&amp;C79,Tracking!C:C,"5v4",Tracking!X:X,"Y")</f>
        <v>0</v>
      </c>
      <c r="BG79" s="10">
        <f>COUNTIFS(Tracking!V:V,A79&amp;C79,Tracking!C:C,"4v5")</f>
        <v>2</v>
      </c>
      <c r="BH79" s="10">
        <f>COUNTIFS(Tracking!W:W,A79&amp;C79,Tracking!C:C,"5v4",Tracking!U:U,"D")+COUNTIFS(Tracking!W:W,A79&amp;C79,Tracking!C:C,"5v4",Tracking!U:U,"F")</f>
        <v>0</v>
      </c>
      <c r="BN79" s="10">
        <f>COUNTIFS(Tracking!G:G,A79,Tracking!D:D,C79,Tracking!J:J,"orrl",Tracking!C:C,"5v4")+COUNTIFS(Tracking!G:G,A79,Tracking!D:D,C79,Tracking!J:J,"orrc",Tracking!C:C,"5v4")+COUNTIFS(Tracking!G:G,A79,Tracking!D:D,C79,Tracking!J:J,"orrr",Tracking!C:C,"5v4")</f>
        <v>0</v>
      </c>
      <c r="BO79" s="10">
        <f>COUNTIFS(Tracking!G:G,A79,Tracking!D:D,C44,Tracking!C:C,"5v4",Tracking!J:J,"opl")+COUNTIFS(Tracking!G:G,A79,Tracking!D:D,C44,Tracking!C:C,"5v4",Tracking!J:J,"opc")+COUNTIFS(Tracking!G:G,A79,Tracking!D:D,C44,Tracking!C:C,"5v4",Tracking!J:J,"opr")+COUNTIFS(Tracking!G:G,A79,Tracking!D:D,C44,Tracking!C:C,"5v4",Tracking!J:J,"oelpl")+COUNTIFS(Tracking!G:G,A79,Tracking!D:D,C44,Tracking!C:C,"5v4",Tracking!J:J,"oelpc")+COUNTIFS(Tracking!G:G,A79,Tracking!D:D,C44,Tracking!C:C,"5v4",Tracking!J:J,"oelpr")</f>
        <v>0</v>
      </c>
      <c r="BP79" s="10">
        <f>COUNTIFS(Tracking!G:G,A79,Tracking!D:D,C79,Tracking!C:C,"5v4",Tracking!J:J,"oell")+COUNTIFS(Tracking!G:G,A79,Tracking!D:D,C79,Tracking!C:C,"5v4",Tracking!J:J,"oelc")+COUNTIFS(Tracking!G:G,A79,Tracking!D:D,C79,Tracking!C:C,"5v4",Tracking!J:J,"oelr")</f>
        <v>0</v>
      </c>
    </row>
    <row r="80" spans="5:68" x14ac:dyDescent="0.35">
      <c r="BE80" s="10">
        <f>COUNTIFS(Tracking!V:V,A80&amp;C80,Tracking!C:C,"5v4",Tracking!U:U,"C")</f>
        <v>0</v>
      </c>
      <c r="BF80" s="10">
        <f>COUNTIFS(Tracking!V:V,A80&amp;C80,Tracking!C:C,"5v4",Tracking!X:X,"Y")</f>
        <v>0</v>
      </c>
      <c r="BG80" s="10">
        <f>COUNTIFS(Tracking!V:V,A80&amp;C80,Tracking!C:C,"4v5")</f>
        <v>2</v>
      </c>
      <c r="BH80" s="10">
        <f>COUNTIFS(Tracking!W:W,A80&amp;C80,Tracking!C:C,"5v4",Tracking!U:U,"D")+COUNTIFS(Tracking!W:W,A80&amp;C80,Tracking!C:C,"5v4",Tracking!U:U,"F")</f>
        <v>0</v>
      </c>
      <c r="BN80" s="10">
        <f>COUNTIFS(Tracking!G:G,A80,Tracking!D:D,C80,Tracking!J:J,"orrl",Tracking!C:C,"5v4")+COUNTIFS(Tracking!G:G,A80,Tracking!D:D,C80,Tracking!J:J,"orrc",Tracking!C:C,"5v4")+COUNTIFS(Tracking!G:G,A80,Tracking!D:D,C80,Tracking!J:J,"orrr",Tracking!C:C,"5v4")</f>
        <v>0</v>
      </c>
      <c r="BO80" s="10">
        <f>COUNTIFS(Tracking!G:G,A80,Tracking!D:D,C45,Tracking!C:C,"5v4",Tracking!J:J,"opl")+COUNTIFS(Tracking!G:G,A80,Tracking!D:D,C45,Tracking!C:C,"5v4",Tracking!J:J,"opc")+COUNTIFS(Tracking!G:G,A80,Tracking!D:D,C45,Tracking!C:C,"5v4",Tracking!J:J,"opr")+COUNTIFS(Tracking!G:G,A80,Tracking!D:D,C45,Tracking!C:C,"5v4",Tracking!J:J,"oelpl")+COUNTIFS(Tracking!G:G,A80,Tracking!D:D,C45,Tracking!C:C,"5v4",Tracking!J:J,"oelpc")+COUNTIFS(Tracking!G:G,A80,Tracking!D:D,C45,Tracking!C:C,"5v4",Tracking!J:J,"oelpr")</f>
        <v>0</v>
      </c>
      <c r="BP80" s="10">
        <f>COUNTIFS(Tracking!G:G,A80,Tracking!D:D,C80,Tracking!C:C,"5v4",Tracking!J:J,"oell")+COUNTIFS(Tracking!G:G,A80,Tracking!D:D,C80,Tracking!C:C,"5v4",Tracking!J:J,"oelc")+COUNTIFS(Tracking!G:G,A80,Tracking!D:D,C80,Tracking!C:C,"5v4",Tracking!J:J,"oelr")</f>
        <v>0</v>
      </c>
    </row>
    <row r="81" spans="57:68" x14ac:dyDescent="0.35">
      <c r="BE81" s="10">
        <f>COUNTIFS(Tracking!V:V,A81&amp;C81,Tracking!C:C,"5v4",Tracking!U:U,"C")</f>
        <v>0</v>
      </c>
      <c r="BF81" s="10">
        <f>COUNTIFS(Tracking!V:V,A81&amp;C81,Tracking!C:C,"5v4",Tracking!X:X,"Y")</f>
        <v>0</v>
      </c>
      <c r="BG81" s="10">
        <f>COUNTIFS(Tracking!V:V,A81&amp;C81,Tracking!C:C,"4v5")</f>
        <v>2</v>
      </c>
      <c r="BH81" s="10">
        <f>COUNTIFS(Tracking!W:W,A81&amp;C81,Tracking!C:C,"5v4",Tracking!U:U,"D")+COUNTIFS(Tracking!W:W,A81&amp;C81,Tracking!C:C,"5v4",Tracking!U:U,"F")</f>
        <v>0</v>
      </c>
      <c r="BN81" s="10">
        <f>COUNTIFS(Tracking!G:G,A81,Tracking!D:D,C81,Tracking!J:J,"orrl",Tracking!C:C,"5v4")+COUNTIFS(Tracking!G:G,A81,Tracking!D:D,C81,Tracking!J:J,"orrc",Tracking!C:C,"5v4")+COUNTIFS(Tracking!G:G,A81,Tracking!D:D,C81,Tracking!J:J,"orrr",Tracking!C:C,"5v4")</f>
        <v>0</v>
      </c>
      <c r="BO81" s="10">
        <f>COUNTIFS(Tracking!G:G,A81,Tracking!D:D,C46,Tracking!C:C,"5v4",Tracking!J:J,"opl")+COUNTIFS(Tracking!G:G,A81,Tracking!D:D,C46,Tracking!C:C,"5v4",Tracking!J:J,"opc")+COUNTIFS(Tracking!G:G,A81,Tracking!D:D,C46,Tracking!C:C,"5v4",Tracking!J:J,"opr")+COUNTIFS(Tracking!G:G,A81,Tracking!D:D,C46,Tracking!C:C,"5v4",Tracking!J:J,"oelpl")+COUNTIFS(Tracking!G:G,A81,Tracking!D:D,C46,Tracking!C:C,"5v4",Tracking!J:J,"oelpc")+COUNTIFS(Tracking!G:G,A81,Tracking!D:D,C46,Tracking!C:C,"5v4",Tracking!J:J,"oelpr")</f>
        <v>0</v>
      </c>
      <c r="BP81" s="10">
        <f>COUNTIFS(Tracking!G:G,A81,Tracking!D:D,C81,Tracking!C:C,"5v4",Tracking!J:J,"oell")+COUNTIFS(Tracking!G:G,A81,Tracking!D:D,C81,Tracking!C:C,"5v4",Tracking!J:J,"oelc")+COUNTIFS(Tracking!G:G,A81,Tracking!D:D,C81,Tracking!C:C,"5v4",Tracking!J:J,"oelr")</f>
        <v>0</v>
      </c>
    </row>
    <row r="82" spans="57:68" x14ac:dyDescent="0.35">
      <c r="BE82" s="10">
        <f>COUNTIFS(Tracking!V:V,A82&amp;C82,Tracking!C:C,"5v4",Tracking!U:U,"C")</f>
        <v>0</v>
      </c>
      <c r="BF82" s="10">
        <f>COUNTIFS(Tracking!V:V,A82&amp;C82,Tracking!C:C,"5v4",Tracking!X:X,"Y")</f>
        <v>0</v>
      </c>
      <c r="BG82" s="10">
        <f>COUNTIFS(Tracking!V:V,A82&amp;C82,Tracking!C:C,"4v5")</f>
        <v>2</v>
      </c>
      <c r="BH82" s="10">
        <f>COUNTIFS(Tracking!W:W,A82&amp;C82,Tracking!C:C,"5v4",Tracking!U:U,"D")+COUNTIFS(Tracking!W:W,A82&amp;C82,Tracking!C:C,"5v4",Tracking!U:U,"F")</f>
        <v>0</v>
      </c>
      <c r="BN82" s="10">
        <f>COUNTIFS(Tracking!G:G,A82,Tracking!D:D,C82,Tracking!J:J,"orrl",Tracking!C:C,"5v4")+COUNTIFS(Tracking!G:G,A82,Tracking!D:D,C82,Tracking!J:J,"orrc",Tracking!C:C,"5v4")+COUNTIFS(Tracking!G:G,A82,Tracking!D:D,C82,Tracking!J:J,"orrr",Tracking!C:C,"5v4")</f>
        <v>0</v>
      </c>
      <c r="BO82" s="10">
        <f>COUNTIFS(Tracking!G:G,A82,Tracking!D:D,C47,Tracking!C:C,"5v4",Tracking!J:J,"opl")+COUNTIFS(Tracking!G:G,A82,Tracking!D:D,C47,Tracking!C:C,"5v4",Tracking!J:J,"opc")+COUNTIFS(Tracking!G:G,A82,Tracking!D:D,C47,Tracking!C:C,"5v4",Tracking!J:J,"opr")+COUNTIFS(Tracking!G:G,A82,Tracking!D:D,C47,Tracking!C:C,"5v4",Tracking!J:J,"oelpl")+COUNTIFS(Tracking!G:G,A82,Tracking!D:D,C47,Tracking!C:C,"5v4",Tracking!J:J,"oelpc")+COUNTIFS(Tracking!G:G,A82,Tracking!D:D,C47,Tracking!C:C,"5v4",Tracking!J:J,"oelpr")</f>
        <v>0</v>
      </c>
      <c r="BP82" s="10">
        <f>COUNTIFS(Tracking!G:G,A82,Tracking!D:D,C82,Tracking!C:C,"5v4",Tracking!J:J,"oell")+COUNTIFS(Tracking!G:G,A82,Tracking!D:D,C82,Tracking!C:C,"5v4",Tracking!J:J,"oelc")+COUNTIFS(Tracking!G:G,A82,Tracking!D:D,C82,Tracking!C:C,"5v4",Tracking!J:J,"oelr")</f>
        <v>0</v>
      </c>
    </row>
    <row r="83" spans="57:68" x14ac:dyDescent="0.35">
      <c r="BE83" s="10">
        <f>COUNTIFS(Tracking!V:V,A83&amp;C83,Tracking!C:C,"5v4",Tracking!U:U,"C")</f>
        <v>0</v>
      </c>
      <c r="BF83" s="10">
        <f>COUNTIFS(Tracking!V:V,A83&amp;C83,Tracking!C:C,"5v4",Tracking!X:X,"Y")</f>
        <v>0</v>
      </c>
      <c r="BG83" s="10">
        <f>COUNTIFS(Tracking!V:V,A83&amp;C83,Tracking!C:C,"4v5")</f>
        <v>2</v>
      </c>
      <c r="BH83" s="10">
        <f>COUNTIFS(Tracking!W:W,A83&amp;C83,Tracking!C:C,"5v4",Tracking!U:U,"D")+COUNTIFS(Tracking!W:W,A83&amp;C83,Tracking!C:C,"5v4",Tracking!U:U,"F")</f>
        <v>0</v>
      </c>
      <c r="BN83" s="10">
        <f>COUNTIFS(Tracking!G:G,A83,Tracking!D:D,C83,Tracking!J:J,"orrl",Tracking!C:C,"5v4")+COUNTIFS(Tracking!G:G,A83,Tracking!D:D,C83,Tracking!J:J,"orrc",Tracking!C:C,"5v4")+COUNTIFS(Tracking!G:G,A83,Tracking!D:D,C83,Tracking!J:J,"orrr",Tracking!C:C,"5v4")</f>
        <v>0</v>
      </c>
      <c r="BO83" s="10">
        <f>COUNTIFS(Tracking!G:G,A83,Tracking!D:D,C48,Tracking!C:C,"5v4",Tracking!J:J,"opl")+COUNTIFS(Tracking!G:G,A83,Tracking!D:D,C48,Tracking!C:C,"5v4",Tracking!J:J,"opc")+COUNTIFS(Tracking!G:G,A83,Tracking!D:D,C48,Tracking!C:C,"5v4",Tracking!J:J,"opr")+COUNTIFS(Tracking!G:G,A83,Tracking!D:D,C48,Tracking!C:C,"5v4",Tracking!J:J,"oelpl")+COUNTIFS(Tracking!G:G,A83,Tracking!D:D,C48,Tracking!C:C,"5v4",Tracking!J:J,"oelpc")+COUNTIFS(Tracking!G:G,A83,Tracking!D:D,C48,Tracking!C:C,"5v4",Tracking!J:J,"oelpr")</f>
        <v>0</v>
      </c>
      <c r="BP83" s="10">
        <f>COUNTIFS(Tracking!G:G,A83,Tracking!D:D,C83,Tracking!C:C,"5v4",Tracking!J:J,"oell")+COUNTIFS(Tracking!G:G,A83,Tracking!D:D,C83,Tracking!C:C,"5v4",Tracking!J:J,"oelc")+COUNTIFS(Tracking!G:G,A83,Tracking!D:D,C83,Tracking!C:C,"5v4",Tracking!J:J,"oelr")</f>
        <v>0</v>
      </c>
    </row>
    <row r="84" spans="57:68" x14ac:dyDescent="0.35">
      <c r="BE84" s="10">
        <f>COUNTIFS(Tracking!V:V,A84&amp;C84,Tracking!C:C,"5v4",Tracking!U:U,"C")</f>
        <v>0</v>
      </c>
      <c r="BF84" s="10">
        <f>COUNTIFS(Tracking!V:V,A84&amp;C84,Tracking!C:C,"5v4",Tracking!X:X,"Y")</f>
        <v>0</v>
      </c>
      <c r="BG84" s="10">
        <f>COUNTIFS(Tracking!V:V,A84&amp;C84,Tracking!C:C,"4v5")</f>
        <v>2</v>
      </c>
      <c r="BH84" s="10">
        <f>COUNTIFS(Tracking!W:W,A84&amp;C84,Tracking!C:C,"5v4",Tracking!U:U,"D")+COUNTIFS(Tracking!W:W,A84&amp;C84,Tracking!C:C,"5v4",Tracking!U:U,"F")</f>
        <v>0</v>
      </c>
      <c r="BN84" s="10">
        <f>COUNTIFS(Tracking!G:G,A84,Tracking!D:D,C84,Tracking!J:J,"orrl",Tracking!C:C,"5v4")+COUNTIFS(Tracking!G:G,A84,Tracking!D:D,C84,Tracking!J:J,"orrc",Tracking!C:C,"5v4")+COUNTIFS(Tracking!G:G,A84,Tracking!D:D,C84,Tracking!J:J,"orrr",Tracking!C:C,"5v4")</f>
        <v>0</v>
      </c>
      <c r="BO84" s="10">
        <f>COUNTIFS(Tracking!G:G,A84,Tracking!D:D,C49,Tracking!C:C,"5v4",Tracking!J:J,"opl")+COUNTIFS(Tracking!G:G,A84,Tracking!D:D,C49,Tracking!C:C,"5v4",Tracking!J:J,"opc")+COUNTIFS(Tracking!G:G,A84,Tracking!D:D,C49,Tracking!C:C,"5v4",Tracking!J:J,"opr")+COUNTIFS(Tracking!G:G,A84,Tracking!D:D,C49,Tracking!C:C,"5v4",Tracking!J:J,"oelpl")+COUNTIFS(Tracking!G:G,A84,Tracking!D:D,C49,Tracking!C:C,"5v4",Tracking!J:J,"oelpc")+COUNTIFS(Tracking!G:G,A84,Tracking!D:D,C49,Tracking!C:C,"5v4",Tracking!J:J,"oelpr")</f>
        <v>0</v>
      </c>
      <c r="BP84" s="10">
        <f>COUNTIFS(Tracking!G:G,A84,Tracking!D:D,C84,Tracking!C:C,"5v4",Tracking!J:J,"oell")+COUNTIFS(Tracking!G:G,A84,Tracking!D:D,C84,Tracking!C:C,"5v4",Tracking!J:J,"oelc")+COUNTIFS(Tracking!G:G,A84,Tracking!D:D,C84,Tracking!C:C,"5v4",Tracking!J:J,"oelr")</f>
        <v>0</v>
      </c>
    </row>
    <row r="85" spans="57:68" x14ac:dyDescent="0.35">
      <c r="BE85" s="10">
        <f>COUNTIFS(Tracking!V:V,A85&amp;C85,Tracking!C:C,"5v4",Tracking!U:U,"C")</f>
        <v>0</v>
      </c>
      <c r="BF85" s="10">
        <f>COUNTIFS(Tracking!V:V,A85&amp;C85,Tracking!C:C,"5v4",Tracking!X:X,"Y")</f>
        <v>0</v>
      </c>
      <c r="BG85" s="10">
        <f>COUNTIFS(Tracking!V:V,A85&amp;C85,Tracking!C:C,"4v5")</f>
        <v>2</v>
      </c>
      <c r="BH85" s="10">
        <f>COUNTIFS(Tracking!W:W,A85&amp;C85,Tracking!C:C,"5v4",Tracking!U:U,"D")+COUNTIFS(Tracking!W:W,A85&amp;C85,Tracking!C:C,"5v4",Tracking!U:U,"F")</f>
        <v>0</v>
      </c>
      <c r="BN85" s="10">
        <f>COUNTIFS(Tracking!G:G,A85,Tracking!D:D,C85,Tracking!J:J,"orrl",Tracking!C:C,"5v4")+COUNTIFS(Tracking!G:G,A85,Tracking!D:D,C85,Tracking!J:J,"orrc",Tracking!C:C,"5v4")+COUNTIFS(Tracking!G:G,A85,Tracking!D:D,C85,Tracking!J:J,"orrr",Tracking!C:C,"5v4")</f>
        <v>0</v>
      </c>
      <c r="BO85" s="10">
        <f>COUNTIFS(Tracking!G:G,A85,Tracking!D:D,C50,Tracking!C:C,"5v4",Tracking!J:J,"opl")+COUNTIFS(Tracking!G:G,A85,Tracking!D:D,C50,Tracking!C:C,"5v4",Tracking!J:J,"opc")+COUNTIFS(Tracking!G:G,A85,Tracking!D:D,C50,Tracking!C:C,"5v4",Tracking!J:J,"opr")+COUNTIFS(Tracking!G:G,A85,Tracking!D:D,C50,Tracking!C:C,"5v4",Tracking!J:J,"oelpl")+COUNTIFS(Tracking!G:G,A85,Tracking!D:D,C50,Tracking!C:C,"5v4",Tracking!J:J,"oelpc")+COUNTIFS(Tracking!G:G,A85,Tracking!D:D,C50,Tracking!C:C,"5v4",Tracking!J:J,"oelpr")</f>
        <v>0</v>
      </c>
      <c r="BP85" s="10">
        <f>COUNTIFS(Tracking!G:G,A85,Tracking!D:D,C85,Tracking!C:C,"5v4",Tracking!J:J,"oell")+COUNTIFS(Tracking!G:G,A85,Tracking!D:D,C85,Tracking!C:C,"5v4",Tracking!J:J,"oelc")+COUNTIFS(Tracking!G:G,A85,Tracking!D:D,C85,Tracking!C:C,"5v4",Tracking!J:J,"oelr")</f>
        <v>0</v>
      </c>
    </row>
    <row r="86" spans="57:68" x14ac:dyDescent="0.35">
      <c r="BE86" s="10">
        <f>COUNTIFS(Tracking!V:V,A86&amp;C86,Tracking!C:C,"5v4",Tracking!U:U,"C")</f>
        <v>0</v>
      </c>
      <c r="BF86" s="10">
        <f>COUNTIFS(Tracking!V:V,A86&amp;C86,Tracking!C:C,"5v4",Tracking!X:X,"Y")</f>
        <v>0</v>
      </c>
      <c r="BG86" s="10">
        <f>COUNTIFS(Tracking!V:V,A86&amp;C86,Tracking!C:C,"4v5")</f>
        <v>2</v>
      </c>
      <c r="BH86" s="10">
        <f>COUNTIFS(Tracking!W:W,A86&amp;C86,Tracking!C:C,"5v4",Tracking!U:U,"D")+COUNTIFS(Tracking!W:W,A86&amp;C86,Tracking!C:C,"5v4",Tracking!U:U,"F")</f>
        <v>0</v>
      </c>
      <c r="BN86" s="10">
        <f>COUNTIFS(Tracking!G:G,A86,Tracking!D:D,C86,Tracking!J:J,"orrl",Tracking!C:C,"5v4")+COUNTIFS(Tracking!G:G,A86,Tracking!D:D,C86,Tracking!J:J,"orrc",Tracking!C:C,"5v4")+COUNTIFS(Tracking!G:G,A86,Tracking!D:D,C86,Tracking!J:J,"orrr",Tracking!C:C,"5v4")</f>
        <v>0</v>
      </c>
      <c r="BO86" s="10">
        <f>COUNTIFS(Tracking!G:G,A86,Tracking!D:D,C51,Tracking!C:C,"5v4",Tracking!J:J,"opl")+COUNTIFS(Tracking!G:G,A86,Tracking!D:D,C51,Tracking!C:C,"5v4",Tracking!J:J,"opc")+COUNTIFS(Tracking!G:G,A86,Tracking!D:D,C51,Tracking!C:C,"5v4",Tracking!J:J,"opr")+COUNTIFS(Tracking!G:G,A86,Tracking!D:D,C51,Tracking!C:C,"5v4",Tracking!J:J,"oelpl")+COUNTIFS(Tracking!G:G,A86,Tracking!D:D,C51,Tracking!C:C,"5v4",Tracking!J:J,"oelpc")+COUNTIFS(Tracking!G:G,A86,Tracking!D:D,C51,Tracking!C:C,"5v4",Tracking!J:J,"oelpr")</f>
        <v>0</v>
      </c>
      <c r="BP86" s="10">
        <f>COUNTIFS(Tracking!G:G,A86,Tracking!D:D,C86,Tracking!C:C,"5v4",Tracking!J:J,"oell")+COUNTIFS(Tracking!G:G,A86,Tracking!D:D,C86,Tracking!C:C,"5v4",Tracking!J:J,"oelc")+COUNTIFS(Tracking!G:G,A86,Tracking!D:D,C86,Tracking!C:C,"5v4",Tracking!J:J,"oelr")</f>
        <v>0</v>
      </c>
    </row>
    <row r="87" spans="57:68" x14ac:dyDescent="0.35">
      <c r="BE87" s="10">
        <f>COUNTIFS(Tracking!V:V,A87&amp;C87,Tracking!C:C,"5v4",Tracking!U:U,"C")</f>
        <v>0</v>
      </c>
      <c r="BF87" s="10">
        <f>COUNTIFS(Tracking!V:V,A87&amp;C87,Tracking!C:C,"5v4",Tracking!X:X,"Y")</f>
        <v>0</v>
      </c>
      <c r="BG87" s="10">
        <f>COUNTIFS(Tracking!V:V,A87&amp;C87,Tracking!C:C,"4v5")</f>
        <v>2</v>
      </c>
      <c r="BH87" s="10">
        <f>COUNTIFS(Tracking!W:W,A87&amp;C87,Tracking!C:C,"5v4",Tracking!U:U,"D")+COUNTIFS(Tracking!W:W,A87&amp;C87,Tracking!C:C,"5v4",Tracking!U:U,"F")</f>
        <v>0</v>
      </c>
      <c r="BN87" s="10">
        <f>COUNTIFS(Tracking!G:G,A87,Tracking!D:D,C87,Tracking!J:J,"orrl",Tracking!C:C,"5v4")+COUNTIFS(Tracking!G:G,A87,Tracking!D:D,C87,Tracking!J:J,"orrc",Tracking!C:C,"5v4")+COUNTIFS(Tracking!G:G,A87,Tracking!D:D,C87,Tracking!J:J,"orrr",Tracking!C:C,"5v4")</f>
        <v>0</v>
      </c>
      <c r="BO87" s="10">
        <f>COUNTIFS(Tracking!G:G,A87,Tracking!D:D,C52,Tracking!C:C,"5v4",Tracking!J:J,"opl")+COUNTIFS(Tracking!G:G,A87,Tracking!D:D,C52,Tracking!C:C,"5v4",Tracking!J:J,"opc")+COUNTIFS(Tracking!G:G,A87,Tracking!D:D,C52,Tracking!C:C,"5v4",Tracking!J:J,"opr")+COUNTIFS(Tracking!G:G,A87,Tracking!D:D,C52,Tracking!C:C,"5v4",Tracking!J:J,"oelpl")+COUNTIFS(Tracking!G:G,A87,Tracking!D:D,C52,Tracking!C:C,"5v4",Tracking!J:J,"oelpc")+COUNTIFS(Tracking!G:G,A87,Tracking!D:D,C52,Tracking!C:C,"5v4",Tracking!J:J,"oelpr")</f>
        <v>0</v>
      </c>
      <c r="BP87" s="10">
        <f>COUNTIFS(Tracking!G:G,A87,Tracking!D:D,C87,Tracking!C:C,"5v4",Tracking!J:J,"oell")+COUNTIFS(Tracking!G:G,A87,Tracking!D:D,C87,Tracking!C:C,"5v4",Tracking!J:J,"oelc")+COUNTIFS(Tracking!G:G,A87,Tracking!D:D,C87,Tracking!C:C,"5v4",Tracking!J:J,"oelr")</f>
        <v>0</v>
      </c>
    </row>
    <row r="88" spans="57:68" x14ac:dyDescent="0.35">
      <c r="BE88" s="10">
        <f>COUNTIFS(Tracking!V:V,A88&amp;C88,Tracking!C:C,"5v4",Tracking!U:U,"C")</f>
        <v>0</v>
      </c>
      <c r="BF88" s="10">
        <f>COUNTIFS(Tracking!V:V,A88&amp;C88,Tracking!C:C,"5v4",Tracking!X:X,"Y")</f>
        <v>0</v>
      </c>
      <c r="BG88" s="10">
        <f>COUNTIFS(Tracking!V:V,A88&amp;C88,Tracking!C:C,"4v5")</f>
        <v>2</v>
      </c>
      <c r="BH88" s="10">
        <f>COUNTIFS(Tracking!W:W,A88&amp;C88,Tracking!C:C,"5v4",Tracking!U:U,"D")+COUNTIFS(Tracking!W:W,A88&amp;C88,Tracking!C:C,"5v4",Tracking!U:U,"F")</f>
        <v>0</v>
      </c>
      <c r="BN88" s="10">
        <f>COUNTIFS(Tracking!G:G,A88,Tracking!D:D,C88,Tracking!J:J,"orrl",Tracking!C:C,"5v4")+COUNTIFS(Tracking!G:G,A88,Tracking!D:D,C88,Tracking!J:J,"orrc",Tracking!C:C,"5v4")+COUNTIFS(Tracking!G:G,A88,Tracking!D:D,C88,Tracking!J:J,"orrr",Tracking!C:C,"5v4")</f>
        <v>0</v>
      </c>
      <c r="BO88" s="10">
        <f>COUNTIFS(Tracking!G:G,A88,Tracking!D:D,C53,Tracking!C:C,"5v4",Tracking!J:J,"opl")+COUNTIFS(Tracking!G:G,A88,Tracking!D:D,C53,Tracking!C:C,"5v4",Tracking!J:J,"opc")+COUNTIFS(Tracking!G:G,A88,Tracking!D:D,C53,Tracking!C:C,"5v4",Tracking!J:J,"opr")+COUNTIFS(Tracking!G:G,A88,Tracking!D:D,C53,Tracking!C:C,"5v4",Tracking!J:J,"oelpl")+COUNTIFS(Tracking!G:G,A88,Tracking!D:D,C53,Tracking!C:C,"5v4",Tracking!J:J,"oelpc")+COUNTIFS(Tracking!G:G,A88,Tracking!D:D,C53,Tracking!C:C,"5v4",Tracking!J:J,"oelpr")</f>
        <v>0</v>
      </c>
      <c r="BP88" s="10">
        <f>COUNTIFS(Tracking!G:G,A88,Tracking!D:D,C88,Tracking!C:C,"5v4",Tracking!J:J,"oell")+COUNTIFS(Tracking!G:G,A88,Tracking!D:D,C88,Tracking!C:C,"5v4",Tracking!J:J,"oelc")+COUNTIFS(Tracking!G:G,A88,Tracking!D:D,C88,Tracking!C:C,"5v4",Tracking!J:J,"oelr")</f>
        <v>0</v>
      </c>
    </row>
    <row r="89" spans="57:68" x14ac:dyDescent="0.35">
      <c r="BE89" s="10">
        <f>COUNTIFS(Tracking!V:V,A89&amp;C89,Tracking!C:C,"5v4",Tracking!U:U,"C")</f>
        <v>0</v>
      </c>
      <c r="BF89" s="10">
        <f>COUNTIFS(Tracking!V:V,A89&amp;C89,Tracking!C:C,"5v4",Tracking!X:X,"Y")</f>
        <v>0</v>
      </c>
      <c r="BG89" s="10">
        <f>COUNTIFS(Tracking!V:V,A89&amp;C89,Tracking!C:C,"4v5")</f>
        <v>2</v>
      </c>
      <c r="BH89" s="10">
        <f>COUNTIFS(Tracking!W:W,A89&amp;C89,Tracking!C:C,"5v4",Tracking!U:U,"D")+COUNTIFS(Tracking!W:W,A89&amp;C89,Tracking!C:C,"5v4",Tracking!U:U,"F")</f>
        <v>0</v>
      </c>
      <c r="BN89" s="10">
        <f>COUNTIFS(Tracking!G:G,A89,Tracking!D:D,C89,Tracking!J:J,"orrl",Tracking!C:C,"5v4")+COUNTIFS(Tracking!G:G,A89,Tracking!D:D,C89,Tracking!J:J,"orrc",Tracking!C:C,"5v4")+COUNTIFS(Tracking!G:G,A89,Tracking!D:D,C89,Tracking!J:J,"orrr",Tracking!C:C,"5v4")</f>
        <v>0</v>
      </c>
      <c r="BO89" s="10">
        <f>COUNTIFS(Tracking!G:G,A89,Tracking!D:D,C54,Tracking!C:C,"5v4",Tracking!J:J,"opl")+COUNTIFS(Tracking!G:G,A89,Tracking!D:D,C54,Tracking!C:C,"5v4",Tracking!J:J,"opc")+COUNTIFS(Tracking!G:G,A89,Tracking!D:D,C54,Tracking!C:C,"5v4",Tracking!J:J,"opr")+COUNTIFS(Tracking!G:G,A89,Tracking!D:D,C54,Tracking!C:C,"5v4",Tracking!J:J,"oelpl")+COUNTIFS(Tracking!G:G,A89,Tracking!D:D,C54,Tracking!C:C,"5v4",Tracking!J:J,"oelpc")+COUNTIFS(Tracking!G:G,A89,Tracking!D:D,C54,Tracking!C:C,"5v4",Tracking!J:J,"oelpr")</f>
        <v>0</v>
      </c>
      <c r="BP89" s="10">
        <f>COUNTIFS(Tracking!G:G,A89,Tracking!D:D,C89,Tracking!C:C,"5v4",Tracking!J:J,"oell")+COUNTIFS(Tracking!G:G,A89,Tracking!D:D,C89,Tracking!C:C,"5v4",Tracking!J:J,"oelc")+COUNTIFS(Tracking!G:G,A89,Tracking!D:D,C89,Tracking!C:C,"5v4",Tracking!J:J,"oelr")</f>
        <v>0</v>
      </c>
    </row>
    <row r="90" spans="57:68" x14ac:dyDescent="0.35">
      <c r="BE90" s="10">
        <f>COUNTIFS(Tracking!V:V,A90&amp;C90,Tracking!C:C,"5v4",Tracking!U:U,"C")</f>
        <v>0</v>
      </c>
      <c r="BF90" s="10">
        <f>COUNTIFS(Tracking!V:V,A90&amp;C90,Tracking!C:C,"5v4",Tracking!X:X,"Y")</f>
        <v>0</v>
      </c>
      <c r="BG90" s="10">
        <f>COUNTIFS(Tracking!V:V,A90&amp;C90,Tracking!C:C,"4v5")</f>
        <v>2</v>
      </c>
      <c r="BH90" s="10">
        <f>COUNTIFS(Tracking!W:W,A90&amp;C90,Tracking!C:C,"5v4",Tracking!U:U,"D")+COUNTIFS(Tracking!W:W,A90&amp;C90,Tracking!C:C,"5v4",Tracking!U:U,"F")</f>
        <v>0</v>
      </c>
      <c r="BN90" s="10">
        <f>COUNTIFS(Tracking!G:G,A90,Tracking!D:D,C90,Tracking!J:J,"orrl",Tracking!C:C,"5v4")+COUNTIFS(Tracking!G:G,A90,Tracking!D:D,C90,Tracking!J:J,"orrc",Tracking!C:C,"5v4")+COUNTIFS(Tracking!G:G,A90,Tracking!D:D,C90,Tracking!J:J,"orrr",Tracking!C:C,"5v4")</f>
        <v>0</v>
      </c>
      <c r="BO90" s="10">
        <f>COUNTIFS(Tracking!G:G,A90,Tracking!D:D,C55,Tracking!C:C,"5v4",Tracking!J:J,"opl")+COUNTIFS(Tracking!G:G,A90,Tracking!D:D,C55,Tracking!C:C,"5v4",Tracking!J:J,"opc")+COUNTIFS(Tracking!G:G,A90,Tracking!D:D,C55,Tracking!C:C,"5v4",Tracking!J:J,"opr")+COUNTIFS(Tracking!G:G,A90,Tracking!D:D,C55,Tracking!C:C,"5v4",Tracking!J:J,"oelpl")+COUNTIFS(Tracking!G:G,A90,Tracking!D:D,C55,Tracking!C:C,"5v4",Tracking!J:J,"oelpc")+COUNTIFS(Tracking!G:G,A90,Tracking!D:D,C55,Tracking!C:C,"5v4",Tracking!J:J,"oelpr")</f>
        <v>0</v>
      </c>
      <c r="BP90" s="10">
        <f>COUNTIFS(Tracking!G:G,A90,Tracking!D:D,C90,Tracking!C:C,"5v4",Tracking!J:J,"oell")+COUNTIFS(Tracking!G:G,A90,Tracking!D:D,C90,Tracking!C:C,"5v4",Tracking!J:J,"oelc")+COUNTIFS(Tracking!G:G,A90,Tracking!D:D,C90,Tracking!C:C,"5v4",Tracking!J:J,"oelr")</f>
        <v>0</v>
      </c>
    </row>
    <row r="91" spans="57:68" x14ac:dyDescent="0.35">
      <c r="BE91" s="10">
        <f>COUNTIFS(Tracking!V:V,A91&amp;C91,Tracking!C:C,"5v4",Tracking!U:U,"C")</f>
        <v>0</v>
      </c>
      <c r="BF91" s="10">
        <f>COUNTIFS(Tracking!V:V,A91&amp;C91,Tracking!C:C,"5v4",Tracking!X:X,"Y")</f>
        <v>0</v>
      </c>
      <c r="BG91" s="10">
        <f>COUNTIFS(Tracking!V:V,A91&amp;C91,Tracking!C:C,"4v5")</f>
        <v>2</v>
      </c>
      <c r="BH91" s="10">
        <f>COUNTIFS(Tracking!W:W,A91&amp;C91,Tracking!C:C,"5v4",Tracking!U:U,"D")+COUNTIFS(Tracking!W:W,A91&amp;C91,Tracking!C:C,"5v4",Tracking!U:U,"F")</f>
        <v>0</v>
      </c>
      <c r="BN91" s="10">
        <f>COUNTIFS(Tracking!G:G,A91,Tracking!D:D,C91,Tracking!J:J,"orrl",Tracking!C:C,"5v4")+COUNTIFS(Tracking!G:G,A91,Tracking!D:D,C91,Tracking!J:J,"orrc",Tracking!C:C,"5v4")+COUNTIFS(Tracking!G:G,A91,Tracking!D:D,C91,Tracking!J:J,"orrr",Tracking!C:C,"5v4")</f>
        <v>0</v>
      </c>
      <c r="BO91" s="10">
        <f>COUNTIFS(Tracking!G:G,A91,Tracking!D:D,C56,Tracking!C:C,"5v4",Tracking!J:J,"opl")+COUNTIFS(Tracking!G:G,A91,Tracking!D:D,C56,Tracking!C:C,"5v4",Tracking!J:J,"opc")+COUNTIFS(Tracking!G:G,A91,Tracking!D:D,C56,Tracking!C:C,"5v4",Tracking!J:J,"opr")+COUNTIFS(Tracking!G:G,A91,Tracking!D:D,C56,Tracking!C:C,"5v4",Tracking!J:J,"oelpl")+COUNTIFS(Tracking!G:G,A91,Tracking!D:D,C56,Tracking!C:C,"5v4",Tracking!J:J,"oelpc")+COUNTIFS(Tracking!G:G,A91,Tracking!D:D,C56,Tracking!C:C,"5v4",Tracking!J:J,"oelpr")</f>
        <v>0</v>
      </c>
      <c r="BP91" s="10">
        <f>COUNTIFS(Tracking!G:G,A91,Tracking!D:D,C91,Tracking!C:C,"5v4",Tracking!J:J,"oell")+COUNTIFS(Tracking!G:G,A91,Tracking!D:D,C91,Tracking!C:C,"5v4",Tracking!J:J,"oelc")+COUNTIFS(Tracking!G:G,A91,Tracking!D:D,C91,Tracking!C:C,"5v4",Tracking!J:J,"oelr")</f>
        <v>0</v>
      </c>
    </row>
    <row r="92" spans="57:68" x14ac:dyDescent="0.35">
      <c r="BE92" s="10">
        <f>COUNTIFS(Tracking!V:V,A92&amp;C92,Tracking!C:C,"5v4",Tracking!U:U,"C")</f>
        <v>0</v>
      </c>
      <c r="BF92" s="10">
        <f>COUNTIFS(Tracking!V:V,A92&amp;C92,Tracking!C:C,"5v4",Tracking!X:X,"Y")</f>
        <v>0</v>
      </c>
      <c r="BG92" s="10">
        <f>COUNTIFS(Tracking!V:V,A92&amp;C92,Tracking!C:C,"4v5")</f>
        <v>2</v>
      </c>
      <c r="BH92" s="10">
        <f>COUNTIFS(Tracking!W:W,A92&amp;C92,Tracking!C:C,"5v4",Tracking!U:U,"D")+COUNTIFS(Tracking!W:W,A92&amp;C92,Tracking!C:C,"5v4",Tracking!U:U,"F")</f>
        <v>0</v>
      </c>
      <c r="BN92" s="10">
        <f>COUNTIFS(Tracking!G:G,A92,Tracking!D:D,C92,Tracking!J:J,"orrl",Tracking!C:C,"5v4")+COUNTIFS(Tracking!G:G,A92,Tracking!D:D,C92,Tracking!J:J,"orrc",Tracking!C:C,"5v4")+COUNTIFS(Tracking!G:G,A92,Tracking!D:D,C92,Tracking!J:J,"orrr",Tracking!C:C,"5v4")</f>
        <v>0</v>
      </c>
      <c r="BO92" s="10">
        <f>COUNTIFS(Tracking!G:G,A92,Tracking!D:D,C57,Tracking!C:C,"5v4",Tracking!J:J,"opl")+COUNTIFS(Tracking!G:G,A92,Tracking!D:D,C57,Tracking!C:C,"5v4",Tracking!J:J,"opc")+COUNTIFS(Tracking!G:G,A92,Tracking!D:D,C57,Tracking!C:C,"5v4",Tracking!J:J,"opr")+COUNTIFS(Tracking!G:G,A92,Tracking!D:D,C57,Tracking!C:C,"5v4",Tracking!J:J,"oelpl")+COUNTIFS(Tracking!G:G,A92,Tracking!D:D,C57,Tracking!C:C,"5v4",Tracking!J:J,"oelpc")+COUNTIFS(Tracking!G:G,A92,Tracking!D:D,C57,Tracking!C:C,"5v4",Tracking!J:J,"oelpr")</f>
        <v>0</v>
      </c>
      <c r="BP92" s="10">
        <f>COUNTIFS(Tracking!G:G,A92,Tracking!D:D,C92,Tracking!C:C,"5v4",Tracking!J:J,"oell")+COUNTIFS(Tracking!G:G,A92,Tracking!D:D,C92,Tracking!C:C,"5v4",Tracking!J:J,"oelc")+COUNTIFS(Tracking!G:G,A92,Tracking!D:D,C92,Tracking!C:C,"5v4",Tracking!J:J,"oelr")</f>
        <v>0</v>
      </c>
    </row>
    <row r="93" spans="57:68" x14ac:dyDescent="0.35">
      <c r="BE93" s="10">
        <f>COUNTIFS(Tracking!V:V,A93&amp;C93,Tracking!C:C,"5v4",Tracking!U:U,"C")</f>
        <v>0</v>
      </c>
      <c r="BF93" s="10">
        <f>COUNTIFS(Tracking!V:V,A93&amp;C93,Tracking!C:C,"5v4",Tracking!X:X,"Y")</f>
        <v>0</v>
      </c>
      <c r="BG93" s="10">
        <f>COUNTIFS(Tracking!V:V,A93&amp;C93,Tracking!C:C,"4v5")</f>
        <v>2</v>
      </c>
      <c r="BH93" s="10">
        <f>COUNTIFS(Tracking!W:W,A93&amp;C93,Tracking!C:C,"5v4",Tracking!U:U,"D")+COUNTIFS(Tracking!W:W,A93&amp;C93,Tracking!C:C,"5v4",Tracking!U:U,"F")</f>
        <v>0</v>
      </c>
      <c r="BN93" s="10">
        <f>COUNTIFS(Tracking!G:G,A93,Tracking!D:D,C93,Tracking!J:J,"orrl",Tracking!C:C,"5v4")+COUNTIFS(Tracking!G:G,A93,Tracking!D:D,C93,Tracking!J:J,"orrc",Tracking!C:C,"5v4")+COUNTIFS(Tracking!G:G,A93,Tracking!D:D,C93,Tracking!J:J,"orrr",Tracking!C:C,"5v4")</f>
        <v>0</v>
      </c>
      <c r="BO93" s="10">
        <f>COUNTIFS(Tracking!G:G,A93,Tracking!D:D,C58,Tracking!C:C,"5v4",Tracking!J:J,"opl")+COUNTIFS(Tracking!G:G,A93,Tracking!D:D,C58,Tracking!C:C,"5v4",Tracking!J:J,"opc")+COUNTIFS(Tracking!G:G,A93,Tracking!D:D,C58,Tracking!C:C,"5v4",Tracking!J:J,"opr")+COUNTIFS(Tracking!G:G,A93,Tracking!D:D,C58,Tracking!C:C,"5v4",Tracking!J:J,"oelpl")+COUNTIFS(Tracking!G:G,A93,Tracking!D:D,C58,Tracking!C:C,"5v4",Tracking!J:J,"oelpc")+COUNTIFS(Tracking!G:G,A93,Tracking!D:D,C58,Tracking!C:C,"5v4",Tracking!J:J,"oelpr")</f>
        <v>0</v>
      </c>
      <c r="BP93" s="10">
        <f>COUNTIFS(Tracking!G:G,A93,Tracking!D:D,C93,Tracking!C:C,"5v4",Tracking!J:J,"oell")+COUNTIFS(Tracking!G:G,A93,Tracking!D:D,C93,Tracking!C:C,"5v4",Tracking!J:J,"oelc")+COUNTIFS(Tracking!G:G,A93,Tracking!D:D,C93,Tracking!C:C,"5v4",Tracking!J:J,"oelr")</f>
        <v>0</v>
      </c>
    </row>
    <row r="94" spans="57:68" x14ac:dyDescent="0.35">
      <c r="BE94" s="10">
        <f>COUNTIFS(Tracking!V:V,A94&amp;C94,Tracking!C:C,"5v4",Tracking!U:U,"C")</f>
        <v>0</v>
      </c>
      <c r="BF94" s="10">
        <f>COUNTIFS(Tracking!V:V,A94&amp;C94,Tracking!C:C,"5v4",Tracking!X:X,"Y")</f>
        <v>0</v>
      </c>
      <c r="BG94" s="10">
        <f>COUNTIFS(Tracking!V:V,A94&amp;C94,Tracking!C:C,"4v5")</f>
        <v>2</v>
      </c>
      <c r="BH94" s="10">
        <f>COUNTIFS(Tracking!W:W,A94&amp;C94,Tracking!C:C,"5v4",Tracking!U:U,"D")+COUNTIFS(Tracking!W:W,A94&amp;C94,Tracking!C:C,"5v4",Tracking!U:U,"F")</f>
        <v>0</v>
      </c>
      <c r="BN94" s="10">
        <f>COUNTIFS(Tracking!G:G,A94,Tracking!D:D,C94,Tracking!J:J,"orrl",Tracking!C:C,"5v4")+COUNTIFS(Tracking!G:G,A94,Tracking!D:D,C94,Tracking!J:J,"orrc",Tracking!C:C,"5v4")+COUNTIFS(Tracking!G:G,A94,Tracking!D:D,C94,Tracking!J:J,"orrr",Tracking!C:C,"5v4")</f>
        <v>0</v>
      </c>
      <c r="BO94" s="10">
        <f>COUNTIFS(Tracking!G:G,A94,Tracking!D:D,C59,Tracking!C:C,"5v4",Tracking!J:J,"opl")+COUNTIFS(Tracking!G:G,A94,Tracking!D:D,C59,Tracking!C:C,"5v4",Tracking!J:J,"opc")+COUNTIFS(Tracking!G:G,A94,Tracking!D:D,C59,Tracking!C:C,"5v4",Tracking!J:J,"opr")+COUNTIFS(Tracking!G:G,A94,Tracking!D:D,C59,Tracking!C:C,"5v4",Tracking!J:J,"oelpl")+COUNTIFS(Tracking!G:G,A94,Tracking!D:D,C59,Tracking!C:C,"5v4",Tracking!J:J,"oelpc")+COUNTIFS(Tracking!G:G,A94,Tracking!D:D,C59,Tracking!C:C,"5v4",Tracking!J:J,"oelpr")</f>
        <v>0</v>
      </c>
      <c r="BP94" s="10">
        <f>COUNTIFS(Tracking!G:G,A94,Tracking!D:D,C94,Tracking!C:C,"5v4",Tracking!J:J,"oell")+COUNTIFS(Tracking!G:G,A94,Tracking!D:D,C94,Tracking!C:C,"5v4",Tracking!J:J,"oelc")+COUNTIFS(Tracking!G:G,A94,Tracking!D:D,C94,Tracking!C:C,"5v4",Tracking!J:J,"oelr")</f>
        <v>0</v>
      </c>
    </row>
    <row r="95" spans="57:68" x14ac:dyDescent="0.35">
      <c r="BE95" s="10">
        <f>COUNTIFS(Tracking!V:V,A95&amp;C95,Tracking!C:C,"5v4",Tracking!U:U,"C")</f>
        <v>0</v>
      </c>
      <c r="BF95" s="10">
        <f>COUNTIFS(Tracking!V:V,A95&amp;C95,Tracking!C:C,"5v4",Tracking!X:X,"Y")</f>
        <v>0</v>
      </c>
      <c r="BG95" s="10">
        <f>COUNTIFS(Tracking!V:V,A95&amp;C95,Tracking!C:C,"4v5")</f>
        <v>2</v>
      </c>
      <c r="BH95" s="10">
        <f>COUNTIFS(Tracking!W:W,A95&amp;C95,Tracking!C:C,"5v4",Tracking!U:U,"D")+COUNTIFS(Tracking!W:W,A95&amp;C95,Tracking!C:C,"5v4",Tracking!U:U,"F")</f>
        <v>0</v>
      </c>
      <c r="BN95" s="10">
        <f>COUNTIFS(Tracking!G:G,A95,Tracking!D:D,C95,Tracking!J:J,"orrl",Tracking!C:C,"5v4")+COUNTIFS(Tracking!G:G,A95,Tracking!D:D,C95,Tracking!J:J,"orrc",Tracking!C:C,"5v4")+COUNTIFS(Tracking!G:G,A95,Tracking!D:D,C95,Tracking!J:J,"orrr",Tracking!C:C,"5v4")</f>
        <v>0</v>
      </c>
      <c r="BO95" s="10">
        <f>COUNTIFS(Tracking!G:G,A95,Tracking!D:D,C60,Tracking!C:C,"5v4",Tracking!J:J,"opl")+COUNTIFS(Tracking!G:G,A95,Tracking!D:D,C60,Tracking!C:C,"5v4",Tracking!J:J,"opc")+COUNTIFS(Tracking!G:G,A95,Tracking!D:D,C60,Tracking!C:C,"5v4",Tracking!J:J,"opr")+COUNTIFS(Tracking!G:G,A95,Tracking!D:D,C60,Tracking!C:C,"5v4",Tracking!J:J,"oelpl")+COUNTIFS(Tracking!G:G,A95,Tracking!D:D,C60,Tracking!C:C,"5v4",Tracking!J:J,"oelpc")+COUNTIFS(Tracking!G:G,A95,Tracking!D:D,C60,Tracking!C:C,"5v4",Tracking!J:J,"oelpr")</f>
        <v>0</v>
      </c>
      <c r="BP95" s="10">
        <f>COUNTIFS(Tracking!G:G,A95,Tracking!D:D,C95,Tracking!C:C,"5v4",Tracking!J:J,"oell")+COUNTIFS(Tracking!G:G,A95,Tracking!D:D,C95,Tracking!C:C,"5v4",Tracking!J:J,"oelc")+COUNTIFS(Tracking!G:G,A95,Tracking!D:D,C95,Tracking!C:C,"5v4",Tracking!J:J,"oelr")</f>
        <v>0</v>
      </c>
    </row>
    <row r="96" spans="57:68" x14ac:dyDescent="0.35">
      <c r="BE96" s="10">
        <f>COUNTIFS(Tracking!V:V,A96&amp;C96,Tracking!C:C,"5v4",Tracking!U:U,"C")</f>
        <v>0</v>
      </c>
      <c r="BF96" s="10">
        <f>COUNTIFS(Tracking!V:V,A96&amp;C96,Tracking!C:C,"5v4",Tracking!X:X,"Y")</f>
        <v>0</v>
      </c>
      <c r="BG96" s="10">
        <f>COUNTIFS(Tracking!V:V,A96&amp;C96,Tracking!C:C,"4v5")</f>
        <v>2</v>
      </c>
      <c r="BH96" s="10">
        <f>COUNTIFS(Tracking!W:W,A96&amp;C96,Tracking!C:C,"5v4",Tracking!U:U,"D")+COUNTIFS(Tracking!W:W,A96&amp;C96,Tracking!C:C,"5v4",Tracking!U:U,"F")</f>
        <v>0</v>
      </c>
      <c r="BN96" s="10">
        <f>COUNTIFS(Tracking!G:G,A96,Tracking!D:D,C96,Tracking!J:J,"orrl",Tracking!C:C,"5v4")+COUNTIFS(Tracking!G:G,A96,Tracking!D:D,C96,Tracking!J:J,"orrc",Tracking!C:C,"5v4")+COUNTIFS(Tracking!G:G,A96,Tracking!D:D,C96,Tracking!J:J,"orrr",Tracking!C:C,"5v4")</f>
        <v>0</v>
      </c>
      <c r="BO96" s="10">
        <f>COUNTIFS(Tracking!G:G,A96,Tracking!D:D,C61,Tracking!C:C,"5v4",Tracking!J:J,"opl")+COUNTIFS(Tracking!G:G,A96,Tracking!D:D,C61,Tracking!C:C,"5v4",Tracking!J:J,"opc")+COUNTIFS(Tracking!G:G,A96,Tracking!D:D,C61,Tracking!C:C,"5v4",Tracking!J:J,"opr")+COUNTIFS(Tracking!G:G,A96,Tracking!D:D,C61,Tracking!C:C,"5v4",Tracking!J:J,"oelpl")+COUNTIFS(Tracking!G:G,A96,Tracking!D:D,C61,Tracking!C:C,"5v4",Tracking!J:J,"oelpc")+COUNTIFS(Tracking!G:G,A96,Tracking!D:D,C61,Tracking!C:C,"5v4",Tracking!J:J,"oelpr")</f>
        <v>0</v>
      </c>
      <c r="BP96" s="10">
        <f>COUNTIFS(Tracking!G:G,A96,Tracking!D:D,C96,Tracking!C:C,"5v4",Tracking!J:J,"oell")+COUNTIFS(Tracking!G:G,A96,Tracking!D:D,C96,Tracking!C:C,"5v4",Tracking!J:J,"oelc")+COUNTIFS(Tracking!G:G,A96,Tracking!D:D,C96,Tracking!C:C,"5v4",Tracking!J:J,"oelr")</f>
        <v>0</v>
      </c>
    </row>
    <row r="97" spans="57:68" x14ac:dyDescent="0.35">
      <c r="BE97" s="10">
        <f>COUNTIFS(Tracking!V:V,A97&amp;C97,Tracking!C:C,"5v4",Tracking!U:U,"C")</f>
        <v>0</v>
      </c>
      <c r="BF97" s="10">
        <f>COUNTIFS(Tracking!V:V,A97&amp;C97,Tracking!C:C,"5v4",Tracking!X:X,"Y")</f>
        <v>0</v>
      </c>
      <c r="BG97" s="10">
        <f>COUNTIFS(Tracking!V:V,A97&amp;C97,Tracking!C:C,"4v5")</f>
        <v>2</v>
      </c>
      <c r="BH97" s="10">
        <f>COUNTIFS(Tracking!W:W,A97&amp;C97,Tracking!C:C,"5v4",Tracking!U:U,"D")+COUNTIFS(Tracking!W:W,A97&amp;C97,Tracking!C:C,"5v4",Tracking!U:U,"F")</f>
        <v>0</v>
      </c>
      <c r="BN97" s="10">
        <f>COUNTIFS(Tracking!G:G,A97,Tracking!D:D,C97,Tracking!J:J,"orrl",Tracking!C:C,"5v4")+COUNTIFS(Tracking!G:G,A97,Tracking!D:D,C97,Tracking!J:J,"orrc",Tracking!C:C,"5v4")+COUNTIFS(Tracking!G:G,A97,Tracking!D:D,C97,Tracking!J:J,"orrr",Tracking!C:C,"5v4")</f>
        <v>0</v>
      </c>
      <c r="BO97" s="10">
        <f>COUNTIFS(Tracking!G:G,A97,Tracking!D:D,C62,Tracking!C:C,"5v4",Tracking!J:J,"opl")+COUNTIFS(Tracking!G:G,A97,Tracking!D:D,C62,Tracking!C:C,"5v4",Tracking!J:J,"opc")+COUNTIFS(Tracking!G:G,A97,Tracking!D:D,C62,Tracking!C:C,"5v4",Tracking!J:J,"opr")+COUNTIFS(Tracking!G:G,A97,Tracking!D:D,C62,Tracking!C:C,"5v4",Tracking!J:J,"oelpl")+COUNTIFS(Tracking!G:G,A97,Tracking!D:D,C62,Tracking!C:C,"5v4",Tracking!J:J,"oelpc")+COUNTIFS(Tracking!G:G,A97,Tracking!D:D,C62,Tracking!C:C,"5v4",Tracking!J:J,"oelpr")</f>
        <v>0</v>
      </c>
      <c r="BP97" s="10">
        <f>COUNTIFS(Tracking!G:G,A97,Tracking!D:D,C97,Tracking!C:C,"5v4",Tracking!J:J,"oell")+COUNTIFS(Tracking!G:G,A97,Tracking!D:D,C97,Tracking!C:C,"5v4",Tracking!J:J,"oelc")+COUNTIFS(Tracking!G:G,A97,Tracking!D:D,C97,Tracking!C:C,"5v4",Tracking!J:J,"oelr")</f>
        <v>0</v>
      </c>
    </row>
    <row r="98" spans="57:68" x14ac:dyDescent="0.35">
      <c r="BE98" s="10">
        <f>COUNTIFS(Tracking!V:V,A98&amp;C98,Tracking!C:C,"5v4",Tracking!U:U,"C")</f>
        <v>0</v>
      </c>
      <c r="BF98" s="10">
        <f>COUNTIFS(Tracking!V:V,A98&amp;C98,Tracking!C:C,"5v4",Tracking!X:X,"Y")</f>
        <v>0</v>
      </c>
      <c r="BG98" s="10">
        <f>COUNTIFS(Tracking!V:V,A98&amp;C98,Tracking!C:C,"4v5")</f>
        <v>2</v>
      </c>
      <c r="BH98" s="10">
        <f>COUNTIFS(Tracking!W:W,A98&amp;C98,Tracking!C:C,"5v4",Tracking!U:U,"D")+COUNTIFS(Tracking!W:W,A98&amp;C98,Tracking!C:C,"5v4",Tracking!U:U,"F")</f>
        <v>0</v>
      </c>
      <c r="BN98" s="10">
        <f>COUNTIFS(Tracking!G:G,A98,Tracking!D:D,C98,Tracking!J:J,"orrl",Tracking!C:C,"5v4")+COUNTIFS(Tracking!G:G,A98,Tracking!D:D,C98,Tracking!J:J,"orrc",Tracking!C:C,"5v4")+COUNTIFS(Tracking!G:G,A98,Tracking!D:D,C98,Tracking!J:J,"orrr",Tracking!C:C,"5v4")</f>
        <v>0</v>
      </c>
      <c r="BO98" s="10">
        <f>COUNTIFS(Tracking!G:G,A98,Tracking!D:D,C63,Tracking!C:C,"5v4",Tracking!J:J,"opl")+COUNTIFS(Tracking!G:G,A98,Tracking!D:D,C63,Tracking!C:C,"5v4",Tracking!J:J,"opc")+COUNTIFS(Tracking!G:G,A98,Tracking!D:D,C63,Tracking!C:C,"5v4",Tracking!J:J,"opr")+COUNTIFS(Tracking!G:G,A98,Tracking!D:D,C63,Tracking!C:C,"5v4",Tracking!J:J,"oelpl")+COUNTIFS(Tracking!G:G,A98,Tracking!D:D,C63,Tracking!C:C,"5v4",Tracking!J:J,"oelpc")+COUNTIFS(Tracking!G:G,A98,Tracking!D:D,C63,Tracking!C:C,"5v4",Tracking!J:J,"oelpr")</f>
        <v>0</v>
      </c>
      <c r="BP98" s="10">
        <f>COUNTIFS(Tracking!G:G,A98,Tracking!D:D,C98,Tracking!C:C,"5v4",Tracking!J:J,"oell")+COUNTIFS(Tracking!G:G,A98,Tracking!D:D,C98,Tracking!C:C,"5v4",Tracking!J:J,"oelc")+COUNTIFS(Tracking!G:G,A98,Tracking!D:D,C98,Tracking!C:C,"5v4",Tracking!J:J,"oelr")</f>
        <v>0</v>
      </c>
    </row>
    <row r="99" spans="57:68" x14ac:dyDescent="0.35">
      <c r="BE99" s="10">
        <f>COUNTIFS(Tracking!V:V,A99&amp;C99,Tracking!C:C,"5v4",Tracking!U:U,"C")</f>
        <v>0</v>
      </c>
      <c r="BF99" s="10">
        <f>COUNTIFS(Tracking!V:V,A99&amp;C99,Tracking!C:C,"5v4",Tracking!X:X,"Y")</f>
        <v>0</v>
      </c>
      <c r="BG99" s="10">
        <f>COUNTIFS(Tracking!V:V,A99&amp;C99,Tracking!C:C,"4v5")</f>
        <v>2</v>
      </c>
      <c r="BH99" s="10">
        <f>COUNTIFS(Tracking!W:W,A99&amp;C99,Tracking!C:C,"5v4",Tracking!U:U,"D")+COUNTIFS(Tracking!W:W,A99&amp;C99,Tracking!C:C,"5v4",Tracking!U:U,"F")</f>
        <v>0</v>
      </c>
      <c r="BN99" s="10">
        <f>COUNTIFS(Tracking!G:G,A99,Tracking!D:D,C99,Tracking!J:J,"orrl",Tracking!C:C,"5v4")+COUNTIFS(Tracking!G:G,A99,Tracking!D:D,C99,Tracking!J:J,"orrc",Tracking!C:C,"5v4")+COUNTIFS(Tracking!G:G,A99,Tracking!D:D,C99,Tracking!J:J,"orrr",Tracking!C:C,"5v4")</f>
        <v>0</v>
      </c>
      <c r="BO99" s="10">
        <f>COUNTIFS(Tracking!G:G,A99,Tracking!D:D,C64,Tracking!C:C,"5v4",Tracking!J:J,"opl")+COUNTIFS(Tracking!G:G,A99,Tracking!D:D,C64,Tracking!C:C,"5v4",Tracking!J:J,"opc")+COUNTIFS(Tracking!G:G,A99,Tracking!D:D,C64,Tracking!C:C,"5v4",Tracking!J:J,"opr")+COUNTIFS(Tracking!G:G,A99,Tracking!D:D,C64,Tracking!C:C,"5v4",Tracking!J:J,"oelpl")+COUNTIFS(Tracking!G:G,A99,Tracking!D:D,C64,Tracking!C:C,"5v4",Tracking!J:J,"oelpc")+COUNTIFS(Tracking!G:G,A99,Tracking!D:D,C64,Tracking!C:C,"5v4",Tracking!J:J,"oelpr")</f>
        <v>0</v>
      </c>
      <c r="BP99" s="10">
        <f>COUNTIFS(Tracking!G:G,A99,Tracking!D:D,C99,Tracking!C:C,"5v4",Tracking!J:J,"oell")+COUNTIFS(Tracking!G:G,A99,Tracking!D:D,C99,Tracking!C:C,"5v4",Tracking!J:J,"oelc")+COUNTIFS(Tracking!G:G,A99,Tracking!D:D,C99,Tracking!C:C,"5v4",Tracking!J:J,"oelr")</f>
        <v>0</v>
      </c>
    </row>
    <row r="100" spans="57:68" x14ac:dyDescent="0.35">
      <c r="BE100" s="10">
        <f>COUNTIFS(Tracking!V:V,A100&amp;C100,Tracking!C:C,"5v4",Tracking!U:U,"C")</f>
        <v>0</v>
      </c>
      <c r="BF100" s="10">
        <f>COUNTIFS(Tracking!V:V,A100&amp;C100,Tracking!C:C,"5v4",Tracking!X:X,"Y")</f>
        <v>0</v>
      </c>
      <c r="BG100" s="10">
        <f>COUNTIFS(Tracking!V:V,A100&amp;C100,Tracking!C:C,"4v5")</f>
        <v>2</v>
      </c>
      <c r="BH100" s="10">
        <f>COUNTIFS(Tracking!W:W,A100&amp;C100,Tracking!C:C,"5v4",Tracking!U:U,"D")+COUNTIFS(Tracking!W:W,A100&amp;C100,Tracking!C:C,"5v4",Tracking!U:U,"F")</f>
        <v>0</v>
      </c>
      <c r="BN100" s="10">
        <f>COUNTIFS(Tracking!G:G,A100,Tracking!D:D,C100,Tracking!J:J,"orrl",Tracking!C:C,"5v4")+COUNTIFS(Tracking!G:G,A100,Tracking!D:D,C100,Tracking!J:J,"orrc",Tracking!C:C,"5v4")+COUNTIFS(Tracking!G:G,A100,Tracking!D:D,C100,Tracking!J:J,"orrr",Tracking!C:C,"5v4")</f>
        <v>0</v>
      </c>
      <c r="BO100" s="10">
        <f>COUNTIFS(Tracking!G:G,A100,Tracking!D:D,C65,Tracking!C:C,"5v4",Tracking!J:J,"opl")+COUNTIFS(Tracking!G:G,A100,Tracking!D:D,C65,Tracking!C:C,"5v4",Tracking!J:J,"opc")+COUNTIFS(Tracking!G:G,A100,Tracking!D:D,C65,Tracking!C:C,"5v4",Tracking!J:J,"opr")+COUNTIFS(Tracking!G:G,A100,Tracking!D:D,C65,Tracking!C:C,"5v4",Tracking!J:J,"oelpl")+COUNTIFS(Tracking!G:G,A100,Tracking!D:D,C65,Tracking!C:C,"5v4",Tracking!J:J,"oelpc")+COUNTIFS(Tracking!G:G,A100,Tracking!D:D,C65,Tracking!C:C,"5v4",Tracking!J:J,"oelpr")</f>
        <v>0</v>
      </c>
      <c r="BP100" s="10">
        <f>COUNTIFS(Tracking!G:G,A100,Tracking!D:D,C100,Tracking!C:C,"5v4",Tracking!J:J,"oell")+COUNTIFS(Tracking!G:G,A100,Tracking!D:D,C100,Tracking!C:C,"5v4",Tracking!J:J,"oelc")+COUNTIFS(Tracking!G:G,A100,Tracking!D:D,C100,Tracking!C:C,"5v4",Tracking!J:J,"oelr")</f>
        <v>0</v>
      </c>
    </row>
    <row r="101" spans="57:68" x14ac:dyDescent="0.35">
      <c r="BE101" s="10">
        <f>COUNTIFS(Tracking!V:V,A101&amp;C101,Tracking!C:C,"5v4",Tracking!U:U,"C")</f>
        <v>0</v>
      </c>
      <c r="BF101" s="10">
        <f>COUNTIFS(Tracking!V:V,A101&amp;C101,Tracking!C:C,"5v4",Tracking!X:X,"Y")</f>
        <v>0</v>
      </c>
      <c r="BG101" s="10">
        <f>COUNTIFS(Tracking!V:V,A101&amp;C101,Tracking!C:C,"4v5")</f>
        <v>2</v>
      </c>
      <c r="BH101" s="10">
        <f>COUNTIFS(Tracking!W:W,A101&amp;C101,Tracking!C:C,"5v4",Tracking!U:U,"D")+COUNTIFS(Tracking!W:W,A101&amp;C101,Tracking!C:C,"5v4",Tracking!U:U,"F")</f>
        <v>0</v>
      </c>
      <c r="BN101" s="10">
        <f>COUNTIFS(Tracking!G:G,A101,Tracking!D:D,C101,Tracking!J:J,"orrl",Tracking!C:C,"5v4")+COUNTIFS(Tracking!G:G,A101,Tracking!D:D,C101,Tracking!J:J,"orrc",Tracking!C:C,"5v4")+COUNTIFS(Tracking!G:G,A101,Tracking!D:D,C101,Tracking!J:J,"orrr",Tracking!C:C,"5v4")</f>
        <v>0</v>
      </c>
      <c r="BO101" s="10">
        <f>COUNTIFS(Tracking!G:G,A101,Tracking!D:D,C66,Tracking!C:C,"5v4",Tracking!J:J,"opl")+COUNTIFS(Tracking!G:G,A101,Tracking!D:D,C66,Tracking!C:C,"5v4",Tracking!J:J,"opc")+COUNTIFS(Tracking!G:G,A101,Tracking!D:D,C66,Tracking!C:C,"5v4",Tracking!J:J,"opr")+COUNTIFS(Tracking!G:G,A101,Tracking!D:D,C66,Tracking!C:C,"5v4",Tracking!J:J,"oelpl")+COUNTIFS(Tracking!G:G,A101,Tracking!D:D,C66,Tracking!C:C,"5v4",Tracking!J:J,"oelpc")+COUNTIFS(Tracking!G:G,A101,Tracking!D:D,C66,Tracking!C:C,"5v4",Tracking!J:J,"oelpr")</f>
        <v>0</v>
      </c>
      <c r="BP101" s="10">
        <f>COUNTIFS(Tracking!G:G,A101,Tracking!D:D,C101,Tracking!C:C,"5v4",Tracking!J:J,"oell")+COUNTIFS(Tracking!G:G,A101,Tracking!D:D,C101,Tracking!C:C,"5v4",Tracking!J:J,"oelc")+COUNTIFS(Tracking!G:G,A101,Tracking!D:D,C101,Tracking!C:C,"5v4",Tracking!J:J,"oelr")</f>
        <v>0</v>
      </c>
    </row>
    <row r="102" spans="57:68" x14ac:dyDescent="0.35">
      <c r="BE102" s="10">
        <f>COUNTIFS(Tracking!V:V,A102&amp;C102,Tracking!C:C,"5v4",Tracking!U:U,"C")</f>
        <v>0</v>
      </c>
      <c r="BF102" s="10">
        <f>COUNTIFS(Tracking!V:V,A102&amp;C102,Tracking!C:C,"5v4",Tracking!X:X,"Y")</f>
        <v>0</v>
      </c>
      <c r="BG102" s="10">
        <f>COUNTIFS(Tracking!V:V,A102&amp;C102,Tracking!C:C,"4v5")</f>
        <v>2</v>
      </c>
      <c r="BH102" s="10">
        <f>COUNTIFS(Tracking!W:W,A102&amp;C102,Tracking!C:C,"5v4",Tracking!U:U,"D")+COUNTIFS(Tracking!W:W,A102&amp;C102,Tracking!C:C,"5v4",Tracking!U:U,"F")</f>
        <v>0</v>
      </c>
      <c r="BN102" s="10">
        <f>COUNTIFS(Tracking!G:G,A102,Tracking!D:D,C102,Tracking!J:J,"orrl",Tracking!C:C,"5v4")+COUNTIFS(Tracking!G:G,A102,Tracking!D:D,C102,Tracking!J:J,"orrc",Tracking!C:C,"5v4")+COUNTIFS(Tracking!G:G,A102,Tracking!D:D,C102,Tracking!J:J,"orrr",Tracking!C:C,"5v4")</f>
        <v>0</v>
      </c>
      <c r="BO102" s="10">
        <f>COUNTIFS(Tracking!G:G,A102,Tracking!D:D,C67,Tracking!C:C,"5v4",Tracking!J:J,"opl")+COUNTIFS(Tracking!G:G,A102,Tracking!D:D,C67,Tracking!C:C,"5v4",Tracking!J:J,"opc")+COUNTIFS(Tracking!G:G,A102,Tracking!D:D,C67,Tracking!C:C,"5v4",Tracking!J:J,"opr")+COUNTIFS(Tracking!G:G,A102,Tracking!D:D,C67,Tracking!C:C,"5v4",Tracking!J:J,"oelpl")+COUNTIFS(Tracking!G:G,A102,Tracking!D:D,C67,Tracking!C:C,"5v4",Tracking!J:J,"oelpc")+COUNTIFS(Tracking!G:G,A102,Tracking!D:D,C67,Tracking!C:C,"5v4",Tracking!J:J,"oelpr")</f>
        <v>0</v>
      </c>
      <c r="BP102" s="10">
        <f>COUNTIFS(Tracking!G:G,A102,Tracking!D:D,C102,Tracking!C:C,"5v4",Tracking!J:J,"oell")+COUNTIFS(Tracking!G:G,A102,Tracking!D:D,C102,Tracking!C:C,"5v4",Tracking!J:J,"oelc")+COUNTIFS(Tracking!G:G,A102,Tracking!D:D,C102,Tracking!C:C,"5v4",Tracking!J:J,"oelr")</f>
        <v>0</v>
      </c>
    </row>
    <row r="103" spans="57:68" x14ac:dyDescent="0.35">
      <c r="BE103" s="10">
        <f>COUNTIFS(Tracking!V:V,A103&amp;C103,Tracking!C:C,"5v4",Tracking!U:U,"C")</f>
        <v>0</v>
      </c>
      <c r="BF103" s="10">
        <f>COUNTIFS(Tracking!V:V,A103&amp;C103,Tracking!C:C,"5v4",Tracking!X:X,"Y")</f>
        <v>0</v>
      </c>
      <c r="BG103" s="10">
        <f>COUNTIFS(Tracking!V:V,A103&amp;C103,Tracking!C:C,"4v5")</f>
        <v>2</v>
      </c>
      <c r="BH103" s="10">
        <f>COUNTIFS(Tracking!W:W,A103&amp;C103,Tracking!C:C,"5v4",Tracking!U:U,"D")+COUNTIFS(Tracking!W:W,A103&amp;C103,Tracking!C:C,"5v4",Tracking!U:U,"F")</f>
        <v>0</v>
      </c>
      <c r="BN103" s="10">
        <f>COUNTIFS(Tracking!G:G,A103,Tracking!D:D,C103,Tracking!J:J,"orrl",Tracking!C:C,"5v4")+COUNTIFS(Tracking!G:G,A103,Tracking!D:D,C103,Tracking!J:J,"orrc",Tracking!C:C,"5v4")+COUNTIFS(Tracking!G:G,A103,Tracking!D:D,C103,Tracking!J:J,"orrr",Tracking!C:C,"5v4")</f>
        <v>0</v>
      </c>
      <c r="BO103" s="10">
        <f>COUNTIFS(Tracking!G:G,A103,Tracking!D:D,C68,Tracking!C:C,"5v4",Tracking!J:J,"opl")+COUNTIFS(Tracking!G:G,A103,Tracking!D:D,C68,Tracking!C:C,"5v4",Tracking!J:J,"opc")+COUNTIFS(Tracking!G:G,A103,Tracking!D:D,C68,Tracking!C:C,"5v4",Tracking!J:J,"opr")+COUNTIFS(Tracking!G:G,A103,Tracking!D:D,C68,Tracking!C:C,"5v4",Tracking!J:J,"oelpl")+COUNTIFS(Tracking!G:G,A103,Tracking!D:D,C68,Tracking!C:C,"5v4",Tracking!J:J,"oelpc")+COUNTIFS(Tracking!G:G,A103,Tracking!D:D,C68,Tracking!C:C,"5v4",Tracking!J:J,"oelpr")</f>
        <v>0</v>
      </c>
      <c r="BP103" s="10">
        <f>COUNTIFS(Tracking!G:G,A103,Tracking!D:D,C103,Tracking!C:C,"5v4",Tracking!J:J,"oell")+COUNTIFS(Tracking!G:G,A103,Tracking!D:D,C103,Tracking!C:C,"5v4",Tracking!J:J,"oelc")+COUNTIFS(Tracking!G:G,A103,Tracking!D:D,C103,Tracking!C:C,"5v4",Tracking!J:J,"oelr")</f>
        <v>0</v>
      </c>
    </row>
    <row r="104" spans="57:68" x14ac:dyDescent="0.35">
      <c r="BE104" s="10">
        <f>COUNTIFS(Tracking!V:V,A104&amp;C104,Tracking!C:C,"5v4",Tracking!U:U,"C")</f>
        <v>0</v>
      </c>
      <c r="BF104" s="10">
        <f>COUNTIFS(Tracking!V:V,A104&amp;C104,Tracking!C:C,"5v4",Tracking!X:X,"Y")</f>
        <v>0</v>
      </c>
      <c r="BG104" s="10">
        <f>COUNTIFS(Tracking!V:V,A104&amp;C104,Tracking!C:C,"4v5")</f>
        <v>2</v>
      </c>
      <c r="BH104" s="10">
        <f>COUNTIFS(Tracking!W:W,A104&amp;C104,Tracking!C:C,"5v4",Tracking!U:U,"D")+COUNTIFS(Tracking!W:W,A104&amp;C104,Tracking!C:C,"5v4",Tracking!U:U,"F")</f>
        <v>0</v>
      </c>
      <c r="BN104" s="10">
        <f>COUNTIFS(Tracking!G:G,A104,Tracking!D:D,C104,Tracking!J:J,"orrl",Tracking!C:C,"5v4")+COUNTIFS(Tracking!G:G,A104,Tracking!D:D,C104,Tracking!J:J,"orrc",Tracking!C:C,"5v4")+COUNTIFS(Tracking!G:G,A104,Tracking!D:D,C104,Tracking!J:J,"orrr",Tracking!C:C,"5v4")</f>
        <v>0</v>
      </c>
      <c r="BO104" s="10">
        <f>COUNTIFS(Tracking!G:G,A104,Tracking!D:D,C69,Tracking!C:C,"5v4",Tracking!J:J,"opl")+COUNTIFS(Tracking!G:G,A104,Tracking!D:D,C69,Tracking!C:C,"5v4",Tracking!J:J,"opc")+COUNTIFS(Tracking!G:G,A104,Tracking!D:D,C69,Tracking!C:C,"5v4",Tracking!J:J,"opr")+COUNTIFS(Tracking!G:G,A104,Tracking!D:D,C69,Tracking!C:C,"5v4",Tracking!J:J,"oelpl")+COUNTIFS(Tracking!G:G,A104,Tracking!D:D,C69,Tracking!C:C,"5v4",Tracking!J:J,"oelpc")+COUNTIFS(Tracking!G:G,A104,Tracking!D:D,C69,Tracking!C:C,"5v4",Tracking!J:J,"oelpr")</f>
        <v>0</v>
      </c>
      <c r="BP104" s="10">
        <f>COUNTIFS(Tracking!G:G,A104,Tracking!D:D,C104,Tracking!C:C,"5v4",Tracking!J:J,"oell")+COUNTIFS(Tracking!G:G,A104,Tracking!D:D,C104,Tracking!C:C,"5v4",Tracking!J:J,"oelc")+COUNTIFS(Tracking!G:G,A104,Tracking!D:D,C104,Tracking!C:C,"5v4",Tracking!J:J,"oelr")</f>
        <v>0</v>
      </c>
    </row>
    <row r="105" spans="57:68" x14ac:dyDescent="0.35">
      <c r="BE105" s="10">
        <f>COUNTIFS(Tracking!V:V,A105&amp;C105,Tracking!C:C,"5v4",Tracking!U:U,"C")</f>
        <v>0</v>
      </c>
      <c r="BF105" s="10">
        <f>COUNTIFS(Tracking!V:V,A105&amp;C105,Tracking!C:C,"5v4",Tracking!X:X,"Y")</f>
        <v>0</v>
      </c>
      <c r="BG105" s="10">
        <f>COUNTIFS(Tracking!V:V,A105&amp;C105,Tracking!C:C,"4v5")</f>
        <v>2</v>
      </c>
      <c r="BH105" s="10">
        <f>COUNTIFS(Tracking!W:W,A105&amp;C105,Tracking!C:C,"5v4",Tracking!U:U,"D")+COUNTIFS(Tracking!W:W,A105&amp;C105,Tracking!C:C,"5v4",Tracking!U:U,"F")</f>
        <v>0</v>
      </c>
      <c r="BN105" s="10">
        <f>COUNTIFS(Tracking!G:G,A105,Tracking!D:D,C105,Tracking!J:J,"orrl",Tracking!C:C,"5v4")+COUNTIFS(Tracking!G:G,A105,Tracking!D:D,C105,Tracking!J:J,"orrc",Tracking!C:C,"5v4")+COUNTIFS(Tracking!G:G,A105,Tracking!D:D,C105,Tracking!J:J,"orrr",Tracking!C:C,"5v4")</f>
        <v>0</v>
      </c>
      <c r="BO105" s="10">
        <f>COUNTIFS(Tracking!G:G,A105,Tracking!D:D,C70,Tracking!C:C,"5v4",Tracking!J:J,"opl")+COUNTIFS(Tracking!G:G,A105,Tracking!D:D,C70,Tracking!C:C,"5v4",Tracking!J:J,"opc")+COUNTIFS(Tracking!G:G,A105,Tracking!D:D,C70,Tracking!C:C,"5v4",Tracking!J:J,"opr")+COUNTIFS(Tracking!G:G,A105,Tracking!D:D,C70,Tracking!C:C,"5v4",Tracking!J:J,"oelpl")+COUNTIFS(Tracking!G:G,A105,Tracking!D:D,C70,Tracking!C:C,"5v4",Tracking!J:J,"oelpc")+COUNTIFS(Tracking!G:G,A105,Tracking!D:D,C70,Tracking!C:C,"5v4",Tracking!J:J,"oelpr")</f>
        <v>0</v>
      </c>
      <c r="BP105" s="10">
        <f>COUNTIFS(Tracking!G:G,A105,Tracking!D:D,C105,Tracking!C:C,"5v4",Tracking!J:J,"oell")+COUNTIFS(Tracking!G:G,A105,Tracking!D:D,C105,Tracking!C:C,"5v4",Tracking!J:J,"oelc")+COUNTIFS(Tracking!G:G,A105,Tracking!D:D,C105,Tracking!C:C,"5v4",Tracking!J:J,"oelr")</f>
        <v>0</v>
      </c>
    </row>
    <row r="106" spans="57:68" x14ac:dyDescent="0.35">
      <c r="BE106" s="10">
        <f>COUNTIFS(Tracking!V:V,A106&amp;C106,Tracking!C:C,"5v4",Tracking!U:U,"C")</f>
        <v>0</v>
      </c>
      <c r="BF106" s="10">
        <f>COUNTIFS(Tracking!V:V,A106&amp;C106,Tracking!C:C,"5v4",Tracking!X:X,"Y")</f>
        <v>0</v>
      </c>
      <c r="BG106" s="10">
        <f>COUNTIFS(Tracking!V:V,A106&amp;C106,Tracking!C:C,"4v5")</f>
        <v>2</v>
      </c>
      <c r="BH106" s="10">
        <f>COUNTIFS(Tracking!W:W,A106&amp;C106,Tracking!C:C,"5v4",Tracking!U:U,"D")+COUNTIFS(Tracking!W:W,A106&amp;C106,Tracking!C:C,"5v4",Tracking!U:U,"F")</f>
        <v>0</v>
      </c>
      <c r="BN106" s="10">
        <f>COUNTIFS(Tracking!G:G,A106,Tracking!D:D,C106,Tracking!J:J,"orrl",Tracking!C:C,"5v4")+COUNTIFS(Tracking!G:G,A106,Tracking!D:D,C106,Tracking!J:J,"orrc",Tracking!C:C,"5v4")+COUNTIFS(Tracking!G:G,A106,Tracking!D:D,C106,Tracking!J:J,"orrr",Tracking!C:C,"5v4")</f>
        <v>0</v>
      </c>
      <c r="BO106" s="10">
        <f>COUNTIFS(Tracking!G:G,A106,Tracking!D:D,C71,Tracking!C:C,"5v4",Tracking!J:J,"opl")+COUNTIFS(Tracking!G:G,A106,Tracking!D:D,C71,Tracking!C:C,"5v4",Tracking!J:J,"opc")+COUNTIFS(Tracking!G:G,A106,Tracking!D:D,C71,Tracking!C:C,"5v4",Tracking!J:J,"opr")+COUNTIFS(Tracking!G:G,A106,Tracking!D:D,C71,Tracking!C:C,"5v4",Tracking!J:J,"oelpl")+COUNTIFS(Tracking!G:G,A106,Tracking!D:D,C71,Tracking!C:C,"5v4",Tracking!J:J,"oelpc")+COUNTIFS(Tracking!G:G,A106,Tracking!D:D,C71,Tracking!C:C,"5v4",Tracking!J:J,"oelpr")</f>
        <v>0</v>
      </c>
      <c r="BP106" s="10">
        <f>COUNTIFS(Tracking!G:G,A106,Tracking!D:D,C106,Tracking!C:C,"5v4",Tracking!J:J,"oell")+COUNTIFS(Tracking!G:G,A106,Tracking!D:D,C106,Tracking!C:C,"5v4",Tracking!J:J,"oelc")+COUNTIFS(Tracking!G:G,A106,Tracking!D:D,C106,Tracking!C:C,"5v4",Tracking!J:J,"oelr")</f>
        <v>0</v>
      </c>
    </row>
    <row r="107" spans="57:68" x14ac:dyDescent="0.35">
      <c r="BE107" s="10">
        <f>COUNTIFS(Tracking!V:V,A107&amp;C107,Tracking!C:C,"5v4",Tracking!U:U,"C")</f>
        <v>0</v>
      </c>
      <c r="BF107" s="10">
        <f>COUNTIFS(Tracking!V:V,A107&amp;C107,Tracking!C:C,"5v4",Tracking!X:X,"Y")</f>
        <v>0</v>
      </c>
      <c r="BG107" s="10">
        <f>COUNTIFS(Tracking!V:V,A107&amp;C107,Tracking!C:C,"4v5")</f>
        <v>2</v>
      </c>
      <c r="BH107" s="10">
        <f>COUNTIFS(Tracking!W:W,A107&amp;C107,Tracking!C:C,"5v4",Tracking!U:U,"D")+COUNTIFS(Tracking!W:W,A107&amp;C107,Tracking!C:C,"5v4",Tracking!U:U,"F")</f>
        <v>0</v>
      </c>
      <c r="BN107" s="10">
        <f>COUNTIFS(Tracking!G:G,A107,Tracking!D:D,C107,Tracking!J:J,"orrl",Tracking!C:C,"5v4")+COUNTIFS(Tracking!G:G,A107,Tracking!D:D,C107,Tracking!J:J,"orrc",Tracking!C:C,"5v4")+COUNTIFS(Tracking!G:G,A107,Tracking!D:D,C107,Tracking!J:J,"orrr",Tracking!C:C,"5v4")</f>
        <v>0</v>
      </c>
      <c r="BO107" s="10">
        <f>COUNTIFS(Tracking!G:G,A107,Tracking!D:D,C72,Tracking!C:C,"5v4",Tracking!J:J,"opl")+COUNTIFS(Tracking!G:G,A107,Tracking!D:D,C72,Tracking!C:C,"5v4",Tracking!J:J,"opc")+COUNTIFS(Tracking!G:G,A107,Tracking!D:D,C72,Tracking!C:C,"5v4",Tracking!J:J,"opr")+COUNTIFS(Tracking!G:G,A107,Tracking!D:D,C72,Tracking!C:C,"5v4",Tracking!J:J,"oelpl")+COUNTIFS(Tracking!G:G,A107,Tracking!D:D,C72,Tracking!C:C,"5v4",Tracking!J:J,"oelpc")+COUNTIFS(Tracking!G:G,A107,Tracking!D:D,C72,Tracking!C:C,"5v4",Tracking!J:J,"oelpr")</f>
        <v>0</v>
      </c>
      <c r="BP107" s="10">
        <f>COUNTIFS(Tracking!G:G,A107,Tracking!D:D,C107,Tracking!C:C,"5v4",Tracking!J:J,"oell")+COUNTIFS(Tracking!G:G,A107,Tracking!D:D,C107,Tracking!C:C,"5v4",Tracking!J:J,"oelc")+COUNTIFS(Tracking!G:G,A107,Tracking!D:D,C107,Tracking!C:C,"5v4",Tracking!J:J,"oelr")</f>
        <v>0</v>
      </c>
    </row>
    <row r="108" spans="57:68" x14ac:dyDescent="0.35">
      <c r="BE108" s="10">
        <f>COUNTIFS(Tracking!V:V,A108&amp;C108,Tracking!C:C,"5v4",Tracking!U:U,"C")</f>
        <v>0</v>
      </c>
      <c r="BF108" s="10">
        <f>COUNTIFS(Tracking!V:V,A108&amp;C108,Tracking!C:C,"5v4",Tracking!X:X,"Y")</f>
        <v>0</v>
      </c>
      <c r="BG108" s="10">
        <f>COUNTIFS(Tracking!V:V,A108&amp;C108,Tracking!C:C,"4v5")</f>
        <v>2</v>
      </c>
      <c r="BH108" s="10">
        <f>COUNTIFS(Tracking!W:W,A108&amp;C108,Tracking!C:C,"5v4",Tracking!U:U,"D")+COUNTIFS(Tracking!W:W,A108&amp;C108,Tracking!C:C,"5v4",Tracking!U:U,"F")</f>
        <v>0</v>
      </c>
      <c r="BN108" s="10">
        <f>COUNTIFS(Tracking!G:G,A108,Tracking!D:D,C108,Tracking!J:J,"orrl",Tracking!C:C,"5v4")+COUNTIFS(Tracking!G:G,A108,Tracking!D:D,C108,Tracking!J:J,"orrc",Tracking!C:C,"5v4")+COUNTIFS(Tracking!G:G,A108,Tracking!D:D,C108,Tracking!J:J,"orrr",Tracking!C:C,"5v4")</f>
        <v>0</v>
      </c>
      <c r="BO108" s="10">
        <f>COUNTIFS(Tracking!G:G,A108,Tracking!D:D,C73,Tracking!C:C,"5v4",Tracking!J:J,"opl")+COUNTIFS(Tracking!G:G,A108,Tracking!D:D,C73,Tracking!C:C,"5v4",Tracking!J:J,"opc")+COUNTIFS(Tracking!G:G,A108,Tracking!D:D,C73,Tracking!C:C,"5v4",Tracking!J:J,"opr")+COUNTIFS(Tracking!G:G,A108,Tracking!D:D,C73,Tracking!C:C,"5v4",Tracking!J:J,"oelpl")+COUNTIFS(Tracking!G:G,A108,Tracking!D:D,C73,Tracking!C:C,"5v4",Tracking!J:J,"oelpc")+COUNTIFS(Tracking!G:G,A108,Tracking!D:D,C73,Tracking!C:C,"5v4",Tracking!J:J,"oelpr")</f>
        <v>0</v>
      </c>
      <c r="BP108" s="10">
        <f>COUNTIFS(Tracking!G:G,A108,Tracking!D:D,C108,Tracking!C:C,"5v4",Tracking!J:J,"oell")+COUNTIFS(Tracking!G:G,A108,Tracking!D:D,C108,Tracking!C:C,"5v4",Tracking!J:J,"oelc")+COUNTIFS(Tracking!G:G,A108,Tracking!D:D,C108,Tracking!C:C,"5v4",Tracking!J:J,"oelr")</f>
        <v>0</v>
      </c>
    </row>
    <row r="109" spans="57:68" x14ac:dyDescent="0.35">
      <c r="BE109" s="10">
        <f>COUNTIFS(Tracking!V:V,A109&amp;C109,Tracking!C:C,"5v4",Tracking!U:U,"C")</f>
        <v>0</v>
      </c>
      <c r="BF109" s="10">
        <f>COUNTIFS(Tracking!V:V,A109&amp;C109,Tracking!C:C,"5v4",Tracking!X:X,"Y")</f>
        <v>0</v>
      </c>
      <c r="BG109" s="10">
        <f>COUNTIFS(Tracking!V:V,A109&amp;C109,Tracking!C:C,"4v5")</f>
        <v>2</v>
      </c>
      <c r="BH109" s="10">
        <f>COUNTIFS(Tracking!W:W,A109&amp;C109,Tracking!C:C,"5v4",Tracking!U:U,"D")+COUNTIFS(Tracking!W:W,A109&amp;C109,Tracking!C:C,"5v4",Tracking!U:U,"F")</f>
        <v>0</v>
      </c>
      <c r="BN109" s="10">
        <f>COUNTIFS(Tracking!G:G,A109,Tracking!D:D,C109,Tracking!J:J,"orrl",Tracking!C:C,"5v4")+COUNTIFS(Tracking!G:G,A109,Tracking!D:D,C109,Tracking!J:J,"orrc",Tracking!C:C,"5v4")+COUNTIFS(Tracking!G:G,A109,Tracking!D:D,C109,Tracking!J:J,"orrr",Tracking!C:C,"5v4")</f>
        <v>0</v>
      </c>
      <c r="BO109" s="10">
        <f>COUNTIFS(Tracking!G:G,A109,Tracking!D:D,C74,Tracking!C:C,"5v4",Tracking!J:J,"opl")+COUNTIFS(Tracking!G:G,A109,Tracking!D:D,C74,Tracking!C:C,"5v4",Tracking!J:J,"opc")+COUNTIFS(Tracking!G:G,A109,Tracking!D:D,C74,Tracking!C:C,"5v4",Tracking!J:J,"opr")+COUNTIFS(Tracking!G:G,A109,Tracking!D:D,C74,Tracking!C:C,"5v4",Tracking!J:J,"oelpl")+COUNTIFS(Tracking!G:G,A109,Tracking!D:D,C74,Tracking!C:C,"5v4",Tracking!J:J,"oelpc")+COUNTIFS(Tracking!G:G,A109,Tracking!D:D,C74,Tracking!C:C,"5v4",Tracking!J:J,"oelpr")</f>
        <v>0</v>
      </c>
      <c r="BP109" s="10">
        <f>COUNTIFS(Tracking!G:G,A109,Tracking!D:D,C109,Tracking!C:C,"5v4",Tracking!J:J,"oell")+COUNTIFS(Tracking!G:G,A109,Tracking!D:D,C109,Tracking!C:C,"5v4",Tracking!J:J,"oelc")+COUNTIFS(Tracking!G:G,A109,Tracking!D:D,C109,Tracking!C:C,"5v4",Tracking!J:J,"oelr")</f>
        <v>0</v>
      </c>
    </row>
  </sheetData>
  <autoFilter ref="A1:DI37" xr:uid="{00000000-0009-0000-0000-000001000000}"/>
  <sortState xmlns:xlrd2="http://schemas.microsoft.com/office/spreadsheetml/2017/richdata2" ref="A2:DG109">
    <sortCondition ref="C2:C109"/>
    <sortCondition ref="B2:B109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Tracking</vt:lpstr>
      <vt:lpstr>Player List</vt:lpstr>
      <vt:lpstr>Export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Corey Sznajder</dc:creator>
  <cp:lastModifiedBy>Corey</cp:lastModifiedBy>
  <dcterms:created xsi:type="dcterms:W3CDTF">2021-01-12T21:39:44Z</dcterms:created>
  <dcterms:modified xsi:type="dcterms:W3CDTF">2022-12-22T23:29:35Z</dcterms:modified>
</cp:coreProperties>
</file>