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13_ncr:1_{C1F62FAF-99C7-48A7-BE3E-1525D3A1FD17}" xr6:coauthVersionLast="46" xr6:coauthVersionMax="46" xr10:uidLastSave="{00000000-0000-0000-0000-000000000000}"/>
  <bookViews>
    <workbookView xWindow="-98" yWindow="-98" windowWidth="24196" windowHeight="13096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00" i="27" l="1"/>
  <c r="AR101" i="27"/>
  <c r="AR102" i="27"/>
  <c r="AR103" i="27"/>
  <c r="AR104" i="27"/>
  <c r="AR105" i="27"/>
  <c r="AR106" i="27"/>
  <c r="AR107" i="27"/>
  <c r="AR108" i="27"/>
  <c r="AR109" i="27"/>
  <c r="AR110" i="27"/>
  <c r="AR111" i="27"/>
  <c r="AR112" i="27"/>
  <c r="AR113" i="27"/>
  <c r="AR114" i="27"/>
  <c r="AR115" i="27"/>
  <c r="AR116" i="27"/>
  <c r="AR117" i="27"/>
  <c r="AR118" i="27"/>
  <c r="AR119" i="27"/>
  <c r="AR120" i="27"/>
  <c r="AR121" i="27"/>
  <c r="AR122" i="27"/>
  <c r="AR123" i="27"/>
  <c r="AR124" i="27"/>
  <c r="AR125" i="27"/>
  <c r="AS101" i="27"/>
  <c r="AS102" i="27"/>
  <c r="AS103" i="27"/>
  <c r="AS104" i="27"/>
  <c r="AS105" i="27"/>
  <c r="AS106" i="27"/>
  <c r="AS107" i="27"/>
  <c r="AS108" i="27"/>
  <c r="AS109" i="27"/>
  <c r="AS110" i="27"/>
  <c r="AS111" i="27"/>
  <c r="AS112" i="27"/>
  <c r="AS113" i="27"/>
  <c r="AS114" i="27"/>
  <c r="AS115" i="27"/>
  <c r="AS116" i="27"/>
  <c r="AS117" i="27"/>
  <c r="AS118" i="27"/>
  <c r="AS119" i="27"/>
  <c r="AS120" i="27"/>
  <c r="AS121" i="27"/>
  <c r="AS122" i="27"/>
  <c r="AS123" i="27"/>
  <c r="AS124" i="27"/>
  <c r="AS125" i="27"/>
  <c r="AS100" i="27"/>
  <c r="K107" i="27"/>
  <c r="K106" i="27"/>
  <c r="K105" i="27"/>
  <c r="K104" i="27"/>
  <c r="E72" i="27"/>
  <c r="AD85" i="27"/>
  <c r="AD86" i="27"/>
  <c r="AD87" i="27"/>
  <c r="AD89" i="27"/>
  <c r="AD90" i="27"/>
  <c r="AD91" i="27"/>
  <c r="AD84" i="27"/>
  <c r="X7" i="2"/>
  <c r="G7" i="2"/>
  <c r="AE91" i="27" l="1"/>
  <c r="AC91" i="27"/>
  <c r="AB91" i="27"/>
  <c r="R91" i="27"/>
  <c r="M91" i="27"/>
  <c r="AE87" i="27"/>
  <c r="AC87" i="27"/>
  <c r="AB87" i="27"/>
  <c r="R87" i="27"/>
  <c r="M87" i="27"/>
  <c r="AE86" i="27"/>
  <c r="AC86" i="27"/>
  <c r="AB86" i="27"/>
  <c r="R86" i="27"/>
  <c r="M86" i="27"/>
  <c r="AE90" i="27"/>
  <c r="AC90" i="27"/>
  <c r="AB90" i="27"/>
  <c r="R90" i="27"/>
  <c r="M90" i="27"/>
  <c r="AE89" i="27"/>
  <c r="AC89" i="27"/>
  <c r="AB89" i="27"/>
  <c r="R89" i="27"/>
  <c r="M89" i="27"/>
  <c r="AE85" i="27"/>
  <c r="AC85" i="27"/>
  <c r="AB85" i="27"/>
  <c r="R85" i="27"/>
  <c r="M85" i="27"/>
  <c r="S85" i="27" s="1"/>
  <c r="AE88" i="27"/>
  <c r="AC88" i="27"/>
  <c r="AB88" i="27"/>
  <c r="R88" i="27"/>
  <c r="M88" i="27"/>
  <c r="AE84" i="27"/>
  <c r="AC84" i="27"/>
  <c r="AB84" i="27"/>
  <c r="R84" i="27"/>
  <c r="M84" i="27"/>
  <c r="AE83" i="27"/>
  <c r="AC83" i="27"/>
  <c r="AB83" i="27"/>
  <c r="S83" i="27"/>
  <c r="R83" i="27"/>
  <c r="AE82" i="27"/>
  <c r="AC82" i="27"/>
  <c r="AB82" i="27"/>
  <c r="S82" i="27"/>
  <c r="R82" i="27"/>
  <c r="AE81" i="27"/>
  <c r="AC81" i="27"/>
  <c r="AB81" i="27"/>
  <c r="S81" i="27"/>
  <c r="R81" i="27"/>
  <c r="AE80" i="27"/>
  <c r="AC80" i="27"/>
  <c r="AB80" i="27"/>
  <c r="S80" i="27"/>
  <c r="R80" i="27"/>
  <c r="AE79" i="27"/>
  <c r="AC79" i="27"/>
  <c r="AB79" i="27"/>
  <c r="S79" i="27"/>
  <c r="R79" i="27"/>
  <c r="AE78" i="27"/>
  <c r="AC78" i="27"/>
  <c r="AB78" i="27"/>
  <c r="S78" i="27"/>
  <c r="R78" i="27"/>
  <c r="AN71" i="27"/>
  <c r="AM71" i="27"/>
  <c r="AK71" i="27"/>
  <c r="AL71" i="27" s="1"/>
  <c r="V71" i="27" s="1"/>
  <c r="AJ71" i="27"/>
  <c r="AI71" i="27"/>
  <c r="AB71" i="27"/>
  <c r="Z71" i="27"/>
  <c r="AN70" i="27"/>
  <c r="AM70" i="27"/>
  <c r="AK70" i="27"/>
  <c r="AL70" i="27" s="1"/>
  <c r="V70" i="27" s="1"/>
  <c r="AJ70" i="27"/>
  <c r="AI70" i="27"/>
  <c r="AB70" i="27"/>
  <c r="Z70" i="27"/>
  <c r="AN69" i="27"/>
  <c r="AM69" i="27"/>
  <c r="AK69" i="27"/>
  <c r="AL69" i="27" s="1"/>
  <c r="AJ69" i="27"/>
  <c r="AI69" i="27"/>
  <c r="AB69" i="27"/>
  <c r="Z69" i="27"/>
  <c r="AN68" i="27"/>
  <c r="AM68" i="27"/>
  <c r="AK68" i="27"/>
  <c r="AJ68" i="27"/>
  <c r="AI68" i="27"/>
  <c r="AB68" i="27"/>
  <c r="Z68" i="27"/>
  <c r="AN67" i="27"/>
  <c r="AM67" i="27"/>
  <c r="AK67" i="27"/>
  <c r="AL67" i="27" s="1"/>
  <c r="Q67" i="27" s="1"/>
  <c r="AJ67" i="27"/>
  <c r="AI67" i="27"/>
  <c r="AB67" i="27"/>
  <c r="Z67" i="27"/>
  <c r="AN66" i="27"/>
  <c r="AM66" i="27"/>
  <c r="AK66" i="27"/>
  <c r="AL66" i="27" s="1"/>
  <c r="V66" i="27" s="1"/>
  <c r="AJ66" i="27"/>
  <c r="AI66" i="27"/>
  <c r="AB66" i="27"/>
  <c r="Z66" i="27"/>
  <c r="AN65" i="27"/>
  <c r="AM65" i="27"/>
  <c r="AK65" i="27"/>
  <c r="AL65" i="27" s="1"/>
  <c r="AJ65" i="27"/>
  <c r="AI65" i="27"/>
  <c r="AB65" i="27"/>
  <c r="Z65" i="27"/>
  <c r="AN64" i="27"/>
  <c r="AM64" i="27"/>
  <c r="AK64" i="27"/>
  <c r="AL64" i="27" s="1"/>
  <c r="V64" i="27" s="1"/>
  <c r="AJ64" i="27"/>
  <c r="AI64" i="27"/>
  <c r="AB64" i="27"/>
  <c r="Z64" i="27"/>
  <c r="AN63" i="27"/>
  <c r="AM63" i="27"/>
  <c r="AO63" i="27" s="1"/>
  <c r="AK63" i="27"/>
  <c r="AL63" i="27" s="1"/>
  <c r="AJ63" i="27"/>
  <c r="AI63" i="27"/>
  <c r="AB63" i="27"/>
  <c r="Z63" i="27"/>
  <c r="AN62" i="27"/>
  <c r="AM62" i="27"/>
  <c r="AO62" i="27" s="1"/>
  <c r="AK62" i="27"/>
  <c r="AL62" i="27" s="1"/>
  <c r="AJ62" i="27"/>
  <c r="AI62" i="27"/>
  <c r="AB62" i="27"/>
  <c r="Z62" i="27"/>
  <c r="AN61" i="27"/>
  <c r="AM61" i="27"/>
  <c r="AK61" i="27"/>
  <c r="AL61" i="27" s="1"/>
  <c r="AJ61" i="27"/>
  <c r="AI61" i="27"/>
  <c r="AB61" i="27"/>
  <c r="Z61" i="27"/>
  <c r="AN60" i="27"/>
  <c r="AM60" i="27"/>
  <c r="AK60" i="27"/>
  <c r="AL60" i="27" s="1"/>
  <c r="Q60" i="27" s="1"/>
  <c r="AJ60" i="27"/>
  <c r="AI60" i="27"/>
  <c r="AB60" i="27"/>
  <c r="Z60" i="27"/>
  <c r="AN59" i="27"/>
  <c r="AM59" i="27"/>
  <c r="AK59" i="27"/>
  <c r="AL59" i="27" s="1"/>
  <c r="AJ59" i="27"/>
  <c r="AI59" i="27"/>
  <c r="AB59" i="27"/>
  <c r="Z59" i="27"/>
  <c r="AN58" i="27"/>
  <c r="AM58" i="27"/>
  <c r="AK58" i="27"/>
  <c r="AL58" i="27" s="1"/>
  <c r="AJ58" i="27"/>
  <c r="AI58" i="27"/>
  <c r="AB58" i="27"/>
  <c r="Z58" i="27"/>
  <c r="AN57" i="27"/>
  <c r="AM57" i="27"/>
  <c r="AK57" i="27"/>
  <c r="AJ57" i="27"/>
  <c r="AI57" i="27"/>
  <c r="AB57" i="27"/>
  <c r="Z57" i="27"/>
  <c r="AN56" i="27"/>
  <c r="AM56" i="27"/>
  <c r="AK56" i="27"/>
  <c r="AL56" i="27" s="1"/>
  <c r="V56" i="27" s="1"/>
  <c r="AJ56" i="27"/>
  <c r="AI56" i="27"/>
  <c r="AB56" i="27"/>
  <c r="Z56" i="27"/>
  <c r="AN55" i="27"/>
  <c r="AM55" i="27"/>
  <c r="AK55" i="27"/>
  <c r="AL55" i="27" s="1"/>
  <c r="Q55" i="27" s="1"/>
  <c r="AJ55" i="27"/>
  <c r="AI55" i="27"/>
  <c r="AB55" i="27"/>
  <c r="Z55" i="27"/>
  <c r="AN54" i="27"/>
  <c r="AM54" i="27"/>
  <c r="AK54" i="27"/>
  <c r="AL54" i="27" s="1"/>
  <c r="AJ54" i="27"/>
  <c r="AI54" i="27"/>
  <c r="AB54" i="27"/>
  <c r="Z54" i="27"/>
  <c r="AN53" i="27"/>
  <c r="AM53" i="27"/>
  <c r="AO53" i="27" s="1"/>
  <c r="AK53" i="27"/>
  <c r="AJ53" i="27"/>
  <c r="AI53" i="27"/>
  <c r="AB53" i="27"/>
  <c r="Z53" i="27"/>
  <c r="AN52" i="27"/>
  <c r="AM52" i="27"/>
  <c r="AK52" i="27"/>
  <c r="AL52" i="27" s="1"/>
  <c r="Q52" i="27" s="1"/>
  <c r="AJ52" i="27"/>
  <c r="AI52" i="27"/>
  <c r="AB52" i="27"/>
  <c r="Z52" i="27"/>
  <c r="AN51" i="27"/>
  <c r="AM51" i="27"/>
  <c r="AK51" i="27"/>
  <c r="AJ51" i="27"/>
  <c r="AI51" i="27"/>
  <c r="AB51" i="27"/>
  <c r="Z51" i="27"/>
  <c r="AN50" i="27"/>
  <c r="AM50" i="27"/>
  <c r="AO50" i="27" s="1"/>
  <c r="AK50" i="27"/>
  <c r="AL50" i="27" s="1"/>
  <c r="AJ50" i="27"/>
  <c r="AI50" i="27"/>
  <c r="AB50" i="27"/>
  <c r="Z50" i="27"/>
  <c r="U50" i="27"/>
  <c r="AN49" i="27"/>
  <c r="AM49" i="27"/>
  <c r="AK49" i="27"/>
  <c r="AL49" i="27" s="1"/>
  <c r="V49" i="27" s="1"/>
  <c r="W49" i="27" s="1"/>
  <c r="AJ49" i="27"/>
  <c r="AI49" i="27"/>
  <c r="AB49" i="27"/>
  <c r="Z49" i="27"/>
  <c r="U49" i="27"/>
  <c r="AN48" i="27"/>
  <c r="AM48" i="27"/>
  <c r="AK48" i="27"/>
  <c r="AL48" i="27" s="1"/>
  <c r="AJ48" i="27"/>
  <c r="AI48" i="27"/>
  <c r="AB48" i="27"/>
  <c r="Z48" i="27"/>
  <c r="U48" i="27"/>
  <c r="AN47" i="27"/>
  <c r="AM47" i="27"/>
  <c r="AK47" i="27"/>
  <c r="AJ47" i="27"/>
  <c r="AI47" i="27"/>
  <c r="AB47" i="27"/>
  <c r="Z47" i="27"/>
  <c r="U47" i="27"/>
  <c r="AN46" i="27"/>
  <c r="AM46" i="27"/>
  <c r="AK46" i="27"/>
  <c r="AJ46" i="27"/>
  <c r="AI46" i="27"/>
  <c r="AB46" i="27"/>
  <c r="Z46" i="27"/>
  <c r="U46" i="27"/>
  <c r="AN45" i="27"/>
  <c r="AM45" i="27"/>
  <c r="AK45" i="27"/>
  <c r="AJ45" i="27"/>
  <c r="AI45" i="27"/>
  <c r="AB45" i="27"/>
  <c r="Z45" i="27"/>
  <c r="U45" i="27"/>
  <c r="AN44" i="27"/>
  <c r="AM44" i="27"/>
  <c r="AK44" i="27"/>
  <c r="AJ44" i="27"/>
  <c r="AI44" i="27"/>
  <c r="AB44" i="27"/>
  <c r="Z44" i="27"/>
  <c r="U44" i="27"/>
  <c r="AN43" i="27"/>
  <c r="AM43" i="27"/>
  <c r="AK43" i="27"/>
  <c r="AJ43" i="27"/>
  <c r="AI43" i="27"/>
  <c r="AB43" i="27"/>
  <c r="Z43" i="27"/>
  <c r="U43" i="27"/>
  <c r="AN42" i="27"/>
  <c r="AM42" i="27"/>
  <c r="AK42" i="27"/>
  <c r="AL42" i="27" s="1"/>
  <c r="V42" i="27" s="1"/>
  <c r="W42" i="27" s="1"/>
  <c r="AJ42" i="27"/>
  <c r="AI42" i="27"/>
  <c r="AB42" i="27"/>
  <c r="Z42" i="27"/>
  <c r="U42" i="27"/>
  <c r="AN41" i="27"/>
  <c r="AM41" i="27"/>
  <c r="AO41" i="27" s="1"/>
  <c r="AK41" i="27"/>
  <c r="AL41" i="27" s="1"/>
  <c r="AJ41" i="27"/>
  <c r="AI41" i="27"/>
  <c r="AB41" i="27"/>
  <c r="Z41" i="27"/>
  <c r="U41" i="27"/>
  <c r="AN40" i="27"/>
  <c r="AM40" i="27"/>
  <c r="AL40" i="27"/>
  <c r="Q40" i="27" s="1"/>
  <c r="R40" i="27" s="1"/>
  <c r="AJ40" i="27"/>
  <c r="AI40" i="27"/>
  <c r="AB40" i="27"/>
  <c r="Z40" i="27"/>
  <c r="U40" i="27"/>
  <c r="AN39" i="27"/>
  <c r="AM39" i="27"/>
  <c r="AL39" i="27"/>
  <c r="V39" i="27" s="1"/>
  <c r="W39" i="27" s="1"/>
  <c r="AJ39" i="27"/>
  <c r="AI39" i="27"/>
  <c r="AB39" i="27"/>
  <c r="Z39" i="27"/>
  <c r="U39" i="27"/>
  <c r="AN38" i="27"/>
  <c r="AM38" i="27"/>
  <c r="AL38" i="27"/>
  <c r="V38" i="27" s="1"/>
  <c r="W38" i="27" s="1"/>
  <c r="AJ38" i="27"/>
  <c r="AI38" i="27"/>
  <c r="AB38" i="27"/>
  <c r="Z38" i="27"/>
  <c r="AN37" i="27"/>
  <c r="AM37" i="27"/>
  <c r="AL37" i="27"/>
  <c r="V37" i="27" s="1"/>
  <c r="W37" i="27" s="1"/>
  <c r="AJ37" i="27"/>
  <c r="AI37" i="27"/>
  <c r="AB37" i="27"/>
  <c r="Z37" i="27"/>
  <c r="AN36" i="27"/>
  <c r="AM36" i="27"/>
  <c r="AL36" i="27"/>
  <c r="AJ36" i="27"/>
  <c r="AI36" i="27"/>
  <c r="AB36" i="27"/>
  <c r="Z36" i="27"/>
  <c r="U36" i="27"/>
  <c r="AN35" i="27"/>
  <c r="AM35" i="27"/>
  <c r="AK35" i="27"/>
  <c r="AL35" i="27" s="1"/>
  <c r="AJ35" i="27"/>
  <c r="AI35" i="27"/>
  <c r="AB35" i="27"/>
  <c r="Z35" i="27"/>
  <c r="U35" i="27"/>
  <c r="AN34" i="27"/>
  <c r="AM34" i="27"/>
  <c r="AK34" i="27"/>
  <c r="AL34" i="27" s="1"/>
  <c r="AJ34" i="27"/>
  <c r="AI34" i="27"/>
  <c r="AB34" i="27"/>
  <c r="Z34" i="27"/>
  <c r="U34" i="27"/>
  <c r="AN33" i="27"/>
  <c r="AM33" i="27"/>
  <c r="AK33" i="27"/>
  <c r="AL33" i="27" s="1"/>
  <c r="V33" i="27" s="1"/>
  <c r="W33" i="27" s="1"/>
  <c r="AJ33" i="27"/>
  <c r="AI33" i="27"/>
  <c r="AB33" i="27"/>
  <c r="Z33" i="27"/>
  <c r="U33" i="27"/>
  <c r="AN32" i="27"/>
  <c r="AM32" i="27"/>
  <c r="AO32" i="27" s="1"/>
  <c r="AL32" i="27"/>
  <c r="AJ32" i="27"/>
  <c r="AI32" i="27"/>
  <c r="AB32" i="27"/>
  <c r="Z32" i="27"/>
  <c r="V32" i="27"/>
  <c r="W32" i="27" s="1"/>
  <c r="U32" i="27"/>
  <c r="AN31" i="27"/>
  <c r="AM31" i="27"/>
  <c r="AL31" i="27"/>
  <c r="Q31" i="27" s="1"/>
  <c r="R31" i="27" s="1"/>
  <c r="AJ31" i="27"/>
  <c r="AI31" i="27"/>
  <c r="AB31" i="27"/>
  <c r="Z31" i="27"/>
  <c r="V31" i="27"/>
  <c r="W31" i="27" s="1"/>
  <c r="U31" i="27"/>
  <c r="AN30" i="27"/>
  <c r="AM30" i="27"/>
  <c r="AK30" i="27"/>
  <c r="AL30" i="27" s="1"/>
  <c r="AJ30" i="27"/>
  <c r="AI30" i="27"/>
  <c r="AB30" i="27"/>
  <c r="Z30" i="27"/>
  <c r="U30" i="27"/>
  <c r="AN29" i="27"/>
  <c r="AM29" i="27"/>
  <c r="AK29" i="27"/>
  <c r="AJ29" i="27"/>
  <c r="AI29" i="27"/>
  <c r="AB29" i="27"/>
  <c r="Z29" i="27"/>
  <c r="U29" i="27"/>
  <c r="AN28" i="27"/>
  <c r="AM28" i="27"/>
  <c r="AK28" i="27"/>
  <c r="AL28" i="27" s="1"/>
  <c r="AJ28" i="27"/>
  <c r="AI28" i="27"/>
  <c r="AB28" i="27"/>
  <c r="Z28" i="27"/>
  <c r="U28" i="27"/>
  <c r="AN27" i="27"/>
  <c r="AM27" i="27"/>
  <c r="AO27" i="27" s="1"/>
  <c r="AK27" i="27"/>
  <c r="AJ27" i="27"/>
  <c r="AI27" i="27"/>
  <c r="AB27" i="27"/>
  <c r="Z27" i="27"/>
  <c r="U27" i="27"/>
  <c r="AN26" i="27"/>
  <c r="AM26" i="27"/>
  <c r="AK26" i="27"/>
  <c r="AL26" i="27" s="1"/>
  <c r="AJ26" i="27"/>
  <c r="AI26" i="27"/>
  <c r="AB26" i="27"/>
  <c r="Z26" i="27"/>
  <c r="U26" i="27"/>
  <c r="AN25" i="27"/>
  <c r="AM25" i="27"/>
  <c r="AK25" i="27"/>
  <c r="AJ25" i="27"/>
  <c r="AI25" i="27"/>
  <c r="AB25" i="27"/>
  <c r="Z25" i="27"/>
  <c r="U25" i="27"/>
  <c r="AN24" i="27"/>
  <c r="AM24" i="27"/>
  <c r="AO24" i="27" s="1"/>
  <c r="AK24" i="27"/>
  <c r="AL24" i="27" s="1"/>
  <c r="AJ24" i="27"/>
  <c r="AI24" i="27"/>
  <c r="AB24" i="27"/>
  <c r="Z24" i="27"/>
  <c r="U24" i="27"/>
  <c r="AN23" i="27"/>
  <c r="AM23" i="27"/>
  <c r="AK23" i="27"/>
  <c r="AJ23" i="27"/>
  <c r="AI23" i="27"/>
  <c r="AB23" i="27"/>
  <c r="Z23" i="27"/>
  <c r="U23" i="27"/>
  <c r="AN22" i="27"/>
  <c r="AM22" i="27"/>
  <c r="AK22" i="27"/>
  <c r="AL22" i="27" s="1"/>
  <c r="AJ22" i="27"/>
  <c r="AI22" i="27"/>
  <c r="AB22" i="27"/>
  <c r="Z22" i="27"/>
  <c r="U22" i="27"/>
  <c r="AN21" i="27"/>
  <c r="AM21" i="27"/>
  <c r="AK21" i="27"/>
  <c r="AJ21" i="27"/>
  <c r="AI21" i="27"/>
  <c r="AB21" i="27"/>
  <c r="Z21" i="27"/>
  <c r="U21" i="27"/>
  <c r="AN20" i="27"/>
  <c r="AM20" i="27"/>
  <c r="AK20" i="27"/>
  <c r="AL20" i="27" s="1"/>
  <c r="AJ20" i="27"/>
  <c r="AI20" i="27"/>
  <c r="AB20" i="27"/>
  <c r="Z20" i="27"/>
  <c r="U20" i="27"/>
  <c r="AN19" i="27"/>
  <c r="AM19" i="27"/>
  <c r="AL19" i="27"/>
  <c r="V19" i="27" s="1"/>
  <c r="W19" i="27" s="1"/>
  <c r="AJ19" i="27"/>
  <c r="AI19" i="27"/>
  <c r="AB19" i="27"/>
  <c r="Z19" i="27"/>
  <c r="U19" i="27"/>
  <c r="AN18" i="27"/>
  <c r="AM18" i="27"/>
  <c r="AL18" i="27"/>
  <c r="AJ18" i="27"/>
  <c r="AI18" i="27"/>
  <c r="AB18" i="27"/>
  <c r="Z18" i="27"/>
  <c r="U18" i="27"/>
  <c r="AN17" i="27"/>
  <c r="AM17" i="27"/>
  <c r="AL17" i="27"/>
  <c r="V17" i="27" s="1"/>
  <c r="W17" i="27" s="1"/>
  <c r="AJ17" i="27"/>
  <c r="AI17" i="27"/>
  <c r="AB17" i="27"/>
  <c r="Z17" i="27"/>
  <c r="U17" i="27"/>
  <c r="AN16" i="27"/>
  <c r="AM16" i="27"/>
  <c r="AL16" i="27"/>
  <c r="Q16" i="27" s="1"/>
  <c r="R16" i="27" s="1"/>
  <c r="AJ16" i="27"/>
  <c r="AI16" i="27"/>
  <c r="AB16" i="27"/>
  <c r="Z16" i="27"/>
  <c r="U16" i="27"/>
  <c r="AN15" i="27"/>
  <c r="AM15" i="27"/>
  <c r="AK15" i="27"/>
  <c r="AJ15" i="27"/>
  <c r="AI15" i="27"/>
  <c r="AB15" i="27"/>
  <c r="Z15" i="27"/>
  <c r="U15" i="27"/>
  <c r="AN14" i="27"/>
  <c r="AM14" i="27"/>
  <c r="AK14" i="27"/>
  <c r="AL14" i="27" s="1"/>
  <c r="AJ14" i="27"/>
  <c r="AI14" i="27"/>
  <c r="AB14" i="27"/>
  <c r="Z14" i="27"/>
  <c r="U14" i="27"/>
  <c r="AN13" i="27"/>
  <c r="AM13" i="27"/>
  <c r="AK13" i="27"/>
  <c r="AJ13" i="27"/>
  <c r="AI13" i="27"/>
  <c r="AB13" i="27"/>
  <c r="Z13" i="27"/>
  <c r="U13" i="27"/>
  <c r="AN12" i="27"/>
  <c r="AM12" i="27"/>
  <c r="AK12" i="27"/>
  <c r="AL12" i="27" s="1"/>
  <c r="AJ12" i="27"/>
  <c r="AI12" i="27"/>
  <c r="AB12" i="27"/>
  <c r="Z12" i="27"/>
  <c r="U12" i="27"/>
  <c r="AN11" i="27"/>
  <c r="AM11" i="27"/>
  <c r="AO11" i="27" s="1"/>
  <c r="AK11" i="27"/>
  <c r="AJ11" i="27"/>
  <c r="AI11" i="27"/>
  <c r="AB11" i="27"/>
  <c r="Z11" i="27"/>
  <c r="U11" i="27"/>
  <c r="AN10" i="27"/>
  <c r="AM10" i="27"/>
  <c r="AK10" i="27"/>
  <c r="AL10" i="27" s="1"/>
  <c r="Q10" i="27" s="1"/>
  <c r="R10" i="27" s="1"/>
  <c r="AJ10" i="27"/>
  <c r="AI10" i="27"/>
  <c r="AB10" i="27"/>
  <c r="Z10" i="27"/>
  <c r="U10" i="27"/>
  <c r="AN9" i="27"/>
  <c r="AM9" i="27"/>
  <c r="AK9" i="27"/>
  <c r="AJ9" i="27"/>
  <c r="AI9" i="27"/>
  <c r="AB9" i="27"/>
  <c r="Z9" i="27"/>
  <c r="U9" i="27"/>
  <c r="AN8" i="27"/>
  <c r="AM8" i="27"/>
  <c r="AL8" i="27"/>
  <c r="V8" i="27" s="1"/>
  <c r="W8" i="27" s="1"/>
  <c r="AK8" i="27"/>
  <c r="AJ8" i="27"/>
  <c r="AI8" i="27"/>
  <c r="AB8" i="27"/>
  <c r="Z8" i="27"/>
  <c r="U8" i="27"/>
  <c r="AO34" i="27" l="1"/>
  <c r="AO59" i="27"/>
  <c r="AO54" i="27"/>
  <c r="AO13" i="27"/>
  <c r="Q33" i="27"/>
  <c r="R33" i="27" s="1"/>
  <c r="AO36" i="27"/>
  <c r="AO9" i="27"/>
  <c r="V20" i="27"/>
  <c r="W20" i="27" s="1"/>
  <c r="Q20" i="27"/>
  <c r="R20" i="27" s="1"/>
  <c r="V41" i="27"/>
  <c r="W41" i="27" s="1"/>
  <c r="Q8" i="27"/>
  <c r="R8" i="27" s="1"/>
  <c r="Y8" i="27" s="1"/>
  <c r="AA8" i="27" s="1"/>
  <c r="AO25" i="27"/>
  <c r="AO38" i="27"/>
  <c r="S90" i="27"/>
  <c r="Q39" i="27"/>
  <c r="R39" i="27" s="1"/>
  <c r="Y39" i="27" s="1"/>
  <c r="Q17" i="27"/>
  <c r="R17" i="27" s="1"/>
  <c r="Y17" i="27" s="1"/>
  <c r="AA17" i="27" s="1"/>
  <c r="AO68" i="27"/>
  <c r="V16" i="27"/>
  <c r="W16" i="27" s="1"/>
  <c r="Y16" i="27" s="1"/>
  <c r="AO29" i="27"/>
  <c r="Q19" i="27"/>
  <c r="R19" i="27" s="1"/>
  <c r="Y19" i="27" s="1"/>
  <c r="AO46" i="27"/>
  <c r="V22" i="27"/>
  <c r="W22" i="27" s="1"/>
  <c r="V50" i="27"/>
  <c r="W50" i="27" s="1"/>
  <c r="Q12" i="27"/>
  <c r="R12" i="27" s="1"/>
  <c r="Q22" i="27"/>
  <c r="R22" i="27" s="1"/>
  <c r="Q26" i="27"/>
  <c r="R26" i="27" s="1"/>
  <c r="Q30" i="27"/>
  <c r="R30" i="27" s="1"/>
  <c r="AO37" i="27"/>
  <c r="AO44" i="27"/>
  <c r="AO48" i="27"/>
  <c r="Q49" i="27"/>
  <c r="R49" i="27" s="1"/>
  <c r="Y49" i="27" s="1"/>
  <c r="AA49" i="27" s="1"/>
  <c r="V69" i="27"/>
  <c r="AO15" i="27"/>
  <c r="AO18" i="27"/>
  <c r="V40" i="27"/>
  <c r="W40" i="27" s="1"/>
  <c r="Y40" i="27" s="1"/>
  <c r="AA40" i="27" s="1"/>
  <c r="Q14" i="27"/>
  <c r="R14" i="27" s="1"/>
  <c r="Q28" i="27"/>
  <c r="R28" i="27" s="1"/>
  <c r="Y31" i="27"/>
  <c r="AA31" i="27" s="1"/>
  <c r="Q35" i="27"/>
  <c r="R35" i="27" s="1"/>
  <c r="Q42" i="27"/>
  <c r="R42" i="27" s="1"/>
  <c r="Y42" i="27" s="1"/>
  <c r="Y33" i="27"/>
  <c r="AA33" i="27" s="1"/>
  <c r="AO51" i="27"/>
  <c r="AO58" i="27"/>
  <c r="AO55" i="27"/>
  <c r="Q61" i="27"/>
  <c r="Q62" i="27"/>
  <c r="AO65" i="27"/>
  <c r="AO70" i="27"/>
  <c r="S86" i="27"/>
  <c r="V24" i="27"/>
  <c r="W24" i="27" s="1"/>
  <c r="AL9" i="27"/>
  <c r="AL11" i="27"/>
  <c r="Q11" i="27" s="1"/>
  <c r="AL13" i="27"/>
  <c r="Q13" i="27" s="1"/>
  <c r="AL15" i="27"/>
  <c r="Q15" i="27" s="1"/>
  <c r="AO16" i="27"/>
  <c r="V18" i="27"/>
  <c r="W18" i="27" s="1"/>
  <c r="AO22" i="27"/>
  <c r="AO23" i="27"/>
  <c r="Q24" i="27"/>
  <c r="R24" i="27" s="1"/>
  <c r="AL27" i="27"/>
  <c r="Q27" i="27" s="1"/>
  <c r="R27" i="27" s="1"/>
  <c r="AO8" i="27"/>
  <c r="V10" i="27"/>
  <c r="AO10" i="27"/>
  <c r="V12" i="27"/>
  <c r="AO12" i="27"/>
  <c r="V14" i="27"/>
  <c r="AO14" i="27"/>
  <c r="AO17" i="27"/>
  <c r="AO19" i="27"/>
  <c r="AO20" i="27"/>
  <c r="AO21" i="27"/>
  <c r="AL23" i="27"/>
  <c r="AL25" i="27"/>
  <c r="Q25" i="27" s="1"/>
  <c r="R25" i="27" s="1"/>
  <c r="AO26" i="27"/>
  <c r="AL21" i="27"/>
  <c r="Q18" i="27"/>
  <c r="R18" i="27" s="1"/>
  <c r="AL29" i="27"/>
  <c r="Q29" i="27" s="1"/>
  <c r="R29" i="27" s="1"/>
  <c r="AO31" i="27"/>
  <c r="AO35" i="27"/>
  <c r="V36" i="27"/>
  <c r="W36" i="27" s="1"/>
  <c r="V26" i="27"/>
  <c r="W26" i="27" s="1"/>
  <c r="V28" i="27"/>
  <c r="W28" i="27" s="1"/>
  <c r="AO28" i="27"/>
  <c r="V30" i="27"/>
  <c r="W30" i="27" s="1"/>
  <c r="Y30" i="27" s="1"/>
  <c r="AO30" i="27"/>
  <c r="Q34" i="27"/>
  <c r="R34" i="27" s="1"/>
  <c r="Q32" i="27"/>
  <c r="R32" i="27" s="1"/>
  <c r="Y32" i="27" s="1"/>
  <c r="AO33" i="27"/>
  <c r="Q36" i="27"/>
  <c r="R36" i="27" s="1"/>
  <c r="V34" i="27"/>
  <c r="W34" i="27" s="1"/>
  <c r="Q37" i="27"/>
  <c r="AA42" i="27"/>
  <c r="V35" i="27"/>
  <c r="W35" i="27" s="1"/>
  <c r="Q38" i="27"/>
  <c r="AO39" i="27"/>
  <c r="Q41" i="27"/>
  <c r="R41" i="27" s="1"/>
  <c r="AO45" i="27"/>
  <c r="AO40" i="27"/>
  <c r="AO42" i="27"/>
  <c r="AO43" i="27"/>
  <c r="AL43" i="27"/>
  <c r="Q43" i="27" s="1"/>
  <c r="R43" i="27" s="1"/>
  <c r="V48" i="27"/>
  <c r="W48" i="27" s="1"/>
  <c r="AL44" i="27"/>
  <c r="Q44" i="27" s="1"/>
  <c r="R44" i="27" s="1"/>
  <c r="AL46" i="27"/>
  <c r="Q46" i="27" s="1"/>
  <c r="R46" i="27" s="1"/>
  <c r="AL45" i="27"/>
  <c r="Q45" i="27" s="1"/>
  <c r="R45" i="27" s="1"/>
  <c r="AL47" i="27"/>
  <c r="Q47" i="27" s="1"/>
  <c r="R47" i="27" s="1"/>
  <c r="V59" i="27"/>
  <c r="Q59" i="27"/>
  <c r="AO49" i="27"/>
  <c r="V54" i="27"/>
  <c r="Q54" i="27"/>
  <c r="Q48" i="27"/>
  <c r="R48" i="27" s="1"/>
  <c r="AL51" i="27"/>
  <c r="V52" i="27"/>
  <c r="Y52" i="27" s="1"/>
  <c r="AO52" i="27"/>
  <c r="AL53" i="27"/>
  <c r="Q53" i="27" s="1"/>
  <c r="V58" i="27"/>
  <c r="Q58" i="27"/>
  <c r="AO47" i="27"/>
  <c r="Q50" i="27"/>
  <c r="R50" i="27" s="1"/>
  <c r="Y50" i="27" s="1"/>
  <c r="V55" i="27"/>
  <c r="Y55" i="27" s="1"/>
  <c r="Q56" i="27"/>
  <c r="Y56" i="27" s="1"/>
  <c r="AO56" i="27"/>
  <c r="AL57" i="27"/>
  <c r="V61" i="27"/>
  <c r="Q63" i="27"/>
  <c r="V60" i="27"/>
  <c r="Y60" i="27" s="1"/>
  <c r="AO60" i="27"/>
  <c r="AO57" i="27"/>
  <c r="AO61" i="27"/>
  <c r="V62" i="27"/>
  <c r="V63" i="27"/>
  <c r="V65" i="27"/>
  <c r="Q65" i="27"/>
  <c r="Q64" i="27"/>
  <c r="Y64" i="27" s="1"/>
  <c r="AO64" i="27"/>
  <c r="Q66" i="27"/>
  <c r="Y66" i="27" s="1"/>
  <c r="AO66" i="27"/>
  <c r="AL68" i="27"/>
  <c r="Q68" i="27" s="1"/>
  <c r="V67" i="27"/>
  <c r="Y67" i="27" s="1"/>
  <c r="AO67" i="27"/>
  <c r="Q69" i="27"/>
  <c r="AO69" i="27"/>
  <c r="Q71" i="27"/>
  <c r="Y71" i="27" s="1"/>
  <c r="AO71" i="27"/>
  <c r="Q70" i="27"/>
  <c r="Y70" i="27" s="1"/>
  <c r="S84" i="27"/>
  <c r="S88" i="27"/>
  <c r="S89" i="27"/>
  <c r="S87" i="27"/>
  <c r="S91" i="27"/>
  <c r="Y35" i="27" l="1"/>
  <c r="AA35" i="27" s="1"/>
  <c r="Y36" i="27"/>
  <c r="AA36" i="27" s="1"/>
  <c r="Y41" i="27"/>
  <c r="AA41" i="27" s="1"/>
  <c r="Y20" i="27"/>
  <c r="AA20" i="27" s="1"/>
  <c r="Y62" i="27"/>
  <c r="AA62" i="27" s="1"/>
  <c r="Y69" i="27"/>
  <c r="AA69" i="27" s="1"/>
  <c r="Y61" i="27"/>
  <c r="AA61" i="27" s="1"/>
  <c r="Y28" i="27"/>
  <c r="AA28" i="27" s="1"/>
  <c r="AA39" i="27"/>
  <c r="AA16" i="27"/>
  <c r="AA19" i="27"/>
  <c r="Y24" i="27"/>
  <c r="AA24" i="27" s="1"/>
  <c r="Y26" i="27"/>
  <c r="AA26" i="27" s="1"/>
  <c r="Y22" i="27"/>
  <c r="Y65" i="27"/>
  <c r="AA65" i="27" s="1"/>
  <c r="Y63" i="27"/>
  <c r="AA63" i="27" s="1"/>
  <c r="Y58" i="27"/>
  <c r="AA58" i="27" s="1"/>
  <c r="Y54" i="27"/>
  <c r="AA54" i="27" s="1"/>
  <c r="Y59" i="27"/>
  <c r="AA59" i="27" s="1"/>
  <c r="AA67" i="27"/>
  <c r="AA55" i="27"/>
  <c r="R13" i="27"/>
  <c r="R11" i="27"/>
  <c r="AA30" i="27"/>
  <c r="AA56" i="27"/>
  <c r="V51" i="27"/>
  <c r="Q51" i="27"/>
  <c r="V21" i="27"/>
  <c r="W21" i="27" s="1"/>
  <c r="V23" i="27"/>
  <c r="W23" i="27" s="1"/>
  <c r="V46" i="27"/>
  <c r="W46" i="27" s="1"/>
  <c r="Y46" i="27" s="1"/>
  <c r="V44" i="27"/>
  <c r="W44" i="27" s="1"/>
  <c r="Y44" i="27" s="1"/>
  <c r="AA32" i="27"/>
  <c r="Y34" i="27"/>
  <c r="Y14" i="27"/>
  <c r="W14" i="27"/>
  <c r="Q57" i="27"/>
  <c r="V57" i="27"/>
  <c r="AA50" i="27"/>
  <c r="AA52" i="27"/>
  <c r="Y48" i="27"/>
  <c r="V45" i="27"/>
  <c r="W45" i="27" s="1"/>
  <c r="Y45" i="27" s="1"/>
  <c r="R37" i="27"/>
  <c r="Y37" i="27"/>
  <c r="Q21" i="27"/>
  <c r="R21" i="27" s="1"/>
  <c r="V25" i="27"/>
  <c r="W25" i="27" s="1"/>
  <c r="Y25" i="27" s="1"/>
  <c r="Q23" i="27"/>
  <c r="R23" i="27" s="1"/>
  <c r="W10" i="27"/>
  <c r="Y10" i="27"/>
  <c r="V27" i="27"/>
  <c r="W27" i="27" s="1"/>
  <c r="Y27" i="27" s="1"/>
  <c r="V15" i="27"/>
  <c r="W15" i="27" s="1"/>
  <c r="V68" i="27"/>
  <c r="Y68" i="27" s="1"/>
  <c r="AA64" i="27"/>
  <c r="AA60" i="27"/>
  <c r="V47" i="27"/>
  <c r="W47" i="27" s="1"/>
  <c r="Y47" i="27" s="1"/>
  <c r="Y12" i="27"/>
  <c r="W12" i="27"/>
  <c r="R15" i="27"/>
  <c r="AA71" i="27"/>
  <c r="AA66" i="27"/>
  <c r="V53" i="27"/>
  <c r="Y53" i="27" s="1"/>
  <c r="V9" i="27"/>
  <c r="W9" i="27" s="1"/>
  <c r="AA70" i="27"/>
  <c r="V43" i="27"/>
  <c r="W43" i="27" s="1"/>
  <c r="Y43" i="27" s="1"/>
  <c r="R38" i="27"/>
  <c r="Y38" i="27"/>
  <c r="V29" i="27"/>
  <c r="W29" i="27" s="1"/>
  <c r="Y29" i="27" s="1"/>
  <c r="Y18" i="27"/>
  <c r="V13" i="27"/>
  <c r="W13" i="27" s="1"/>
  <c r="V11" i="27"/>
  <c r="W11" i="27" s="1"/>
  <c r="Q9" i="27"/>
  <c r="R9" i="27" s="1"/>
  <c r="Y23" i="27" l="1"/>
  <c r="Y15" i="27"/>
  <c r="AA15" i="27" s="1"/>
  <c r="AA22" i="27"/>
  <c r="Y21" i="27"/>
  <c r="AA21" i="27" s="1"/>
  <c r="Y9" i="27"/>
  <c r="AA43" i="27"/>
  <c r="AA53" i="27"/>
  <c r="AA47" i="27"/>
  <c r="AA45" i="27"/>
  <c r="AA68" i="27"/>
  <c r="AA44" i="27"/>
  <c r="AA29" i="27"/>
  <c r="AA25" i="27"/>
  <c r="AA23" i="27"/>
  <c r="AA48" i="27"/>
  <c r="AA14" i="27"/>
  <c r="Y13" i="27"/>
  <c r="AA27" i="27"/>
  <c r="AA18" i="27"/>
  <c r="Y51" i="27"/>
  <c r="AA46" i="27"/>
  <c r="AA10" i="27"/>
  <c r="AA34" i="27"/>
  <c r="Y11" i="27"/>
  <c r="AA38" i="27"/>
  <c r="AA12" i="27"/>
  <c r="AA37" i="27"/>
  <c r="Y57" i="27"/>
  <c r="AA9" i="27" l="1"/>
  <c r="AA51" i="27"/>
  <c r="AA11" i="27"/>
  <c r="AA13" i="27"/>
  <c r="AA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Y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Z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H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</commentList>
</comments>
</file>

<file path=xl/sharedStrings.xml><?xml version="1.0" encoding="utf-8"?>
<sst xmlns="http://schemas.openxmlformats.org/spreadsheetml/2006/main" count="2261" uniqueCount="464">
  <si>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</si>
  <si>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</si>
  <si>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</si>
  <si>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</si>
  <si>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</si>
  <si>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</si>
  <si>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</si>
  <si>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</si>
  <si>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</si>
  <si>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</si>
  <si>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</si>
  <si>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</si>
  <si>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</si>
  <si>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</si>
  <si>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</si>
  <si>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</si>
  <si>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</si>
  <si>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</si>
  <si>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</si>
  <si>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</si>
  <si>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</si>
  <si>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</si>
  <si>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</si>
  <si>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</si>
  <si>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</si>
  <si>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</si>
  <si>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</si>
  <si>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</si>
  <si>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</si>
  <si>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</si>
  <si>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</si>
  <si>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</si>
  <si>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</si>
  <si>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</si>
  <si>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</si>
  <si>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</si>
  <si>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</si>
  <si>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</si>
  <si>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</si>
  <si>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</si>
  <si>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</si>
  <si>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</si>
  <si>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</si>
  <si>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</si>
  <si>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</si>
  <si>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</si>
  <si>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</si>
  <si>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</si>
  <si>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</si>
  <si>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</si>
  <si>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</si>
  <si>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</si>
  <si>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</si>
  <si>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</si>
  <si>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</si>
  <si>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</si>
  <si>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</si>
  <si>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</si>
  <si>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</si>
  <si>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</si>
  <si>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</si>
  <si>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</si>
  <si>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</si>
  <si>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</si>
  <si>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</si>
  <si>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</si>
  <si>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</si>
  <si>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</si>
  <si>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</si>
  <si>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</si>
  <si>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</si>
  <si>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</si>
  <si>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</si>
  <si>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</si>
  <si>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</si>
  <si>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</si>
  <si>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</si>
  <si>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</si>
  <si>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</si>
  <si>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</si>
  <si>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</si>
  <si>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</si>
  <si>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</si>
  <si>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</si>
  <si>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</si>
  <si>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</si>
  <si>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</si>
  <si>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</si>
  <si>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</si>
  <si>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</si>
  <si>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</si>
  <si>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</si>
  <si>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</si>
  <si>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</si>
  <si>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</si>
  <si>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</si>
  <si>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</si>
  <si>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</si>
  <si>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</si>
  <si>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</si>
  <si>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</si>
  <si>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</si>
  <si>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</si>
  <si>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</si>
  <si>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</si>
  <si>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</si>
  <si>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</si>
  <si>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</si>
  <si>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</si>
  <si>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</si>
  <si>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</si>
  <si>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</si>
  <si>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</si>
  <si>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</si>
  <si>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</si>
  <si>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</si>
  <si>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</si>
  <si>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</si>
  <si>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</si>
  <si>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</si>
  <si>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</si>
  <si>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</si>
  <si>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</si>
  <si>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</si>
  <si>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</si>
  <si>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</si>
  <si>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</si>
  <si>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</si>
  <si>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</si>
  <si>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</si>
  <si>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</si>
  <si>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</si>
  <si>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</si>
  <si>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</si>
  <si>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</si>
  <si>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</si>
  <si>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</si>
  <si>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</si>
  <si>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</si>
  <si>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</si>
  <si>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</si>
  <si>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</si>
  <si>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</si>
  <si>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</si>
  <si>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</si>
  <si>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</si>
  <si>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</si>
  <si>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</si>
  <si>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</si>
  <si>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</si>
  <si>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</si>
  <si>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</si>
  <si>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</si>
  <si>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</si>
  <si>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</si>
  <si>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</si>
  <si>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</si>
  <si>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</si>
  <si>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</si>
  <si>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</si>
  <si>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</si>
  <si>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</si>
  <si>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</si>
  <si>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</si>
  <si>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</si>
  <si>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</si>
  <si>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</si>
  <si>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</si>
  <si>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</si>
  <si>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</si>
  <si>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</si>
  <si>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</si>
  <si>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</si>
  <si>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</si>
  <si>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</si>
  <si>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</si>
  <si>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</si>
  <si>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</si>
  <si>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</si>
  <si>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</si>
  <si>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</si>
  <si>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</si>
  <si>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</si>
  <si>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</si>
  <si>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</si>
  <si>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</si>
  <si>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</si>
  <si>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</si>
  <si>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</si>
  <si>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</si>
  <si>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</si>
  <si>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</si>
  <si>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</si>
  <si>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</si>
  <si>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</si>
  <si>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</si>
  <si>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</si>
  <si>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</si>
  <si>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</si>
  <si>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</si>
  <si>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</si>
  <si>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</si>
  <si>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</si>
  <si>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</si>
  <si>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</si>
  <si>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</si>
  <si>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</si>
  <si>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</si>
  <si>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</si>
  <si>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</si>
  <si>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</si>
  <si>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</si>
  <si>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</si>
  <si>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</si>
  <si>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</si>
  <si>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</si>
  <si>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</si>
  <si>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</si>
  <si>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</si>
  <si>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</si>
  <si>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</si>
  <si>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</si>
  <si>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</si>
  <si>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</si>
  <si>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</si>
  <si>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</si>
  <si>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</si>
  <si>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</si>
  <si>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</si>
  <si>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</si>
  <si>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</si>
  <si>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</si>
  <si>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</si>
  <si>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</si>
  <si>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</si>
  <si>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</si>
  <si>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</si>
  <si>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</si>
  <si>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</si>
  <si>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</si>
  <si>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</si>
  <si>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</si>
  <si>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</si>
  <si>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</si>
  <si>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</si>
  <si>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</si>
  <si>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</si>
  <si>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</si>
  <si>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</si>
  <si>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</si>
  <si>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</si>
  <si>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</si>
  <si>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</si>
  <si>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</si>
  <si>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</si>
  <si>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</si>
  <si>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</si>
  <si>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</si>
  <si>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</si>
  <si>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</si>
  <si>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</si>
  <si>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</si>
  <si>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</si>
  <si>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</si>
  <si>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</si>
  <si>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</si>
  <si>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</si>
  <si>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</si>
  <si>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</si>
  <si>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</si>
  <si>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</si>
  <si>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</si>
  <si>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</si>
  <si>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</si>
  <si>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</si>
  <si>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</si>
  <si>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</si>
  <si>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</si>
  <si>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</si>
  <si>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</si>
  <si>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</si>
  <si>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</si>
  <si>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</si>
  <si>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</si>
  <si>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</si>
  <si>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</si>
  <si>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</si>
  <si>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</si>
  <si>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</si>
  <si>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</si>
  <si>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</si>
  <si>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</si>
  <si>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</si>
  <si>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</si>
  <si>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</si>
  <si>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</si>
  <si>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</si>
  <si>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</si>
  <si>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</si>
  <si>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</si>
  <si>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</si>
  <si>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</si>
  <si>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</si>
  <si>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</si>
  <si>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</si>
  <si>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</si>
  <si>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</si>
  <si>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</si>
  <si>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</si>
  <si>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</si>
  <si>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</si>
  <si>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</si>
  <si>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</si>
  <si>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</si>
  <si>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</si>
  <si>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</si>
  <si>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</si>
  <si>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</si>
  <si>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</si>
  <si>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</si>
  <si>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</si>
  <si>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</si>
  <si>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</si>
  <si>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</si>
  <si>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</si>
  <si>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</si>
  <si>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</si>
  <si>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</si>
  <si>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</si>
  <si>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</si>
  <si>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</si>
  <si>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</si>
  <si>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</si>
  <si>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</si>
  <si>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</si>
  <si>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</si>
  <si>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</si>
  <si>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</si>
  <si>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</si>
  <si>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</si>
  <si>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</si>
  <si>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</si>
  <si>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</si>
  <si>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</si>
  <si>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</si>
  <si>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</si>
  <si>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</si>
  <si>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</si>
  <si>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</si>
  <si>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</si>
  <si>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</si>
  <si>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</si>
  <si>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</si>
  <si>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</si>
  <si>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</si>
  <si>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</si>
  <si>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</si>
  <si>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</si>
  <si>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</si>
  <si>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</si>
  <si>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</si>
  <si>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</si>
  <si>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</si>
  <si>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</si>
  <si>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</si>
  <si>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</si>
  <si>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</si>
  <si>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</si>
  <si>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</si>
  <si>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</si>
  <si>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</si>
  <si>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</si>
  <si>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</si>
  <si>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</si>
  <si>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</si>
  <si>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</si>
  <si>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</si>
  <si>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</si>
  <si>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</si>
  <si>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</si>
  <si>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</si>
  <si>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</si>
  <si>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</si>
  <si>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</si>
  <si>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</si>
  <si>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</si>
  <si>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</si>
  <si>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</si>
  <si>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</si>
  <si>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</si>
  <si>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</si>
  <si>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</si>
  <si>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</si>
  <si>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</si>
  <si>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</si>
  <si>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</si>
  <si>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</si>
  <si>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</si>
  <si>
    <r>
      <t>Model M</t>
    </r>
    <r>
      <rPr>
        <vertAlign val="subscript"/>
        <sz val="10"/>
        <rFont val="Arial"/>
        <family val="2"/>
      </rPr>
      <t>bucling</t>
    </r>
  </si>
  <si>
    <t>Bending type</t>
  </si>
  <si>
    <t>Shape</t>
  </si>
  <si>
    <t>r/a</t>
  </si>
  <si>
    <t>t flange</t>
  </si>
  <si>
    <t>c</t>
  </si>
  <si>
    <t>t/t web</t>
  </si>
  <si>
    <t>Eel</t>
  </si>
  <si>
    <t>v</t>
  </si>
  <si>
    <t>k</t>
  </si>
  <si>
    <t>Y/N</t>
  </si>
  <si>
    <t>Cold rolled</t>
  </si>
  <si>
    <t>Completed (Y/N)</t>
  </si>
  <si>
    <t>RHS</t>
  </si>
  <si>
    <t>Y</t>
  </si>
  <si>
    <r>
      <t>σ</t>
    </r>
    <r>
      <rPr>
        <b/>
        <vertAlign val="subscript"/>
        <sz val="10"/>
        <rFont val="Arial"/>
        <family val="2"/>
      </rPr>
      <t>0.2</t>
    </r>
  </si>
  <si>
    <r>
      <rPr>
        <b/>
        <sz val="10"/>
        <color indexed="8"/>
        <rFont val="Arial"/>
        <family val="2"/>
      </rPr>
      <t>σ</t>
    </r>
    <r>
      <rPr>
        <b/>
        <vertAlign val="subscript"/>
        <sz val="10"/>
        <color indexed="8"/>
        <rFont val="Arial"/>
        <family val="2"/>
      </rPr>
      <t xml:space="preserve">u </t>
    </r>
  </si>
  <si>
    <r>
      <t>σ</t>
    </r>
    <r>
      <rPr>
        <b/>
        <vertAlign val="subscript"/>
        <sz val="10"/>
        <rFont val="Arial"/>
        <family val="2"/>
      </rPr>
      <t>0.3</t>
    </r>
    <r>
      <rPr>
        <sz val="11"/>
        <color theme="1"/>
        <rFont val="Calibri"/>
        <family val="2"/>
        <scheme val="minor"/>
      </rPr>
      <t/>
    </r>
  </si>
  <si>
    <t>M Ult</t>
  </si>
  <si>
    <t>M Buckling</t>
  </si>
  <si>
    <t>Mpl</t>
  </si>
  <si>
    <t>Experimental</t>
  </si>
  <si>
    <t>Type</t>
  </si>
  <si>
    <t>Program</t>
  </si>
  <si>
    <t>Local</t>
  </si>
  <si>
    <t>Flexual</t>
  </si>
  <si>
    <t>I Beam</t>
  </si>
  <si>
    <t>Material properties Flat/Web</t>
  </si>
  <si>
    <t>Material properties Corner/Flange</t>
  </si>
  <si>
    <t>Afshan and Gardner [1]</t>
  </si>
  <si>
    <t>Gardner and Saliba (2013) [2]</t>
  </si>
  <si>
    <t>Shenggang Fan [3]</t>
  </si>
  <si>
    <t>channel</t>
  </si>
  <si>
    <t>C400×90×20×2.0</t>
  </si>
  <si>
    <t>C300×80×20×2.0</t>
  </si>
  <si>
    <t>C250×50×20×2.0</t>
  </si>
  <si>
    <t>Close to distortional</t>
  </si>
  <si>
    <t>V close to Local</t>
  </si>
  <si>
    <t>Local bucckling of 10.32 for L&lt;1300mm</t>
  </si>
  <si>
    <t>Max stress</t>
  </si>
  <si>
    <t>Et</t>
  </si>
  <si>
    <t>excluding corners</t>
  </si>
  <si>
    <t>Including corners</t>
  </si>
  <si>
    <t>Material</t>
  </si>
  <si>
    <t>Stainless Steel</t>
  </si>
  <si>
    <t>H70  55  4.2B4</t>
  </si>
  <si>
    <t>H55  70  4.2B4</t>
  </si>
  <si>
    <t>H95  50  10.5B4</t>
  </si>
  <si>
    <t>H50  95  10.5B4</t>
  </si>
  <si>
    <t>H64  64  3.0B4</t>
  </si>
  <si>
    <t>H120  120  9.0B4</t>
  </si>
  <si>
    <t>H120  70  10.5B4</t>
  </si>
  <si>
    <t>H70  120  10.5B4</t>
  </si>
  <si>
    <t>H64  64  3.0B4-R</t>
  </si>
  <si>
    <t>H70  55  4.2B4-R</t>
  </si>
  <si>
    <t>H55  70  4.2B4-R</t>
  </si>
  <si>
    <t>N50  95  10.5B4</t>
  </si>
  <si>
    <t>N120  70  10.5B4</t>
  </si>
  <si>
    <t>N70  120  10.5B4</t>
  </si>
  <si>
    <t>N120  120  9.0B4</t>
  </si>
  <si>
    <t>N</t>
  </si>
  <si>
    <t>Extrusion</t>
  </si>
  <si>
    <t>7.277887585994226 [[526.9743653057897, 1010.293143877519], [605.8741758184858, 5224.003976821317]]</t>
  </si>
  <si>
    <t>? F</t>
  </si>
  <si>
    <t>Gardner and Saliba (2013) [4]</t>
  </si>
  <si>
    <t>Mbuckling/Mtheory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</si>
</sst>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</numFmts>
  <fonts count="4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  <font>
      <b/>
      <vertAlign val="subscript"/>
      <sz val="10"/>
      <name val="Arial"/>
      <family val="2"/>
    </font>
    <font>
      <b/>
      <vertAlign val="subscript"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/>
    <xf numFmtId="0" fontId="8" fillId="0" borderId="0">
      <alignment horizontal="center" vertical="center"/>
    </xf>
    <xf numFmtId="0" fontId="26" fillId="6" borderId="0" applyNumberFormat="0" applyBorder="0" applyAlignment="0" applyProtection="0"/>
    <xf numFmtId="0" fontId="36" fillId="0" borderId="11">
      <alignment horizontal="left" vertical="center"/>
    </xf>
  </cellStyleXfs>
  <cellXfs count="1555">
    <xf numFmtId="0" fontId="0" fillId="0" borderId="0" xfId="0"/>
    <xf numFmtId="0" fontId="1" fillId="0" borderId="48" xfId="0" applyFont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" fontId="1" fillId="0" borderId="2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50" xfId="0" applyNumberFormat="1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5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35" xfId="1" applyFont="1" applyBorder="1" applyAlignment="1">
      <alignment horizontal="left" vertical="center" wrapText="1"/>
    </xf>
    <xf numFmtId="0" fontId="1" fillId="0" borderId="16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" fontId="1" fillId="0" borderId="5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27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 wrapText="1"/>
    </xf>
    <xf numFmtId="2" fontId="1" fillId="0" borderId="40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6" fontId="13" fillId="0" borderId="29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left" vertical="center" wrapText="1"/>
    </xf>
    <xf numFmtId="165" fontId="13" fillId="0" borderId="29" xfId="0" applyNumberFormat="1" applyFont="1" applyFill="1" applyBorder="1" applyAlignment="1">
      <alignment horizontal="center" vertical="center"/>
    </xf>
    <xf numFmtId="165" fontId="13" fillId="0" borderId="14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165" fontId="13" fillId="0" borderId="16" xfId="0" applyNumberFormat="1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64" fontId="13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left" vertical="center" wrapText="1"/>
    </xf>
    <xf numFmtId="164" fontId="13" fillId="0" borderId="48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Border="1" applyAlignment="1">
      <alignment horizontal="center" vertical="center"/>
    </xf>
    <xf numFmtId="2" fontId="13" fillId="0" borderId="48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6" fontId="13" fillId="0" borderId="4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64" fontId="13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165" fontId="13" fillId="0" borderId="16" xfId="0" applyNumberFormat="1" applyFont="1" applyFill="1" applyBorder="1" applyAlignment="1">
      <alignment horizontal="center"/>
    </xf>
    <xf numFmtId="1" fontId="8" fillId="0" borderId="21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/>
    </xf>
    <xf numFmtId="164" fontId="13" fillId="0" borderId="2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2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19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21" xfId="0" applyNumberFormat="1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3" fillId="0" borderId="0" xfId="0" applyNumberFormat="1" applyFont="1" applyFill="1" applyBorder="1" applyAlignment="1">
      <alignment horizontal="left" vertical="center"/>
    </xf>
    <xf numFmtId="2" fontId="13" fillId="0" borderId="40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center" vertical="center"/>
    </xf>
    <xf numFmtId="2" fontId="13" fillId="0" borderId="34" xfId="0" applyNumberFormat="1" applyFont="1" applyFill="1" applyBorder="1" applyAlignment="1">
      <alignment horizontal="center" vertical="center"/>
    </xf>
    <xf numFmtId="2" fontId="13" fillId="0" borderId="41" xfId="0" applyNumberFormat="1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2" fillId="7" borderId="29" xfId="0" applyNumberFormat="1" applyFont="1" applyFill="1" applyBorder="1" applyAlignment="1">
      <alignment horizontal="center" vertical="center"/>
    </xf>
    <xf numFmtId="1" fontId="1" fillId="7" borderId="29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" fontId="13" fillId="7" borderId="29" xfId="0" applyNumberFormat="1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165" fontId="13" fillId="7" borderId="29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164" fontId="2" fillId="7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1" fontId="1" fillId="7" borderId="23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center" vertical="center" wrapText="1"/>
    </xf>
    <xf numFmtId="164" fontId="13" fillId="7" borderId="29" xfId="0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3" fillId="7" borderId="0" xfId="0" applyNumberFormat="1" applyFont="1" applyFill="1" applyBorder="1" applyAlignment="1">
      <alignment horizontal="center" vertical="center"/>
    </xf>
    <xf numFmtId="165" fontId="13" fillId="7" borderId="27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5" fontId="13" fillId="7" borderId="16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/>
    </xf>
    <xf numFmtId="165" fontId="13" fillId="0" borderId="30" xfId="0" applyNumberFormat="1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27" xfId="0" applyNumberFormat="1" applyFont="1" applyFill="1" applyBorder="1" applyAlignment="1">
      <alignment horizontal="center" vertical="center"/>
    </xf>
    <xf numFmtId="165" fontId="13" fillId="0" borderId="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3" fillId="0" borderId="37" xfId="0" applyNumberFormat="1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167" fontId="13" fillId="0" borderId="1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3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1" fontId="13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5" fontId="13" fillId="0" borderId="58" xfId="0" applyNumberFormat="1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Fill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65" fontId="13" fillId="0" borderId="6" xfId="0" applyNumberFormat="1" applyFont="1" applyFill="1" applyBorder="1" applyAlignment="1">
      <alignment horizontal="center" vertical="center"/>
    </xf>
    <xf numFmtId="165" fontId="13" fillId="0" borderId="41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7" borderId="29" xfId="0" applyFont="1" applyFill="1" applyBorder="1" applyAlignment="1">
      <alignment vertical="center"/>
    </xf>
    <xf numFmtId="0" fontId="13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165" fontId="13" fillId="7" borderId="40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vertical="center"/>
    </xf>
    <xf numFmtId="1" fontId="13" fillId="7" borderId="15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vertical="center"/>
    </xf>
    <xf numFmtId="0" fontId="24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/>
    </xf>
    <xf numFmtId="165" fontId="13" fillId="7" borderId="37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165" fontId="13" fillId="7" borderId="10" xfId="0" applyNumberFormat="1" applyFont="1" applyFill="1" applyBorder="1" applyAlignment="1">
      <alignment horizontal="center" vertical="center"/>
    </xf>
    <xf numFmtId="1" fontId="13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vertical="center"/>
    </xf>
    <xf numFmtId="0" fontId="24" fillId="7" borderId="12" xfId="0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165" fontId="13" fillId="7" borderId="4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/>
    </xf>
    <xf numFmtId="1" fontId="13" fillId="7" borderId="1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5" fontId="13" fillId="7" borderId="18" xfId="0" applyNumberFormat="1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1" fontId="13" fillId="7" borderId="34" xfId="0" applyNumberFormat="1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/>
    </xf>
    <xf numFmtId="0" fontId="13" fillId="0" borderId="0" xfId="0" applyFont="1" applyAlignment="1">
      <alignment horizontal="left"/>
    </xf>
    <xf numFmtId="166" fontId="13" fillId="0" borderId="0" xfId="0" applyNumberFormat="1" applyFont="1" applyBorder="1" applyAlignment="1">
      <alignment horizontal="center"/>
    </xf>
    <xf numFmtId="166" fontId="13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13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165" fontId="13" fillId="0" borderId="24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2" fontId="8" fillId="7" borderId="1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5" fontId="1" fillId="0" borderId="29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165" fontId="1" fillId="0" borderId="12" xfId="1" applyNumberFormat="1" applyFont="1" applyFill="1" applyBorder="1" applyAlignment="1">
      <alignment horizontal="center" vertical="center" wrapText="1"/>
    </xf>
    <xf numFmtId="165" fontId="1" fillId="0" borderId="12" xfId="1" applyNumberFormat="1" applyFont="1" applyBorder="1" applyAlignment="1">
      <alignment horizontal="center" vertical="center" wrapText="1"/>
    </xf>
    <xf numFmtId="165" fontId="1" fillId="0" borderId="29" xfId="1" applyNumberFormat="1" applyFont="1" applyFill="1" applyBorder="1" applyAlignment="1">
      <alignment horizontal="center" vertical="center" wrapText="1"/>
    </xf>
    <xf numFmtId="165" fontId="1" fillId="0" borderId="29" xfId="1" applyNumberFormat="1" applyFont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165" fontId="13" fillId="0" borderId="56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26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/>
    </xf>
    <xf numFmtId="0" fontId="13" fillId="0" borderId="29" xfId="0" applyFont="1" applyFill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vertical="center" wrapText="1"/>
    </xf>
    <xf numFmtId="1" fontId="1" fillId="0" borderId="28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9" xfId="0" applyFont="1" applyBorder="1" applyAlignment="1">
      <alignment horizontal="left" vertical="center"/>
    </xf>
    <xf numFmtId="2" fontId="21" fillId="0" borderId="18" xfId="0" applyNumberFormat="1" applyFont="1" applyBorder="1" applyAlignment="1">
      <alignment horizontal="center"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165" fontId="13" fillId="0" borderId="18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2" fontId="24" fillId="7" borderId="0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64" fontId="24" fillId="0" borderId="29" xfId="0" applyNumberFormat="1" applyFont="1" applyFill="1" applyBorder="1" applyAlignment="1">
      <alignment horizontal="center" vertical="center"/>
    </xf>
    <xf numFmtId="2" fontId="24" fillId="0" borderId="29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64" fontId="13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64" fontId="24" fillId="7" borderId="29" xfId="0" applyNumberFormat="1" applyFont="1" applyFill="1" applyBorder="1" applyAlignment="1">
      <alignment horizontal="center" vertical="center"/>
    </xf>
    <xf numFmtId="164" fontId="24" fillId="7" borderId="12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164" fontId="24" fillId="0" borderId="21" xfId="0" applyNumberFormat="1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4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46" xfId="0" applyFont="1" applyFill="1" applyBorder="1" applyAlignment="1">
      <alignment vertical="center"/>
    </xf>
    <xf numFmtId="0" fontId="13" fillId="0" borderId="45" xfId="0" applyFont="1" applyFill="1" applyBorder="1" applyAlignment="1">
      <alignment vertical="center"/>
    </xf>
    <xf numFmtId="0" fontId="13" fillId="0" borderId="44" xfId="0" applyFont="1" applyFill="1" applyBorder="1" applyAlignment="1">
      <alignment vertical="center"/>
    </xf>
    <xf numFmtId="0" fontId="13" fillId="0" borderId="47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Fill="1"/>
    <xf numFmtId="166" fontId="9" fillId="0" borderId="0" xfId="0" applyNumberFormat="1" applyFont="1" applyFill="1" applyBorder="1"/>
    <xf numFmtId="164" fontId="8" fillId="0" borderId="5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164" fontId="8" fillId="0" borderId="53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 wrapText="1"/>
    </xf>
    <xf numFmtId="1" fontId="1" fillId="0" borderId="70" xfId="0" applyNumberFormat="1" applyFont="1" applyFill="1" applyBorder="1" applyAlignment="1">
      <alignment horizontal="center" vertical="center" wrapText="1"/>
    </xf>
    <xf numFmtId="1" fontId="1" fillId="0" borderId="6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66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13" fillId="0" borderId="21" xfId="0" applyFont="1" applyFill="1" applyBorder="1"/>
    <xf numFmtId="0" fontId="13" fillId="0" borderId="9" xfId="0" applyFont="1" applyFill="1" applyBorder="1"/>
    <xf numFmtId="0" fontId="13" fillId="0" borderId="1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4" fontId="36" fillId="0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0" fontId="36" fillId="0" borderId="2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6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165" fontId="36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 vertical="center"/>
    </xf>
    <xf numFmtId="0" fontId="13" fillId="0" borderId="24" xfId="0" applyFont="1" applyFill="1" applyBorder="1"/>
    <xf numFmtId="0" fontId="13" fillId="0" borderId="17" xfId="0" applyFont="1" applyFill="1" applyBorder="1"/>
    <xf numFmtId="0" fontId="13" fillId="0" borderId="19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 applyAlignment="1">
      <alignment horizontal="center" vertical="center"/>
    </xf>
    <xf numFmtId="2" fontId="36" fillId="0" borderId="7" xfId="0" applyNumberFormat="1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36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2" fontId="36" fillId="0" borderId="21" xfId="0" applyNumberFormat="1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2" fontId="36" fillId="0" borderId="4" xfId="0" applyNumberFormat="1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/>
    </xf>
    <xf numFmtId="2" fontId="36" fillId="0" borderId="11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/>
    </xf>
    <xf numFmtId="2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164" fontId="36" fillId="0" borderId="16" xfId="0" applyNumberFormat="1" applyFont="1" applyFill="1" applyBorder="1" applyAlignment="1">
      <alignment horizontal="center"/>
    </xf>
    <xf numFmtId="2" fontId="36" fillId="0" borderId="13" xfId="0" applyNumberFormat="1" applyFont="1" applyFill="1" applyBorder="1" applyAlignment="1">
      <alignment horizontal="center"/>
    </xf>
    <xf numFmtId="0" fontId="13" fillId="0" borderId="2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164" fontId="36" fillId="0" borderId="5" xfId="0" applyNumberFormat="1" applyFont="1" applyFill="1" applyBorder="1" applyAlignment="1">
      <alignment horizontal="center"/>
    </xf>
    <xf numFmtId="164" fontId="36" fillId="0" borderId="55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/>
    </xf>
    <xf numFmtId="165" fontId="36" fillId="0" borderId="12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166" fontId="36" fillId="0" borderId="29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164" fontId="36" fillId="0" borderId="19" xfId="0" applyNumberFormat="1" applyFont="1" applyFill="1" applyBorder="1" applyAlignment="1">
      <alignment horizontal="center"/>
    </xf>
    <xf numFmtId="164" fontId="36" fillId="0" borderId="5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 vertical="center"/>
    </xf>
    <xf numFmtId="164" fontId="36" fillId="0" borderId="19" xfId="0" applyNumberFormat="1" applyFont="1" applyFill="1" applyBorder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164" fontId="36" fillId="0" borderId="9" xfId="0" applyNumberFormat="1" applyFont="1" applyFill="1" applyBorder="1" applyAlignment="1">
      <alignment horizontal="center" vertical="center"/>
    </xf>
    <xf numFmtId="2" fontId="31" fillId="0" borderId="21" xfId="2" applyNumberFormat="1" applyFont="1" applyFill="1" applyBorder="1" applyAlignment="1">
      <alignment horizontal="center" vertical="center"/>
    </xf>
    <xf numFmtId="0" fontId="8" fillId="0" borderId="21" xfId="2" applyFont="1" applyFill="1" applyBorder="1"/>
    <xf numFmtId="0" fontId="8" fillId="0" borderId="0" xfId="2" applyFont="1" applyFill="1" applyBorder="1"/>
    <xf numFmtId="0" fontId="8" fillId="0" borderId="16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7" xfId="2" applyFont="1" applyFill="1" applyBorder="1" applyAlignment="1">
      <alignment horizontal="center"/>
    </xf>
    <xf numFmtId="164" fontId="31" fillId="0" borderId="9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 vertical="center"/>
    </xf>
    <xf numFmtId="2" fontId="31" fillId="0" borderId="0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/>
    </xf>
    <xf numFmtId="166" fontId="31" fillId="0" borderId="0" xfId="2" applyNumberFormat="1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/>
    <xf numFmtId="2" fontId="36" fillId="0" borderId="2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wrapText="1"/>
    </xf>
    <xf numFmtId="0" fontId="36" fillId="0" borderId="31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166" fontId="36" fillId="0" borderId="32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168" fontId="9" fillId="0" borderId="0" xfId="0" applyNumberFormat="1" applyFont="1" applyFill="1" applyBorder="1"/>
    <xf numFmtId="2" fontId="36" fillId="0" borderId="13" xfId="0" applyNumberFormat="1" applyFont="1" applyFill="1" applyBorder="1" applyAlignment="1">
      <alignment horizontal="center" vertical="center"/>
    </xf>
    <xf numFmtId="164" fontId="36" fillId="0" borderId="5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2" fontId="36" fillId="0" borderId="36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166" fontId="36" fillId="0" borderId="12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164" fontId="36" fillId="0" borderId="70" xfId="0" applyNumberFormat="1" applyFont="1" applyFill="1" applyBorder="1" applyAlignment="1">
      <alignment horizontal="center" vertical="center"/>
    </xf>
    <xf numFmtId="164" fontId="36" fillId="0" borderId="71" xfId="0" applyNumberFormat="1" applyFont="1" applyFill="1" applyBorder="1" applyAlignment="1">
      <alignment horizontal="center" vertical="center"/>
    </xf>
    <xf numFmtId="165" fontId="36" fillId="0" borderId="7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0" fontId="36" fillId="4" borderId="8" xfId="0" applyFont="1" applyFill="1" applyBorder="1" applyAlignment="1">
      <alignment horizontal="left" vertical="center"/>
    </xf>
    <xf numFmtId="2" fontId="36" fillId="4" borderId="8" xfId="0" applyNumberFormat="1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7" xfId="0" applyFont="1" applyFill="1" applyBorder="1"/>
    <xf numFmtId="0" fontId="8" fillId="4" borderId="1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164" fontId="36" fillId="4" borderId="17" xfId="0" applyNumberFormat="1" applyFont="1" applyFill="1" applyBorder="1" applyAlignment="1">
      <alignment horizontal="center" vertical="center"/>
    </xf>
    <xf numFmtId="2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horizontal="center"/>
    </xf>
    <xf numFmtId="2" fontId="36" fillId="4" borderId="7" xfId="0" applyNumberFormat="1" applyFont="1" applyFill="1" applyBorder="1" applyAlignment="1">
      <alignment horizontal="center"/>
    </xf>
    <xf numFmtId="0" fontId="36" fillId="4" borderId="2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166" fontId="36" fillId="4" borderId="7" xfId="0" applyNumberFormat="1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/>
    </xf>
    <xf numFmtId="164" fontId="31" fillId="0" borderId="11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13" fillId="0" borderId="0" xfId="0" applyFont="1" applyBorder="1"/>
    <xf numFmtId="164" fontId="31" fillId="0" borderId="11" xfId="0" applyNumberFormat="1" applyFont="1" applyFill="1" applyBorder="1" applyAlignment="1">
      <alignment horizontal="center" vertical="center"/>
    </xf>
    <xf numFmtId="164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11" xfId="0" applyFont="1" applyFill="1" applyBorder="1"/>
    <xf numFmtId="0" fontId="31" fillId="0" borderId="9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1" fillId="0" borderId="4" xfId="0" applyFont="1" applyFill="1" applyBorder="1"/>
    <xf numFmtId="0" fontId="31" fillId="0" borderId="4" xfId="0" applyFont="1" applyBorder="1" applyAlignment="1">
      <alignment horizontal="center"/>
    </xf>
    <xf numFmtId="0" fontId="13" fillId="0" borderId="22" xfId="0" applyFont="1" applyFill="1" applyBorder="1"/>
    <xf numFmtId="0" fontId="13" fillId="0" borderId="3" xfId="0" applyFont="1" applyFill="1" applyBorder="1"/>
    <xf numFmtId="0" fontId="13" fillId="0" borderId="22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2" fontId="31" fillId="0" borderId="3" xfId="0" applyNumberFormat="1" applyFont="1" applyBorder="1" applyAlignment="1">
      <alignment horizontal="center"/>
    </xf>
    <xf numFmtId="166" fontId="31" fillId="0" borderId="3" xfId="0" applyNumberFormat="1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2" fontId="3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31" fillId="0" borderId="8" xfId="0" applyFont="1" applyFill="1" applyBorder="1"/>
    <xf numFmtId="0" fontId="31" fillId="0" borderId="8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wrapText="1"/>
    </xf>
    <xf numFmtId="2" fontId="31" fillId="0" borderId="7" xfId="0" applyNumberFormat="1" applyFont="1" applyBorder="1" applyAlignment="1">
      <alignment horizontal="center"/>
    </xf>
    <xf numFmtId="166" fontId="31" fillId="0" borderId="7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1" fontId="9" fillId="0" borderId="0" xfId="0" applyNumberFormat="1" applyFont="1"/>
    <xf numFmtId="0" fontId="1" fillId="0" borderId="2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left" vertical="center"/>
    </xf>
    <xf numFmtId="0" fontId="31" fillId="0" borderId="7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64" fontId="1" fillId="0" borderId="71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64" fontId="8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center"/>
    </xf>
    <xf numFmtId="164" fontId="8" fillId="0" borderId="26" xfId="0" applyNumberFormat="1" applyFont="1" applyFill="1" applyBorder="1" applyAlignment="1">
      <alignment horizontal="center"/>
    </xf>
    <xf numFmtId="164" fontId="13" fillId="0" borderId="1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 vertical="center"/>
    </xf>
    <xf numFmtId="169" fontId="13" fillId="0" borderId="0" xfId="0" applyNumberFormat="1" applyFont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vertical="center"/>
    </xf>
    <xf numFmtId="167" fontId="38" fillId="0" borderId="0" xfId="0" applyNumberFormat="1" applyFont="1" applyFill="1" applyBorder="1" applyAlignment="1">
      <alignment horizontal="center" vertical="center"/>
    </xf>
    <xf numFmtId="0" fontId="39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166" fontId="14" fillId="0" borderId="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/>
    </xf>
    <xf numFmtId="165" fontId="13" fillId="2" borderId="27" xfId="0" applyNumberFormat="1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67" fontId="13" fillId="2" borderId="0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36" fillId="0" borderId="8" xfId="0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17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165" fontId="9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0" borderId="0" xfId="0" applyFont="1" applyFill="1" applyBorder="1" applyAlignment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/>
    <xf numFmtId="165" fontId="13" fillId="0" borderId="0" xfId="0" applyNumberFormat="1" applyFont="1" applyFill="1"/>
    <xf numFmtId="165" fontId="13" fillId="0" borderId="0" xfId="0" applyNumberFormat="1" applyFont="1" applyFill="1" applyBorder="1" applyAlignment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left" vertical="center"/>
    </xf>
    <xf numFmtId="0" fontId="31" fillId="0" borderId="11" xfId="2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0" fillId="0" borderId="0" xfId="0" applyFont="1"/>
    <xf numFmtId="1" fontId="13" fillId="0" borderId="0" xfId="0" applyNumberFormat="1" applyFont="1" applyFill="1" applyBorder="1"/>
    <xf numFmtId="171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/>
    </xf>
    <xf numFmtId="164" fontId="31" fillId="0" borderId="11" xfId="0" applyNumberFormat="1" applyFont="1" applyFill="1" applyBorder="1"/>
    <xf numFmtId="164" fontId="31" fillId="0" borderId="8" xfId="0" applyNumberFormat="1" applyFont="1" applyFill="1" applyBorder="1"/>
    <xf numFmtId="0" fontId="36" fillId="0" borderId="11" xfId="3">
      <alignment horizontal="left" vertical="center"/>
    </xf>
    <xf numFmtId="0" fontId="36" fillId="0" borderId="36" xfId="3" applyBorder="1">
      <alignment horizontal="left" vertical="center"/>
    </xf>
    <xf numFmtId="0" fontId="36" fillId="0" borderId="4" xfId="3" applyBorder="1">
      <alignment horizontal="left" vertical="center"/>
    </xf>
    <xf numFmtId="164" fontId="31" fillId="0" borderId="25" xfId="0" applyNumberFormat="1" applyFont="1" applyFill="1" applyBorder="1"/>
    <xf numFmtId="164" fontId="31" fillId="0" borderId="27" xfId="0" applyNumberFormat="1" applyFont="1" applyFill="1" applyBorder="1"/>
    <xf numFmtId="0" fontId="36" fillId="0" borderId="11" xfId="3" applyBorder="1">
      <alignment horizontal="left" vertical="center"/>
    </xf>
    <xf numFmtId="0" fontId="36" fillId="0" borderId="8" xfId="3" applyBorder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64" fontId="36" fillId="0" borderId="7" xfId="0" applyNumberFormat="1" applyFont="1" applyFill="1" applyBorder="1" applyAlignment="1">
      <alignment horizontal="left" vertical="center"/>
    </xf>
    <xf numFmtId="164" fontId="36" fillId="0" borderId="3" xfId="0" applyNumberFormat="1" applyFont="1" applyFill="1" applyBorder="1" applyAlignment="1">
      <alignment horizontal="left" vertical="center"/>
    </xf>
    <xf numFmtId="164" fontId="36" fillId="0" borderId="12" xfId="0" applyNumberFormat="1" applyFont="1" applyFill="1" applyBorder="1" applyAlignment="1">
      <alignment horizontal="left" vertical="center"/>
    </xf>
    <xf numFmtId="164" fontId="31" fillId="0" borderId="0" xfId="2" applyNumberFormat="1" applyFont="1" applyFill="1" applyBorder="1" applyAlignment="1">
      <alignment horizontal="left" vertical="center"/>
    </xf>
    <xf numFmtId="164" fontId="36" fillId="0" borderId="29" xfId="0" applyNumberFormat="1" applyFont="1" applyFill="1" applyBorder="1" applyAlignment="1">
      <alignment horizontal="left" vertical="center"/>
    </xf>
    <xf numFmtId="164" fontId="36" fillId="0" borderId="25" xfId="0" applyNumberFormat="1" applyFont="1" applyFill="1" applyBorder="1" applyAlignment="1">
      <alignment horizontal="left" vertical="center"/>
    </xf>
    <xf numFmtId="164" fontId="36" fillId="0" borderId="27" xfId="0" applyNumberFormat="1" applyFont="1" applyFill="1" applyBorder="1" applyAlignment="1">
      <alignment horizontal="left" vertical="center"/>
    </xf>
    <xf numFmtId="164" fontId="36" fillId="4" borderId="26" xfId="0" applyNumberFormat="1" applyFont="1" applyFill="1" applyBorder="1" applyAlignment="1">
      <alignment horizontal="left" vertical="center"/>
    </xf>
    <xf numFmtId="164" fontId="31" fillId="0" borderId="27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29" fillId="0" borderId="0" xfId="0" applyFont="1"/>
    <xf numFmtId="0" fontId="16" fillId="0" borderId="0" xfId="0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8" fillId="0" borderId="35" xfId="0" applyFont="1" applyFill="1" applyBorder="1"/>
    <xf numFmtId="49" fontId="8" fillId="0" borderId="2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 wrapText="1"/>
    </xf>
    <xf numFmtId="0" fontId="8" fillId="0" borderId="29" xfId="0" applyFont="1" applyFill="1" applyBorder="1" applyAlignment="1">
      <alignment horizontal="center"/>
    </xf>
    <xf numFmtId="2" fontId="8" fillId="0" borderId="29" xfId="0" applyNumberFormat="1" applyFont="1" applyBorder="1" applyAlignment="1">
      <alignment horizontal="center"/>
    </xf>
    <xf numFmtId="2" fontId="8" fillId="0" borderId="29" xfId="0" applyNumberFormat="1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164" fontId="31" fillId="0" borderId="29" xfId="0" applyNumberFormat="1" applyFont="1" applyFill="1" applyBorder="1" applyAlignment="1">
      <alignment horizontal="center"/>
    </xf>
    <xf numFmtId="2" fontId="13" fillId="0" borderId="29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8" fillId="0" borderId="16" xfId="0" applyFont="1" applyFill="1" applyBorder="1"/>
    <xf numFmtId="0" fontId="8" fillId="0" borderId="12" xfId="0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9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/>
    </xf>
    <xf numFmtId="0" fontId="31" fillId="0" borderId="29" xfId="0" applyFont="1" applyFill="1" applyBorder="1" applyAlignment="1">
      <alignment horizontal="center" vertical="center"/>
    </xf>
    <xf numFmtId="0" fontId="13" fillId="0" borderId="29" xfId="0" applyFont="1" applyBorder="1"/>
    <xf numFmtId="0" fontId="13" fillId="0" borderId="29" xfId="0" applyFont="1" applyFill="1" applyBorder="1" applyAlignment="1">
      <alignment horizontal="center"/>
    </xf>
    <xf numFmtId="1" fontId="13" fillId="0" borderId="29" xfId="0" applyNumberFormat="1" applyFont="1" applyFill="1" applyBorder="1" applyAlignment="1">
      <alignment horizontal="center"/>
    </xf>
    <xf numFmtId="165" fontId="13" fillId="0" borderId="29" xfId="0" applyNumberFormat="1" applyFont="1" applyFill="1" applyBorder="1" applyAlignment="1">
      <alignment horizontal="center"/>
    </xf>
    <xf numFmtId="0" fontId="13" fillId="0" borderId="12" xfId="0" applyFont="1" applyBorder="1"/>
    <xf numFmtId="0" fontId="9" fillId="0" borderId="0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8" xfId="0" applyFont="1" applyFill="1" applyBorder="1"/>
    <xf numFmtId="0" fontId="36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/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9" fillId="0" borderId="35" xfId="0" applyFont="1" applyBorder="1"/>
    <xf numFmtId="0" fontId="9" fillId="0" borderId="29" xfId="0" applyFont="1" applyBorder="1"/>
    <xf numFmtId="0" fontId="9" fillId="0" borderId="16" xfId="0" applyFont="1" applyBorder="1"/>
    <xf numFmtId="0" fontId="9" fillId="0" borderId="55" xfId="0" applyFont="1" applyBorder="1"/>
    <xf numFmtId="0" fontId="9" fillId="0" borderId="12" xfId="0" applyFont="1" applyBorder="1"/>
    <xf numFmtId="0" fontId="9" fillId="0" borderId="9" xfId="0" applyFont="1" applyBorder="1" applyAlignment="1">
      <alignment horizontal="center"/>
    </xf>
    <xf numFmtId="0" fontId="9" fillId="0" borderId="5" xfId="0" applyFont="1" applyBorder="1"/>
    <xf numFmtId="0" fontId="9" fillId="0" borderId="14" xfId="0" applyFont="1" applyBorder="1"/>
    <xf numFmtId="0" fontId="8" fillId="0" borderId="0" xfId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2" fontId="13" fillId="0" borderId="0" xfId="0" applyNumberFormat="1" applyFont="1" applyBorder="1" applyAlignment="1">
      <alignment horizontal="left"/>
    </xf>
    <xf numFmtId="0" fontId="25" fillId="0" borderId="7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54" xfId="0" applyNumberFormat="1" applyFont="1" applyFill="1" applyBorder="1" applyAlignment="1">
      <alignment horizontal="center" vertical="center" wrapText="1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7" borderId="46" xfId="0" applyFont="1" applyFill="1" applyBorder="1" applyAlignment="1">
      <alignment horizontal="left" vertical="center"/>
    </xf>
    <xf numFmtId="0" fontId="22" fillId="7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22" fillId="0" borderId="4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7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1" fillId="0" borderId="46" xfId="1" applyFont="1" applyBorder="1" applyAlignment="1">
      <alignment horizontal="center" vertical="center" textRotation="90" wrapText="1"/>
    </xf>
    <xf numFmtId="0" fontId="1" fillId="0" borderId="45" xfId="1" applyFont="1" applyBorder="1" applyAlignment="1">
      <alignment horizontal="center" vertical="center" textRotation="90" wrapText="1"/>
    </xf>
    <xf numFmtId="0" fontId="1" fillId="0" borderId="47" xfId="1" applyFont="1" applyBorder="1" applyAlignment="1">
      <alignment horizontal="center" vertical="center" textRotation="90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1" fillId="0" borderId="44" xfId="1" applyFont="1" applyBorder="1" applyAlignment="1">
      <alignment horizontal="center" vertical="center" textRotation="90" wrapText="1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45" xfId="0" applyFont="1" applyFill="1" applyBorder="1" applyAlignment="1">
      <alignment horizontal="left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textRotation="90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0" fontId="13" fillId="7" borderId="36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46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left" vertical="center"/>
    </xf>
    <xf numFmtId="0" fontId="22" fillId="0" borderId="36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3" fillId="2" borderId="35" xfId="0" applyFont="1" applyFill="1" applyBorder="1" applyAlignment="1">
      <alignment horizontal="left" vertical="center"/>
    </xf>
    <xf numFmtId="0" fontId="23" fillId="2" borderId="16" xfId="0" applyFont="1" applyFill="1" applyBorder="1" applyAlignment="1">
      <alignment horizontal="left" vertical="center"/>
    </xf>
    <xf numFmtId="0" fontId="16" fillId="2" borderId="35" xfId="0" applyFont="1" applyFill="1" applyBorder="1" applyAlignment="1">
      <alignment horizontal="left" vertical="center"/>
    </xf>
    <xf numFmtId="0" fontId="16" fillId="2" borderId="16" xfId="0" applyFont="1" applyFill="1" applyBorder="1" applyAlignment="1">
      <alignment horizontal="left" vertical="center"/>
    </xf>
    <xf numFmtId="0" fontId="16" fillId="2" borderId="55" xfId="0" applyFont="1" applyFill="1" applyBorder="1" applyAlignment="1">
      <alignment horizontal="left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36" fillId="0" borderId="1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1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164" fontId="16" fillId="0" borderId="32" xfId="0" applyNumberFormat="1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13" fillId="0" borderId="8" xfId="0" applyFont="1" applyFill="1" applyBorder="1"/>
    <xf numFmtId="0" fontId="16" fillId="2" borderId="45" xfId="0" applyFont="1" applyFill="1" applyBorder="1" applyAlignment="1">
      <alignment horizontal="left" vertical="center"/>
    </xf>
    <xf numFmtId="0" fontId="12" fillId="2" borderId="45" xfId="0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/>
    <xf numFmtId="0" fontId="16" fillId="2" borderId="43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43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3" fillId="2" borderId="4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'Beam tests'!$B$3</c:f>
              <c:strCache>
                <c:ptCount val="1"/>
                <c:pt idx="0">
                  <c:v>RHS &amp; SHS Beams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('Beam tests'!$H$20:$H$26,'Beam tests'!$H$41:$H$48,'Beam tests'!$H$64:$H$67)</c:f>
              <c:numCache>
                <c:formatCode>General</c:formatCode>
                <c:ptCount val="19"/>
                <c:pt idx="0">
                  <c:v>6.3237199579274899</c:v>
                </c:pt>
                <c:pt idx="1">
                  <c:v>14.086411020717325</c:v>
                </c:pt>
                <c:pt idx="2">
                  <c:v>8.3759973970421022</c:v>
                </c:pt>
                <c:pt idx="3">
                  <c:v>22.31536193329276</c:v>
                </c:pt>
                <c:pt idx="4">
                  <c:v>28.72979521416919</c:v>
                </c:pt>
                <c:pt idx="5">
                  <c:v>35.043715313447528</c:v>
                </c:pt>
                <c:pt idx="6">
                  <c:v>72.688845729366051</c:v>
                </c:pt>
                <c:pt idx="7">
                  <c:v>2.0738983157119941</c:v>
                </c:pt>
                <c:pt idx="8">
                  <c:v>4.2731426425040944</c:v>
                </c:pt>
                <c:pt idx="9">
                  <c:v>5.30807746151625</c:v>
                </c:pt>
                <c:pt idx="10">
                  <c:v>19.131990192444725</c:v>
                </c:pt>
                <c:pt idx="11">
                  <c:v>2.8617016862600235</c:v>
                </c:pt>
                <c:pt idx="12">
                  <c:v>2.8060318680650762</c:v>
                </c:pt>
                <c:pt idx="13">
                  <c:v>21.693988346165273</c:v>
                </c:pt>
                <c:pt idx="14">
                  <c:v>89.611369078739983</c:v>
                </c:pt>
                <c:pt idx="15">
                  <c:v>18.335217750112548</c:v>
                </c:pt>
                <c:pt idx="16">
                  <c:v>5.1384807490036648</c:v>
                </c:pt>
                <c:pt idx="17">
                  <c:v>10.484063984774323</c:v>
                </c:pt>
                <c:pt idx="18">
                  <c:v>7.7223869655797968</c:v>
                </c:pt>
              </c:numCache>
            </c:numRef>
          </c:xVal>
          <c:yVal>
            <c:numRef>
              <c:f>('Beam tests'!$I$20:$I$26,'Beam tests'!$I$41:$I$48,'Beam tests'!$I$64:$I$67)</c:f>
              <c:numCache>
                <c:formatCode>0.0</c:formatCode>
                <c:ptCount val="19"/>
                <c:pt idx="0">
                  <c:v>7.9</c:v>
                </c:pt>
                <c:pt idx="1">
                  <c:v>19</c:v>
                </c:pt>
                <c:pt idx="2">
                  <c:v>8.6999999999999993</c:v>
                </c:pt>
                <c:pt idx="3">
                  <c:v>29.4</c:v>
                </c:pt>
                <c:pt idx="4">
                  <c:v>26.8</c:v>
                </c:pt>
                <c:pt idx="5">
                  <c:v>33.4</c:v>
                </c:pt>
                <c:pt idx="6">
                  <c:v>52.1</c:v>
                </c:pt>
                <c:pt idx="7">
                  <c:v>2.1</c:v>
                </c:pt>
                <c:pt idx="8">
                  <c:v>4.7</c:v>
                </c:pt>
                <c:pt idx="9">
                  <c:v>6</c:v>
                </c:pt>
                <c:pt idx="10">
                  <c:v>21.2</c:v>
                </c:pt>
                <c:pt idx="11">
                  <c:v>3.3</c:v>
                </c:pt>
                <c:pt idx="12">
                  <c:v>3.2</c:v>
                </c:pt>
                <c:pt idx="13">
                  <c:v>27.3</c:v>
                </c:pt>
                <c:pt idx="14">
                  <c:v>101.4</c:v>
                </c:pt>
                <c:pt idx="15">
                  <c:v>19</c:v>
                </c:pt>
                <c:pt idx="16">
                  <c:v>5</c:v>
                </c:pt>
                <c:pt idx="17">
                  <c:v>11.1</c:v>
                </c:pt>
                <c:pt idx="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A2-4BD9-A9AD-9243CE9D93BB}"/>
            </c:ext>
          </c:extLst>
        </c:ser>
        <c:ser>
          <c:idx val="1"/>
          <c:order val="1"/>
          <c:tx>
            <c:strRef>
              <c:f>'Beam tests'!$B$73</c:f>
              <c:strCache>
                <c:ptCount val="1"/>
                <c:pt idx="0">
                  <c:v>Welded I sections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tests'!$H$84:$H$87</c:f>
              <c:numCache>
                <c:formatCode>General</c:formatCode>
                <c:ptCount val="4"/>
                <c:pt idx="0">
                  <c:v>118.84459480546114</c:v>
                </c:pt>
                <c:pt idx="1">
                  <c:v>150.12884504429456</c:v>
                </c:pt>
                <c:pt idx="2">
                  <c:v>194.59347988022745</c:v>
                </c:pt>
                <c:pt idx="3">
                  <c:v>217.45741779142793</c:v>
                </c:pt>
              </c:numCache>
            </c:numRef>
          </c:xVal>
          <c:yVal>
            <c:numRef>
              <c:f>'Beam tests'!$I$84:$I$87</c:f>
              <c:numCache>
                <c:formatCode>General</c:formatCode>
                <c:ptCount val="4"/>
                <c:pt idx="0">
                  <c:v>116</c:v>
                </c:pt>
                <c:pt idx="1">
                  <c:v>144</c:v>
                </c:pt>
                <c:pt idx="2">
                  <c:v>185</c:v>
                </c:pt>
                <c:pt idx="3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A2-4BD9-A9AD-9243CE9D93BB}"/>
            </c:ext>
          </c:extLst>
        </c:ser>
        <c:ser>
          <c:idx val="2"/>
          <c:order val="2"/>
          <c:tx>
            <c:v>line</c:v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'Beam tests'!$F$102:$F$103</c:f>
              <c:strCache>
                <c:ptCount val="2"/>
                <c:pt idx="0">
                  <c:v>Cold rolled</c:v>
                </c:pt>
                <c:pt idx="1">
                  <c:v>Cold rolled</c:v>
                </c:pt>
              </c:strCache>
            </c:strRef>
          </c:xVal>
          <c:yVal>
            <c:numRef>
              <c:f>'Beam tests'!$F$102:$F$103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A2-4BD9-A9AD-9243CE9D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00271"/>
        <c:axId val="572799855"/>
      </c:scatterChart>
      <c:valAx>
        <c:axId val="5728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9855"/>
        <c:crosses val="autoZero"/>
        <c:crossBetween val="midCat"/>
      </c:valAx>
      <c:valAx>
        <c:axId val="5727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0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'Beam tests'!$AR$100:$AR$125</c:f>
              <c:numCache>
                <c:formatCode>General</c:formatCode>
                <c:ptCount val="26"/>
                <c:pt idx="0">
                  <c:v>42.253521126760567</c:v>
                </c:pt>
                <c:pt idx="1">
                  <c:v>21.04895104895105</c:v>
                </c:pt>
                <c:pt idx="2">
                  <c:v>28.714285714285719</c:v>
                </c:pt>
                <c:pt idx="3">
                  <c:v>21.003460207612456</c:v>
                </c:pt>
                <c:pt idx="4">
                  <c:v>35.6522462562396</c:v>
                </c:pt>
                <c:pt idx="5">
                  <c:v>36.018151815181525</c:v>
                </c:pt>
                <c:pt idx="6">
                  <c:v>27.856070087609513</c:v>
                </c:pt>
                <c:pt idx="7">
                  <c:v>28.090458488228002</c:v>
                </c:pt>
                <c:pt idx="8">
                  <c:v>224.36974789915968</c:v>
                </c:pt>
                <c:pt idx="9">
                  <c:v>167.22222222222223</c:v>
                </c:pt>
                <c:pt idx="10">
                  <c:v>139.27576601671311</c:v>
                </c:pt>
                <c:pt idx="11">
                  <c:v>13.422982885085574</c:v>
                </c:pt>
                <c:pt idx="12">
                  <c:v>17.04878048780488</c:v>
                </c:pt>
                <c:pt idx="13">
                  <c:v>4.7922705314009661</c:v>
                </c:pt>
                <c:pt idx="14">
                  <c:v>9.1321118611378989</c:v>
                </c:pt>
                <c:pt idx="15">
                  <c:v>22.342657342657343</c:v>
                </c:pt>
                <c:pt idx="16">
                  <c:v>12.556053811659194</c:v>
                </c:pt>
                <c:pt idx="17">
                  <c:v>6.7115384615384608</c:v>
                </c:pt>
                <c:pt idx="18">
                  <c:v>11.631067961165048</c:v>
                </c:pt>
                <c:pt idx="19">
                  <c:v>22.264808362369337</c:v>
                </c:pt>
                <c:pt idx="20">
                  <c:v>13.455882352941176</c:v>
                </c:pt>
                <c:pt idx="21">
                  <c:v>17.114914425427873</c:v>
                </c:pt>
                <c:pt idx="22">
                  <c:v>9.1505791505791514</c:v>
                </c:pt>
                <c:pt idx="23">
                  <c:v>6.7082533589251447</c:v>
                </c:pt>
                <c:pt idx="24">
                  <c:v>11.497120921305182</c:v>
                </c:pt>
                <c:pt idx="25">
                  <c:v>13.456790123456791</c:v>
                </c:pt>
              </c:numCache>
            </c:numRef>
          </c:xVal>
          <c:yVal>
            <c:numRef>
              <c:f>'Beam tests'!$AS$100:$AS$125</c:f>
              <c:numCache>
                <c:formatCode>General</c:formatCode>
                <c:ptCount val="26"/>
                <c:pt idx="0">
                  <c:v>1.0497237569060773</c:v>
                </c:pt>
                <c:pt idx="1">
                  <c:v>1.0580316223898836</c:v>
                </c:pt>
                <c:pt idx="2">
                  <c:v>1.0878805183292048</c:v>
                </c:pt>
                <c:pt idx="3">
                  <c:v>0.96181754901944416</c:v>
                </c:pt>
                <c:pt idx="4">
                  <c:v>1.0230179028132993</c:v>
                </c:pt>
                <c:pt idx="5">
                  <c:v>0.99598838013556501</c:v>
                </c:pt>
                <c:pt idx="6">
                  <c:v>1.016427668809406</c:v>
                </c:pt>
                <c:pt idx="7">
                  <c:v>1.0172553120692114</c:v>
                </c:pt>
                <c:pt idx="8">
                  <c:v>0.91580502215657322</c:v>
                </c:pt>
                <c:pt idx="9">
                  <c:v>0.82964601769911506</c:v>
                </c:pt>
                <c:pt idx="10">
                  <c:v>1.1121408711770158</c:v>
                </c:pt>
                <c:pt idx="11">
                  <c:v>0.99810092027483244</c:v>
                </c:pt>
                <c:pt idx="12">
                  <c:v>1.0839751290342166</c:v>
                </c:pt>
                <c:pt idx="13">
                  <c:v>0.94664772362569949</c:v>
                </c:pt>
                <c:pt idx="14">
                  <c:v>0.92644561006401505</c:v>
                </c:pt>
                <c:pt idx="15">
                  <c:v>0.9184263140952571</c:v>
                </c:pt>
                <c:pt idx="16">
                  <c:v>1.0038232993982514</c:v>
                </c:pt>
                <c:pt idx="17">
                  <c:v>0.85728693898134145</c:v>
                </c:pt>
                <c:pt idx="18">
                  <c:v>0.97773138482950606</c:v>
                </c:pt>
                <c:pt idx="19">
                  <c:v>0.9164420485175202</c:v>
                </c:pt>
                <c:pt idx="20">
                  <c:v>1.125</c:v>
                </c:pt>
                <c:pt idx="21">
                  <c:v>1.1464968152866244</c:v>
                </c:pt>
                <c:pt idx="22">
                  <c:v>0.93674939951961567</c:v>
                </c:pt>
                <c:pt idx="23">
                  <c:v>1.0541310541310542</c:v>
                </c:pt>
                <c:pt idx="24">
                  <c:v>0.89781746031746035</c:v>
                </c:pt>
                <c:pt idx="25">
                  <c:v>0.89534180278281905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C-4249-B285-35B87B0D6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649536"/>
        <c:axId val="2046038336"/>
      </c:scatterChart>
      <c:valAx>
        <c:axId val="19946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38336"/>
        <c:crosses val="autoZero"/>
        <c:crossBetween val="midCat"/>
      </c:valAx>
      <c:valAx>
        <c:axId val="20460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837518</xdr:colOff>
      <xdr:row>45</xdr:row>
      <xdr:rowOff>87084</xdr:rowOff>
    </xdr:from>
    <xdr:to>
      <xdr:col>81</xdr:col>
      <xdr:colOff>408894</xdr:colOff>
      <xdr:row>90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FFD77-C069-4E43-8444-A3FD8633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180294</xdr:colOff>
      <xdr:row>107</xdr:row>
      <xdr:rowOff>6122</xdr:rowOff>
    </xdr:from>
    <xdr:to>
      <xdr:col>50</xdr:col>
      <xdr:colOff>282347</xdr:colOff>
      <xdr:row>123</xdr:row>
      <xdr:rowOff>21090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31FE0-E371-4F8D-845F-FA3525E0E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147" zoomScale="85" zoomScaleNormal="85" workbookViewId="0">
      <selection activeCell="F5" sqref="F5:F6"/>
    </sheetView>
  </sheetViews>
  <sheetFormatPr defaultColWidth="9.06640625" defaultRowHeight="12.75"/>
  <cols>
    <col min="1" max="1" width="33.796875" style="437" bestFit="1" customWidth="1"/>
    <col min="2" max="2" width="25.265625" style="437" bestFit="1" customWidth="1"/>
    <col min="3" max="3" width="17.265625" style="437" bestFit="1" customWidth="1"/>
    <col min="4" max="4" width="23.73046875" style="437" bestFit="1" customWidth="1"/>
    <col min="5" max="5" width="17.06640625" style="437" bestFit="1" customWidth="1"/>
    <col min="6" max="6" width="19.265625" style="437" bestFit="1" customWidth="1"/>
    <col min="7" max="7" width="12.73046875" style="437" bestFit="1" customWidth="1"/>
    <col min="8" max="8" width="9.33203125" style="437" customWidth="1"/>
    <col min="9" max="9" width="9.06640625" style="437" customWidth="1"/>
    <col min="10" max="10" width="10.33203125" style="437" customWidth="1"/>
    <col min="11" max="11" width="14" style="437" customWidth="1"/>
    <col min="12" max="12" width="17" style="437" bestFit="1" customWidth="1"/>
    <col min="13" max="14" width="17.06640625" style="437" bestFit="1" customWidth="1"/>
    <col min="15" max="15" width="13" style="437" bestFit="1" customWidth="1"/>
    <col min="16" max="16" width="19.59765625" style="437" bestFit="1" customWidth="1"/>
    <col min="17" max="17" width="13" style="437" bestFit="1" customWidth="1"/>
    <col min="18" max="18" width="23.59765625" style="437" customWidth="1"/>
    <col min="19" max="19" width="19" style="437" bestFit="1" customWidth="1"/>
    <col min="20" max="20" width="14.796875" style="437" bestFit="1" customWidth="1"/>
    <col min="21" max="21" width="13.59765625" style="437" bestFit="1" customWidth="1"/>
    <col min="22" max="22" width="17.33203125" style="437" bestFit="1" customWidth="1"/>
    <col min="23" max="23" width="13.06640625" style="437" bestFit="1" customWidth="1"/>
    <col min="24" max="25" width="13" style="437" bestFit="1" customWidth="1"/>
    <col min="26" max="26" width="13.265625" style="437" customWidth="1"/>
    <col min="27" max="27" width="13" style="437" bestFit="1" customWidth="1"/>
    <col min="28" max="28" width="14.59765625" style="437" customWidth="1"/>
    <col min="29" max="30" width="8.33203125" style="437" bestFit="1" customWidth="1"/>
    <col min="31" max="31" width="10.796875" style="437" customWidth="1"/>
    <col min="32" max="32" width="13.796875" style="437" customWidth="1"/>
    <col min="33" max="33" width="9.06640625" style="437" customWidth="1"/>
    <col min="34" max="34" width="11.796875" style="437" bestFit="1" customWidth="1"/>
    <col min="35" max="35" width="10.59765625" style="437" bestFit="1" customWidth="1"/>
    <col min="36" max="36" width="8.06640625" style="437" bestFit="1" customWidth="1"/>
    <col min="37" max="37" width="12.59765625" style="437" bestFit="1" customWidth="1"/>
    <col min="38" max="38" width="11.265625" style="437" bestFit="1" customWidth="1"/>
    <col min="39" max="39" width="13.265625" style="437" bestFit="1" customWidth="1"/>
    <col min="40" max="40" width="11.796875" style="437" bestFit="1" customWidth="1"/>
    <col min="41" max="41" width="11" style="437" customWidth="1"/>
    <col min="42" max="42" width="12.59765625" style="437" bestFit="1" customWidth="1"/>
    <col min="43" max="43" width="12.33203125" style="437" bestFit="1" customWidth="1"/>
    <col min="44" max="44" width="11.33203125" style="437" customWidth="1"/>
    <col min="45" max="45" width="9.73046875" style="437" customWidth="1"/>
    <col min="46" max="47" width="9.265625" style="437" bestFit="1" customWidth="1"/>
    <col min="48" max="48" width="9.265625" style="437" customWidth="1"/>
    <col min="49" max="49" width="11.265625" style="437" customWidth="1"/>
    <col min="50" max="50" width="11.06640625" style="437" customWidth="1"/>
    <col min="51" max="51" width="16.265625" style="437" bestFit="1" customWidth="1"/>
    <col min="52" max="52" width="16.73046875" style="437" bestFit="1" customWidth="1"/>
    <col min="53" max="53" width="13.06640625" style="437" customWidth="1"/>
    <col min="54" max="54" width="12" style="437" customWidth="1"/>
    <col min="55" max="55" width="9.06640625" style="437"/>
    <col min="56" max="56" width="10" style="437" bestFit="1" customWidth="1"/>
    <col min="57" max="57" width="12" style="437" bestFit="1" customWidth="1"/>
    <col min="58" max="58" width="13.73046875" style="437" bestFit="1" customWidth="1"/>
    <col min="59" max="59" width="16.265625" style="437" bestFit="1" customWidth="1"/>
    <col min="60" max="60" width="16.73046875" style="437" bestFit="1" customWidth="1"/>
    <col min="61" max="61" width="11.73046875" style="437" customWidth="1"/>
    <col min="62" max="62" width="12.73046875" style="437" bestFit="1" customWidth="1"/>
    <col min="63" max="63" width="9.06640625" style="437"/>
    <col min="64" max="64" width="13" style="437" bestFit="1" customWidth="1"/>
    <col min="65" max="65" width="19" style="437" bestFit="1" customWidth="1"/>
    <col min="66" max="66" width="12" style="437" customWidth="1"/>
    <col min="67" max="67" width="12.06640625" style="437" bestFit="1" customWidth="1"/>
    <col min="68" max="68" width="10" style="437" bestFit="1" customWidth="1"/>
    <col min="69" max="69" width="9.59765625" style="437" customWidth="1"/>
    <col min="70" max="70" width="16.73046875" style="437" bestFit="1" customWidth="1"/>
    <col min="71" max="71" width="11" style="437" bestFit="1" customWidth="1"/>
    <col min="72" max="72" width="12.265625" style="437" bestFit="1" customWidth="1"/>
    <col min="73" max="73" width="14.73046875" style="437" bestFit="1" customWidth="1"/>
    <col min="74" max="74" width="11.265625" style="437" bestFit="1" customWidth="1"/>
    <col min="75" max="75" width="10.265625" style="437" customWidth="1"/>
    <col min="76" max="76" width="12.06640625" style="437" customWidth="1"/>
    <col min="77" max="77" width="18.796875" style="437" customWidth="1"/>
    <col min="78" max="78" width="13.265625" style="437" customWidth="1"/>
    <col min="79" max="79" width="17.796875" style="437" bestFit="1" customWidth="1"/>
    <col min="80" max="80" width="15.06640625" style="437" customWidth="1"/>
    <col min="81" max="81" width="24.59765625" style="437" bestFit="1" customWidth="1"/>
    <col min="82" max="82" width="17.06640625" style="437" bestFit="1" customWidth="1"/>
    <col min="83" max="83" width="14.06640625" style="437" customWidth="1"/>
    <col min="84" max="84" width="11.33203125" style="437" customWidth="1"/>
    <col min="85" max="85" width="11" style="437" bestFit="1" customWidth="1"/>
    <col min="86" max="86" width="16.73046875" style="437" bestFit="1" customWidth="1"/>
    <col min="87" max="87" width="11.33203125" style="437" bestFit="1" customWidth="1"/>
    <col min="88" max="91" width="17.06640625" style="437" bestFit="1" customWidth="1"/>
    <col min="92" max="92" width="15.796875" style="437" bestFit="1" customWidth="1"/>
    <col min="93" max="93" width="12.59765625" style="437" bestFit="1" customWidth="1"/>
    <col min="94" max="94" width="11.59765625" style="437" bestFit="1" customWidth="1"/>
    <col min="95" max="95" width="13.59765625" style="437" bestFit="1" customWidth="1"/>
    <col min="96" max="96" width="11" style="437" bestFit="1" customWidth="1"/>
    <col min="97" max="97" width="12.73046875" style="437" customWidth="1"/>
    <col min="98" max="98" width="12" style="437" customWidth="1"/>
    <col min="99" max="99" width="18.73046875" style="437" customWidth="1"/>
    <col min="100" max="100" width="17.06640625" style="437" bestFit="1" customWidth="1"/>
    <col min="101" max="101" width="19.06640625" style="437" bestFit="1" customWidth="1"/>
    <col min="102" max="102" width="23.59765625" style="437" bestFit="1" customWidth="1"/>
    <col min="103" max="103" width="19.265625" style="437" bestFit="1" customWidth="1"/>
    <col min="104" max="104" width="15.73046875" style="437" bestFit="1" customWidth="1"/>
    <col min="105" max="105" width="18" style="437" bestFit="1" customWidth="1"/>
    <col min="106" max="107" width="17.06640625" style="437" bestFit="1" customWidth="1"/>
    <col min="108" max="109" width="17.796875" style="437" bestFit="1" customWidth="1"/>
    <col min="110" max="110" width="16.59765625" style="437" bestFit="1" customWidth="1"/>
    <col min="111" max="111" width="14.796875" style="437" customWidth="1"/>
    <col min="112" max="112" width="11" style="437" customWidth="1"/>
    <col min="113" max="113" width="12.33203125" style="437" customWidth="1"/>
    <col min="114" max="114" width="11.796875" style="437" customWidth="1"/>
    <col min="115" max="16384" width="9.06640625" style="437"/>
  </cols>
  <sheetData>
    <row r="1" spans="1:143" ht="13.15">
      <c r="A1" s="378"/>
      <c r="B1" s="378"/>
      <c r="C1" s="378"/>
      <c r="D1" s="378"/>
      <c r="H1" s="504"/>
      <c r="I1" s="504"/>
      <c r="K1" s="1157"/>
      <c r="L1" s="1157"/>
      <c r="M1" s="1157"/>
      <c r="N1" s="1157"/>
      <c r="O1" s="1158"/>
      <c r="P1" s="138"/>
      <c r="Q1" s="138"/>
      <c r="R1" s="138"/>
      <c r="S1" s="1159"/>
      <c r="AB1" s="456"/>
    </row>
    <row r="2" spans="1:143" ht="13.5" customHeight="1">
      <c r="A2" s="378"/>
      <c r="B2" s="378"/>
      <c r="C2" s="378"/>
      <c r="D2" s="378"/>
      <c r="H2" s="504"/>
      <c r="I2" s="504"/>
      <c r="K2" s="1157"/>
      <c r="L2" s="1160"/>
      <c r="M2" s="1156"/>
      <c r="N2" s="1157"/>
      <c r="O2" s="1161"/>
      <c r="P2" s="1162"/>
      <c r="Q2" s="1161"/>
      <c r="R2" s="488"/>
      <c r="S2" s="1099"/>
    </row>
    <row r="3" spans="1:143" ht="13.5" thickBot="1">
      <c r="A3" s="439"/>
      <c r="B3" s="439"/>
      <c r="C3" s="439"/>
      <c r="D3" s="439"/>
      <c r="E3" s="439"/>
      <c r="F3" s="1307"/>
      <c r="G3" s="1307"/>
      <c r="H3" s="1098"/>
      <c r="I3" s="1098"/>
      <c r="M3" s="654"/>
      <c r="N3" s="654"/>
      <c r="CD3" s="440"/>
    </row>
    <row r="4" spans="1:143" ht="13.5" thickBot="1">
      <c r="J4" s="1406" t="s">
        <v>20</v>
      </c>
      <c r="K4" s="1407"/>
      <c r="L4" s="1407"/>
      <c r="M4" s="1407"/>
      <c r="N4" s="1407"/>
      <c r="O4" s="1407"/>
      <c r="P4" s="1407"/>
      <c r="Q4" s="1407"/>
      <c r="R4" s="1407"/>
      <c r="S4" s="1407"/>
      <c r="T4" s="1407"/>
      <c r="U4" s="1407"/>
      <c r="V4" s="1407"/>
      <c r="W4" s="1407"/>
      <c r="X4" s="1407"/>
      <c r="Y4" s="1407"/>
      <c r="Z4" s="1407"/>
      <c r="AA4" s="1407"/>
      <c r="AB4" s="1408"/>
      <c r="AC4" s="1302" t="s">
        <v>0</v>
      </c>
      <c r="AD4" s="1303"/>
      <c r="AE4" s="1303"/>
      <c r="AF4" s="1303"/>
      <c r="AG4" s="1303"/>
      <c r="AH4" s="1303"/>
      <c r="AI4" s="1303"/>
      <c r="AJ4" s="1304"/>
      <c r="AK4" s="1299" t="s">
        <v>151</v>
      </c>
      <c r="AL4" s="1300"/>
      <c r="AM4" s="1300"/>
      <c r="AN4" s="1301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589"/>
      <c r="CI4" s="589"/>
      <c r="CJ4" s="589"/>
      <c r="CK4" s="589"/>
      <c r="CL4" s="1114"/>
      <c r="CM4" s="1116"/>
      <c r="CN4" s="1116"/>
      <c r="CO4" s="1116"/>
      <c r="DX4" s="441"/>
      <c r="DY4" s="441"/>
      <c r="DZ4" s="441"/>
      <c r="EA4" s="441"/>
      <c r="EB4" s="441"/>
      <c r="EC4" s="441"/>
      <c r="ED4" s="441"/>
      <c r="EE4" s="441"/>
      <c r="EF4" s="441"/>
      <c r="EG4" s="441"/>
      <c r="EH4" s="441"/>
      <c r="EI4" s="441"/>
      <c r="EJ4" s="441"/>
      <c r="EK4" s="441"/>
      <c r="EL4" s="441"/>
      <c r="EM4" s="441"/>
    </row>
    <row r="5" spans="1:143" ht="18.75" customHeight="1">
      <c r="A5" s="1376" t="s">
        <v>2</v>
      </c>
      <c r="B5" s="1384" t="s">
        <v>3</v>
      </c>
      <c r="C5" s="1394" t="s">
        <v>4</v>
      </c>
      <c r="D5" s="1314" t="s">
        <v>5</v>
      </c>
      <c r="E5" s="1314" t="s">
        <v>184</v>
      </c>
      <c r="F5" s="1390" t="s">
        <v>16</v>
      </c>
      <c r="G5" s="1390" t="s">
        <v>145</v>
      </c>
      <c r="H5" s="1308" t="s">
        <v>7</v>
      </c>
      <c r="I5" s="1335" t="s">
        <v>198</v>
      </c>
      <c r="J5" s="1393" t="s">
        <v>17</v>
      </c>
      <c r="K5" s="1392"/>
      <c r="L5" s="1325" t="s">
        <v>146</v>
      </c>
      <c r="M5" s="1326"/>
      <c r="N5" s="1326"/>
      <c r="O5" s="1326"/>
      <c r="P5" s="1326"/>
      <c r="Q5" s="1326"/>
      <c r="R5" s="1392"/>
      <c r="S5" s="1325" t="s">
        <v>147</v>
      </c>
      <c r="T5" s="1326"/>
      <c r="U5" s="1326"/>
      <c r="V5" s="1326"/>
      <c r="W5" s="1326"/>
      <c r="X5" s="1410" t="s">
        <v>20</v>
      </c>
      <c r="Y5" s="1312"/>
      <c r="Z5" s="1313"/>
      <c r="AA5" s="139" t="s">
        <v>196</v>
      </c>
      <c r="AB5" s="1409"/>
      <c r="AC5" s="611" t="s">
        <v>8</v>
      </c>
      <c r="AD5" s="605" t="s">
        <v>9</v>
      </c>
      <c r="AE5" s="623" t="s">
        <v>10</v>
      </c>
      <c r="AF5" s="605" t="s">
        <v>11</v>
      </c>
      <c r="AG5" s="623" t="s">
        <v>12</v>
      </c>
      <c r="AH5" s="26" t="s">
        <v>13</v>
      </c>
      <c r="AI5" s="613" t="s">
        <v>14</v>
      </c>
      <c r="AJ5" s="602" t="s">
        <v>15</v>
      </c>
      <c r="AK5" s="28" t="s">
        <v>178</v>
      </c>
      <c r="AL5" s="1126" t="s">
        <v>194</v>
      </c>
      <c r="AM5" s="290" t="s">
        <v>195</v>
      </c>
      <c r="AN5" s="291" t="s">
        <v>197</v>
      </c>
      <c r="AO5" s="1114"/>
      <c r="AP5" s="1116"/>
      <c r="AQ5" s="1116"/>
      <c r="AR5" s="1116"/>
      <c r="AS5" s="1116"/>
      <c r="AT5" s="1116"/>
      <c r="AU5" s="1116"/>
      <c r="AV5" s="1116"/>
      <c r="AW5" s="1116"/>
      <c r="AX5" s="1116"/>
      <c r="AY5" s="1114"/>
      <c r="AZ5" s="1114"/>
      <c r="BA5" s="1114"/>
      <c r="BB5" s="1114"/>
      <c r="BC5" s="1120"/>
      <c r="BD5" s="1120"/>
      <c r="BE5" s="1116"/>
      <c r="BF5" s="1116"/>
      <c r="BG5" s="1116"/>
      <c r="BH5" s="1116"/>
      <c r="BI5" s="1116"/>
      <c r="BJ5" s="1116"/>
      <c r="BK5" s="1116"/>
      <c r="BL5" s="1120"/>
      <c r="BM5" s="1120"/>
      <c r="BN5" s="287"/>
      <c r="BO5" s="287"/>
      <c r="BP5" s="1120"/>
      <c r="BQ5" s="1120"/>
      <c r="BR5" s="1120"/>
      <c r="BS5" s="1120"/>
      <c r="BT5" s="1116"/>
      <c r="BU5" s="1115"/>
      <c r="BV5" s="1144"/>
      <c r="BW5" s="1114"/>
      <c r="BX5" s="1145"/>
      <c r="BY5" s="1115"/>
      <c r="BZ5" s="1144"/>
      <c r="CA5" s="1114"/>
      <c r="CB5" s="1145"/>
      <c r="CC5" s="1114"/>
      <c r="CD5" s="1114"/>
      <c r="CE5" s="1114"/>
      <c r="CF5" s="1114"/>
      <c r="CG5" s="1114"/>
      <c r="CH5" s="1114"/>
      <c r="CI5" s="1114"/>
      <c r="CJ5" s="176"/>
      <c r="CK5" s="1114"/>
      <c r="CL5" s="1114"/>
      <c r="CM5" s="1114"/>
      <c r="CN5" s="1114"/>
      <c r="CO5" s="1114"/>
      <c r="CR5" s="442"/>
      <c r="CS5" s="443"/>
      <c r="CT5" s="444"/>
      <c r="CU5" s="442"/>
      <c r="CV5" s="442"/>
      <c r="CW5" s="4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>
      <c r="A6" s="1377"/>
      <c r="B6" s="1385"/>
      <c r="C6" s="1395"/>
      <c r="D6" s="1315"/>
      <c r="E6" s="1315"/>
      <c r="F6" s="1400"/>
      <c r="G6" s="1391"/>
      <c r="H6" s="1337"/>
      <c r="I6" s="1416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14" t="s">
        <v>311</v>
      </c>
      <c r="T6" s="668" t="s">
        <v>353</v>
      </c>
      <c r="U6" s="608" t="s">
        <v>191</v>
      </c>
      <c r="V6" s="79" t="s">
        <v>192</v>
      </c>
      <c r="W6" s="608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328"/>
      <c r="AC6" s="621" t="s">
        <v>21</v>
      </c>
      <c r="AD6" s="606" t="s">
        <v>21</v>
      </c>
      <c r="AE6" s="599" t="s">
        <v>21</v>
      </c>
      <c r="AF6" s="624" t="s">
        <v>21</v>
      </c>
      <c r="AG6" s="617" t="s">
        <v>21</v>
      </c>
      <c r="AH6" s="24" t="s">
        <v>21</v>
      </c>
      <c r="AI6" s="609" t="s">
        <v>22</v>
      </c>
      <c r="AJ6" s="603" t="s">
        <v>22</v>
      </c>
      <c r="AK6" s="198" t="s">
        <v>181</v>
      </c>
      <c r="AL6" s="1120" t="s">
        <v>23</v>
      </c>
      <c r="AM6" s="1127" t="s">
        <v>24</v>
      </c>
      <c r="AN6" s="292" t="s">
        <v>23</v>
      </c>
      <c r="AO6" s="1116"/>
      <c r="AP6" s="1114"/>
      <c r="AQ6" s="1114"/>
      <c r="AR6" s="1114"/>
      <c r="AS6" s="1114"/>
      <c r="AT6" s="1114"/>
      <c r="AU6" s="1114"/>
      <c r="AV6" s="1114"/>
      <c r="AW6" s="1114"/>
      <c r="AX6" s="1114"/>
      <c r="AY6" s="1114"/>
      <c r="AZ6" s="1114"/>
      <c r="BA6" s="1116"/>
      <c r="BB6" s="1116"/>
      <c r="BC6" s="1120"/>
      <c r="BD6" s="1114"/>
      <c r="BE6" s="1116"/>
      <c r="BF6" s="1116"/>
      <c r="BG6" s="1116"/>
      <c r="BH6" s="1116"/>
      <c r="BI6" s="1116"/>
      <c r="BJ6" s="1116"/>
      <c r="BK6" s="1116"/>
      <c r="BL6" s="1120"/>
      <c r="BM6" s="1120"/>
      <c r="BN6" s="287"/>
      <c r="BO6" s="287"/>
      <c r="BP6" s="1120"/>
      <c r="BQ6" s="1114"/>
      <c r="BR6" s="1114"/>
      <c r="BS6" s="1114"/>
      <c r="BT6" s="1116"/>
      <c r="BU6" s="287"/>
      <c r="BV6" s="287"/>
      <c r="BW6" s="287"/>
      <c r="BX6" s="287"/>
      <c r="BY6" s="287"/>
      <c r="BZ6" s="287"/>
      <c r="CA6" s="287"/>
      <c r="CB6" s="287"/>
      <c r="CC6" s="1116"/>
      <c r="CD6" s="1116"/>
      <c r="CE6" s="1116"/>
      <c r="CF6" s="1116"/>
      <c r="CG6" s="1116"/>
      <c r="CH6" s="1114"/>
      <c r="CI6" s="1154"/>
      <c r="CJ6" s="596"/>
      <c r="CK6" s="1114"/>
      <c r="CL6" s="1114"/>
      <c r="CM6" s="1114"/>
      <c r="CN6" s="1114"/>
      <c r="CO6" s="1116"/>
      <c r="CR6" s="442"/>
      <c r="CS6" s="440"/>
      <c r="CT6" s="444"/>
      <c r="CU6" s="442"/>
      <c r="CV6" s="442"/>
      <c r="CW6" s="440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>
      <c r="A7" s="1378" t="s">
        <v>200</v>
      </c>
      <c r="B7" s="1381">
        <v>1.4300999999999999</v>
      </c>
      <c r="C7" s="446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47">
        <v>55.87</v>
      </c>
      <c r="I7" s="448">
        <f>H7/G7</f>
        <v>1.4057109667192229</v>
      </c>
      <c r="J7" s="627">
        <v>279</v>
      </c>
      <c r="K7" s="170">
        <v>641</v>
      </c>
      <c r="L7" s="449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18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0">
        <f>((N7*Q7)+(T7*V7))/(Q7+V7)</f>
        <v>306.48529102476664</v>
      </c>
      <c r="Y7" s="121">
        <f>AL7</f>
        <v>203000</v>
      </c>
      <c r="Z7" s="451">
        <f>X7/Y7</f>
        <v>1.5097797587426927E-3</v>
      </c>
      <c r="AA7" s="452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0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3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14"/>
      <c r="BC7" s="176"/>
      <c r="BD7" s="1114"/>
      <c r="BE7" s="195"/>
      <c r="BF7" s="195"/>
      <c r="BG7" s="176"/>
      <c r="BH7" s="176"/>
      <c r="BI7" s="176"/>
      <c r="BJ7" s="176"/>
      <c r="BK7" s="176"/>
      <c r="BL7" s="1115"/>
      <c r="BM7" s="226"/>
      <c r="BN7" s="176"/>
      <c r="BO7" s="195"/>
      <c r="BP7" s="176"/>
      <c r="BQ7" s="1114"/>
      <c r="BR7" s="195"/>
      <c r="BS7" s="195"/>
      <c r="BT7" s="1116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14"/>
      <c r="CN7" s="176"/>
      <c r="CO7" s="226"/>
      <c r="CR7" s="455"/>
      <c r="CS7" s="456"/>
      <c r="CT7" s="442"/>
      <c r="CU7" s="442"/>
      <c r="CV7" s="455"/>
      <c r="CW7" s="456"/>
      <c r="DX7" s="360"/>
      <c r="DY7" s="457"/>
      <c r="DZ7" s="360"/>
      <c r="EA7" s="360"/>
      <c r="EB7" s="360"/>
      <c r="EC7" s="458"/>
      <c r="ED7" s="458"/>
      <c r="EE7" s="143"/>
      <c r="EF7" s="360"/>
      <c r="EG7" s="173"/>
      <c r="EH7" s="173"/>
      <c r="EI7" s="173"/>
      <c r="EJ7" s="143"/>
      <c r="EK7" s="173"/>
      <c r="EL7" s="143"/>
      <c r="EM7" s="143"/>
    </row>
    <row r="8" spans="1:143" ht="15.75" customHeight="1">
      <c r="A8" s="1379"/>
      <c r="B8" s="1382"/>
      <c r="C8" s="619" t="s">
        <v>37</v>
      </c>
      <c r="D8" s="201" t="s">
        <v>42</v>
      </c>
      <c r="E8" s="295" t="s">
        <v>39</v>
      </c>
      <c r="F8" s="15" t="s">
        <v>40</v>
      </c>
      <c r="G8" s="89">
        <f t="shared" ref="G8:G18" si="0">AI8*X8*0.001</f>
        <v>48.123228700892376</v>
      </c>
      <c r="H8" s="459">
        <v>59.38</v>
      </c>
      <c r="I8" s="454">
        <f t="shared" ref="I8:I18" si="1">H8/G8</f>
        <v>1.2339155456312698</v>
      </c>
      <c r="J8" s="625">
        <v>279</v>
      </c>
      <c r="K8" s="616">
        <v>641</v>
      </c>
      <c r="L8" s="460" t="s">
        <v>41</v>
      </c>
      <c r="M8" s="609" t="s">
        <v>41</v>
      </c>
      <c r="N8" s="609">
        <f t="shared" ref="N8:N17" si="2">J8</f>
        <v>279</v>
      </c>
      <c r="O8" s="609">
        <f>K8</f>
        <v>641</v>
      </c>
      <c r="P8" s="162">
        <f t="shared" ref="P8:P17" si="3">AI8-AJ8</f>
        <v>134.78</v>
      </c>
      <c r="Q8" s="162">
        <f>P8</f>
        <v>134.78</v>
      </c>
      <c r="R8" s="624"/>
      <c r="S8" s="615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24"/>
      <c r="X8" s="461">
        <f>((N8*Q8)+(T8*V8))/(Q8+V8)</f>
        <v>304.05780439055013</v>
      </c>
      <c r="Y8" s="295">
        <f>AL8</f>
        <v>203000</v>
      </c>
      <c r="Z8" s="462">
        <f t="shared" ref="Z8:Z18" si="6">X8/Y8</f>
        <v>1.4978216965051731E-3</v>
      </c>
      <c r="AA8" s="463">
        <f t="shared" ref="AA8:AA18" si="7">K8</f>
        <v>641</v>
      </c>
      <c r="AB8" s="622"/>
      <c r="AC8" s="140">
        <v>90</v>
      </c>
      <c r="AD8" s="617">
        <v>30</v>
      </c>
      <c r="AE8" s="617">
        <v>2.93</v>
      </c>
      <c r="AF8" s="617">
        <f>AD8-AE8-AH8</f>
        <v>23</v>
      </c>
      <c r="AG8" s="24">
        <v>7</v>
      </c>
      <c r="AH8" s="213">
        <f t="shared" ref="AH8:AH18" si="8">AG8-AE8</f>
        <v>4.07</v>
      </c>
      <c r="AI8" s="617">
        <v>158.27000000000001</v>
      </c>
      <c r="AJ8" s="171">
        <f>AI8-(2*AF8*AE8)</f>
        <v>23.490000000000009</v>
      </c>
      <c r="AK8" s="198">
        <f t="shared" ref="AK8:AK18" si="9">J8</f>
        <v>279</v>
      </c>
      <c r="AL8" s="1120">
        <v>203000</v>
      </c>
      <c r="AM8" s="164">
        <f t="shared" ref="AM8:AM18" si="10">AK8/AL8</f>
        <v>1.374384236453202E-3</v>
      </c>
      <c r="AN8" s="464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14"/>
      <c r="BC8" s="176"/>
      <c r="BD8" s="1114"/>
      <c r="BE8" s="195"/>
      <c r="BF8" s="195"/>
      <c r="BG8" s="176"/>
      <c r="BH8" s="176"/>
      <c r="BI8" s="176"/>
      <c r="BJ8" s="176"/>
      <c r="BK8" s="176"/>
      <c r="BL8" s="1115"/>
      <c r="BM8" s="226"/>
      <c r="BN8" s="176"/>
      <c r="BO8" s="195"/>
      <c r="BP8" s="176"/>
      <c r="BQ8" s="1114"/>
      <c r="BR8" s="195"/>
      <c r="BS8" s="195"/>
      <c r="BT8" s="1116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14"/>
      <c r="CN8" s="176"/>
      <c r="CO8" s="226"/>
      <c r="CR8" s="443"/>
      <c r="CS8" s="443"/>
      <c r="DX8" s="360"/>
      <c r="DY8" s="457"/>
      <c r="DZ8" s="360"/>
      <c r="EA8" s="360"/>
      <c r="EB8" s="360"/>
      <c r="EC8" s="458"/>
      <c r="ED8" s="458"/>
      <c r="EE8" s="143"/>
      <c r="EF8" s="360"/>
      <c r="EG8" s="173"/>
      <c r="EH8" s="173"/>
      <c r="EI8" s="173"/>
      <c r="EJ8" s="143"/>
      <c r="EK8" s="173"/>
      <c r="EL8" s="143"/>
      <c r="EM8" s="143"/>
    </row>
    <row r="9" spans="1:143" ht="16.5" customHeight="1">
      <c r="A9" s="1379"/>
      <c r="B9" s="1382"/>
      <c r="C9" s="619" t="s">
        <v>37</v>
      </c>
      <c r="D9" s="201" t="s">
        <v>43</v>
      </c>
      <c r="E9" s="295" t="s">
        <v>39</v>
      </c>
      <c r="F9" s="15" t="s">
        <v>40</v>
      </c>
      <c r="G9" s="89">
        <f t="shared" si="0"/>
        <v>64.642598898596731</v>
      </c>
      <c r="H9" s="465">
        <v>66.86</v>
      </c>
      <c r="I9" s="454">
        <f t="shared" si="1"/>
        <v>1.0343024745165592</v>
      </c>
      <c r="J9" s="625">
        <v>279</v>
      </c>
      <c r="K9" s="616">
        <v>641</v>
      </c>
      <c r="L9" s="460" t="s">
        <v>41</v>
      </c>
      <c r="M9" s="609" t="s">
        <v>41</v>
      </c>
      <c r="N9" s="609">
        <f t="shared" si="2"/>
        <v>279</v>
      </c>
      <c r="O9" s="609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24"/>
      <c r="S9" s="615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24"/>
      <c r="X9" s="461">
        <f t="shared" ref="X9:X18" si="15">((N9*Q9)+(T9*V9))/(Q9+V9)</f>
        <v>297.39878035791651</v>
      </c>
      <c r="Y9" s="295">
        <f t="shared" ref="Y9:Y18" si="16">AL9</f>
        <v>203000</v>
      </c>
      <c r="Z9" s="462">
        <f t="shared" si="6"/>
        <v>1.4650186224527907E-3</v>
      </c>
      <c r="AA9" s="463">
        <f t="shared" si="7"/>
        <v>641</v>
      </c>
      <c r="AB9" s="622"/>
      <c r="AC9" s="140">
        <v>120</v>
      </c>
      <c r="AD9" s="617">
        <v>40.049999999999997</v>
      </c>
      <c r="AE9" s="617">
        <v>2.93</v>
      </c>
      <c r="AF9" s="617">
        <f t="shared" ref="AF9:AF18" si="17">AD9-AE9-AH9</f>
        <v>33.049999999999997</v>
      </c>
      <c r="AG9" s="24">
        <v>7</v>
      </c>
      <c r="AH9" s="213">
        <f t="shared" si="8"/>
        <v>4.07</v>
      </c>
      <c r="AI9" s="617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20">
        <v>203000</v>
      </c>
      <c r="AM9" s="164">
        <f t="shared" si="10"/>
        <v>1.374384236453202E-3</v>
      </c>
      <c r="AN9" s="464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14"/>
      <c r="BC9" s="176"/>
      <c r="BD9" s="1114"/>
      <c r="BE9" s="195"/>
      <c r="BF9" s="195"/>
      <c r="BG9" s="176"/>
      <c r="BH9" s="176"/>
      <c r="BI9" s="176"/>
      <c r="BJ9" s="176"/>
      <c r="BK9" s="176"/>
      <c r="BL9" s="1115"/>
      <c r="BM9" s="226"/>
      <c r="BN9" s="176"/>
      <c r="BO9" s="195"/>
      <c r="BP9" s="176"/>
      <c r="BQ9" s="1114"/>
      <c r="BR9" s="195"/>
      <c r="BS9" s="195"/>
      <c r="BT9" s="1116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14"/>
      <c r="CN9" s="176"/>
      <c r="CO9" s="226"/>
      <c r="CR9" s="443"/>
      <c r="DX9" s="360"/>
      <c r="DY9" s="457"/>
      <c r="DZ9" s="360"/>
      <c r="EA9" s="360"/>
      <c r="EB9" s="360"/>
      <c r="EC9" s="458"/>
      <c r="ED9" s="458"/>
      <c r="EE9" s="143"/>
      <c r="EF9" s="360"/>
      <c r="EG9" s="173"/>
      <c r="EH9" s="173"/>
      <c r="EI9" s="173"/>
      <c r="EJ9" s="143"/>
      <c r="EK9" s="173"/>
      <c r="EL9" s="143"/>
      <c r="EM9" s="143"/>
    </row>
    <row r="10" spans="1:143" ht="17.25" customHeight="1">
      <c r="A10" s="1379"/>
      <c r="B10" s="1382"/>
      <c r="C10" s="619" t="s">
        <v>37</v>
      </c>
      <c r="D10" s="201" t="s">
        <v>44</v>
      </c>
      <c r="E10" s="295" t="s">
        <v>39</v>
      </c>
      <c r="F10" s="15" t="s">
        <v>40</v>
      </c>
      <c r="G10" s="89">
        <f t="shared" si="0"/>
        <v>64.76881839137252</v>
      </c>
      <c r="H10" s="459">
        <v>65.64</v>
      </c>
      <c r="I10" s="454">
        <f t="shared" si="1"/>
        <v>1.0134506330401656</v>
      </c>
      <c r="J10" s="625">
        <v>279</v>
      </c>
      <c r="K10" s="616">
        <v>641</v>
      </c>
      <c r="L10" s="460" t="s">
        <v>41</v>
      </c>
      <c r="M10" s="609" t="s">
        <v>41</v>
      </c>
      <c r="N10" s="609">
        <f t="shared" si="2"/>
        <v>279</v>
      </c>
      <c r="O10" s="609">
        <f t="shared" si="12"/>
        <v>641</v>
      </c>
      <c r="P10" s="162">
        <f t="shared" si="3"/>
        <v>192.501</v>
      </c>
      <c r="Q10" s="162">
        <f t="shared" si="13"/>
        <v>192.501</v>
      </c>
      <c r="R10" s="624"/>
      <c r="S10" s="615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24"/>
      <c r="X10" s="461">
        <f t="shared" si="15"/>
        <v>298.19897970245177</v>
      </c>
      <c r="Y10" s="295">
        <f t="shared" si="16"/>
        <v>203000</v>
      </c>
      <c r="Z10" s="462">
        <f t="shared" si="6"/>
        <v>1.4689604911450826E-3</v>
      </c>
      <c r="AA10" s="463">
        <f t="shared" si="7"/>
        <v>641</v>
      </c>
      <c r="AB10" s="622"/>
      <c r="AC10" s="140">
        <v>120</v>
      </c>
      <c r="AD10" s="617">
        <v>39.85</v>
      </c>
      <c r="AE10" s="617">
        <v>2.93</v>
      </c>
      <c r="AF10" s="617">
        <f t="shared" si="17"/>
        <v>32.85</v>
      </c>
      <c r="AG10" s="24">
        <v>7</v>
      </c>
      <c r="AH10" s="213">
        <f t="shared" si="8"/>
        <v>4.07</v>
      </c>
      <c r="AI10" s="617">
        <v>217.2</v>
      </c>
      <c r="AJ10" s="171">
        <f t="shared" si="18"/>
        <v>24.698999999999984</v>
      </c>
      <c r="AK10" s="198">
        <f t="shared" si="9"/>
        <v>279</v>
      </c>
      <c r="AL10" s="1120">
        <v>203000</v>
      </c>
      <c r="AM10" s="164">
        <f t="shared" si="10"/>
        <v>1.374384236453202E-3</v>
      </c>
      <c r="AN10" s="464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14"/>
      <c r="BC10" s="176"/>
      <c r="BD10" s="1114"/>
      <c r="BE10" s="195"/>
      <c r="BF10" s="195"/>
      <c r="BG10" s="176"/>
      <c r="BH10" s="176"/>
      <c r="BI10" s="176"/>
      <c r="BJ10" s="176"/>
      <c r="BK10" s="176"/>
      <c r="BL10" s="1115"/>
      <c r="BM10" s="226"/>
      <c r="BN10" s="176"/>
      <c r="BO10" s="195"/>
      <c r="BP10" s="176"/>
      <c r="BQ10" s="1114"/>
      <c r="BR10" s="195"/>
      <c r="BS10" s="195"/>
      <c r="BT10" s="1116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14"/>
      <c r="CN10" s="176"/>
      <c r="CO10" s="226"/>
      <c r="DX10" s="360"/>
      <c r="DY10" s="457"/>
      <c r="DZ10" s="360"/>
      <c r="EA10" s="360"/>
      <c r="EB10" s="360"/>
      <c r="EC10" s="458"/>
      <c r="ED10" s="458"/>
      <c r="EE10" s="143"/>
      <c r="EF10" s="360"/>
      <c r="EG10" s="173"/>
      <c r="EH10" s="173"/>
      <c r="EI10" s="173"/>
      <c r="EJ10" s="143"/>
      <c r="EK10" s="173"/>
      <c r="EL10" s="143"/>
      <c r="EM10" s="143"/>
    </row>
    <row r="11" spans="1:143" ht="16.5" customHeight="1">
      <c r="A11" s="1379"/>
      <c r="B11" s="1382"/>
      <c r="C11" s="619" t="s">
        <v>37</v>
      </c>
      <c r="D11" s="201" t="s">
        <v>45</v>
      </c>
      <c r="E11" s="295" t="s">
        <v>39</v>
      </c>
      <c r="F11" s="15" t="s">
        <v>40</v>
      </c>
      <c r="G11" s="89">
        <f t="shared" si="0"/>
        <v>80.911595399069398</v>
      </c>
      <c r="H11" s="459">
        <v>68.69</v>
      </c>
      <c r="I11" s="454">
        <f t="shared" si="1"/>
        <v>0.84895124933836164</v>
      </c>
      <c r="J11" s="625">
        <v>279</v>
      </c>
      <c r="K11" s="616">
        <v>641</v>
      </c>
      <c r="L11" s="460" t="s">
        <v>41</v>
      </c>
      <c r="M11" s="609" t="s">
        <v>41</v>
      </c>
      <c r="N11" s="609">
        <f t="shared" si="2"/>
        <v>279</v>
      </c>
      <c r="O11" s="609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24"/>
      <c r="S11" s="615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24"/>
      <c r="X11" s="461">
        <f t="shared" si="15"/>
        <v>293.5088888855131</v>
      </c>
      <c r="Y11" s="295">
        <f t="shared" si="16"/>
        <v>203000</v>
      </c>
      <c r="Z11" s="462">
        <f t="shared" si="6"/>
        <v>1.4458565954951384E-3</v>
      </c>
      <c r="AA11" s="463">
        <f t="shared" si="7"/>
        <v>641</v>
      </c>
      <c r="AB11" s="622"/>
      <c r="AC11" s="140">
        <v>150</v>
      </c>
      <c r="AD11" s="617">
        <v>50</v>
      </c>
      <c r="AE11" s="617">
        <v>2.93</v>
      </c>
      <c r="AF11" s="617">
        <f t="shared" si="17"/>
        <v>43</v>
      </c>
      <c r="AG11" s="24">
        <v>7</v>
      </c>
      <c r="AH11" s="213">
        <f t="shared" si="8"/>
        <v>4.07</v>
      </c>
      <c r="AI11" s="617">
        <v>275.67</v>
      </c>
      <c r="AJ11" s="171">
        <f t="shared" si="18"/>
        <v>23.689999999999998</v>
      </c>
      <c r="AK11" s="198">
        <f t="shared" si="9"/>
        <v>279</v>
      </c>
      <c r="AL11" s="1120">
        <v>203000</v>
      </c>
      <c r="AM11" s="164">
        <f t="shared" si="10"/>
        <v>1.374384236453202E-3</v>
      </c>
      <c r="AN11" s="464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14"/>
      <c r="BC11" s="176"/>
      <c r="BD11" s="1114"/>
      <c r="BE11" s="195"/>
      <c r="BF11" s="195"/>
      <c r="BG11" s="176"/>
      <c r="BH11" s="176"/>
      <c r="BI11" s="176"/>
      <c r="BJ11" s="176"/>
      <c r="BK11" s="176"/>
      <c r="BL11" s="1115"/>
      <c r="BM11" s="226"/>
      <c r="BN11" s="176"/>
      <c r="BO11" s="195"/>
      <c r="BP11" s="176"/>
      <c r="BQ11" s="1114"/>
      <c r="BR11" s="195"/>
      <c r="BS11" s="195"/>
      <c r="BT11" s="1116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14"/>
      <c r="CN11" s="176"/>
      <c r="CO11" s="226"/>
      <c r="DX11" s="360"/>
      <c r="DY11" s="457"/>
      <c r="DZ11" s="360"/>
      <c r="EA11" s="360"/>
      <c r="EB11" s="360"/>
      <c r="EC11" s="458"/>
      <c r="ED11" s="458"/>
      <c r="EE11" s="143"/>
      <c r="EF11" s="360"/>
      <c r="EG11" s="173"/>
      <c r="EH11" s="173"/>
      <c r="EI11" s="173"/>
      <c r="EJ11" s="143"/>
      <c r="EK11" s="173"/>
      <c r="EL11" s="143"/>
      <c r="EM11" s="143"/>
    </row>
    <row r="12" spans="1:143" ht="16.5" customHeight="1">
      <c r="A12" s="1386"/>
      <c r="B12" s="1417"/>
      <c r="C12" s="620" t="s">
        <v>37</v>
      </c>
      <c r="D12" s="209" t="s">
        <v>46</v>
      </c>
      <c r="E12" s="604" t="s">
        <v>39</v>
      </c>
      <c r="F12" s="122" t="s">
        <v>40</v>
      </c>
      <c r="G12" s="89">
        <f t="shared" si="0"/>
        <v>98.201525903735558</v>
      </c>
      <c r="H12" s="466">
        <v>69.61</v>
      </c>
      <c r="I12" s="467">
        <f t="shared" si="1"/>
        <v>0.70884845586042011</v>
      </c>
      <c r="J12" s="600">
        <v>279</v>
      </c>
      <c r="K12" s="601">
        <v>641</v>
      </c>
      <c r="L12" s="468" t="s">
        <v>41</v>
      </c>
      <c r="M12" s="610" t="s">
        <v>41</v>
      </c>
      <c r="N12" s="610">
        <f t="shared" si="2"/>
        <v>279</v>
      </c>
      <c r="O12" s="610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06"/>
      <c r="S12" s="612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06"/>
      <c r="X12" s="469">
        <f t="shared" si="15"/>
        <v>292.72819001322188</v>
      </c>
      <c r="Y12" s="604">
        <f t="shared" si="16"/>
        <v>203000</v>
      </c>
      <c r="Z12" s="470">
        <f t="shared" si="6"/>
        <v>1.4420107882424722E-3</v>
      </c>
      <c r="AA12" s="471">
        <f t="shared" si="7"/>
        <v>641</v>
      </c>
      <c r="AB12" s="598"/>
      <c r="AC12" s="621">
        <v>180</v>
      </c>
      <c r="AD12" s="599">
        <v>59</v>
      </c>
      <c r="AE12" s="599">
        <v>2.93</v>
      </c>
      <c r="AF12" s="599">
        <f t="shared" si="17"/>
        <v>53</v>
      </c>
      <c r="AG12" s="27">
        <v>6</v>
      </c>
      <c r="AH12" s="214">
        <f t="shared" si="8"/>
        <v>3.07</v>
      </c>
      <c r="AI12" s="599">
        <v>335.47</v>
      </c>
      <c r="AJ12" s="183">
        <f t="shared" si="18"/>
        <v>24.889999999999986</v>
      </c>
      <c r="AK12" s="198">
        <f t="shared" si="9"/>
        <v>279</v>
      </c>
      <c r="AL12" s="1120">
        <v>203000</v>
      </c>
      <c r="AM12" s="178">
        <f t="shared" si="10"/>
        <v>1.374384236453202E-3</v>
      </c>
      <c r="AN12" s="472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14"/>
      <c r="BC12" s="176"/>
      <c r="BD12" s="1114"/>
      <c r="BE12" s="195"/>
      <c r="BF12" s="195"/>
      <c r="BG12" s="176"/>
      <c r="BH12" s="176"/>
      <c r="BI12" s="176"/>
      <c r="BJ12" s="176"/>
      <c r="BK12" s="176"/>
      <c r="BL12" s="1115"/>
      <c r="BM12" s="226"/>
      <c r="BN12" s="176"/>
      <c r="BO12" s="195"/>
      <c r="BP12" s="176"/>
      <c r="BQ12" s="1114"/>
      <c r="BR12" s="195"/>
      <c r="BS12" s="195"/>
      <c r="BT12" s="1116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14"/>
      <c r="CN12" s="176"/>
      <c r="CO12" s="226"/>
      <c r="DX12" s="360"/>
      <c r="DY12" s="457"/>
      <c r="DZ12" s="360"/>
      <c r="EA12" s="360"/>
      <c r="EB12" s="360"/>
      <c r="EC12" s="458"/>
      <c r="ED12" s="458"/>
      <c r="EE12" s="143"/>
      <c r="EF12" s="360"/>
      <c r="EG12" s="173"/>
      <c r="EH12" s="173"/>
      <c r="EI12" s="173"/>
      <c r="EJ12" s="143"/>
      <c r="EK12" s="173"/>
      <c r="EL12" s="143"/>
      <c r="EM12" s="143"/>
    </row>
    <row r="13" spans="1:143" ht="15.75" customHeight="1">
      <c r="A13" s="1378" t="s">
        <v>200</v>
      </c>
      <c r="B13" s="1381">
        <v>1.4318</v>
      </c>
      <c r="C13" s="140" t="s">
        <v>37</v>
      </c>
      <c r="D13" s="473" t="s">
        <v>47</v>
      </c>
      <c r="E13" s="295" t="s">
        <v>39</v>
      </c>
      <c r="F13" s="15" t="s">
        <v>40</v>
      </c>
      <c r="G13" s="108">
        <f t="shared" si="0"/>
        <v>75.683030910081698</v>
      </c>
      <c r="H13" s="459">
        <v>79.67</v>
      </c>
      <c r="I13" s="175">
        <f t="shared" si="1"/>
        <v>1.0526798285160539</v>
      </c>
      <c r="J13" s="625">
        <v>508</v>
      </c>
      <c r="K13" s="616">
        <v>829</v>
      </c>
      <c r="L13" s="460" t="s">
        <v>41</v>
      </c>
      <c r="M13" s="609" t="s">
        <v>41</v>
      </c>
      <c r="N13" s="609">
        <f t="shared" si="2"/>
        <v>508</v>
      </c>
      <c r="O13" s="609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24"/>
      <c r="S13" s="615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24"/>
      <c r="X13" s="461">
        <f t="shared" si="15"/>
        <v>559.7029352912416</v>
      </c>
      <c r="Y13" s="295">
        <f t="shared" si="16"/>
        <v>206000</v>
      </c>
      <c r="Z13" s="462">
        <f t="shared" si="6"/>
        <v>2.7170045402487458E-3</v>
      </c>
      <c r="AA13" s="463">
        <f t="shared" si="7"/>
        <v>829</v>
      </c>
      <c r="AB13" s="622"/>
      <c r="AC13" s="200">
        <v>75</v>
      </c>
      <c r="AD13" s="202">
        <v>25.3</v>
      </c>
      <c r="AE13" s="202">
        <v>2.97</v>
      </c>
      <c r="AF13" s="617">
        <f t="shared" si="17"/>
        <v>19.3</v>
      </c>
      <c r="AG13" s="24">
        <v>6</v>
      </c>
      <c r="AH13" s="213">
        <f t="shared" si="8"/>
        <v>3.03</v>
      </c>
      <c r="AI13" s="617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3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14"/>
      <c r="BC13" s="176"/>
      <c r="BD13" s="1114"/>
      <c r="BE13" s="195"/>
      <c r="BF13" s="195"/>
      <c r="BG13" s="176"/>
      <c r="BH13" s="176"/>
      <c r="BI13" s="176"/>
      <c r="BJ13" s="176"/>
      <c r="BK13" s="176"/>
      <c r="BL13" s="1115"/>
      <c r="BM13" s="226"/>
      <c r="BN13" s="176"/>
      <c r="BO13" s="195"/>
      <c r="BP13" s="176"/>
      <c r="BQ13" s="1114"/>
      <c r="BR13" s="195"/>
      <c r="BS13" s="195"/>
      <c r="BT13" s="1116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14"/>
      <c r="CN13" s="176"/>
      <c r="CO13" s="226"/>
      <c r="DX13" s="360"/>
      <c r="DY13" s="457"/>
      <c r="DZ13" s="360"/>
      <c r="EA13" s="360"/>
      <c r="EB13" s="360"/>
      <c r="EC13" s="458"/>
      <c r="ED13" s="458"/>
      <c r="EE13" s="143"/>
      <c r="EF13" s="360"/>
      <c r="EG13" s="173"/>
      <c r="EH13" s="173"/>
      <c r="EI13" s="173"/>
      <c r="EJ13" s="143"/>
      <c r="EK13" s="173"/>
      <c r="EL13" s="143"/>
      <c r="EM13" s="143"/>
    </row>
    <row r="14" spans="1:143" ht="14.25" customHeight="1">
      <c r="A14" s="1379"/>
      <c r="B14" s="1382"/>
      <c r="C14" s="140" t="s">
        <v>37</v>
      </c>
      <c r="D14" s="473" t="s">
        <v>48</v>
      </c>
      <c r="E14" s="295" t="s">
        <v>39</v>
      </c>
      <c r="F14" s="15" t="s">
        <v>40</v>
      </c>
      <c r="G14" s="89">
        <f t="shared" si="0"/>
        <v>90.134735328421897</v>
      </c>
      <c r="H14" s="459">
        <v>89.76</v>
      </c>
      <c r="I14" s="175">
        <f t="shared" si="1"/>
        <v>0.9958424981550511</v>
      </c>
      <c r="J14" s="625">
        <v>508</v>
      </c>
      <c r="K14" s="616">
        <v>829</v>
      </c>
      <c r="L14" s="460" t="s">
        <v>41</v>
      </c>
      <c r="M14" s="609" t="s">
        <v>41</v>
      </c>
      <c r="N14" s="609">
        <f t="shared" si="2"/>
        <v>508</v>
      </c>
      <c r="O14" s="609">
        <f t="shared" si="12"/>
        <v>829</v>
      </c>
      <c r="P14" s="162">
        <f t="shared" si="3"/>
        <v>136.62</v>
      </c>
      <c r="Q14" s="162">
        <f t="shared" si="13"/>
        <v>136.62</v>
      </c>
      <c r="R14" s="624"/>
      <c r="S14" s="615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24"/>
      <c r="X14" s="461">
        <f t="shared" si="15"/>
        <v>556.49030887461811</v>
      </c>
      <c r="Y14" s="295">
        <f t="shared" si="16"/>
        <v>206000</v>
      </c>
      <c r="Z14" s="462">
        <f t="shared" si="6"/>
        <v>2.7014092663816412E-3</v>
      </c>
      <c r="AA14" s="463">
        <f t="shared" si="7"/>
        <v>829</v>
      </c>
      <c r="AB14" s="622"/>
      <c r="AC14" s="140">
        <v>90</v>
      </c>
      <c r="AD14" s="617">
        <v>30</v>
      </c>
      <c r="AE14" s="617">
        <v>2.97</v>
      </c>
      <c r="AF14" s="617">
        <f t="shared" si="17"/>
        <v>23</v>
      </c>
      <c r="AG14" s="24">
        <v>7</v>
      </c>
      <c r="AH14" s="213">
        <f t="shared" si="8"/>
        <v>4.0299999999999994</v>
      </c>
      <c r="AI14" s="617">
        <v>161.97</v>
      </c>
      <c r="AJ14" s="171">
        <f t="shared" si="18"/>
        <v>25.349999999999994</v>
      </c>
      <c r="AK14" s="198">
        <f t="shared" si="9"/>
        <v>508</v>
      </c>
      <c r="AL14" s="1120">
        <v>206000</v>
      </c>
      <c r="AM14" s="164">
        <f t="shared" si="10"/>
        <v>2.4660194174757283E-3</v>
      </c>
      <c r="AN14" s="464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14"/>
      <c r="BC14" s="176"/>
      <c r="BD14" s="1114"/>
      <c r="BE14" s="195"/>
      <c r="BF14" s="195"/>
      <c r="BG14" s="176"/>
      <c r="BH14" s="176"/>
      <c r="BI14" s="176"/>
      <c r="BJ14" s="176"/>
      <c r="BK14" s="176"/>
      <c r="BL14" s="1115"/>
      <c r="BM14" s="226"/>
      <c r="BN14" s="176"/>
      <c r="BO14" s="510"/>
      <c r="BP14" s="176"/>
      <c r="BQ14" s="1114"/>
      <c r="BR14" s="195"/>
      <c r="BS14" s="195"/>
      <c r="BT14" s="1116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14"/>
      <c r="CN14" s="176"/>
      <c r="CO14" s="226"/>
      <c r="DX14" s="360"/>
      <c r="DY14" s="457"/>
      <c r="DZ14" s="360"/>
      <c r="EA14" s="360"/>
      <c r="EB14" s="360"/>
      <c r="EC14" s="458"/>
      <c r="ED14" s="458"/>
      <c r="EE14" s="143"/>
      <c r="EF14" s="360"/>
      <c r="EG14" s="173"/>
      <c r="EH14" s="173"/>
      <c r="EI14" s="173"/>
      <c r="EJ14" s="143"/>
      <c r="EK14" s="173"/>
      <c r="EL14" s="143"/>
      <c r="EM14" s="143"/>
    </row>
    <row r="15" spans="1:143" ht="16.5" customHeight="1">
      <c r="A15" s="1379"/>
      <c r="B15" s="1382"/>
      <c r="C15" s="140" t="s">
        <v>37</v>
      </c>
      <c r="D15" s="473" t="s">
        <v>44</v>
      </c>
      <c r="E15" s="295" t="s">
        <v>39</v>
      </c>
      <c r="F15" s="15" t="s">
        <v>40</v>
      </c>
      <c r="G15" s="89">
        <f t="shared" si="0"/>
        <v>121.37467991753056</v>
      </c>
      <c r="H15" s="459">
        <v>108.66</v>
      </c>
      <c r="I15" s="175">
        <f t="shared" si="1"/>
        <v>0.89524437941941681</v>
      </c>
      <c r="J15" s="625">
        <v>508</v>
      </c>
      <c r="K15" s="616">
        <v>829</v>
      </c>
      <c r="L15" s="460" t="s">
        <v>41</v>
      </c>
      <c r="M15" s="609" t="s">
        <v>41</v>
      </c>
      <c r="N15" s="609">
        <f t="shared" si="2"/>
        <v>508</v>
      </c>
      <c r="O15" s="609">
        <f t="shared" si="12"/>
        <v>829</v>
      </c>
      <c r="P15" s="162">
        <f t="shared" si="3"/>
        <v>205.36</v>
      </c>
      <c r="Q15" s="162">
        <f t="shared" si="13"/>
        <v>205.36</v>
      </c>
      <c r="R15" s="624"/>
      <c r="S15" s="615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24"/>
      <c r="X15" s="461">
        <f t="shared" si="15"/>
        <v>538.50960520666649</v>
      </c>
      <c r="Y15" s="295">
        <f t="shared" si="16"/>
        <v>206000</v>
      </c>
      <c r="Z15" s="462">
        <f t="shared" si="6"/>
        <v>2.6141242971197401E-3</v>
      </c>
      <c r="AA15" s="463">
        <f t="shared" si="7"/>
        <v>829</v>
      </c>
      <c r="AB15" s="622"/>
      <c r="AC15" s="140">
        <v>120</v>
      </c>
      <c r="AD15" s="617">
        <v>40</v>
      </c>
      <c r="AE15" s="617">
        <v>3.02</v>
      </c>
      <c r="AF15" s="617">
        <f t="shared" si="17"/>
        <v>34</v>
      </c>
      <c r="AG15" s="24">
        <v>6</v>
      </c>
      <c r="AH15" s="213">
        <f>AG15-AE15</f>
        <v>2.98</v>
      </c>
      <c r="AI15" s="617">
        <v>225.39</v>
      </c>
      <c r="AJ15" s="171">
        <f t="shared" si="18"/>
        <v>20.029999999999973</v>
      </c>
      <c r="AK15" s="198">
        <f t="shared" si="9"/>
        <v>508</v>
      </c>
      <c r="AL15" s="1120">
        <v>206000</v>
      </c>
      <c r="AM15" s="164">
        <f t="shared" si="10"/>
        <v>2.4660194174757283E-3</v>
      </c>
      <c r="AN15" s="464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14"/>
      <c r="BC15" s="176"/>
      <c r="BD15" s="1114"/>
      <c r="BE15" s="195"/>
      <c r="BF15" s="195"/>
      <c r="BG15" s="176"/>
      <c r="BH15" s="176"/>
      <c r="BI15" s="176"/>
      <c r="BJ15" s="176"/>
      <c r="BK15" s="176"/>
      <c r="BL15" s="1115"/>
      <c r="BM15" s="226"/>
      <c r="BN15" s="176"/>
      <c r="BO15" s="195"/>
      <c r="BP15" s="176"/>
      <c r="BQ15" s="1114"/>
      <c r="BR15" s="195"/>
      <c r="BS15" s="195"/>
      <c r="BT15" s="1116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14"/>
      <c r="CN15" s="176"/>
      <c r="CO15" s="226"/>
      <c r="DX15" s="360"/>
      <c r="DY15" s="457"/>
      <c r="DZ15" s="360"/>
      <c r="EA15" s="360"/>
      <c r="EB15" s="360"/>
      <c r="EC15" s="458"/>
      <c r="ED15" s="458"/>
      <c r="EE15" s="143"/>
      <c r="EF15" s="360"/>
      <c r="EG15" s="173"/>
      <c r="EH15" s="173"/>
      <c r="EI15" s="173"/>
      <c r="EJ15" s="143"/>
      <c r="EK15" s="173"/>
      <c r="EL15" s="143"/>
      <c r="EM15" s="143"/>
    </row>
    <row r="16" spans="1:143" ht="15" customHeight="1">
      <c r="A16" s="1379"/>
      <c r="B16" s="1382"/>
      <c r="C16" s="140" t="s">
        <v>37</v>
      </c>
      <c r="D16" s="473" t="s">
        <v>44</v>
      </c>
      <c r="E16" s="295" t="s">
        <v>39</v>
      </c>
      <c r="F16" s="15" t="s">
        <v>40</v>
      </c>
      <c r="G16" s="89">
        <f t="shared" si="0"/>
        <v>122.57563947804883</v>
      </c>
      <c r="H16" s="459">
        <v>100.23</v>
      </c>
      <c r="I16" s="175">
        <f t="shared" si="1"/>
        <v>0.81769918090412619</v>
      </c>
      <c r="J16" s="625">
        <v>508</v>
      </c>
      <c r="K16" s="616">
        <v>829</v>
      </c>
      <c r="L16" s="460" t="s">
        <v>41</v>
      </c>
      <c r="M16" s="609" t="s">
        <v>41</v>
      </c>
      <c r="N16" s="609">
        <f t="shared" si="2"/>
        <v>508</v>
      </c>
      <c r="O16" s="609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24"/>
      <c r="S16" s="615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24"/>
      <c r="X16" s="461">
        <f t="shared" si="15"/>
        <v>543.78971420100629</v>
      </c>
      <c r="Y16" s="295">
        <f t="shared" si="16"/>
        <v>206000</v>
      </c>
      <c r="Z16" s="462">
        <f t="shared" si="6"/>
        <v>2.6397558941796424E-3</v>
      </c>
      <c r="AA16" s="463">
        <f t="shared" si="7"/>
        <v>829</v>
      </c>
      <c r="AB16" s="622"/>
      <c r="AC16" s="140">
        <v>120</v>
      </c>
      <c r="AD16" s="617">
        <v>40.049999999999997</v>
      </c>
      <c r="AE16" s="617">
        <v>3.02</v>
      </c>
      <c r="AF16" s="617">
        <f t="shared" si="17"/>
        <v>33.049999999999997</v>
      </c>
      <c r="AG16" s="24">
        <v>7</v>
      </c>
      <c r="AH16" s="213">
        <f t="shared" si="8"/>
        <v>3.98</v>
      </c>
      <c r="AI16" s="617">
        <v>225.41</v>
      </c>
      <c r="AJ16" s="171">
        <f t="shared" si="18"/>
        <v>25.788000000000011</v>
      </c>
      <c r="AK16" s="198">
        <f t="shared" si="9"/>
        <v>508</v>
      </c>
      <c r="AL16" s="1120">
        <v>206000</v>
      </c>
      <c r="AM16" s="164">
        <f t="shared" si="10"/>
        <v>2.4660194174757283E-3</v>
      </c>
      <c r="AN16" s="464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14"/>
      <c r="BC16" s="176"/>
      <c r="BD16" s="1114"/>
      <c r="BE16" s="195"/>
      <c r="BF16" s="195"/>
      <c r="BG16" s="176"/>
      <c r="BH16" s="176"/>
      <c r="BI16" s="176"/>
      <c r="BJ16" s="176"/>
      <c r="BK16" s="176"/>
      <c r="BL16" s="1115"/>
      <c r="BM16" s="226"/>
      <c r="BN16" s="176"/>
      <c r="BO16" s="195"/>
      <c r="BP16" s="176"/>
      <c r="BQ16" s="1114"/>
      <c r="BR16" s="195"/>
      <c r="BS16" s="195"/>
      <c r="BT16" s="1116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14"/>
      <c r="CN16" s="176"/>
      <c r="CO16" s="226"/>
      <c r="DX16" s="360"/>
      <c r="DY16" s="457"/>
      <c r="DZ16" s="360"/>
      <c r="EA16" s="360"/>
      <c r="EB16" s="360"/>
      <c r="EC16" s="458"/>
      <c r="ED16" s="458"/>
      <c r="EE16" s="143"/>
      <c r="EF16" s="360"/>
      <c r="EG16" s="173"/>
      <c r="EH16" s="173"/>
      <c r="EI16" s="173"/>
      <c r="EJ16" s="143"/>
      <c r="EK16" s="173"/>
      <c r="EL16" s="143"/>
      <c r="EM16" s="143"/>
    </row>
    <row r="17" spans="1:143" ht="16.5" customHeight="1">
      <c r="A17" s="1379"/>
      <c r="B17" s="1382"/>
      <c r="C17" s="140" t="s">
        <v>37</v>
      </c>
      <c r="D17" s="473" t="s">
        <v>45</v>
      </c>
      <c r="E17" s="295" t="s">
        <v>39</v>
      </c>
      <c r="F17" s="15" t="s">
        <v>40</v>
      </c>
      <c r="G17" s="89">
        <f t="shared" si="0"/>
        <v>152.70975542233236</v>
      </c>
      <c r="H17" s="459">
        <v>108.73</v>
      </c>
      <c r="I17" s="175">
        <f t="shared" si="1"/>
        <v>0.71200428354624468</v>
      </c>
      <c r="J17" s="625">
        <v>508</v>
      </c>
      <c r="K17" s="616">
        <v>829</v>
      </c>
      <c r="L17" s="460" t="s">
        <v>41</v>
      </c>
      <c r="M17" s="609" t="s">
        <v>41</v>
      </c>
      <c r="N17" s="609">
        <f t="shared" si="2"/>
        <v>508</v>
      </c>
      <c r="O17" s="609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24"/>
      <c r="S17" s="615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24"/>
      <c r="X17" s="461">
        <f t="shared" si="15"/>
        <v>533.31618154058935</v>
      </c>
      <c r="Y17" s="295">
        <f t="shared" si="16"/>
        <v>206000</v>
      </c>
      <c r="Z17" s="462">
        <f t="shared" si="6"/>
        <v>2.58891350262422E-3</v>
      </c>
      <c r="AA17" s="463">
        <f t="shared" si="7"/>
        <v>829</v>
      </c>
      <c r="AB17" s="622"/>
      <c r="AC17" s="140">
        <v>150</v>
      </c>
      <c r="AD17" s="617">
        <v>50.05</v>
      </c>
      <c r="AE17" s="617">
        <v>3.01</v>
      </c>
      <c r="AF17" s="617">
        <f t="shared" si="17"/>
        <v>44.05</v>
      </c>
      <c r="AG17" s="24">
        <v>6</v>
      </c>
      <c r="AH17" s="213">
        <f t="shared" si="8"/>
        <v>2.99</v>
      </c>
      <c r="AI17" s="617">
        <v>286.33999999999997</v>
      </c>
      <c r="AJ17" s="171">
        <f t="shared" si="18"/>
        <v>21.158999999999992</v>
      </c>
      <c r="AK17" s="198">
        <f t="shared" si="9"/>
        <v>508</v>
      </c>
      <c r="AL17" s="1120">
        <v>206000</v>
      </c>
      <c r="AM17" s="164">
        <f t="shared" si="10"/>
        <v>2.4660194174757283E-3</v>
      </c>
      <c r="AN17" s="464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14"/>
      <c r="BC17" s="176"/>
      <c r="BD17" s="1114"/>
      <c r="BE17" s="195"/>
      <c r="BF17" s="195"/>
      <c r="BG17" s="176"/>
      <c r="BH17" s="176"/>
      <c r="BI17" s="176"/>
      <c r="BJ17" s="176"/>
      <c r="BK17" s="176"/>
      <c r="BL17" s="1115"/>
      <c r="BM17" s="226"/>
      <c r="BN17" s="176"/>
      <c r="BO17" s="195"/>
      <c r="BP17" s="176"/>
      <c r="BQ17" s="1114"/>
      <c r="BR17" s="195"/>
      <c r="BS17" s="195"/>
      <c r="BT17" s="1116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14"/>
      <c r="CN17" s="176"/>
      <c r="CO17" s="226"/>
      <c r="DX17" s="360"/>
      <c r="DY17" s="457"/>
      <c r="DZ17" s="360"/>
      <c r="EA17" s="360"/>
      <c r="EB17" s="360"/>
      <c r="EC17" s="458"/>
      <c r="ED17" s="458"/>
      <c r="EE17" s="143"/>
      <c r="EF17" s="360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>
      <c r="A18" s="1380"/>
      <c r="B18" s="1383"/>
      <c r="C18" s="474" t="s">
        <v>37</v>
      </c>
      <c r="D18" s="475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76">
        <v>106.36</v>
      </c>
      <c r="I18" s="191">
        <f t="shared" si="1"/>
        <v>0.57696393248603073</v>
      </c>
      <c r="J18" s="628">
        <v>508</v>
      </c>
      <c r="K18" s="192">
        <v>829</v>
      </c>
      <c r="L18" s="477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26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78">
        <f t="shared" si="15"/>
        <v>531.29745727845261</v>
      </c>
      <c r="Y18" s="123">
        <f t="shared" si="16"/>
        <v>206000</v>
      </c>
      <c r="Z18" s="479">
        <f t="shared" si="6"/>
        <v>2.5791138702837505E-3</v>
      </c>
      <c r="AA18" s="480">
        <f t="shared" si="7"/>
        <v>829</v>
      </c>
      <c r="AB18" s="185"/>
      <c r="AC18" s="474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1">
        <f t="shared" si="8"/>
        <v>3.97</v>
      </c>
      <c r="AI18" s="23">
        <v>346.97</v>
      </c>
      <c r="AJ18" s="187">
        <f t="shared" si="18"/>
        <v>25.79000000000002</v>
      </c>
      <c r="AK18" s="481">
        <f t="shared" si="9"/>
        <v>508</v>
      </c>
      <c r="AL18" s="233">
        <v>206000</v>
      </c>
      <c r="AM18" s="188">
        <f t="shared" si="10"/>
        <v>2.4660194174757283E-3</v>
      </c>
      <c r="AN18" s="482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14"/>
      <c r="BC18" s="176"/>
      <c r="BD18" s="1114"/>
      <c r="BE18" s="195"/>
      <c r="BF18" s="195"/>
      <c r="BG18" s="176"/>
      <c r="BH18" s="176"/>
      <c r="BI18" s="176"/>
      <c r="BJ18" s="176"/>
      <c r="BK18" s="176"/>
      <c r="BL18" s="1115"/>
      <c r="BM18" s="226"/>
      <c r="BN18" s="176"/>
      <c r="BO18" s="195"/>
      <c r="BP18" s="176"/>
      <c r="BQ18" s="1114"/>
      <c r="BR18" s="195"/>
      <c r="BS18" s="195"/>
      <c r="BT18" s="1116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14"/>
      <c r="CN18" s="176"/>
      <c r="CO18" s="226"/>
      <c r="DX18" s="360"/>
      <c r="DY18" s="457"/>
      <c r="DZ18" s="360"/>
      <c r="EA18" s="360"/>
      <c r="EB18" s="360"/>
      <c r="EC18" s="458"/>
      <c r="ED18" s="458"/>
      <c r="EE18" s="143"/>
      <c r="EF18" s="360"/>
      <c r="EG18" s="173"/>
      <c r="EH18" s="173"/>
      <c r="EI18" s="173"/>
      <c r="EJ18" s="143"/>
      <c r="EK18" s="173"/>
      <c r="EL18" s="143"/>
      <c r="EM18" s="143"/>
    </row>
    <row r="19" spans="1:143" ht="13.15">
      <c r="X19" s="485"/>
      <c r="AA19" s="486"/>
      <c r="AK19" s="487"/>
      <c r="AL19" s="487"/>
      <c r="AM19" s="438"/>
      <c r="AN19" s="487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88"/>
      <c r="BW19" s="487"/>
      <c r="CA19" s="489"/>
      <c r="CC19" s="490"/>
      <c r="CD19" s="176"/>
      <c r="CE19" s="491"/>
      <c r="CF19" s="492"/>
      <c r="CG19" s="493"/>
      <c r="CH19" s="492"/>
      <c r="CI19" s="493"/>
      <c r="CJ19" s="493"/>
      <c r="CK19" s="493"/>
      <c r="CL19" s="493"/>
    </row>
    <row r="20" spans="1:143">
      <c r="CC20" s="494"/>
      <c r="CD20" s="493"/>
      <c r="CE20" s="495"/>
      <c r="CF20" s="595"/>
      <c r="CG20" s="493"/>
      <c r="CH20" s="491"/>
      <c r="CI20" s="493"/>
      <c r="CJ20" s="493"/>
      <c r="CK20" s="493"/>
      <c r="CL20" s="493"/>
    </row>
    <row r="21" spans="1:143">
      <c r="CC21" s="496"/>
      <c r="CD21" s="497"/>
      <c r="CE21" s="495"/>
      <c r="CF21" s="595"/>
      <c r="CG21" s="497"/>
      <c r="CH21" s="491"/>
      <c r="CI21" s="497"/>
      <c r="CJ21" s="497"/>
      <c r="CK21" s="497"/>
      <c r="CL21" s="497"/>
    </row>
    <row r="22" spans="1:143" ht="13.15" thickBot="1"/>
    <row r="23" spans="1:143" ht="15.75" customHeight="1" thickBot="1">
      <c r="J23" s="1302" t="s">
        <v>141</v>
      </c>
      <c r="K23" s="1303"/>
      <c r="L23" s="1303"/>
      <c r="M23" s="1303"/>
      <c r="N23" s="1303"/>
      <c r="O23" s="1303"/>
      <c r="P23" s="1303"/>
      <c r="Q23" s="1303"/>
      <c r="R23" s="1303"/>
      <c r="S23" s="1303"/>
      <c r="T23" s="1303"/>
      <c r="U23" s="1303"/>
      <c r="V23" s="1303"/>
      <c r="W23" s="1303"/>
      <c r="X23" s="1303"/>
      <c r="Y23" s="1303"/>
      <c r="Z23" s="1303"/>
      <c r="AA23" s="1303"/>
      <c r="AB23" s="1304"/>
      <c r="AC23" s="1411" t="s">
        <v>0</v>
      </c>
      <c r="AD23" s="1412"/>
      <c r="AE23" s="1412"/>
      <c r="AF23" s="1412"/>
      <c r="AG23" s="1412"/>
      <c r="AH23" s="1412"/>
      <c r="AI23" s="1412"/>
      <c r="AJ23" s="1413"/>
      <c r="AK23" s="1299" t="s">
        <v>150</v>
      </c>
      <c r="AL23" s="1300"/>
      <c r="AM23" s="1300"/>
      <c r="AN23" s="1301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286"/>
      <c r="CG23" s="286"/>
      <c r="CH23" s="286"/>
      <c r="CI23" s="286"/>
      <c r="CJ23" s="286"/>
      <c r="CK23" s="286"/>
      <c r="CL23" s="286"/>
      <c r="CM23" s="286"/>
      <c r="CN23" s="286"/>
      <c r="CO23" s="286"/>
      <c r="CP23" s="286"/>
      <c r="CQ23" s="286"/>
      <c r="CR23" s="286"/>
      <c r="CS23" s="286"/>
      <c r="CT23" s="286"/>
      <c r="CU23" s="286"/>
      <c r="CV23" s="286"/>
      <c r="CW23" s="1114"/>
      <c r="CX23" s="1116"/>
      <c r="CY23" s="1116"/>
      <c r="CZ23" s="1116"/>
      <c r="DA23" s="1116"/>
      <c r="DB23" s="1116"/>
      <c r="DC23" s="1116"/>
    </row>
    <row r="24" spans="1:143" ht="25.5" customHeight="1">
      <c r="A24" s="1396" t="s">
        <v>2</v>
      </c>
      <c r="B24" s="1398" t="s">
        <v>3</v>
      </c>
      <c r="C24" s="1314" t="s">
        <v>4</v>
      </c>
      <c r="D24" s="30" t="s">
        <v>5</v>
      </c>
      <c r="E24" s="1314" t="s">
        <v>184</v>
      </c>
      <c r="F24" s="1390" t="s">
        <v>16</v>
      </c>
      <c r="G24" s="1390" t="s">
        <v>145</v>
      </c>
      <c r="H24" s="1308" t="s">
        <v>7</v>
      </c>
      <c r="I24" s="1335" t="s">
        <v>198</v>
      </c>
      <c r="J24" s="1393" t="s">
        <v>17</v>
      </c>
      <c r="K24" s="1392"/>
      <c r="L24" s="1325" t="s">
        <v>18</v>
      </c>
      <c r="M24" s="1326"/>
      <c r="N24" s="1326"/>
      <c r="O24" s="1326"/>
      <c r="P24" s="1326"/>
      <c r="Q24" s="1326"/>
      <c r="R24" s="1392"/>
      <c r="S24" s="1342" t="s">
        <v>19</v>
      </c>
      <c r="T24" s="1343"/>
      <c r="U24" s="1343"/>
      <c r="V24" s="1343"/>
      <c r="W24" s="1344"/>
      <c r="X24" s="1325" t="s">
        <v>50</v>
      </c>
      <c r="Y24" s="1326"/>
      <c r="Z24" s="1326"/>
      <c r="AA24" s="357" t="s">
        <v>196</v>
      </c>
      <c r="AB24" s="1327"/>
      <c r="AC24" s="37" t="s">
        <v>8</v>
      </c>
      <c r="AD24" s="30" t="s">
        <v>49</v>
      </c>
      <c r="AE24" s="31" t="s">
        <v>9</v>
      </c>
      <c r="AF24" s="31" t="s">
        <v>10</v>
      </c>
      <c r="AG24" s="372" t="s">
        <v>12</v>
      </c>
      <c r="AH24" s="26" t="s">
        <v>13</v>
      </c>
      <c r="AI24" s="351" t="s">
        <v>14</v>
      </c>
      <c r="AJ24" s="353" t="s">
        <v>15</v>
      </c>
      <c r="AK24" s="28" t="s">
        <v>178</v>
      </c>
      <c r="AL24" s="1126" t="s">
        <v>194</v>
      </c>
      <c r="AM24" s="290" t="s">
        <v>195</v>
      </c>
      <c r="AN24" s="291" t="s">
        <v>197</v>
      </c>
      <c r="AO24" s="1145"/>
      <c r="AP24" s="1114"/>
      <c r="AQ24" s="1116"/>
      <c r="AR24" s="1116"/>
      <c r="AS24" s="1116"/>
      <c r="AT24" s="1116"/>
      <c r="AU24" s="1116"/>
      <c r="AV24" s="1116"/>
      <c r="AW24" s="1116"/>
      <c r="AX24" s="1116"/>
      <c r="AY24" s="1116"/>
      <c r="AZ24" s="1114"/>
      <c r="BA24" s="1116"/>
      <c r="BB24" s="1116"/>
      <c r="BC24" s="1116"/>
      <c r="BD24" s="1116"/>
      <c r="BE24" s="1116"/>
      <c r="BF24" s="1116"/>
      <c r="BG24" s="1116"/>
      <c r="BH24" s="1116"/>
      <c r="BI24" s="1116"/>
      <c r="BJ24" s="1116"/>
      <c r="BK24" s="1116"/>
      <c r="BL24" s="1116"/>
      <c r="BM24" s="1116"/>
      <c r="BN24" s="1116"/>
      <c r="BO24" s="1116"/>
      <c r="BP24" s="1116"/>
      <c r="BQ24" s="1116"/>
      <c r="BR24" s="1116"/>
      <c r="BS24" s="1116"/>
      <c r="BT24" s="1116"/>
      <c r="BU24" s="1116"/>
      <c r="BV24" s="1116"/>
      <c r="BW24" s="1116"/>
      <c r="BX24" s="1120"/>
      <c r="BY24" s="1120"/>
      <c r="BZ24" s="287"/>
      <c r="CA24" s="287"/>
      <c r="CB24" s="325"/>
      <c r="CC24" s="325"/>
      <c r="CD24" s="1120"/>
      <c r="CE24" s="1120"/>
      <c r="CF24" s="1115"/>
      <c r="CG24" s="1144"/>
      <c r="CH24" s="1114"/>
      <c r="CI24" s="1145"/>
      <c r="CJ24" s="1115"/>
      <c r="CK24" s="1144"/>
      <c r="CL24" s="1114"/>
      <c r="CM24" s="1145"/>
      <c r="CN24" s="1114"/>
      <c r="CO24" s="1114"/>
      <c r="CP24" s="1114"/>
      <c r="CQ24" s="1114"/>
      <c r="CR24" s="1114"/>
      <c r="CS24" s="1114"/>
      <c r="CT24" s="1114"/>
      <c r="CU24" s="1114"/>
      <c r="CV24" s="1114"/>
      <c r="CW24" s="1114"/>
      <c r="CX24" s="1114"/>
      <c r="CY24" s="1114"/>
      <c r="CZ24" s="1114"/>
      <c r="DA24" s="1114"/>
      <c r="DB24" s="1114"/>
      <c r="DC24" s="1114"/>
    </row>
    <row r="25" spans="1:143" ht="16.5" customHeight="1">
      <c r="A25" s="1397"/>
      <c r="B25" s="1399"/>
      <c r="C25" s="1315"/>
      <c r="D25" s="21"/>
      <c r="E25" s="1315"/>
      <c r="F25" s="1400"/>
      <c r="G25" s="1391"/>
      <c r="H25" s="1309"/>
      <c r="I25" s="1416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07" t="s">
        <v>314</v>
      </c>
      <c r="Y25" s="370" t="s">
        <v>142</v>
      </c>
      <c r="Z25" s="73" t="s">
        <v>180</v>
      </c>
      <c r="AA25" s="346" t="s">
        <v>23</v>
      </c>
      <c r="AB25" s="1328"/>
      <c r="AC25" s="38" t="s">
        <v>21</v>
      </c>
      <c r="AD25" s="32" t="s">
        <v>21</v>
      </c>
      <c r="AE25" s="33" t="s">
        <v>21</v>
      </c>
      <c r="AF25" s="33" t="s">
        <v>21</v>
      </c>
      <c r="AG25" s="371" t="s">
        <v>21</v>
      </c>
      <c r="AH25" s="27" t="s">
        <v>21</v>
      </c>
      <c r="AI25" s="362" t="s">
        <v>22</v>
      </c>
      <c r="AJ25" s="354" t="s">
        <v>22</v>
      </c>
      <c r="AK25" s="29" t="s">
        <v>181</v>
      </c>
      <c r="AL25" s="1127" t="s">
        <v>23</v>
      </c>
      <c r="AM25" s="1127" t="s">
        <v>24</v>
      </c>
      <c r="AN25" s="292" t="s">
        <v>23</v>
      </c>
      <c r="AO25" s="1145"/>
      <c r="AP25" s="1116"/>
      <c r="AQ25" s="1114"/>
      <c r="AR25" s="1114"/>
      <c r="AS25" s="1114"/>
      <c r="AT25" s="1114"/>
      <c r="AU25" s="1114"/>
      <c r="AV25" s="1114"/>
      <c r="AW25" s="1114"/>
      <c r="AX25" s="1114"/>
      <c r="AY25" s="1114"/>
      <c r="AZ25" s="1116"/>
      <c r="BA25" s="1114"/>
      <c r="BB25" s="1114"/>
      <c r="BC25" s="1114"/>
      <c r="BD25" s="1114"/>
      <c r="BE25" s="1114"/>
      <c r="BF25" s="1114"/>
      <c r="BG25" s="1116"/>
      <c r="BH25" s="1120"/>
      <c r="BI25" s="1120"/>
      <c r="BJ25" s="1114"/>
      <c r="BK25" s="1114"/>
      <c r="BL25" s="1114"/>
      <c r="BM25" s="1114"/>
      <c r="BN25" s="1114"/>
      <c r="BO25" s="1120"/>
      <c r="BP25" s="1120"/>
      <c r="BQ25" s="1114"/>
      <c r="BR25" s="1114"/>
      <c r="BS25" s="1114"/>
      <c r="BT25" s="1114"/>
      <c r="BU25" s="1114"/>
      <c r="BV25" s="1116"/>
      <c r="BW25" s="1116"/>
      <c r="BX25" s="1120"/>
      <c r="BY25" s="1120"/>
      <c r="BZ25" s="287"/>
      <c r="CA25" s="287"/>
      <c r="CB25" s="1114"/>
      <c r="CC25" s="1116"/>
      <c r="CD25" s="1116"/>
      <c r="CE25" s="1120"/>
      <c r="CF25" s="287"/>
      <c r="CG25" s="287"/>
      <c r="CH25" s="287"/>
      <c r="CI25" s="287"/>
      <c r="CJ25" s="287"/>
      <c r="CK25" s="287"/>
      <c r="CL25" s="287"/>
      <c r="CM25" s="287"/>
      <c r="CN25" s="1116"/>
      <c r="CO25" s="1116"/>
      <c r="CP25" s="1116"/>
      <c r="CQ25" s="1116"/>
      <c r="CR25" s="1116"/>
      <c r="CS25" s="1114"/>
      <c r="CT25" s="1154"/>
      <c r="CU25" s="1154"/>
      <c r="CV25" s="1114"/>
      <c r="CW25" s="1114"/>
      <c r="CX25" s="1114"/>
      <c r="CY25" s="1114"/>
      <c r="CZ25" s="1114"/>
      <c r="DA25" s="1114"/>
      <c r="DB25" s="1114"/>
      <c r="DC25" s="1114"/>
    </row>
    <row r="26" spans="1:143" ht="16.5" customHeight="1">
      <c r="A26" s="1401" t="s">
        <v>201</v>
      </c>
      <c r="B26" s="1387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75">
        <v>279</v>
      </c>
      <c r="K26" s="170">
        <v>641</v>
      </c>
      <c r="L26" s="348" t="s">
        <v>41</v>
      </c>
      <c r="M26" s="165" t="s">
        <v>41</v>
      </c>
      <c r="N26" s="498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59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0">
        <f>((N26*Q26)+(T26*V26))/(Q26+V26)</f>
        <v>312.4053852873929</v>
      </c>
      <c r="Y26" s="364">
        <f>AL26</f>
        <v>203000</v>
      </c>
      <c r="Z26" s="164">
        <f>X26/Y26</f>
        <v>1.5389427846669601E-3</v>
      </c>
      <c r="AA26" s="499">
        <f>K26</f>
        <v>641</v>
      </c>
      <c r="AB26" s="161"/>
      <c r="AC26" s="39">
        <v>150</v>
      </c>
      <c r="AD26" s="642">
        <v>49.75</v>
      </c>
      <c r="AE26" s="643">
        <v>24.83</v>
      </c>
      <c r="AF26" s="643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28">
        <f>K26</f>
        <v>641</v>
      </c>
      <c r="AO26" s="1114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14"/>
      <c r="BD26" s="1114"/>
      <c r="BE26" s="195"/>
      <c r="BF26" s="1114"/>
      <c r="BG26" s="1114"/>
      <c r="BH26" s="176"/>
      <c r="BI26" s="1114"/>
      <c r="BJ26" s="176"/>
      <c r="BK26" s="195"/>
      <c r="BL26" s="195"/>
      <c r="BM26" s="176"/>
      <c r="BN26" s="195"/>
      <c r="BO26" s="176"/>
      <c r="BP26" s="1114"/>
      <c r="BQ26" s="195"/>
      <c r="BR26" s="176"/>
      <c r="BS26" s="176"/>
      <c r="BT26" s="273"/>
      <c r="BU26" s="176"/>
      <c r="BV26" s="176"/>
      <c r="BW26" s="176"/>
      <c r="BX26" s="1115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16"/>
      <c r="DC26" s="195"/>
    </row>
    <row r="27" spans="1:143" ht="15.75" customHeight="1">
      <c r="A27" s="1402"/>
      <c r="B27" s="1388"/>
      <c r="C27" s="295" t="s">
        <v>37</v>
      </c>
      <c r="D27" s="130" t="s">
        <v>52</v>
      </c>
      <c r="E27" s="295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3">
        <v>279</v>
      </c>
      <c r="K27" s="361">
        <v>641</v>
      </c>
      <c r="L27" s="359" t="s">
        <v>41</v>
      </c>
      <c r="M27" s="173" t="s">
        <v>41</v>
      </c>
      <c r="N27" s="501">
        <f t="shared" ref="N27:N36" si="21">J27</f>
        <v>279</v>
      </c>
      <c r="O27" s="360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59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1">
        <f>((N27*Q27)+(T27*V27))/(Q27+V27)</f>
        <v>298.85770716429107</v>
      </c>
      <c r="Y27" s="365">
        <f>AL27</f>
        <v>203000</v>
      </c>
      <c r="Z27" s="164">
        <f t="shared" ref="Z27:Z36" si="28">X27/Y27</f>
        <v>1.4722054540112861E-3</v>
      </c>
      <c r="AA27" s="499">
        <f t="shared" ref="AA27:AA36" si="29">K27</f>
        <v>641</v>
      </c>
      <c r="AB27" s="369"/>
      <c r="AC27" s="39">
        <v>240</v>
      </c>
      <c r="AD27" s="642">
        <v>80.3</v>
      </c>
      <c r="AE27" s="643">
        <v>39.58</v>
      </c>
      <c r="AF27" s="643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28">
        <f t="shared" ref="AN27:AN36" si="34">K27</f>
        <v>641</v>
      </c>
      <c r="AO27" s="1114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14"/>
      <c r="BD27" s="1114"/>
      <c r="BE27" s="195"/>
      <c r="BF27" s="1114"/>
      <c r="BG27" s="1114"/>
      <c r="BH27" s="176"/>
      <c r="BI27" s="1114"/>
      <c r="BJ27" s="176"/>
      <c r="BK27" s="195"/>
      <c r="BL27" s="195"/>
      <c r="BM27" s="176"/>
      <c r="BN27" s="195"/>
      <c r="BO27" s="176"/>
      <c r="BP27" s="1114"/>
      <c r="BQ27" s="195"/>
      <c r="BR27" s="176"/>
      <c r="BS27" s="176"/>
      <c r="BT27" s="273"/>
      <c r="BU27" s="176"/>
      <c r="BV27" s="176"/>
      <c r="BW27" s="176"/>
      <c r="BX27" s="1115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16"/>
      <c r="DC27" s="195"/>
    </row>
    <row r="28" spans="1:143" ht="15.75" customHeight="1">
      <c r="A28" s="1402"/>
      <c r="B28" s="1388"/>
      <c r="C28" s="295" t="s">
        <v>37</v>
      </c>
      <c r="D28" s="130" t="s">
        <v>53</v>
      </c>
      <c r="E28" s="295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3">
        <v>279</v>
      </c>
      <c r="K28" s="361">
        <v>641</v>
      </c>
      <c r="L28" s="359" t="s">
        <v>41</v>
      </c>
      <c r="M28" s="173" t="s">
        <v>41</v>
      </c>
      <c r="N28" s="501">
        <f t="shared" si="21"/>
        <v>279</v>
      </c>
      <c r="O28" s="360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59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1">
        <f t="shared" ref="X28:X36" si="35">((N28*Q28)+(T28*V28))/(Q28+V28)</f>
        <v>292.90541863953035</v>
      </c>
      <c r="Y28" s="365">
        <f t="shared" ref="Y28:Y36" si="36">AL28</f>
        <v>203000</v>
      </c>
      <c r="Z28" s="164">
        <f t="shared" si="28"/>
        <v>1.4428838356627112E-3</v>
      </c>
      <c r="AA28" s="499">
        <f t="shared" si="29"/>
        <v>641</v>
      </c>
      <c r="AB28" s="369"/>
      <c r="AC28" s="39">
        <v>300</v>
      </c>
      <c r="AD28" s="642">
        <v>100.45</v>
      </c>
      <c r="AE28" s="643">
        <v>49.98</v>
      </c>
      <c r="AF28" s="643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28">
        <f t="shared" si="34"/>
        <v>641</v>
      </c>
      <c r="AO28" s="1114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14"/>
      <c r="BD28" s="1114"/>
      <c r="BE28" s="195"/>
      <c r="BF28" s="1114"/>
      <c r="BG28" s="1114"/>
      <c r="BH28" s="176"/>
      <c r="BI28" s="1114"/>
      <c r="BJ28" s="176"/>
      <c r="BK28" s="195"/>
      <c r="BL28" s="195"/>
      <c r="BM28" s="176"/>
      <c r="BN28" s="195"/>
      <c r="BO28" s="176"/>
      <c r="BP28" s="1114"/>
      <c r="BQ28" s="195"/>
      <c r="BR28" s="176"/>
      <c r="BS28" s="176"/>
      <c r="BT28" s="273"/>
      <c r="BU28" s="176"/>
      <c r="BV28" s="176"/>
      <c r="BW28" s="176"/>
      <c r="BX28" s="1115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16"/>
      <c r="DC28" s="195"/>
    </row>
    <row r="29" spans="1:143" ht="16.5" customHeight="1">
      <c r="A29" s="1402"/>
      <c r="B29" s="1388"/>
      <c r="C29" s="295" t="s">
        <v>37</v>
      </c>
      <c r="D29" s="130" t="s">
        <v>53</v>
      </c>
      <c r="E29" s="295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3">
        <v>279</v>
      </c>
      <c r="K29" s="361">
        <v>641</v>
      </c>
      <c r="L29" s="359" t="s">
        <v>41</v>
      </c>
      <c r="M29" s="173" t="s">
        <v>41</v>
      </c>
      <c r="N29" s="501">
        <f t="shared" si="21"/>
        <v>279</v>
      </c>
      <c r="O29" s="360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59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1">
        <f t="shared" si="35"/>
        <v>292.91293291576034</v>
      </c>
      <c r="Y29" s="365">
        <f t="shared" si="36"/>
        <v>203000</v>
      </c>
      <c r="Z29" s="164">
        <f t="shared" si="28"/>
        <v>1.442920851801775E-3</v>
      </c>
      <c r="AA29" s="499">
        <f t="shared" si="29"/>
        <v>641</v>
      </c>
      <c r="AB29" s="369"/>
      <c r="AC29" s="39">
        <v>300</v>
      </c>
      <c r="AD29" s="642">
        <v>101.1</v>
      </c>
      <c r="AE29" s="643">
        <v>49.6</v>
      </c>
      <c r="AF29" s="643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28">
        <f t="shared" si="34"/>
        <v>641</v>
      </c>
      <c r="AO29" s="1114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14"/>
      <c r="BD29" s="1114"/>
      <c r="BE29" s="195"/>
      <c r="BF29" s="1114"/>
      <c r="BG29" s="1114"/>
      <c r="BH29" s="176"/>
      <c r="BI29" s="1114"/>
      <c r="BJ29" s="176"/>
      <c r="BK29" s="195"/>
      <c r="BL29" s="195"/>
      <c r="BM29" s="176"/>
      <c r="BN29" s="195"/>
      <c r="BO29" s="176"/>
      <c r="BP29" s="1114"/>
      <c r="BQ29" s="195"/>
      <c r="BR29" s="176"/>
      <c r="BS29" s="176"/>
      <c r="BT29" s="273"/>
      <c r="BU29" s="176"/>
      <c r="BV29" s="176"/>
      <c r="BW29" s="176"/>
      <c r="BX29" s="1115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16"/>
      <c r="DC29" s="195"/>
    </row>
    <row r="30" spans="1:143" ht="15.75" customHeight="1">
      <c r="A30" s="1402"/>
      <c r="B30" s="1388"/>
      <c r="C30" s="295" t="s">
        <v>37</v>
      </c>
      <c r="D30" s="130" t="s">
        <v>54</v>
      </c>
      <c r="E30" s="295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3">
        <v>279</v>
      </c>
      <c r="K30" s="361">
        <v>641</v>
      </c>
      <c r="L30" s="359" t="s">
        <v>41</v>
      </c>
      <c r="M30" s="173" t="s">
        <v>41</v>
      </c>
      <c r="N30" s="501">
        <f t="shared" si="21"/>
        <v>279</v>
      </c>
      <c r="O30" s="360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59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1">
        <f t="shared" si="35"/>
        <v>290.0066446719357</v>
      </c>
      <c r="Y30" s="365">
        <f t="shared" si="36"/>
        <v>203000</v>
      </c>
      <c r="Z30" s="164">
        <f t="shared" si="28"/>
        <v>1.4286041609454961E-3</v>
      </c>
      <c r="AA30" s="499">
        <f t="shared" si="29"/>
        <v>641</v>
      </c>
      <c r="AB30" s="369"/>
      <c r="AC30" s="39">
        <v>450</v>
      </c>
      <c r="AD30" s="642">
        <v>150.4</v>
      </c>
      <c r="AE30" s="643">
        <v>49.68</v>
      </c>
      <c r="AF30" s="643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28">
        <f t="shared" si="34"/>
        <v>641</v>
      </c>
      <c r="AO30" s="1114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14"/>
      <c r="BD30" s="1114"/>
      <c r="BE30" s="195"/>
      <c r="BF30" s="1114"/>
      <c r="BG30" s="1114"/>
      <c r="BH30" s="176"/>
      <c r="BI30" s="1114"/>
      <c r="BJ30" s="176"/>
      <c r="BK30" s="195"/>
      <c r="BL30" s="195"/>
      <c r="BM30" s="176"/>
      <c r="BN30" s="195"/>
      <c r="BO30" s="176"/>
      <c r="BP30" s="1114"/>
      <c r="BQ30" s="195"/>
      <c r="BR30" s="176"/>
      <c r="BS30" s="176"/>
      <c r="BT30" s="273"/>
      <c r="BU30" s="176"/>
      <c r="BV30" s="176"/>
      <c r="BW30" s="176"/>
      <c r="BX30" s="1115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16"/>
      <c r="DC30" s="195"/>
    </row>
    <row r="31" spans="1:143" ht="15.75" customHeight="1">
      <c r="A31" s="1404"/>
      <c r="B31" s="1405"/>
      <c r="C31" s="357" t="s">
        <v>37</v>
      </c>
      <c r="D31" s="131" t="s">
        <v>55</v>
      </c>
      <c r="E31" s="357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55">
        <v>279</v>
      </c>
      <c r="K31" s="356">
        <v>641</v>
      </c>
      <c r="L31" s="349" t="s">
        <v>41</v>
      </c>
      <c r="M31" s="179" t="s">
        <v>41</v>
      </c>
      <c r="N31" s="502">
        <f t="shared" si="21"/>
        <v>279</v>
      </c>
      <c r="O31" s="362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49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69">
        <f t="shared" si="35"/>
        <v>300.21237958268239</v>
      </c>
      <c r="Y31" s="366">
        <f t="shared" si="36"/>
        <v>203000</v>
      </c>
      <c r="Z31" s="178">
        <f t="shared" si="28"/>
        <v>1.478878717156071E-3</v>
      </c>
      <c r="AA31" s="471">
        <f t="shared" si="29"/>
        <v>641</v>
      </c>
      <c r="AB31" s="352"/>
      <c r="AC31" s="38">
        <v>150</v>
      </c>
      <c r="AD31" s="644">
        <v>50.25</v>
      </c>
      <c r="AE31" s="645">
        <v>49.48</v>
      </c>
      <c r="AF31" s="645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19">
        <f t="shared" si="34"/>
        <v>641</v>
      </c>
      <c r="AO31" s="1114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14"/>
      <c r="BD31" s="1114"/>
      <c r="BE31" s="195"/>
      <c r="BF31" s="1114"/>
      <c r="BG31" s="1114"/>
      <c r="BH31" s="176"/>
      <c r="BI31" s="1114"/>
      <c r="BJ31" s="176"/>
      <c r="BK31" s="195"/>
      <c r="BL31" s="195"/>
      <c r="BM31" s="176"/>
      <c r="BN31" s="195"/>
      <c r="BO31" s="176"/>
      <c r="BP31" s="1114"/>
      <c r="BQ31" s="195"/>
      <c r="BR31" s="176"/>
      <c r="BS31" s="176"/>
      <c r="BT31" s="273"/>
      <c r="BU31" s="176"/>
      <c r="BV31" s="176"/>
      <c r="BW31" s="176"/>
      <c r="BX31" s="1115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16"/>
      <c r="DC31" s="195"/>
    </row>
    <row r="32" spans="1:143" ht="16.5" customHeight="1">
      <c r="A32" s="1401" t="s">
        <v>201</v>
      </c>
      <c r="B32" s="1387">
        <v>1.4318</v>
      </c>
      <c r="C32" s="295" t="s">
        <v>37</v>
      </c>
      <c r="D32" s="132" t="s">
        <v>51</v>
      </c>
      <c r="E32" s="295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3">
        <v>508</v>
      </c>
      <c r="K32" s="361">
        <v>829</v>
      </c>
      <c r="L32" s="348" t="s">
        <v>41</v>
      </c>
      <c r="M32" s="165" t="s">
        <v>41</v>
      </c>
      <c r="N32" s="498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59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0">
        <f t="shared" si="35"/>
        <v>568.93478230428877</v>
      </c>
      <c r="Y32" s="365">
        <f t="shared" si="36"/>
        <v>206000</v>
      </c>
      <c r="Z32" s="164">
        <f t="shared" si="28"/>
        <v>2.7618193315742173E-3</v>
      </c>
      <c r="AA32" s="499">
        <f t="shared" si="29"/>
        <v>829</v>
      </c>
      <c r="AB32" s="161"/>
      <c r="AC32" s="40">
        <v>150</v>
      </c>
      <c r="AD32" s="646">
        <v>50.25</v>
      </c>
      <c r="AE32" s="647">
        <v>25.03</v>
      </c>
      <c r="AF32" s="647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28">
        <f t="shared" si="34"/>
        <v>829</v>
      </c>
      <c r="AO32" s="1114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14"/>
      <c r="BD32" s="1114"/>
      <c r="BE32" s="195"/>
      <c r="BF32" s="1114"/>
      <c r="BG32" s="1114"/>
      <c r="BH32" s="176"/>
      <c r="BI32" s="1114"/>
      <c r="BJ32" s="176"/>
      <c r="BK32" s="195"/>
      <c r="BL32" s="195"/>
      <c r="BM32" s="176"/>
      <c r="BN32" s="195"/>
      <c r="BO32" s="176"/>
      <c r="BP32" s="1114"/>
      <c r="BQ32" s="195"/>
      <c r="BR32" s="176"/>
      <c r="BS32" s="176"/>
      <c r="BT32" s="273"/>
      <c r="BU32" s="176"/>
      <c r="BV32" s="176"/>
      <c r="BW32" s="176"/>
      <c r="BX32" s="1115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16"/>
      <c r="DC32" s="195"/>
    </row>
    <row r="33" spans="1:109" ht="16.5" customHeight="1">
      <c r="A33" s="1402"/>
      <c r="B33" s="1388"/>
      <c r="C33" s="295" t="s">
        <v>37</v>
      </c>
      <c r="D33" s="133" t="s">
        <v>52</v>
      </c>
      <c r="E33" s="295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3">
        <v>508</v>
      </c>
      <c r="K33" s="361">
        <v>829</v>
      </c>
      <c r="L33" s="359" t="s">
        <v>41</v>
      </c>
      <c r="M33" s="173" t="s">
        <v>41</v>
      </c>
      <c r="N33" s="501">
        <f t="shared" si="21"/>
        <v>508</v>
      </c>
      <c r="O33" s="360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59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1">
        <f t="shared" si="35"/>
        <v>540.46230571372405</v>
      </c>
      <c r="Y33" s="365">
        <f t="shared" si="36"/>
        <v>206000</v>
      </c>
      <c r="Z33" s="164">
        <f t="shared" si="28"/>
        <v>2.623603425794777E-3</v>
      </c>
      <c r="AA33" s="499">
        <f t="shared" si="29"/>
        <v>829</v>
      </c>
      <c r="AB33" s="369"/>
      <c r="AC33" s="39">
        <v>240.5</v>
      </c>
      <c r="AD33" s="642">
        <v>80.05</v>
      </c>
      <c r="AE33" s="643">
        <v>39.979999999999997</v>
      </c>
      <c r="AF33" s="643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28">
        <f t="shared" si="34"/>
        <v>829</v>
      </c>
      <c r="AO33" s="1114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14"/>
      <c r="BD33" s="1114"/>
      <c r="BE33" s="195"/>
      <c r="BF33" s="1114"/>
      <c r="BG33" s="1114"/>
      <c r="BH33" s="176"/>
      <c r="BI33" s="1114"/>
      <c r="BJ33" s="176"/>
      <c r="BK33" s="195"/>
      <c r="BL33" s="195"/>
      <c r="BM33" s="176"/>
      <c r="BN33" s="195"/>
      <c r="BO33" s="176"/>
      <c r="BP33" s="1114"/>
      <c r="BQ33" s="195"/>
      <c r="BR33" s="176"/>
      <c r="BS33" s="176"/>
      <c r="BT33" s="273"/>
      <c r="BU33" s="176"/>
      <c r="BV33" s="176"/>
      <c r="BW33" s="176"/>
      <c r="BX33" s="1115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16"/>
      <c r="DC33" s="195"/>
    </row>
    <row r="34" spans="1:109" ht="16.5" customHeight="1">
      <c r="A34" s="1402"/>
      <c r="B34" s="1388"/>
      <c r="C34" s="295" t="s">
        <v>37</v>
      </c>
      <c r="D34" s="133" t="s">
        <v>53</v>
      </c>
      <c r="E34" s="295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3">
        <v>508</v>
      </c>
      <c r="K34" s="361">
        <v>829</v>
      </c>
      <c r="L34" s="359" t="s">
        <v>41</v>
      </c>
      <c r="M34" s="173" t="s">
        <v>41</v>
      </c>
      <c r="N34" s="501">
        <f t="shared" si="21"/>
        <v>508</v>
      </c>
      <c r="O34" s="360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59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1">
        <f t="shared" si="35"/>
        <v>535.09038724759125</v>
      </c>
      <c r="Y34" s="365">
        <f t="shared" si="36"/>
        <v>206000</v>
      </c>
      <c r="Z34" s="164">
        <f t="shared" si="28"/>
        <v>2.597526151687336E-3</v>
      </c>
      <c r="AA34" s="499">
        <f t="shared" si="29"/>
        <v>829</v>
      </c>
      <c r="AB34" s="369"/>
      <c r="AC34" s="39">
        <v>300</v>
      </c>
      <c r="AD34" s="642">
        <v>100.45</v>
      </c>
      <c r="AE34" s="643">
        <v>50.05</v>
      </c>
      <c r="AF34" s="643">
        <v>3.02</v>
      </c>
      <c r="AG34" s="373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28">
        <f t="shared" si="34"/>
        <v>829</v>
      </c>
      <c r="AO34" s="1114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14"/>
      <c r="BD34" s="1114"/>
      <c r="BE34" s="195"/>
      <c r="BF34" s="1114"/>
      <c r="BG34" s="1114"/>
      <c r="BH34" s="176"/>
      <c r="BI34" s="1114"/>
      <c r="BJ34" s="176"/>
      <c r="BK34" s="195"/>
      <c r="BL34" s="195"/>
      <c r="BM34" s="176"/>
      <c r="BN34" s="195"/>
      <c r="BO34" s="176"/>
      <c r="BP34" s="1114"/>
      <c r="BQ34" s="195"/>
      <c r="BR34" s="176"/>
      <c r="BS34" s="176"/>
      <c r="BT34" s="273"/>
      <c r="BU34" s="176"/>
      <c r="BV34" s="176"/>
      <c r="BW34" s="176"/>
      <c r="BX34" s="1115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16"/>
      <c r="DC34" s="195"/>
    </row>
    <row r="35" spans="1:109" ht="15.75" customHeight="1">
      <c r="A35" s="1402"/>
      <c r="B35" s="1388"/>
      <c r="C35" s="295" t="s">
        <v>37</v>
      </c>
      <c r="D35" s="133" t="s">
        <v>53</v>
      </c>
      <c r="E35" s="295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3">
        <v>508</v>
      </c>
      <c r="K35" s="361">
        <v>829</v>
      </c>
      <c r="L35" s="359" t="s">
        <v>41</v>
      </c>
      <c r="M35" s="173" t="s">
        <v>41</v>
      </c>
      <c r="N35" s="501">
        <f t="shared" si="21"/>
        <v>508</v>
      </c>
      <c r="O35" s="360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59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1">
        <f t="shared" si="35"/>
        <v>533.53139078824586</v>
      </c>
      <c r="Y35" s="365">
        <f t="shared" si="36"/>
        <v>206000</v>
      </c>
      <c r="Z35" s="164">
        <f t="shared" si="28"/>
        <v>2.5899582077099316E-3</v>
      </c>
      <c r="AA35" s="499">
        <f t="shared" si="29"/>
        <v>829</v>
      </c>
      <c r="AB35" s="369"/>
      <c r="AC35" s="39">
        <v>300</v>
      </c>
      <c r="AD35" s="642">
        <v>100.45</v>
      </c>
      <c r="AE35" s="643">
        <v>50.05</v>
      </c>
      <c r="AF35" s="643">
        <v>3.01</v>
      </c>
      <c r="AG35" s="373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28">
        <f t="shared" si="34"/>
        <v>829</v>
      </c>
      <c r="AO35" s="1114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14"/>
      <c r="BD35" s="1114"/>
      <c r="BE35" s="195"/>
      <c r="BF35" s="1114"/>
      <c r="BG35" s="1114"/>
      <c r="BH35" s="176"/>
      <c r="BI35" s="1114"/>
      <c r="BJ35" s="176"/>
      <c r="BK35" s="195"/>
      <c r="BL35" s="195"/>
      <c r="BM35" s="176"/>
      <c r="BN35" s="195"/>
      <c r="BO35" s="176"/>
      <c r="BP35" s="1114"/>
      <c r="BQ35" s="195"/>
      <c r="BR35" s="176"/>
      <c r="BS35" s="176"/>
      <c r="BT35" s="273"/>
      <c r="BU35" s="176"/>
      <c r="BV35" s="176"/>
      <c r="BW35" s="176"/>
      <c r="BX35" s="1115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16"/>
      <c r="DC35" s="195"/>
    </row>
    <row r="36" spans="1:109" ht="16.5" customHeight="1" thickBot="1">
      <c r="A36" s="1403"/>
      <c r="B36" s="1389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76">
        <v>508</v>
      </c>
      <c r="K36" s="192">
        <v>829</v>
      </c>
      <c r="L36" s="350" t="s">
        <v>41</v>
      </c>
      <c r="M36" s="190" t="s">
        <v>41</v>
      </c>
      <c r="N36" s="480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0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78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3">
        <f t="shared" si="29"/>
        <v>829</v>
      </c>
      <c r="AB36" s="185"/>
      <c r="AC36" s="41">
        <v>450.5</v>
      </c>
      <c r="AD36" s="648">
        <v>150.5</v>
      </c>
      <c r="AE36" s="649">
        <v>50</v>
      </c>
      <c r="AF36" s="649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8">
        <f t="shared" si="34"/>
        <v>829</v>
      </c>
      <c r="AO36" s="1114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14"/>
      <c r="BD36" s="1114"/>
      <c r="BE36" s="195"/>
      <c r="BF36" s="1114"/>
      <c r="BG36" s="1114"/>
      <c r="BH36" s="176"/>
      <c r="BI36" s="1114"/>
      <c r="BJ36" s="176"/>
      <c r="BK36" s="195"/>
      <c r="BL36" s="195"/>
      <c r="BM36" s="176"/>
      <c r="BN36" s="195"/>
      <c r="BO36" s="176"/>
      <c r="BP36" s="1114"/>
      <c r="BQ36" s="195"/>
      <c r="BR36" s="176"/>
      <c r="BS36" s="176"/>
      <c r="BT36" s="273"/>
      <c r="BU36" s="176"/>
      <c r="BV36" s="176"/>
      <c r="BW36" s="176"/>
      <c r="BX36" s="1115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16"/>
      <c r="DC36" s="195"/>
    </row>
    <row r="37" spans="1:109" ht="13.15">
      <c r="I37" s="504"/>
      <c r="X37" s="485"/>
      <c r="Y37" s="505"/>
      <c r="Z37" s="505"/>
      <c r="AA37" s="485"/>
      <c r="AK37" s="487"/>
      <c r="AL37" s="487"/>
      <c r="AM37" s="438"/>
      <c r="AN37" s="487"/>
      <c r="CO37" s="173"/>
      <c r="CP37" s="506"/>
      <c r="CS37" s="246"/>
      <c r="CT37" s="173"/>
      <c r="CU37" s="507"/>
      <c r="CV37" s="493"/>
      <c r="CW37" s="493"/>
      <c r="CX37" s="493"/>
      <c r="CY37" s="493"/>
      <c r="CZ37" s="493"/>
      <c r="DA37" s="493"/>
      <c r="DB37" s="491"/>
      <c r="DC37" s="493"/>
      <c r="DD37" s="493"/>
      <c r="DE37" s="493"/>
    </row>
    <row r="38" spans="1:109">
      <c r="AH38" s="176"/>
      <c r="CC38" s="328"/>
      <c r="CG38" s="285"/>
      <c r="CH38" s="285"/>
      <c r="CI38" s="285"/>
      <c r="CU38" s="379"/>
      <c r="CV38" s="493"/>
      <c r="CW38" s="495"/>
      <c r="CX38" s="495"/>
      <c r="CY38" s="493"/>
      <c r="CZ38" s="495"/>
      <c r="DA38" s="493"/>
      <c r="DB38" s="491"/>
      <c r="DC38" s="495"/>
      <c r="DD38" s="497"/>
      <c r="DE38" s="493"/>
    </row>
    <row r="39" spans="1:109" ht="14.25">
      <c r="CC39" s="328"/>
      <c r="CG39" s="285"/>
      <c r="CH39" s="136"/>
      <c r="CI39" s="285"/>
      <c r="CU39" s="508"/>
      <c r="CV39" s="497"/>
      <c r="CW39" s="497"/>
      <c r="CX39" s="497"/>
      <c r="CY39" s="497"/>
      <c r="CZ39" s="497"/>
      <c r="DA39" s="497"/>
      <c r="DB39" s="491"/>
      <c r="DC39" s="497"/>
      <c r="DD39" s="497"/>
      <c r="DE39" s="497"/>
    </row>
    <row r="40" spans="1:109" ht="14.25">
      <c r="CC40" s="328"/>
      <c r="CG40" s="285"/>
      <c r="CH40" s="136"/>
      <c r="CI40" s="285"/>
    </row>
    <row r="41" spans="1:109" ht="14.65" thickBot="1">
      <c r="CC41" s="328"/>
      <c r="CG41" s="285"/>
      <c r="CH41" s="136"/>
      <c r="CI41" s="285"/>
    </row>
    <row r="42" spans="1:109" ht="17.25" customHeight="1" thickBot="1">
      <c r="A42" s="733"/>
      <c r="B42" s="734"/>
      <c r="C42" s="734"/>
      <c r="D42" s="734"/>
      <c r="E42" s="734"/>
      <c r="F42" s="734"/>
      <c r="G42" s="734"/>
      <c r="H42" s="734"/>
      <c r="I42" s="734"/>
      <c r="J42" s="1302" t="s">
        <v>333</v>
      </c>
      <c r="K42" s="1303"/>
      <c r="L42" s="1303"/>
      <c r="M42" s="1304"/>
      <c r="N42" s="1302" t="s">
        <v>0</v>
      </c>
      <c r="O42" s="1303"/>
      <c r="P42" s="1303"/>
      <c r="Q42" s="1303"/>
      <c r="R42" s="1303"/>
      <c r="S42" s="1303"/>
      <c r="T42" s="1303"/>
      <c r="U42" s="1299" t="s">
        <v>148</v>
      </c>
      <c r="V42" s="1300"/>
      <c r="W42" s="1300"/>
      <c r="X42" s="1300"/>
      <c r="Y42" s="1301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  <c r="BG42" s="286"/>
      <c r="BH42" s="286"/>
      <c r="BI42" s="286"/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6"/>
      <c r="BV42" s="286"/>
      <c r="BW42" s="286"/>
      <c r="BX42" s="286"/>
      <c r="BY42" s="1114"/>
      <c r="BZ42" s="1116"/>
      <c r="CA42" s="1116"/>
      <c r="CB42" s="1116"/>
      <c r="CC42" s="1116"/>
      <c r="CD42" s="1116"/>
      <c r="CE42" s="1116"/>
      <c r="CJ42" s="285"/>
    </row>
    <row r="43" spans="1:109" ht="18" customHeight="1">
      <c r="A43" s="1345" t="s">
        <v>2</v>
      </c>
      <c r="B43" s="1347" t="s">
        <v>3</v>
      </c>
      <c r="C43" s="1314" t="s">
        <v>4</v>
      </c>
      <c r="D43" s="48" t="s">
        <v>5</v>
      </c>
      <c r="E43" s="1316" t="s">
        <v>184</v>
      </c>
      <c r="F43" s="1338" t="s">
        <v>16</v>
      </c>
      <c r="G43" s="1340" t="s">
        <v>143</v>
      </c>
      <c r="H43" s="1308" t="s">
        <v>7</v>
      </c>
      <c r="I43" s="1335" t="s">
        <v>144</v>
      </c>
      <c r="J43" s="28" t="s">
        <v>334</v>
      </c>
      <c r="K43" s="678" t="s">
        <v>335</v>
      </c>
      <c r="L43" s="721" t="s">
        <v>336</v>
      </c>
      <c r="M43" s="635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26" t="s">
        <v>199</v>
      </c>
      <c r="X43" s="1126" t="s">
        <v>196</v>
      </c>
      <c r="Y43" s="728"/>
      <c r="Z43" s="1114"/>
      <c r="AA43" s="1116"/>
      <c r="AB43" s="1116"/>
      <c r="AC43" s="1116"/>
      <c r="AD43" s="1116"/>
      <c r="AE43" s="1116"/>
      <c r="AF43" s="1116"/>
      <c r="AG43" s="1116"/>
      <c r="AH43" s="1116"/>
      <c r="AI43" s="1116"/>
      <c r="AJ43" s="1114"/>
      <c r="AK43" s="1116"/>
      <c r="AL43" s="1116"/>
      <c r="AM43" s="1116"/>
      <c r="AN43" s="1116"/>
      <c r="AO43" s="1116"/>
      <c r="AP43" s="1116"/>
      <c r="AQ43" s="1116"/>
      <c r="AR43" s="1116"/>
      <c r="AS43" s="1116"/>
      <c r="AT43" s="1116"/>
      <c r="AU43" s="1116"/>
      <c r="AV43" s="1116"/>
      <c r="AW43" s="1116"/>
      <c r="AX43" s="1116"/>
      <c r="AY43" s="1116"/>
      <c r="AZ43" s="1116"/>
      <c r="BA43" s="1116"/>
      <c r="BB43" s="1116"/>
      <c r="BC43" s="1116"/>
      <c r="BD43" s="1116"/>
      <c r="BE43" s="1116"/>
      <c r="BF43" s="1116"/>
      <c r="BG43" s="1116"/>
      <c r="BH43" s="1120"/>
      <c r="BI43" s="1155"/>
      <c r="BJ43" s="287"/>
      <c r="BK43" s="287"/>
      <c r="BL43" s="325"/>
      <c r="BM43" s="325"/>
      <c r="BN43" s="1120"/>
      <c r="BO43" s="1115"/>
      <c r="BP43" s="1144"/>
      <c r="BQ43" s="1114"/>
      <c r="BR43" s="1145"/>
      <c r="BS43" s="1114"/>
      <c r="BT43" s="1114"/>
      <c r="BU43" s="1114"/>
      <c r="BV43" s="1114"/>
      <c r="BW43" s="1114"/>
      <c r="BX43" s="1114"/>
      <c r="BY43" s="1114"/>
      <c r="BZ43" s="1114"/>
      <c r="CA43" s="1114"/>
      <c r="CB43" s="1114"/>
      <c r="CC43" s="1114"/>
      <c r="CD43" s="1114"/>
      <c r="CE43" s="1114"/>
      <c r="CJ43" s="285"/>
    </row>
    <row r="44" spans="1:109" ht="15.4" thickBot="1">
      <c r="A44" s="1346"/>
      <c r="B44" s="1348"/>
      <c r="C44" s="1315"/>
      <c r="D44" s="197"/>
      <c r="E44" s="1317"/>
      <c r="F44" s="1339"/>
      <c r="G44" s="1341"/>
      <c r="H44" s="1337"/>
      <c r="I44" s="1336"/>
      <c r="J44" s="481" t="s">
        <v>181</v>
      </c>
      <c r="K44" s="722" t="s">
        <v>23</v>
      </c>
      <c r="L44" s="722" t="s">
        <v>181</v>
      </c>
      <c r="M44" s="723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27" t="s">
        <v>24</v>
      </c>
      <c r="X44" s="70" t="s">
        <v>23</v>
      </c>
      <c r="Y44" s="729"/>
      <c r="Z44" s="1116"/>
      <c r="AA44" s="1114"/>
      <c r="AB44" s="1114"/>
      <c r="AC44" s="1114"/>
      <c r="AD44" s="1114"/>
      <c r="AE44" s="1114"/>
      <c r="AF44" s="1114"/>
      <c r="AG44" s="1114"/>
      <c r="AH44" s="1114"/>
      <c r="AI44" s="1114"/>
      <c r="AJ44" s="1116"/>
      <c r="AK44" s="1114"/>
      <c r="AL44" s="1114"/>
      <c r="AM44" s="1114"/>
      <c r="AN44" s="1114"/>
      <c r="AO44" s="1114"/>
      <c r="AP44" s="1114"/>
      <c r="AQ44" s="1116"/>
      <c r="AR44" s="1120"/>
      <c r="AS44" s="1120"/>
      <c r="AT44" s="1114"/>
      <c r="AU44" s="1114"/>
      <c r="AV44" s="1114"/>
      <c r="AW44" s="1114"/>
      <c r="AX44" s="1114"/>
      <c r="AY44" s="1120"/>
      <c r="AZ44" s="1120"/>
      <c r="BA44" s="1114"/>
      <c r="BB44" s="1114"/>
      <c r="BC44" s="1114"/>
      <c r="BD44" s="1114"/>
      <c r="BE44" s="1114"/>
      <c r="BF44" s="1116"/>
      <c r="BG44" s="1116"/>
      <c r="BH44" s="1120"/>
      <c r="BI44" s="1120"/>
      <c r="BJ44" s="287"/>
      <c r="BK44" s="287"/>
      <c r="BL44" s="1114"/>
      <c r="BM44" s="1116"/>
      <c r="BN44" s="1116"/>
      <c r="BO44" s="1115"/>
      <c r="BP44" s="1144"/>
      <c r="BQ44" s="1114"/>
      <c r="BR44" s="1145"/>
      <c r="BS44" s="1114"/>
      <c r="BT44" s="1114"/>
      <c r="BU44" s="1114"/>
      <c r="BV44" s="1114"/>
      <c r="BW44" s="1114"/>
      <c r="BX44" s="1114"/>
      <c r="BY44" s="1114"/>
      <c r="BZ44" s="1114"/>
      <c r="CA44" s="1114"/>
      <c r="CB44" s="1114"/>
      <c r="CC44" s="1114"/>
      <c r="CD44" s="1114"/>
      <c r="CE44" s="1114"/>
      <c r="CJ44" s="285"/>
    </row>
    <row r="45" spans="1:109" ht="15" customHeight="1">
      <c r="A45" s="1349" t="s">
        <v>202</v>
      </c>
      <c r="B45" s="1318">
        <v>1.4300999999999999</v>
      </c>
      <c r="C45" s="121" t="s">
        <v>57</v>
      </c>
      <c r="D45" s="201" t="s">
        <v>58</v>
      </c>
      <c r="E45" s="658" t="s">
        <v>39</v>
      </c>
      <c r="F45" s="17" t="s">
        <v>40</v>
      </c>
      <c r="G45" s="89">
        <f t="shared" ref="G45:G75" si="37">U45*T45*0.001</f>
        <v>119.30319</v>
      </c>
      <c r="H45" s="703">
        <v>152.76</v>
      </c>
      <c r="I45" s="175">
        <f>H45/G45</f>
        <v>1.2804351669054279</v>
      </c>
      <c r="J45" s="509">
        <v>279</v>
      </c>
      <c r="K45" s="667">
        <v>641</v>
      </c>
      <c r="L45" s="724">
        <v>279</v>
      </c>
      <c r="M45" s="663">
        <v>641</v>
      </c>
      <c r="N45" s="713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20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14"/>
      <c r="AN45" s="176"/>
      <c r="AO45" s="176"/>
      <c r="AP45" s="1114"/>
      <c r="AQ45" s="1114"/>
      <c r="AR45" s="176"/>
      <c r="AS45" s="176"/>
      <c r="AT45" s="176"/>
      <c r="AU45" s="176"/>
      <c r="AV45" s="176"/>
      <c r="AW45" s="176"/>
      <c r="AX45" s="176"/>
      <c r="AY45" s="176"/>
      <c r="AZ45" s="1114"/>
      <c r="BA45" s="195"/>
      <c r="BB45" s="176"/>
      <c r="BC45" s="176"/>
      <c r="BD45" s="176"/>
      <c r="BE45" s="176"/>
      <c r="BF45" s="176"/>
      <c r="BG45" s="176"/>
      <c r="BH45" s="1115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14"/>
      <c r="CB45" s="226"/>
      <c r="CC45" s="591"/>
      <c r="CD45" s="1116"/>
      <c r="CE45" s="700"/>
      <c r="CJ45" s="285"/>
    </row>
    <row r="46" spans="1:109" ht="15.75" customHeight="1">
      <c r="A46" s="1350"/>
      <c r="B46" s="1319"/>
      <c r="C46" s="295" t="s">
        <v>57</v>
      </c>
      <c r="D46" s="201" t="s">
        <v>59</v>
      </c>
      <c r="E46" s="658" t="s">
        <v>39</v>
      </c>
      <c r="F46" s="17" t="s">
        <v>40</v>
      </c>
      <c r="G46" s="89">
        <f t="shared" si="37"/>
        <v>197.90184240000002</v>
      </c>
      <c r="H46" s="703">
        <v>192.81</v>
      </c>
      <c r="I46" s="175">
        <f t="shared" ref="I46:I63" si="39">H46/G46</f>
        <v>0.97427086914275229</v>
      </c>
      <c r="J46" s="509">
        <v>279</v>
      </c>
      <c r="K46" s="667">
        <v>641</v>
      </c>
      <c r="L46" s="501">
        <v>279</v>
      </c>
      <c r="M46" s="687">
        <v>641</v>
      </c>
      <c r="N46" s="714">
        <v>300</v>
      </c>
      <c r="O46" s="656">
        <v>50</v>
      </c>
      <c r="P46" s="656">
        <v>98.9</v>
      </c>
      <c r="Q46" s="656">
        <v>2.93</v>
      </c>
      <c r="R46" s="656">
        <v>2.94</v>
      </c>
      <c r="S46" s="656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20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14"/>
      <c r="AN46" s="176"/>
      <c r="AO46" s="176"/>
      <c r="AP46" s="1114"/>
      <c r="AQ46" s="1114"/>
      <c r="AR46" s="176"/>
      <c r="AS46" s="176"/>
      <c r="AT46" s="176"/>
      <c r="AU46" s="176"/>
      <c r="AV46" s="176"/>
      <c r="AW46" s="176"/>
      <c r="AX46" s="176"/>
      <c r="AY46" s="176"/>
      <c r="AZ46" s="1114"/>
      <c r="BA46" s="195"/>
      <c r="BB46" s="176"/>
      <c r="BC46" s="176"/>
      <c r="BD46" s="1114"/>
      <c r="BE46" s="176"/>
      <c r="BF46" s="176"/>
      <c r="BG46" s="176"/>
      <c r="BH46" s="1115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14"/>
      <c r="CB46" s="226"/>
      <c r="CC46" s="591"/>
      <c r="CD46" s="1116"/>
      <c r="CE46" s="700"/>
      <c r="CJ46" s="285"/>
    </row>
    <row r="47" spans="1:109" ht="15.75" customHeight="1">
      <c r="A47" s="1350"/>
      <c r="B47" s="1319"/>
      <c r="C47" s="295" t="s">
        <v>57</v>
      </c>
      <c r="D47" s="201" t="s">
        <v>60</v>
      </c>
      <c r="E47" s="658" t="s">
        <v>39</v>
      </c>
      <c r="F47" s="17" t="s">
        <v>40</v>
      </c>
      <c r="G47" s="89">
        <f t="shared" si="37"/>
        <v>159.49595789999998</v>
      </c>
      <c r="H47" s="703">
        <v>171.08</v>
      </c>
      <c r="I47" s="175">
        <f t="shared" si="39"/>
        <v>1.07262906378645</v>
      </c>
      <c r="J47" s="509">
        <v>279</v>
      </c>
      <c r="K47" s="667">
        <v>641</v>
      </c>
      <c r="L47" s="501">
        <v>279</v>
      </c>
      <c r="M47" s="687">
        <v>641</v>
      </c>
      <c r="N47" s="714">
        <v>300</v>
      </c>
      <c r="O47" s="656">
        <v>101.25</v>
      </c>
      <c r="P47" s="656">
        <v>49.7</v>
      </c>
      <c r="Q47" s="656">
        <v>2.94</v>
      </c>
      <c r="R47" s="656">
        <v>2.93</v>
      </c>
      <c r="S47" s="656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20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14"/>
      <c r="AN47" s="176"/>
      <c r="AO47" s="176"/>
      <c r="AP47" s="1114"/>
      <c r="AQ47" s="1114"/>
      <c r="AR47" s="176"/>
      <c r="AS47" s="176"/>
      <c r="AT47" s="176"/>
      <c r="AU47" s="176"/>
      <c r="AV47" s="176"/>
      <c r="AW47" s="176"/>
      <c r="AX47" s="176"/>
      <c r="AY47" s="176"/>
      <c r="AZ47" s="1114"/>
      <c r="BA47" s="195"/>
      <c r="BB47" s="176"/>
      <c r="BC47" s="176"/>
      <c r="BD47" s="1114"/>
      <c r="BE47" s="176"/>
      <c r="BF47" s="176"/>
      <c r="BG47" s="176"/>
      <c r="BH47" s="1115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14"/>
      <c r="CB47" s="226"/>
      <c r="CC47" s="591"/>
      <c r="CD47" s="1116"/>
      <c r="CE47" s="700"/>
      <c r="CJ47" s="285"/>
    </row>
    <row r="48" spans="1:109" ht="15.75" customHeight="1">
      <c r="A48" s="1350"/>
      <c r="B48" s="1319"/>
      <c r="C48" s="295" t="s">
        <v>57</v>
      </c>
      <c r="D48" s="201" t="s">
        <v>61</v>
      </c>
      <c r="E48" s="658" t="s">
        <v>39</v>
      </c>
      <c r="F48" s="17" t="s">
        <v>40</v>
      </c>
      <c r="G48" s="89">
        <f t="shared" si="37"/>
        <v>201.37009139999998</v>
      </c>
      <c r="H48" s="703">
        <v>199.94</v>
      </c>
      <c r="I48" s="175">
        <f t="shared" si="39"/>
        <v>0.99289819361923382</v>
      </c>
      <c r="J48" s="509">
        <v>279</v>
      </c>
      <c r="K48" s="667">
        <v>641</v>
      </c>
      <c r="L48" s="501">
        <v>279</v>
      </c>
      <c r="M48" s="687">
        <v>641</v>
      </c>
      <c r="N48" s="714">
        <v>300</v>
      </c>
      <c r="O48" s="656">
        <v>101.3</v>
      </c>
      <c r="P48" s="656">
        <v>75.2</v>
      </c>
      <c r="Q48" s="656">
        <v>2.94</v>
      </c>
      <c r="R48" s="656">
        <v>2.93</v>
      </c>
      <c r="S48" s="656">
        <f t="shared" si="40"/>
        <v>2.93</v>
      </c>
      <c r="T48" s="162">
        <f t="shared" si="38"/>
        <v>721.75659999999993</v>
      </c>
      <c r="U48" s="198">
        <f t="shared" si="41"/>
        <v>279</v>
      </c>
      <c r="V48" s="1120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14"/>
      <c r="AN48" s="176"/>
      <c r="AO48" s="176"/>
      <c r="AP48" s="1114"/>
      <c r="AQ48" s="1114"/>
      <c r="AR48" s="176"/>
      <c r="AS48" s="176"/>
      <c r="AT48" s="176"/>
      <c r="AU48" s="176"/>
      <c r="AV48" s="176"/>
      <c r="AW48" s="176"/>
      <c r="AX48" s="176"/>
      <c r="AY48" s="176"/>
      <c r="AZ48" s="1114"/>
      <c r="BA48" s="195"/>
      <c r="BB48" s="176"/>
      <c r="BC48" s="176"/>
      <c r="BD48" s="1114"/>
      <c r="BE48" s="176"/>
      <c r="BF48" s="176"/>
      <c r="BG48" s="176"/>
      <c r="BH48" s="1115"/>
      <c r="BI48" s="226"/>
      <c r="BJ48" s="195"/>
      <c r="BK48" s="510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14"/>
      <c r="CB48" s="226"/>
      <c r="CC48" s="591"/>
      <c r="CD48" s="1116"/>
      <c r="CE48" s="700"/>
      <c r="CJ48" s="285"/>
    </row>
    <row r="49" spans="1:88" ht="17.25" customHeight="1">
      <c r="A49" s="1350"/>
      <c r="B49" s="1319"/>
      <c r="C49" s="295" t="s">
        <v>57</v>
      </c>
      <c r="D49" s="201" t="s">
        <v>62</v>
      </c>
      <c r="E49" s="658" t="s">
        <v>39</v>
      </c>
      <c r="F49" s="17" t="s">
        <v>40</v>
      </c>
      <c r="G49" s="89">
        <f t="shared" si="37"/>
        <v>240.67510920000001</v>
      </c>
      <c r="H49" s="703">
        <v>203.37</v>
      </c>
      <c r="I49" s="175">
        <f t="shared" si="39"/>
        <v>0.84499805848639042</v>
      </c>
      <c r="J49" s="509">
        <v>279</v>
      </c>
      <c r="K49" s="667">
        <v>641</v>
      </c>
      <c r="L49" s="501">
        <v>279</v>
      </c>
      <c r="M49" s="687">
        <v>641</v>
      </c>
      <c r="N49" s="714">
        <v>300</v>
      </c>
      <c r="O49" s="656">
        <v>101.2</v>
      </c>
      <c r="P49" s="656">
        <v>99.7</v>
      </c>
      <c r="Q49" s="656">
        <v>2.93</v>
      </c>
      <c r="R49" s="656">
        <v>2.92</v>
      </c>
      <c r="S49" s="656">
        <f t="shared" si="40"/>
        <v>2.92</v>
      </c>
      <c r="T49" s="162">
        <f t="shared" si="38"/>
        <v>862.63480000000004</v>
      </c>
      <c r="U49" s="198">
        <f t="shared" si="41"/>
        <v>279</v>
      </c>
      <c r="V49" s="1120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14"/>
      <c r="AN49" s="176"/>
      <c r="AO49" s="176"/>
      <c r="AP49" s="1114"/>
      <c r="AQ49" s="1114"/>
      <c r="AR49" s="176"/>
      <c r="AS49" s="176"/>
      <c r="AT49" s="176"/>
      <c r="AU49" s="176"/>
      <c r="AV49" s="176"/>
      <c r="AW49" s="176"/>
      <c r="AX49" s="176"/>
      <c r="AY49" s="176"/>
      <c r="AZ49" s="1114"/>
      <c r="BA49" s="195"/>
      <c r="BB49" s="176"/>
      <c r="BC49" s="176"/>
      <c r="BD49" s="1114"/>
      <c r="BE49" s="176"/>
      <c r="BF49" s="176"/>
      <c r="BG49" s="176"/>
      <c r="BH49" s="1115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14"/>
      <c r="CB49" s="226"/>
      <c r="CC49" s="591"/>
      <c r="CD49" s="1116"/>
      <c r="CE49" s="700"/>
      <c r="CJ49" s="285"/>
    </row>
    <row r="50" spans="1:88" ht="14.25" customHeight="1">
      <c r="A50" s="1350"/>
      <c r="B50" s="1319"/>
      <c r="C50" s="295" t="s">
        <v>57</v>
      </c>
      <c r="D50" s="201" t="s">
        <v>63</v>
      </c>
      <c r="E50" s="658" t="s">
        <v>39</v>
      </c>
      <c r="F50" s="17" t="s">
        <v>40</v>
      </c>
      <c r="G50" s="89">
        <f t="shared" si="37"/>
        <v>282.21519599999999</v>
      </c>
      <c r="H50" s="703">
        <v>207.72</v>
      </c>
      <c r="I50" s="175">
        <f t="shared" si="39"/>
        <v>0.73603407238212648</v>
      </c>
      <c r="J50" s="509">
        <v>279</v>
      </c>
      <c r="K50" s="667">
        <v>641</v>
      </c>
      <c r="L50" s="501">
        <v>279</v>
      </c>
      <c r="M50" s="687">
        <v>641</v>
      </c>
      <c r="N50" s="714">
        <v>450</v>
      </c>
      <c r="O50" s="656">
        <v>150.9</v>
      </c>
      <c r="P50" s="656">
        <v>99.6</v>
      </c>
      <c r="Q50" s="656">
        <v>2.93</v>
      </c>
      <c r="R50" s="656">
        <v>2.95</v>
      </c>
      <c r="S50" s="656">
        <f t="shared" si="40"/>
        <v>2.93</v>
      </c>
      <c r="T50" s="162">
        <f t="shared" si="38"/>
        <v>1011.5239999999999</v>
      </c>
      <c r="U50" s="198">
        <f t="shared" si="41"/>
        <v>279</v>
      </c>
      <c r="V50" s="1120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14"/>
      <c r="AN50" s="176"/>
      <c r="AO50" s="176"/>
      <c r="AP50" s="1114"/>
      <c r="AQ50" s="1114"/>
      <c r="AR50" s="176"/>
      <c r="AS50" s="176"/>
      <c r="AT50" s="176"/>
      <c r="AU50" s="176"/>
      <c r="AV50" s="176"/>
      <c r="AW50" s="176"/>
      <c r="AX50" s="176"/>
      <c r="AY50" s="176"/>
      <c r="AZ50" s="1114"/>
      <c r="BA50" s="195"/>
      <c r="BB50" s="176"/>
      <c r="BC50" s="176"/>
      <c r="BD50" s="1114"/>
      <c r="BE50" s="176"/>
      <c r="BF50" s="176"/>
      <c r="BG50" s="176"/>
      <c r="BH50" s="1115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14"/>
      <c r="CB50" s="226"/>
      <c r="CC50" s="591"/>
      <c r="CD50" s="1116"/>
      <c r="CE50" s="700"/>
      <c r="CJ50" s="285"/>
    </row>
    <row r="51" spans="1:88" ht="16.5" customHeight="1">
      <c r="A51" s="1350"/>
      <c r="B51" s="1319"/>
      <c r="C51" s="295" t="s">
        <v>57</v>
      </c>
      <c r="D51" s="201" t="s">
        <v>64</v>
      </c>
      <c r="E51" s="658" t="s">
        <v>39</v>
      </c>
      <c r="F51" s="17" t="s">
        <v>40</v>
      </c>
      <c r="G51" s="89">
        <f t="shared" si="37"/>
        <v>323.01509580000004</v>
      </c>
      <c r="H51" s="703">
        <v>206.07</v>
      </c>
      <c r="I51" s="175">
        <f t="shared" si="39"/>
        <v>0.63795780036110616</v>
      </c>
      <c r="J51" s="509">
        <v>279</v>
      </c>
      <c r="K51" s="667">
        <v>641</v>
      </c>
      <c r="L51" s="501">
        <v>279</v>
      </c>
      <c r="M51" s="687">
        <v>641</v>
      </c>
      <c r="N51" s="714">
        <v>600</v>
      </c>
      <c r="O51" s="656">
        <v>200.7</v>
      </c>
      <c r="P51" s="656">
        <v>100.15</v>
      </c>
      <c r="Q51" s="656">
        <v>2.93</v>
      </c>
      <c r="R51" s="656">
        <v>2.93</v>
      </c>
      <c r="S51" s="656">
        <f t="shared" si="40"/>
        <v>2.93</v>
      </c>
      <c r="T51" s="162">
        <f t="shared" si="38"/>
        <v>1157.7601999999999</v>
      </c>
      <c r="U51" s="198">
        <f t="shared" si="41"/>
        <v>279</v>
      </c>
      <c r="V51" s="1120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14"/>
      <c r="AN51" s="176"/>
      <c r="AO51" s="176"/>
      <c r="AP51" s="1114"/>
      <c r="AQ51" s="1114"/>
      <c r="AR51" s="176"/>
      <c r="AS51" s="176"/>
      <c r="AT51" s="176"/>
      <c r="AU51" s="176"/>
      <c r="AV51" s="176"/>
      <c r="AW51" s="176"/>
      <c r="AX51" s="176"/>
      <c r="AY51" s="176"/>
      <c r="AZ51" s="1114"/>
      <c r="BA51" s="195"/>
      <c r="BB51" s="176"/>
      <c r="BC51" s="176"/>
      <c r="BD51" s="1114"/>
      <c r="BE51" s="176"/>
      <c r="BF51" s="176"/>
      <c r="BG51" s="176"/>
      <c r="BH51" s="1115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14"/>
      <c r="CB51" s="226"/>
      <c r="CC51" s="591"/>
      <c r="CD51" s="1116"/>
      <c r="CE51" s="700"/>
    </row>
    <row r="52" spans="1:88" ht="17.25" customHeight="1">
      <c r="A52" s="1351"/>
      <c r="B52" s="1320"/>
      <c r="C52" s="661" t="s">
        <v>57</v>
      </c>
      <c r="D52" s="209" t="s">
        <v>65</v>
      </c>
      <c r="E52" s="679" t="s">
        <v>39</v>
      </c>
      <c r="F52" s="18" t="s">
        <v>40</v>
      </c>
      <c r="G52" s="90">
        <f t="shared" si="37"/>
        <v>407.41002900000001</v>
      </c>
      <c r="H52" s="703">
        <v>231.41</v>
      </c>
      <c r="I52" s="467">
        <f t="shared" si="39"/>
        <v>0.5680027086422067</v>
      </c>
      <c r="J52" s="511">
        <v>279</v>
      </c>
      <c r="K52" s="665">
        <v>641</v>
      </c>
      <c r="L52" s="502">
        <v>279</v>
      </c>
      <c r="M52" s="664">
        <v>641</v>
      </c>
      <c r="N52" s="715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56">
        <f t="shared" si="40"/>
        <v>2.94</v>
      </c>
      <c r="T52" s="183">
        <f t="shared" si="38"/>
        <v>1460.251</v>
      </c>
      <c r="U52" s="29">
        <f t="shared" si="41"/>
        <v>279</v>
      </c>
      <c r="V52" s="1127">
        <v>203000</v>
      </c>
      <c r="W52" s="730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14"/>
      <c r="AN52" s="176"/>
      <c r="AO52" s="176"/>
      <c r="AP52" s="1114"/>
      <c r="AQ52" s="1114"/>
      <c r="AR52" s="176"/>
      <c r="AS52" s="176"/>
      <c r="AT52" s="176"/>
      <c r="AU52" s="176"/>
      <c r="AV52" s="176"/>
      <c r="AW52" s="176"/>
      <c r="AX52" s="176"/>
      <c r="AY52" s="176"/>
      <c r="AZ52" s="1114"/>
      <c r="BA52" s="195"/>
      <c r="BB52" s="176"/>
      <c r="BC52" s="176"/>
      <c r="BD52" s="1114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14"/>
      <c r="CB52" s="226"/>
      <c r="CC52" s="591"/>
      <c r="CD52" s="1116"/>
      <c r="CE52" s="700"/>
    </row>
    <row r="53" spans="1:88" ht="15" customHeight="1">
      <c r="A53" s="1349" t="s">
        <v>202</v>
      </c>
      <c r="B53" s="1318">
        <v>1.4318</v>
      </c>
      <c r="C53" s="295" t="s">
        <v>57</v>
      </c>
      <c r="D53" s="212" t="s">
        <v>58</v>
      </c>
      <c r="E53" s="658" t="s">
        <v>39</v>
      </c>
      <c r="F53" s="17" t="s">
        <v>40</v>
      </c>
      <c r="G53" s="213">
        <f t="shared" si="37"/>
        <v>221.4149496</v>
      </c>
      <c r="H53" s="704">
        <v>253.36</v>
      </c>
      <c r="I53" s="175">
        <f t="shared" si="39"/>
        <v>1.1442768451620398</v>
      </c>
      <c r="J53" s="512">
        <v>508</v>
      </c>
      <c r="K53" s="159">
        <v>829</v>
      </c>
      <c r="L53" s="498">
        <v>508</v>
      </c>
      <c r="M53" s="205">
        <v>829</v>
      </c>
      <c r="N53" s="713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20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14"/>
      <c r="AN53" s="176"/>
      <c r="AO53" s="176"/>
      <c r="AP53" s="1114"/>
      <c r="AQ53" s="1114"/>
      <c r="AR53" s="176"/>
      <c r="AS53" s="176"/>
      <c r="AT53" s="176"/>
      <c r="AU53" s="176"/>
      <c r="AV53" s="176"/>
      <c r="AW53" s="176"/>
      <c r="AX53" s="176"/>
      <c r="AY53" s="176"/>
      <c r="AZ53" s="1114"/>
      <c r="BA53" s="195"/>
      <c r="BB53" s="176"/>
      <c r="BC53" s="176"/>
      <c r="BD53" s="1114"/>
      <c r="BE53" s="176"/>
      <c r="BF53" s="176"/>
      <c r="BG53" s="176"/>
      <c r="BH53" s="1115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14"/>
      <c r="CB53" s="226"/>
      <c r="CC53" s="591"/>
      <c r="CD53" s="1116"/>
      <c r="CE53" s="700"/>
    </row>
    <row r="54" spans="1:88" ht="14.25" customHeight="1">
      <c r="A54" s="1350"/>
      <c r="B54" s="1319"/>
      <c r="C54" s="295" t="s">
        <v>57</v>
      </c>
      <c r="D54" s="201" t="s">
        <v>59</v>
      </c>
      <c r="E54" s="658" t="s">
        <v>39</v>
      </c>
      <c r="F54" s="17" t="s">
        <v>40</v>
      </c>
      <c r="G54" s="213">
        <f t="shared" si="37"/>
        <v>371.11035759999999</v>
      </c>
      <c r="H54" s="705">
        <v>289.64999999999998</v>
      </c>
      <c r="I54" s="175">
        <f t="shared" si="39"/>
        <v>0.78049559670926305</v>
      </c>
      <c r="J54" s="509">
        <v>508</v>
      </c>
      <c r="K54" s="667">
        <v>829</v>
      </c>
      <c r="L54" s="501">
        <v>508</v>
      </c>
      <c r="M54" s="687">
        <v>829</v>
      </c>
      <c r="N54" s="714">
        <v>300</v>
      </c>
      <c r="O54" s="60">
        <v>51.6</v>
      </c>
      <c r="P54" s="656">
        <v>99.2</v>
      </c>
      <c r="Q54" s="656">
        <v>2.99</v>
      </c>
      <c r="R54" s="656">
        <v>3.01</v>
      </c>
      <c r="S54" s="656">
        <f t="shared" si="40"/>
        <v>2.99</v>
      </c>
      <c r="T54" s="162">
        <f t="shared" si="38"/>
        <v>730.53219999999999</v>
      </c>
      <c r="U54" s="198">
        <f t="shared" si="41"/>
        <v>508</v>
      </c>
      <c r="V54" s="1120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14"/>
      <c r="AN54" s="176"/>
      <c r="AO54" s="176"/>
      <c r="AP54" s="1114"/>
      <c r="AQ54" s="1114"/>
      <c r="AR54" s="176"/>
      <c r="AS54" s="176"/>
      <c r="AT54" s="176"/>
      <c r="AU54" s="176"/>
      <c r="AV54" s="176"/>
      <c r="AW54" s="176"/>
      <c r="AX54" s="176"/>
      <c r="AY54" s="176"/>
      <c r="AZ54" s="1114"/>
      <c r="BA54" s="195"/>
      <c r="BB54" s="176"/>
      <c r="BC54" s="176"/>
      <c r="BD54" s="1114"/>
      <c r="BE54" s="176"/>
      <c r="BF54" s="176"/>
      <c r="BG54" s="176"/>
      <c r="BH54" s="1115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14"/>
      <c r="CA54" s="1114"/>
      <c r="CB54" s="226"/>
      <c r="CC54" s="1116"/>
      <c r="CD54" s="1116"/>
      <c r="CE54" s="700"/>
    </row>
    <row r="55" spans="1:88" ht="15" customHeight="1">
      <c r="A55" s="1350"/>
      <c r="B55" s="1319"/>
      <c r="C55" s="295" t="s">
        <v>57</v>
      </c>
      <c r="D55" s="201" t="s">
        <v>60</v>
      </c>
      <c r="E55" s="658" t="s">
        <v>39</v>
      </c>
      <c r="F55" s="17" t="s">
        <v>40</v>
      </c>
      <c r="G55" s="213">
        <f t="shared" si="37"/>
        <v>300.32319919999998</v>
      </c>
      <c r="H55" s="705">
        <v>279.52999999999997</v>
      </c>
      <c r="I55" s="175">
        <f t="shared" si="39"/>
        <v>0.93076392614560288</v>
      </c>
      <c r="J55" s="509">
        <v>508</v>
      </c>
      <c r="K55" s="667">
        <v>829</v>
      </c>
      <c r="L55" s="501">
        <v>508</v>
      </c>
      <c r="M55" s="687">
        <v>829</v>
      </c>
      <c r="N55" s="714">
        <v>300</v>
      </c>
      <c r="O55" s="60">
        <v>101.3</v>
      </c>
      <c r="P55" s="656">
        <v>50.25</v>
      </c>
      <c r="Q55" s="656">
        <v>3.03</v>
      </c>
      <c r="R55" s="656">
        <v>3.01</v>
      </c>
      <c r="S55" s="656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20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14"/>
      <c r="AN55" s="176"/>
      <c r="AO55" s="176"/>
      <c r="AP55" s="1114"/>
      <c r="AQ55" s="1114"/>
      <c r="AR55" s="176"/>
      <c r="AS55" s="176"/>
      <c r="AT55" s="176"/>
      <c r="AU55" s="176"/>
      <c r="AV55" s="176"/>
      <c r="AW55" s="176"/>
      <c r="AX55" s="176"/>
      <c r="AY55" s="176"/>
      <c r="AZ55" s="1114"/>
      <c r="BA55" s="195"/>
      <c r="BB55" s="176"/>
      <c r="BC55" s="176"/>
      <c r="BD55" s="1114"/>
      <c r="BE55" s="176"/>
      <c r="BF55" s="176"/>
      <c r="BG55" s="176"/>
      <c r="BH55" s="1115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14"/>
      <c r="CA55" s="1114"/>
      <c r="CB55" s="226"/>
      <c r="CC55" s="1116"/>
      <c r="CD55" s="1116"/>
      <c r="CE55" s="700"/>
    </row>
    <row r="56" spans="1:88" ht="15" customHeight="1">
      <c r="A56" s="1350"/>
      <c r="B56" s="1319"/>
      <c r="C56" s="295" t="s">
        <v>57</v>
      </c>
      <c r="D56" s="201" t="s">
        <v>61</v>
      </c>
      <c r="E56" s="658" t="s">
        <v>39</v>
      </c>
      <c r="F56" s="17" t="s">
        <v>40</v>
      </c>
      <c r="G56" s="213">
        <f t="shared" si="37"/>
        <v>375.34184519999997</v>
      </c>
      <c r="H56" s="705">
        <v>309.89999999999998</v>
      </c>
      <c r="I56" s="175">
        <f t="shared" si="39"/>
        <v>0.8256473504436217</v>
      </c>
      <c r="J56" s="509">
        <v>508</v>
      </c>
      <c r="K56" s="667">
        <v>829</v>
      </c>
      <c r="L56" s="501">
        <v>508</v>
      </c>
      <c r="M56" s="687">
        <v>829</v>
      </c>
      <c r="N56" s="714">
        <v>300</v>
      </c>
      <c r="O56" s="60">
        <v>102.05</v>
      </c>
      <c r="P56" s="656">
        <v>74.8</v>
      </c>
      <c r="Q56" s="656">
        <v>3.02</v>
      </c>
      <c r="R56" s="656">
        <v>2.99</v>
      </c>
      <c r="S56" s="656">
        <f t="shared" si="40"/>
        <v>2.99</v>
      </c>
      <c r="T56" s="162">
        <f t="shared" si="38"/>
        <v>738.86189999999999</v>
      </c>
      <c r="U56" s="198">
        <f t="shared" si="41"/>
        <v>508</v>
      </c>
      <c r="V56" s="1120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14"/>
      <c r="AN56" s="176"/>
      <c r="AO56" s="176"/>
      <c r="AP56" s="1114"/>
      <c r="AQ56" s="1114"/>
      <c r="AR56" s="176"/>
      <c r="AS56" s="176"/>
      <c r="AT56" s="176"/>
      <c r="AU56" s="176"/>
      <c r="AV56" s="176"/>
      <c r="AW56" s="176"/>
      <c r="AX56" s="176"/>
      <c r="AY56" s="176"/>
      <c r="AZ56" s="1114"/>
      <c r="BA56" s="195"/>
      <c r="BB56" s="176"/>
      <c r="BC56" s="176"/>
      <c r="BD56" s="1114"/>
      <c r="BE56" s="176"/>
      <c r="BF56" s="176"/>
      <c r="BG56" s="176"/>
      <c r="BH56" s="1115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14"/>
      <c r="CA56" s="1114"/>
      <c r="CB56" s="226"/>
      <c r="CC56" s="1116"/>
      <c r="CD56" s="1116"/>
      <c r="CE56" s="700"/>
    </row>
    <row r="57" spans="1:88" ht="15" customHeight="1">
      <c r="A57" s="1350"/>
      <c r="B57" s="1319"/>
      <c r="C57" s="295" t="s">
        <v>57</v>
      </c>
      <c r="D57" s="201" t="s">
        <v>62</v>
      </c>
      <c r="E57" s="658" t="s">
        <v>39</v>
      </c>
      <c r="F57" s="17" t="s">
        <v>40</v>
      </c>
      <c r="G57" s="213">
        <f t="shared" si="37"/>
        <v>451.50369440000003</v>
      </c>
      <c r="H57" s="703">
        <v>323.35000000000002</v>
      </c>
      <c r="I57" s="175">
        <f t="shared" si="39"/>
        <v>0.71616246779485937</v>
      </c>
      <c r="J57" s="509">
        <v>508</v>
      </c>
      <c r="K57" s="667">
        <v>829</v>
      </c>
      <c r="L57" s="501">
        <v>508</v>
      </c>
      <c r="M57" s="687">
        <v>829</v>
      </c>
      <c r="N57" s="714">
        <v>300</v>
      </c>
      <c r="O57" s="60">
        <v>100.3</v>
      </c>
      <c r="P57" s="656">
        <v>99.7</v>
      </c>
      <c r="Q57" s="656">
        <v>3.03</v>
      </c>
      <c r="R57" s="656">
        <v>3.02</v>
      </c>
      <c r="S57" s="656">
        <f t="shared" si="40"/>
        <v>3.02</v>
      </c>
      <c r="T57" s="162">
        <f t="shared" si="38"/>
        <v>888.78680000000008</v>
      </c>
      <c r="U57" s="198">
        <f t="shared" si="41"/>
        <v>508</v>
      </c>
      <c r="V57" s="1120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14"/>
      <c r="AN57" s="176"/>
      <c r="AO57" s="176"/>
      <c r="AP57" s="1114"/>
      <c r="AQ57" s="1114"/>
      <c r="AR57" s="176"/>
      <c r="AS57" s="176"/>
      <c r="AT57" s="176"/>
      <c r="AU57" s="176"/>
      <c r="AV57" s="176"/>
      <c r="AW57" s="176"/>
      <c r="AX57" s="176"/>
      <c r="AY57" s="176"/>
      <c r="AZ57" s="1114"/>
      <c r="BA57" s="195"/>
      <c r="BB57" s="176"/>
      <c r="BC57" s="176"/>
      <c r="BD57" s="1114"/>
      <c r="BE57" s="176"/>
      <c r="BF57" s="176"/>
      <c r="BG57" s="176"/>
      <c r="BH57" s="1115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14"/>
      <c r="CA57" s="1114"/>
      <c r="CB57" s="226"/>
      <c r="CC57" s="1116"/>
      <c r="CD57" s="1116"/>
      <c r="CE57" s="700"/>
    </row>
    <row r="58" spans="1:88" ht="16.5" customHeight="1">
      <c r="A58" s="1350"/>
      <c r="B58" s="1319"/>
      <c r="C58" s="295" t="s">
        <v>57</v>
      </c>
      <c r="D58" s="201" t="s">
        <v>63</v>
      </c>
      <c r="E58" s="658" t="s">
        <v>39</v>
      </c>
      <c r="F58" s="17" t="s">
        <v>40</v>
      </c>
      <c r="G58" s="213">
        <f t="shared" si="37"/>
        <v>529.05345039999997</v>
      </c>
      <c r="H58" s="703">
        <v>310.11</v>
      </c>
      <c r="I58" s="175">
        <f t="shared" si="39"/>
        <v>0.58616005578554686</v>
      </c>
      <c r="J58" s="509">
        <v>508</v>
      </c>
      <c r="K58" s="667">
        <v>829</v>
      </c>
      <c r="L58" s="501">
        <v>508</v>
      </c>
      <c r="M58" s="687">
        <v>829</v>
      </c>
      <c r="N58" s="714">
        <v>450</v>
      </c>
      <c r="O58" s="60">
        <v>151.25</v>
      </c>
      <c r="P58" s="656">
        <v>99.5</v>
      </c>
      <c r="Q58" s="656">
        <v>3.03</v>
      </c>
      <c r="R58" s="656">
        <v>3.02</v>
      </c>
      <c r="S58" s="656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20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14"/>
      <c r="AN58" s="176"/>
      <c r="AO58" s="176"/>
      <c r="AP58" s="1114"/>
      <c r="AQ58" s="1114"/>
      <c r="AR58" s="176"/>
      <c r="AS58" s="176"/>
      <c r="AT58" s="176"/>
      <c r="AU58" s="176"/>
      <c r="AV58" s="176"/>
      <c r="AW58" s="176"/>
      <c r="AX58" s="176"/>
      <c r="AY58" s="176"/>
      <c r="AZ58" s="1114"/>
      <c r="BA58" s="195"/>
      <c r="BB58" s="176"/>
      <c r="BC58" s="176"/>
      <c r="BD58" s="1114"/>
      <c r="BE58" s="176"/>
      <c r="BF58" s="176"/>
      <c r="BG58" s="176"/>
      <c r="BH58" s="1115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14"/>
      <c r="CA58" s="1114"/>
      <c r="CB58" s="226"/>
      <c r="CC58" s="1116"/>
      <c r="CD58" s="1116"/>
      <c r="CE58" s="700"/>
    </row>
    <row r="59" spans="1:88" ht="15.75" customHeight="1">
      <c r="A59" s="1350"/>
      <c r="B59" s="1319"/>
      <c r="C59" s="295" t="s">
        <v>57</v>
      </c>
      <c r="D59" s="201" t="s">
        <v>64</v>
      </c>
      <c r="E59" s="658" t="s">
        <v>39</v>
      </c>
      <c r="F59" s="17" t="s">
        <v>40</v>
      </c>
      <c r="G59" s="213">
        <f t="shared" si="37"/>
        <v>606.70978480000008</v>
      </c>
      <c r="H59" s="703">
        <v>311.48</v>
      </c>
      <c r="I59" s="175">
        <f t="shared" si="39"/>
        <v>0.51339208267867054</v>
      </c>
      <c r="J59" s="509">
        <v>508</v>
      </c>
      <c r="K59" s="667">
        <v>829</v>
      </c>
      <c r="L59" s="501">
        <v>508</v>
      </c>
      <c r="M59" s="687">
        <v>829</v>
      </c>
      <c r="N59" s="714">
        <v>600</v>
      </c>
      <c r="O59" s="60">
        <v>201.95</v>
      </c>
      <c r="P59" s="656">
        <v>100.1</v>
      </c>
      <c r="Q59" s="656">
        <v>3.01</v>
      </c>
      <c r="R59" s="656">
        <v>3.02</v>
      </c>
      <c r="S59" s="656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20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14"/>
      <c r="AN59" s="176"/>
      <c r="AO59" s="176"/>
      <c r="AP59" s="1114"/>
      <c r="AQ59" s="1114"/>
      <c r="AR59" s="176"/>
      <c r="AS59" s="176"/>
      <c r="AT59" s="176"/>
      <c r="AU59" s="176"/>
      <c r="AV59" s="176"/>
      <c r="AW59" s="176"/>
      <c r="AX59" s="176"/>
      <c r="AY59" s="176"/>
      <c r="AZ59" s="1114"/>
      <c r="BA59" s="195"/>
      <c r="BB59" s="176"/>
      <c r="BC59" s="176"/>
      <c r="BD59" s="1114"/>
      <c r="BE59" s="176"/>
      <c r="BF59" s="176"/>
      <c r="BG59" s="176"/>
      <c r="BH59" s="1115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14"/>
      <c r="CA59" s="1114"/>
      <c r="CB59" s="226"/>
      <c r="CC59" s="1116"/>
      <c r="CD59" s="1116"/>
      <c r="CE59" s="700"/>
    </row>
    <row r="60" spans="1:88" ht="15.75" customHeight="1">
      <c r="A60" s="1351"/>
      <c r="B60" s="1320"/>
      <c r="C60" s="661" t="s">
        <v>57</v>
      </c>
      <c r="D60" s="209" t="s">
        <v>65</v>
      </c>
      <c r="E60" s="679" t="s">
        <v>39</v>
      </c>
      <c r="F60" s="18" t="s">
        <v>40</v>
      </c>
      <c r="G60" s="214">
        <f t="shared" si="37"/>
        <v>758.20198879999998</v>
      </c>
      <c r="H60" s="706">
        <v>359.71</v>
      </c>
      <c r="I60" s="182">
        <f t="shared" si="39"/>
        <v>0.47442502830849864</v>
      </c>
      <c r="J60" s="511">
        <v>508</v>
      </c>
      <c r="K60" s="665">
        <v>829</v>
      </c>
      <c r="L60" s="502">
        <v>508</v>
      </c>
      <c r="M60" s="664">
        <v>829</v>
      </c>
      <c r="N60" s="716">
        <v>600</v>
      </c>
      <c r="O60" s="210">
        <v>201.4</v>
      </c>
      <c r="P60" s="688">
        <v>149.75</v>
      </c>
      <c r="Q60" s="688">
        <v>3.02</v>
      </c>
      <c r="R60" s="688">
        <v>3.01</v>
      </c>
      <c r="S60" s="656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27">
        <v>206000</v>
      </c>
      <c r="W60" s="730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14"/>
      <c r="AN60" s="176"/>
      <c r="AO60" s="176"/>
      <c r="AP60" s="1114"/>
      <c r="AQ60" s="1114"/>
      <c r="AR60" s="176"/>
      <c r="AS60" s="176"/>
      <c r="AT60" s="176"/>
      <c r="AU60" s="176"/>
      <c r="AV60" s="176"/>
      <c r="AW60" s="176"/>
      <c r="AX60" s="176"/>
      <c r="AY60" s="176"/>
      <c r="AZ60" s="1114"/>
      <c r="BA60" s="195"/>
      <c r="BB60" s="176"/>
      <c r="BC60" s="176"/>
      <c r="BD60" s="1114"/>
      <c r="BE60" s="176"/>
      <c r="BF60" s="176"/>
      <c r="BG60" s="176"/>
      <c r="BH60" s="1115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14"/>
      <c r="CA60" s="1114"/>
      <c r="CB60" s="226"/>
      <c r="CC60" s="1116"/>
      <c r="CD60" s="1116"/>
      <c r="CE60" s="700"/>
    </row>
    <row r="61" spans="1:88" s="491" customFormat="1" ht="16.5" customHeight="1">
      <c r="A61" s="1372" t="s">
        <v>203</v>
      </c>
      <c r="B61" s="1329">
        <v>1.4300999999999999</v>
      </c>
      <c r="C61" s="1100" t="s">
        <v>57</v>
      </c>
      <c r="D61" s="1101" t="s">
        <v>66</v>
      </c>
      <c r="E61" s="141" t="s">
        <v>39</v>
      </c>
      <c r="F61" s="141" t="s">
        <v>67</v>
      </c>
      <c r="G61" s="1102">
        <f t="shared" si="37"/>
        <v>718.26378</v>
      </c>
      <c r="H61" s="1103">
        <v>885</v>
      </c>
      <c r="I61" s="1104">
        <f t="shared" si="39"/>
        <v>1.2321378644486292</v>
      </c>
      <c r="J61" s="1105">
        <v>299</v>
      </c>
      <c r="K61" s="445">
        <v>610</v>
      </c>
      <c r="L61" s="1106">
        <v>299</v>
      </c>
      <c r="M61" s="1107">
        <v>610</v>
      </c>
      <c r="N61" s="1108">
        <v>451</v>
      </c>
      <c r="O61" s="1109">
        <v>158.80000000000001</v>
      </c>
      <c r="P61" s="1109">
        <v>79.5</v>
      </c>
      <c r="Q61" s="1109">
        <v>9.86</v>
      </c>
      <c r="R61" s="1109">
        <v>6</v>
      </c>
      <c r="S61" s="1110">
        <f>3*2^0.5</f>
        <v>4.2426406871192857</v>
      </c>
      <c r="T61" s="304">
        <f t="shared" si="38"/>
        <v>2402.2200000000003</v>
      </c>
      <c r="U61" s="1111">
        <f t="shared" si="41"/>
        <v>299</v>
      </c>
      <c r="V61" s="141">
        <v>198000</v>
      </c>
      <c r="W61" s="1112">
        <f>U61/V61</f>
        <v>1.5101010101010101E-3</v>
      </c>
      <c r="X61" s="1109">
        <f t="shared" si="43"/>
        <v>609.99999999999989</v>
      </c>
      <c r="Y61" s="1113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14"/>
      <c r="AN61" s="176"/>
      <c r="AO61" s="176"/>
      <c r="AP61" s="1114"/>
      <c r="AQ61" s="1114"/>
      <c r="AR61" s="176"/>
      <c r="AS61" s="176"/>
      <c r="AT61" s="176"/>
      <c r="AU61" s="176"/>
      <c r="AV61" s="176"/>
      <c r="AW61" s="176"/>
      <c r="AX61" s="176"/>
      <c r="AY61" s="176"/>
      <c r="AZ61" s="1114"/>
      <c r="BA61" s="195"/>
      <c r="BB61" s="176"/>
      <c r="BC61" s="176"/>
      <c r="BD61" s="1114"/>
      <c r="BE61" s="176"/>
      <c r="BF61" s="176"/>
      <c r="BG61" s="176"/>
      <c r="BH61" s="1115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14"/>
      <c r="CA61" s="1114"/>
      <c r="CB61" s="226"/>
      <c r="CC61" s="1116"/>
      <c r="CD61" s="1116"/>
      <c r="CE61" s="700"/>
    </row>
    <row r="62" spans="1:88" ht="15.75" customHeight="1">
      <c r="A62" s="1372"/>
      <c r="B62" s="1329"/>
      <c r="C62" s="295" t="s">
        <v>57</v>
      </c>
      <c r="D62" s="201" t="s">
        <v>68</v>
      </c>
      <c r="E62" s="658" t="s">
        <v>39</v>
      </c>
      <c r="F62" s="658" t="s">
        <v>67</v>
      </c>
      <c r="G62" s="89">
        <f t="shared" si="37"/>
        <v>1209.309</v>
      </c>
      <c r="H62" s="705">
        <v>1440</v>
      </c>
      <c r="I62" s="175">
        <f t="shared" si="39"/>
        <v>1.1907626586753262</v>
      </c>
      <c r="J62" s="509">
        <v>300</v>
      </c>
      <c r="K62" s="667">
        <v>610</v>
      </c>
      <c r="L62" s="501">
        <v>300</v>
      </c>
      <c r="M62" s="687">
        <v>610</v>
      </c>
      <c r="N62" s="714">
        <v>447</v>
      </c>
      <c r="O62" s="656">
        <v>159.1</v>
      </c>
      <c r="P62" s="656">
        <v>160.75</v>
      </c>
      <c r="Q62" s="656">
        <v>9.94</v>
      </c>
      <c r="R62" s="656">
        <v>6</v>
      </c>
      <c r="S62" s="656">
        <f>3*2^0.5</f>
        <v>4.2426406871192857</v>
      </c>
      <c r="T62" s="162">
        <f t="shared" si="38"/>
        <v>4031.0299999999997</v>
      </c>
      <c r="U62" s="198">
        <f t="shared" si="41"/>
        <v>300</v>
      </c>
      <c r="V62" s="1120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14"/>
      <c r="AN62" s="176"/>
      <c r="AO62" s="176"/>
      <c r="AP62" s="1114"/>
      <c r="AQ62" s="1114"/>
      <c r="AR62" s="176"/>
      <c r="AS62" s="176"/>
      <c r="AT62" s="176"/>
      <c r="AU62" s="176"/>
      <c r="AV62" s="176"/>
      <c r="AW62" s="176"/>
      <c r="AX62" s="176"/>
      <c r="AY62" s="176"/>
      <c r="AZ62" s="1114"/>
      <c r="BA62" s="195"/>
      <c r="BB62" s="176"/>
      <c r="BC62" s="176"/>
      <c r="BD62" s="1114"/>
      <c r="BE62" s="176"/>
      <c r="BF62" s="176"/>
      <c r="BG62" s="176"/>
      <c r="BH62" s="1115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14"/>
      <c r="CA62" s="1114"/>
      <c r="CB62" s="226"/>
      <c r="CC62" s="1116"/>
      <c r="CD62" s="1116"/>
      <c r="CE62" s="700"/>
    </row>
    <row r="63" spans="1:88" ht="16.5" customHeight="1">
      <c r="A63" s="1372"/>
      <c r="B63" s="1330"/>
      <c r="C63" s="295" t="s">
        <v>57</v>
      </c>
      <c r="D63" s="215" t="s">
        <v>69</v>
      </c>
      <c r="E63" s="658" t="s">
        <v>39</v>
      </c>
      <c r="F63" s="658" t="s">
        <v>67</v>
      </c>
      <c r="G63" s="89">
        <f t="shared" si="37"/>
        <v>1489.3487999999998</v>
      </c>
      <c r="H63" s="705">
        <v>1430</v>
      </c>
      <c r="I63" s="175">
        <f t="shared" si="39"/>
        <v>0.96015117479532008</v>
      </c>
      <c r="J63" s="509">
        <v>300</v>
      </c>
      <c r="K63" s="667">
        <v>615</v>
      </c>
      <c r="L63" s="501">
        <v>300</v>
      </c>
      <c r="M63" s="687">
        <v>615</v>
      </c>
      <c r="N63" s="717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56">
        <f>3*2^0.5</f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20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14"/>
      <c r="AN63" s="176"/>
      <c r="AO63" s="176"/>
      <c r="AP63" s="1114"/>
      <c r="AQ63" s="1114"/>
      <c r="AR63" s="176"/>
      <c r="AS63" s="176"/>
      <c r="AT63" s="176"/>
      <c r="AU63" s="176"/>
      <c r="AV63" s="176"/>
      <c r="AW63" s="176"/>
      <c r="AX63" s="176"/>
      <c r="AY63" s="176"/>
      <c r="AZ63" s="1114"/>
      <c r="BA63" s="195"/>
      <c r="BB63" s="176"/>
      <c r="BC63" s="176"/>
      <c r="BD63" s="1114"/>
      <c r="BE63" s="176"/>
      <c r="BF63" s="176"/>
      <c r="BG63" s="176"/>
      <c r="BH63" s="1115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14"/>
      <c r="CA63" s="1114"/>
      <c r="CB63" s="226"/>
      <c r="CC63" s="1116"/>
      <c r="CD63" s="1116"/>
      <c r="CE63" s="700"/>
    </row>
    <row r="64" spans="1:88" ht="17.25" customHeight="1">
      <c r="A64" s="1372"/>
      <c r="B64" s="216">
        <v>1.4461999999999999</v>
      </c>
      <c r="C64" s="295" t="s">
        <v>57</v>
      </c>
      <c r="D64" s="217" t="s">
        <v>68</v>
      </c>
      <c r="E64" s="658" t="s">
        <v>39</v>
      </c>
      <c r="F64" s="658" t="s">
        <v>67</v>
      </c>
      <c r="G64" s="89">
        <f t="shared" si="37"/>
        <v>2181.8660399999999</v>
      </c>
      <c r="H64" s="705">
        <v>2590</v>
      </c>
      <c r="I64" s="175">
        <f>H64/G64</f>
        <v>1.1870572952315626</v>
      </c>
      <c r="J64" s="509">
        <v>522</v>
      </c>
      <c r="K64" s="667">
        <v>756</v>
      </c>
      <c r="L64" s="501">
        <v>522</v>
      </c>
      <c r="M64" s="664">
        <v>756</v>
      </c>
      <c r="N64" s="717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56">
        <f>3*2^0.5</f>
        <v>4.2426406871192857</v>
      </c>
      <c r="T64" s="183">
        <f t="shared" si="38"/>
        <v>4179.8200000000006</v>
      </c>
      <c r="U64" s="29">
        <f t="shared" si="41"/>
        <v>521.99999999999989</v>
      </c>
      <c r="V64" s="1127">
        <v>198000</v>
      </c>
      <c r="W64" s="730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14"/>
      <c r="AN64" s="176"/>
      <c r="AO64" s="176"/>
      <c r="AP64" s="1114"/>
      <c r="AQ64" s="1114"/>
      <c r="AR64" s="176"/>
      <c r="AS64" s="176"/>
      <c r="AT64" s="176"/>
      <c r="AU64" s="176"/>
      <c r="AV64" s="176"/>
      <c r="AW64" s="176"/>
      <c r="AX64" s="176"/>
      <c r="AY64" s="176"/>
      <c r="AZ64" s="1114"/>
      <c r="BA64" s="195"/>
      <c r="BB64" s="176"/>
      <c r="BC64" s="176"/>
      <c r="BD64" s="1114"/>
      <c r="BE64" s="176"/>
      <c r="BF64" s="176"/>
      <c r="BG64" s="176"/>
      <c r="BH64" s="1115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56"/>
      <c r="BV64" s="176"/>
      <c r="BW64" s="176"/>
      <c r="BX64" s="195"/>
      <c r="BY64" s="176"/>
      <c r="BZ64" s="1114"/>
      <c r="CA64" s="1114"/>
      <c r="CB64" s="226"/>
      <c r="CC64" s="1116"/>
      <c r="CD64" s="1116"/>
      <c r="CE64" s="700"/>
    </row>
    <row r="65" spans="1:97" ht="15" customHeight="1">
      <c r="A65" s="1352" t="s">
        <v>389</v>
      </c>
      <c r="B65" s="1331" t="s">
        <v>161</v>
      </c>
      <c r="C65" s="22" t="s">
        <v>57</v>
      </c>
      <c r="D65" s="513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07">
        <v>2978</v>
      </c>
      <c r="I65" s="431">
        <f>H65/G65</f>
        <v>1.1265984174374377</v>
      </c>
      <c r="J65" s="512">
        <v>546.5</v>
      </c>
      <c r="K65" s="382">
        <v>722.5</v>
      </c>
      <c r="L65" s="159">
        <v>504</v>
      </c>
      <c r="M65" s="687">
        <v>727.5</v>
      </c>
      <c r="N65" s="718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16">
        <v>214000</v>
      </c>
      <c r="W65" s="517">
        <f>U65/V65</f>
        <v>2.4969521195375389E-3</v>
      </c>
      <c r="X65" s="64">
        <f t="shared" si="43"/>
        <v>723.92967604929015</v>
      </c>
      <c r="Y65" s="726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14"/>
      <c r="AN65" s="176"/>
      <c r="AO65" s="176"/>
      <c r="AP65" s="1114"/>
      <c r="AQ65" s="1114"/>
      <c r="AR65" s="176"/>
      <c r="AS65" s="176"/>
      <c r="AT65" s="176"/>
      <c r="AU65" s="176"/>
      <c r="AV65" s="176"/>
      <c r="AW65" s="176"/>
      <c r="AX65" s="176"/>
      <c r="AY65" s="176"/>
      <c r="AZ65" s="1114"/>
      <c r="BA65" s="195"/>
      <c r="BB65" s="176"/>
      <c r="BC65" s="176"/>
      <c r="BD65" s="1114"/>
      <c r="BE65" s="176"/>
      <c r="BF65" s="176"/>
      <c r="BG65" s="176"/>
      <c r="BH65" s="1115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56"/>
      <c r="BV65" s="176"/>
      <c r="BW65" s="176"/>
      <c r="BX65" s="195"/>
      <c r="BY65" s="176"/>
      <c r="BZ65" s="1114"/>
      <c r="CA65" s="1114"/>
      <c r="CB65" s="226"/>
      <c r="CC65" s="1116"/>
      <c r="CD65" s="1116"/>
      <c r="CE65" s="700"/>
      <c r="CS65" s="440"/>
    </row>
    <row r="66" spans="1:97" ht="15" customHeight="1">
      <c r="A66" s="1353"/>
      <c r="B66" s="1332"/>
      <c r="C66" s="658" t="s">
        <v>57</v>
      </c>
      <c r="D66" s="515" t="s">
        <v>173</v>
      </c>
      <c r="E66" s="658" t="s">
        <v>73</v>
      </c>
      <c r="F66" s="658" t="s">
        <v>67</v>
      </c>
      <c r="G66" s="89">
        <f t="shared" si="37"/>
        <v>2163.2861699999999</v>
      </c>
      <c r="H66" s="708">
        <v>2540</v>
      </c>
      <c r="I66" s="435">
        <f t="shared" ref="I66:I90" si="44">H66/G66</f>
        <v>1.1741396192626703</v>
      </c>
      <c r="J66" s="662">
        <v>501</v>
      </c>
      <c r="K66" s="655">
        <v>768.5</v>
      </c>
      <c r="L66" s="667">
        <v>504</v>
      </c>
      <c r="M66" s="687">
        <v>727.5</v>
      </c>
      <c r="N66" s="719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56">
        <f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16">
        <v>215000</v>
      </c>
      <c r="W66" s="517">
        <f t="shared" si="42"/>
        <v>2.3348694982428969E-3</v>
      </c>
      <c r="X66" s="64">
        <f t="shared" si="43"/>
        <v>754.8751243296208</v>
      </c>
      <c r="Y66" s="727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14"/>
      <c r="AN66" s="176"/>
      <c r="AO66" s="176"/>
      <c r="AP66" s="1114"/>
      <c r="AQ66" s="1114"/>
      <c r="AR66" s="176"/>
      <c r="AS66" s="176"/>
      <c r="AT66" s="176"/>
      <c r="AU66" s="176"/>
      <c r="AV66" s="176"/>
      <c r="AW66" s="176"/>
      <c r="AX66" s="176"/>
      <c r="AY66" s="176"/>
      <c r="AZ66" s="1114"/>
      <c r="BA66" s="195"/>
      <c r="BB66" s="176"/>
      <c r="BC66" s="176"/>
      <c r="BD66" s="1114"/>
      <c r="BE66" s="176"/>
      <c r="BF66" s="176"/>
      <c r="BG66" s="176"/>
      <c r="BH66" s="1115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14"/>
      <c r="CA66" s="1114"/>
      <c r="CB66" s="226"/>
      <c r="CC66" s="1116"/>
      <c r="CD66" s="1116"/>
      <c r="CE66" s="700"/>
      <c r="CS66" s="440"/>
    </row>
    <row r="67" spans="1:97" ht="15" customHeight="1">
      <c r="A67" s="1353"/>
      <c r="B67" s="1332"/>
      <c r="C67" s="658" t="s">
        <v>57</v>
      </c>
      <c r="D67" s="515" t="s">
        <v>172</v>
      </c>
      <c r="E67" s="658" t="s">
        <v>73</v>
      </c>
      <c r="F67" s="658" t="s">
        <v>67</v>
      </c>
      <c r="G67" s="89">
        <f t="shared" si="37"/>
        <v>1697.6137392000001</v>
      </c>
      <c r="H67" s="708">
        <v>1849</v>
      </c>
      <c r="I67" s="435">
        <f t="shared" si="44"/>
        <v>1.0891759163491106</v>
      </c>
      <c r="J67" s="662">
        <v>504</v>
      </c>
      <c r="K67" s="655">
        <v>727.5</v>
      </c>
      <c r="L67" s="667">
        <v>516</v>
      </c>
      <c r="M67" s="687">
        <v>727.5</v>
      </c>
      <c r="N67" s="719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56">
        <f>MIN(Q67,R67)</f>
        <v>5.98</v>
      </c>
      <c r="T67" s="162">
        <f t="shared" si="38"/>
        <v>3341.9435999999996</v>
      </c>
      <c r="U67" s="198">
        <f t="shared" si="41"/>
        <v>507.97198947343099</v>
      </c>
      <c r="V67" s="516">
        <v>210000</v>
      </c>
      <c r="W67" s="517">
        <f t="shared" si="42"/>
        <v>2.4189142355877666E-3</v>
      </c>
      <c r="X67" s="64">
        <f t="shared" si="43"/>
        <v>727.5</v>
      </c>
      <c r="Y67" s="727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14"/>
      <c r="AN67" s="176"/>
      <c r="AO67" s="176"/>
      <c r="AP67" s="1114"/>
      <c r="AQ67" s="1114"/>
      <c r="AR67" s="176"/>
      <c r="AS67" s="176"/>
      <c r="AT67" s="176"/>
      <c r="AU67" s="176"/>
      <c r="AV67" s="176"/>
      <c r="AW67" s="176"/>
      <c r="AX67" s="176"/>
      <c r="AY67" s="176"/>
      <c r="AZ67" s="1114"/>
      <c r="BA67" s="195"/>
      <c r="BB67" s="176"/>
      <c r="BC67" s="176"/>
      <c r="BD67" s="1114"/>
      <c r="BE67" s="176"/>
      <c r="BF67" s="176"/>
      <c r="BG67" s="176"/>
      <c r="BH67" s="1115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14"/>
      <c r="CA67" s="1114"/>
      <c r="CB67" s="226"/>
      <c r="CC67" s="1116"/>
      <c r="CD67" s="1116"/>
      <c r="CE67" s="700"/>
      <c r="CS67" s="440"/>
    </row>
    <row r="68" spans="1:97" ht="15" customHeight="1">
      <c r="A68" s="1354"/>
      <c r="B68" s="1333"/>
      <c r="C68" s="679" t="s">
        <v>57</v>
      </c>
      <c r="D68" s="518" t="s">
        <v>171</v>
      </c>
      <c r="E68" s="679" t="s">
        <v>73</v>
      </c>
      <c r="F68" s="679" t="s">
        <v>67</v>
      </c>
      <c r="G68" s="90">
        <f t="shared" si="37"/>
        <v>1465.8381971999997</v>
      </c>
      <c r="H68" s="709">
        <v>1473</v>
      </c>
      <c r="I68" s="436">
        <f t="shared" si="44"/>
        <v>1.0048858071877786</v>
      </c>
      <c r="J68" s="674">
        <v>516</v>
      </c>
      <c r="K68" s="665">
        <v>727.5</v>
      </c>
      <c r="L68" s="665">
        <v>516</v>
      </c>
      <c r="M68" s="664">
        <v>727.5</v>
      </c>
      <c r="N68" s="720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>MIN(Q68,R68)</f>
        <v>6.01</v>
      </c>
      <c r="T68" s="183">
        <f t="shared" si="38"/>
        <v>2840.7716999999998</v>
      </c>
      <c r="U68" s="29">
        <f t="shared" si="41"/>
        <v>516</v>
      </c>
      <c r="V68" s="519">
        <v>195000</v>
      </c>
      <c r="W68" s="520">
        <f t="shared" si="42"/>
        <v>2.6461538461538463E-3</v>
      </c>
      <c r="X68" s="76">
        <f t="shared" si="43"/>
        <v>727.5</v>
      </c>
      <c r="Y68" s="330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14"/>
      <c r="AN68" s="176"/>
      <c r="AO68" s="176"/>
      <c r="AP68" s="1114"/>
      <c r="AQ68" s="1114"/>
      <c r="AR68" s="176"/>
      <c r="AS68" s="176"/>
      <c r="AT68" s="176"/>
      <c r="AU68" s="176"/>
      <c r="AV68" s="176"/>
      <c r="AW68" s="176"/>
      <c r="AX68" s="176"/>
      <c r="AY68" s="176"/>
      <c r="AZ68" s="1114"/>
      <c r="BA68" s="195"/>
      <c r="BB68" s="176"/>
      <c r="BC68" s="176"/>
      <c r="BD68" s="1114"/>
      <c r="BE68" s="176"/>
      <c r="BF68" s="176"/>
      <c r="BG68" s="176"/>
      <c r="BH68" s="1115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14"/>
      <c r="CA68" s="1114"/>
      <c r="CB68" s="226"/>
      <c r="CC68" s="1116"/>
      <c r="CD68" s="1116"/>
      <c r="CE68" s="700"/>
      <c r="CS68" s="440"/>
    </row>
    <row r="69" spans="1:97" ht="15" customHeight="1">
      <c r="A69" s="1370" t="s">
        <v>204</v>
      </c>
      <c r="B69" s="1332" t="s">
        <v>162</v>
      </c>
      <c r="C69" s="17" t="s">
        <v>57</v>
      </c>
      <c r="D69" s="521" t="s">
        <v>163</v>
      </c>
      <c r="E69" s="658" t="s">
        <v>39</v>
      </c>
      <c r="F69" s="658" t="s">
        <v>67</v>
      </c>
      <c r="G69" s="89">
        <f t="shared" si="37"/>
        <v>590.98500000000001</v>
      </c>
      <c r="H69" s="710">
        <v>680</v>
      </c>
      <c r="I69" s="435">
        <f>H69/G69</f>
        <v>1.1506214201714087</v>
      </c>
      <c r="J69" s="155">
        <v>345</v>
      </c>
      <c r="K69" s="655">
        <v>479</v>
      </c>
      <c r="L69" s="667">
        <v>345</v>
      </c>
      <c r="M69" s="687">
        <v>479</v>
      </c>
      <c r="N69" s="719">
        <v>399.5</v>
      </c>
      <c r="O69" s="64">
        <v>139.1</v>
      </c>
      <c r="P69" s="64">
        <v>79.2</v>
      </c>
      <c r="Q69" s="64">
        <v>6</v>
      </c>
      <c r="R69" s="64">
        <v>6</v>
      </c>
      <c r="S69" s="656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2">
        <v>220000</v>
      </c>
      <c r="W69" s="523">
        <f>U69/V69</f>
        <v>1.5681818181818182E-3</v>
      </c>
      <c r="X69" s="64">
        <f t="shared" si="43"/>
        <v>479</v>
      </c>
      <c r="Y69" s="1128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14"/>
      <c r="AN69" s="176"/>
      <c r="AO69" s="176"/>
      <c r="AP69" s="1114"/>
      <c r="AQ69" s="1114"/>
      <c r="AR69" s="176"/>
      <c r="AS69" s="176"/>
      <c r="AT69" s="176"/>
      <c r="AU69" s="176"/>
      <c r="AV69" s="176"/>
      <c r="AW69" s="176"/>
      <c r="AX69" s="176"/>
      <c r="AY69" s="176"/>
      <c r="AZ69" s="1114"/>
      <c r="BA69" s="195"/>
      <c r="BB69" s="176"/>
      <c r="BC69" s="176"/>
      <c r="BD69" s="1114"/>
      <c r="BE69" s="176"/>
      <c r="BF69" s="176"/>
      <c r="BG69" s="176"/>
      <c r="BH69" s="1115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14"/>
      <c r="CA69" s="1114"/>
      <c r="CB69" s="226"/>
      <c r="CC69" s="1116"/>
      <c r="CD69" s="1116"/>
      <c r="CE69" s="700"/>
    </row>
    <row r="70" spans="1:97" ht="15" customHeight="1">
      <c r="A70" s="1370"/>
      <c r="B70" s="1332"/>
      <c r="C70" s="17" t="s">
        <v>57</v>
      </c>
      <c r="D70" s="521" t="s">
        <v>164</v>
      </c>
      <c r="E70" s="658" t="s">
        <v>39</v>
      </c>
      <c r="F70" s="658" t="s">
        <v>67</v>
      </c>
      <c r="G70" s="89">
        <f t="shared" si="37"/>
        <v>678.75300000000004</v>
      </c>
      <c r="H70" s="711">
        <v>788</v>
      </c>
      <c r="I70" s="435">
        <f t="shared" si="44"/>
        <v>1.16095251144378</v>
      </c>
      <c r="J70" s="155">
        <v>345</v>
      </c>
      <c r="K70" s="655">
        <v>479</v>
      </c>
      <c r="L70" s="667">
        <v>345</v>
      </c>
      <c r="M70" s="687">
        <v>479</v>
      </c>
      <c r="N70" s="719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56">
        <f t="shared" ref="S70:S75" si="45">4*2^0.5</f>
        <v>5.6568542494923806</v>
      </c>
      <c r="T70" s="162">
        <f t="shared" ref="T70:T90" si="46">(O70-2*Q70)*R70+2*(P70*Q70)</f>
        <v>1967.4</v>
      </c>
      <c r="U70" s="198">
        <f t="shared" si="41"/>
        <v>345</v>
      </c>
      <c r="V70" s="522">
        <v>220000</v>
      </c>
      <c r="W70" s="523">
        <f>U70/V70</f>
        <v>1.5681818181818182E-3</v>
      </c>
      <c r="X70" s="64">
        <f t="shared" si="43"/>
        <v>478.99999999999989</v>
      </c>
      <c r="Y70" s="1128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14"/>
      <c r="AN70" s="176"/>
      <c r="AO70" s="176"/>
      <c r="AP70" s="1114"/>
      <c r="AQ70" s="1114"/>
      <c r="AR70" s="176"/>
      <c r="AS70" s="176"/>
      <c r="AT70" s="176"/>
      <c r="AU70" s="176"/>
      <c r="AV70" s="176"/>
      <c r="AW70" s="176"/>
      <c r="AX70" s="176"/>
      <c r="AY70" s="176"/>
      <c r="AZ70" s="1114"/>
      <c r="BA70" s="195"/>
      <c r="BB70" s="176"/>
      <c r="BC70" s="176"/>
      <c r="BD70" s="1114"/>
      <c r="BE70" s="176"/>
      <c r="BF70" s="176"/>
      <c r="BG70" s="176"/>
      <c r="BH70" s="1115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14"/>
      <c r="CA70" s="1114"/>
      <c r="CB70" s="226"/>
      <c r="CC70" s="1116"/>
      <c r="CD70" s="1116"/>
      <c r="CE70" s="700"/>
    </row>
    <row r="71" spans="1:97" ht="15" customHeight="1">
      <c r="A71" s="1370"/>
      <c r="B71" s="1332"/>
      <c r="C71" s="17" t="s">
        <v>57</v>
      </c>
      <c r="D71" s="521" t="s">
        <v>165</v>
      </c>
      <c r="E71" s="658" t="s">
        <v>39</v>
      </c>
      <c r="F71" s="658" t="s">
        <v>67</v>
      </c>
      <c r="G71" s="89">
        <f t="shared" si="37"/>
        <v>757.827</v>
      </c>
      <c r="H71" s="711">
        <v>871</v>
      </c>
      <c r="I71" s="435">
        <f t="shared" si="44"/>
        <v>1.1493388332693346</v>
      </c>
      <c r="J71" s="155">
        <v>345</v>
      </c>
      <c r="K71" s="655">
        <v>479</v>
      </c>
      <c r="L71" s="667">
        <v>345</v>
      </c>
      <c r="M71" s="687">
        <v>479</v>
      </c>
      <c r="N71" s="719">
        <v>399</v>
      </c>
      <c r="O71" s="64">
        <v>138.9</v>
      </c>
      <c r="P71" s="64">
        <v>119.6</v>
      </c>
      <c r="Q71" s="64">
        <v>6</v>
      </c>
      <c r="R71" s="64">
        <v>6</v>
      </c>
      <c r="S71" s="656">
        <f t="shared" si="45"/>
        <v>5.6568542494923806</v>
      </c>
      <c r="T71" s="162">
        <f t="shared" si="46"/>
        <v>2196.6</v>
      </c>
      <c r="U71" s="198">
        <f t="shared" si="41"/>
        <v>345</v>
      </c>
      <c r="V71" s="522">
        <v>220000</v>
      </c>
      <c r="W71" s="523">
        <f t="shared" ref="W71:W90" si="47">U71/V71</f>
        <v>1.5681818181818182E-3</v>
      </c>
      <c r="X71" s="64">
        <f t="shared" si="43"/>
        <v>479</v>
      </c>
      <c r="Y71" s="1128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14"/>
      <c r="AN71" s="176"/>
      <c r="AO71" s="176"/>
      <c r="AP71" s="1114"/>
      <c r="AQ71" s="1114"/>
      <c r="AR71" s="176"/>
      <c r="AS71" s="176"/>
      <c r="AT71" s="176"/>
      <c r="AU71" s="176"/>
      <c r="AV71" s="176"/>
      <c r="AW71" s="176"/>
      <c r="AX71" s="176"/>
      <c r="AY71" s="176"/>
      <c r="AZ71" s="1114"/>
      <c r="BA71" s="195"/>
      <c r="BB71" s="176"/>
      <c r="BC71" s="176"/>
      <c r="BD71" s="1114"/>
      <c r="BE71" s="176"/>
      <c r="BF71" s="176"/>
      <c r="BG71" s="176"/>
      <c r="BH71" s="1115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14"/>
      <c r="CA71" s="1114"/>
      <c r="CB71" s="226"/>
      <c r="CC71" s="1116"/>
      <c r="CD71" s="1116"/>
      <c r="CE71" s="700"/>
    </row>
    <row r="72" spans="1:97" ht="15" customHeight="1">
      <c r="A72" s="1370"/>
      <c r="B72" s="1332"/>
      <c r="C72" s="17" t="s">
        <v>57</v>
      </c>
      <c r="D72" s="521" t="s">
        <v>166</v>
      </c>
      <c r="E72" s="658" t="s">
        <v>39</v>
      </c>
      <c r="F72" s="658" t="s">
        <v>67</v>
      </c>
      <c r="G72" s="89">
        <f t="shared" si="37"/>
        <v>717.46199999999999</v>
      </c>
      <c r="H72" s="711">
        <v>789</v>
      </c>
      <c r="I72" s="435">
        <f t="shared" si="44"/>
        <v>1.0997098104150465</v>
      </c>
      <c r="J72" s="155">
        <v>345</v>
      </c>
      <c r="K72" s="655">
        <v>479</v>
      </c>
      <c r="L72" s="667">
        <v>345</v>
      </c>
      <c r="M72" s="687">
        <v>479</v>
      </c>
      <c r="N72" s="719">
        <v>503</v>
      </c>
      <c r="O72" s="64">
        <v>160</v>
      </c>
      <c r="P72" s="162">
        <v>99.3</v>
      </c>
      <c r="Q72" s="64">
        <v>6</v>
      </c>
      <c r="R72" s="64">
        <v>6</v>
      </c>
      <c r="S72" s="656">
        <f t="shared" si="45"/>
        <v>5.6568542494923806</v>
      </c>
      <c r="T72" s="162">
        <f t="shared" si="46"/>
        <v>2079.6</v>
      </c>
      <c r="U72" s="198">
        <f t="shared" si="41"/>
        <v>345</v>
      </c>
      <c r="V72" s="522">
        <v>220000</v>
      </c>
      <c r="W72" s="523">
        <f t="shared" si="47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14"/>
      <c r="AN72" s="176"/>
      <c r="AO72" s="176"/>
      <c r="AP72" s="1114"/>
      <c r="AQ72" s="1114"/>
      <c r="AR72" s="176"/>
      <c r="AS72" s="176"/>
      <c r="AT72" s="176"/>
      <c r="AU72" s="176"/>
      <c r="AV72" s="176"/>
      <c r="AW72" s="176"/>
      <c r="AX72" s="176"/>
      <c r="AY72" s="176"/>
      <c r="AZ72" s="1114"/>
      <c r="BA72" s="195"/>
      <c r="BB72" s="176"/>
      <c r="BC72" s="176"/>
      <c r="BD72" s="1114"/>
      <c r="BE72" s="176"/>
      <c r="BF72" s="176"/>
      <c r="BG72" s="176"/>
      <c r="BH72" s="1115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14"/>
      <c r="CA72" s="1114"/>
      <c r="CB72" s="226"/>
      <c r="CC72" s="1116"/>
      <c r="CD72" s="1116"/>
      <c r="CE72" s="700"/>
    </row>
    <row r="73" spans="1:97" ht="15" customHeight="1">
      <c r="A73" s="1370"/>
      <c r="B73" s="1332"/>
      <c r="C73" s="17" t="s">
        <v>57</v>
      </c>
      <c r="D73" s="521" t="s">
        <v>167</v>
      </c>
      <c r="E73" s="658" t="s">
        <v>39</v>
      </c>
      <c r="F73" s="658" t="s">
        <v>67</v>
      </c>
      <c r="G73" s="89">
        <f t="shared" si="37"/>
        <v>840.42000000000007</v>
      </c>
      <c r="H73" s="711">
        <v>902</v>
      </c>
      <c r="I73" s="435">
        <f t="shared" si="44"/>
        <v>1.0732728873658408</v>
      </c>
      <c r="J73" s="155">
        <v>345</v>
      </c>
      <c r="K73" s="655">
        <v>479</v>
      </c>
      <c r="L73" s="667">
        <v>345</v>
      </c>
      <c r="M73" s="687">
        <v>479</v>
      </c>
      <c r="N73" s="719">
        <v>509</v>
      </c>
      <c r="O73" s="64">
        <v>139.5</v>
      </c>
      <c r="P73" s="64">
        <v>139.25</v>
      </c>
      <c r="Q73" s="64">
        <v>6</v>
      </c>
      <c r="R73" s="64">
        <v>6</v>
      </c>
      <c r="S73" s="656">
        <f t="shared" si="45"/>
        <v>5.6568542494923806</v>
      </c>
      <c r="T73" s="162">
        <f t="shared" si="46"/>
        <v>2436</v>
      </c>
      <c r="U73" s="198">
        <f t="shared" si="41"/>
        <v>345</v>
      </c>
      <c r="V73" s="522">
        <v>220000</v>
      </c>
      <c r="W73" s="523">
        <f t="shared" si="47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14"/>
      <c r="AN73" s="176"/>
      <c r="AO73" s="176"/>
      <c r="AP73" s="1114"/>
      <c r="AQ73" s="1114"/>
      <c r="AR73" s="176"/>
      <c r="AS73" s="176"/>
      <c r="AT73" s="176"/>
      <c r="AU73" s="176"/>
      <c r="AV73" s="176"/>
      <c r="AW73" s="176"/>
      <c r="AX73" s="176"/>
      <c r="AY73" s="176"/>
      <c r="AZ73" s="1114"/>
      <c r="BA73" s="195"/>
      <c r="BB73" s="176"/>
      <c r="BC73" s="176"/>
      <c r="BD73" s="1114"/>
      <c r="BE73" s="176"/>
      <c r="BF73" s="176"/>
      <c r="BG73" s="176"/>
      <c r="BH73" s="1115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14"/>
      <c r="CA73" s="1114"/>
      <c r="CB73" s="226"/>
      <c r="CC73" s="1116"/>
      <c r="CD73" s="1116"/>
      <c r="CE73" s="700"/>
    </row>
    <row r="74" spans="1:97" ht="15" customHeight="1">
      <c r="A74" s="1370"/>
      <c r="B74" s="1332"/>
      <c r="C74" s="17" t="s">
        <v>57</v>
      </c>
      <c r="D74" s="521" t="s">
        <v>168</v>
      </c>
      <c r="E74" s="658" t="s">
        <v>39</v>
      </c>
      <c r="F74" s="658" t="s">
        <v>67</v>
      </c>
      <c r="G74" s="89">
        <f t="shared" si="37"/>
        <v>758.86199999999997</v>
      </c>
      <c r="H74" s="711">
        <v>811</v>
      </c>
      <c r="I74" s="435">
        <f t="shared" si="44"/>
        <v>1.068705509038534</v>
      </c>
      <c r="J74" s="155">
        <v>345</v>
      </c>
      <c r="K74" s="655">
        <v>479</v>
      </c>
      <c r="L74" s="667">
        <v>345</v>
      </c>
      <c r="M74" s="687">
        <v>479</v>
      </c>
      <c r="N74" s="719">
        <v>504</v>
      </c>
      <c r="O74" s="64">
        <v>178.2</v>
      </c>
      <c r="P74" s="162">
        <v>100.2</v>
      </c>
      <c r="Q74" s="64">
        <v>6</v>
      </c>
      <c r="R74" s="64">
        <v>6</v>
      </c>
      <c r="S74" s="656">
        <f t="shared" si="45"/>
        <v>5.6568542494923806</v>
      </c>
      <c r="T74" s="162">
        <f t="shared" si="46"/>
        <v>2199.6</v>
      </c>
      <c r="U74" s="198">
        <f t="shared" si="41"/>
        <v>345</v>
      </c>
      <c r="V74" s="522">
        <v>220000</v>
      </c>
      <c r="W74" s="523">
        <f t="shared" si="47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14"/>
      <c r="AN74" s="176"/>
      <c r="AO74" s="176"/>
      <c r="AP74" s="1114"/>
      <c r="AQ74" s="1114"/>
      <c r="AR74" s="176"/>
      <c r="AS74" s="176"/>
      <c r="AT74" s="176"/>
      <c r="AU74" s="176"/>
      <c r="AV74" s="176"/>
      <c r="AW74" s="176"/>
      <c r="AX74" s="176"/>
      <c r="AY74" s="176"/>
      <c r="AZ74" s="1114"/>
      <c r="BA74" s="195"/>
      <c r="BB74" s="176"/>
      <c r="BC74" s="176"/>
      <c r="BD74" s="1114"/>
      <c r="BE74" s="176"/>
      <c r="BF74" s="176"/>
      <c r="BG74" s="176"/>
      <c r="BH74" s="1115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14"/>
      <c r="CA74" s="1114"/>
      <c r="CB74" s="226"/>
      <c r="CC74" s="1116"/>
      <c r="CD74" s="1116"/>
      <c r="CE74" s="700"/>
    </row>
    <row r="75" spans="1:97" ht="15.75" customHeight="1">
      <c r="A75" s="1371"/>
      <c r="B75" s="1333"/>
      <c r="C75" s="18" t="s">
        <v>57</v>
      </c>
      <c r="D75" s="549" t="s">
        <v>169</v>
      </c>
      <c r="E75" s="679" t="s">
        <v>39</v>
      </c>
      <c r="F75" s="679" t="s">
        <v>67</v>
      </c>
      <c r="G75" s="90">
        <f t="shared" si="37"/>
        <v>798.60600000000011</v>
      </c>
      <c r="H75" s="712">
        <v>827</v>
      </c>
      <c r="I75" s="436">
        <f t="shared" si="44"/>
        <v>1.0355544536354597</v>
      </c>
      <c r="J75" s="155">
        <v>345</v>
      </c>
      <c r="K75" s="655">
        <v>479</v>
      </c>
      <c r="L75" s="667">
        <v>345</v>
      </c>
      <c r="M75" s="687">
        <v>479</v>
      </c>
      <c r="N75" s="720">
        <v>504</v>
      </c>
      <c r="O75" s="76">
        <v>199.5</v>
      </c>
      <c r="P75" s="76">
        <v>99.15</v>
      </c>
      <c r="Q75" s="76">
        <v>6</v>
      </c>
      <c r="R75" s="76">
        <v>6</v>
      </c>
      <c r="S75" s="688">
        <f t="shared" si="45"/>
        <v>5.6568542494923806</v>
      </c>
      <c r="T75" s="177">
        <f t="shared" si="46"/>
        <v>2314.8000000000002</v>
      </c>
      <c r="U75" s="29">
        <f t="shared" si="41"/>
        <v>345</v>
      </c>
      <c r="V75" s="701">
        <v>220000</v>
      </c>
      <c r="W75" s="702">
        <f t="shared" si="47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14"/>
      <c r="AN75" s="176"/>
      <c r="AO75" s="176"/>
      <c r="AP75" s="1114"/>
      <c r="AQ75" s="1114"/>
      <c r="AR75" s="176"/>
      <c r="AS75" s="176"/>
      <c r="AT75" s="176"/>
      <c r="AU75" s="176"/>
      <c r="AV75" s="176"/>
      <c r="AW75" s="176"/>
      <c r="AX75" s="176"/>
      <c r="AY75" s="176"/>
      <c r="AZ75" s="1114"/>
      <c r="BA75" s="195"/>
      <c r="BB75" s="176"/>
      <c r="BC75" s="176"/>
      <c r="BD75" s="1114"/>
      <c r="BE75" s="176"/>
      <c r="BF75" s="176"/>
      <c r="BG75" s="176"/>
      <c r="BH75" s="1115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14"/>
      <c r="CA75" s="1114"/>
      <c r="CB75" s="226"/>
      <c r="CC75" s="1116"/>
      <c r="CD75" s="1116"/>
      <c r="CE75" s="700"/>
    </row>
    <row r="76" spans="1:97" ht="15.75" customHeight="1">
      <c r="A76" s="1367" t="s">
        <v>332</v>
      </c>
      <c r="B76" s="1332" t="s">
        <v>309</v>
      </c>
      <c r="C76" s="121" t="s">
        <v>57</v>
      </c>
      <c r="D76" s="521" t="s">
        <v>317</v>
      </c>
      <c r="E76" s="658" t="s">
        <v>73</v>
      </c>
      <c r="F76" s="658" t="s">
        <v>67</v>
      </c>
      <c r="G76" s="108">
        <f t="shared" ref="G76:G90" si="48">U76*T76*0.001</f>
        <v>1225.1989800000001</v>
      </c>
      <c r="H76" s="732">
        <v>1568.3</v>
      </c>
      <c r="I76" s="431">
        <f t="shared" si="44"/>
        <v>1.2800369781568051</v>
      </c>
      <c r="J76" s="263">
        <v>328.5</v>
      </c>
      <c r="K76" s="382">
        <v>659.8</v>
      </c>
      <c r="L76" s="159">
        <v>312.60000000000002</v>
      </c>
      <c r="M76" s="205">
        <v>695.7</v>
      </c>
      <c r="N76" s="719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56">
        <v>5</v>
      </c>
      <c r="T76" s="162">
        <f t="shared" si="46"/>
        <v>3767.3</v>
      </c>
      <c r="U76" s="198">
        <f>((P76*Q76*J76*2)+((O76-2*Q76)*R76*L76))/T76</f>
        <v>325.21938258168979</v>
      </c>
      <c r="V76" s="522">
        <v>188700</v>
      </c>
      <c r="W76" s="523">
        <f t="shared" si="47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14"/>
      <c r="AN76" s="176"/>
      <c r="AO76" s="176"/>
      <c r="AP76" s="1114"/>
      <c r="AQ76" s="1114"/>
      <c r="AR76" s="176"/>
      <c r="AS76" s="176"/>
      <c r="AT76" s="176"/>
      <c r="AU76" s="176"/>
      <c r="AV76" s="176"/>
      <c r="AW76" s="176"/>
      <c r="AX76" s="176"/>
      <c r="AY76" s="176"/>
      <c r="AZ76" s="1114"/>
      <c r="BA76" s="195"/>
      <c r="BB76" s="176"/>
      <c r="BC76" s="176"/>
      <c r="BD76" s="1114"/>
      <c r="BE76" s="176"/>
      <c r="BF76" s="176"/>
      <c r="BG76" s="176"/>
      <c r="BH76" s="1115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14"/>
      <c r="CA76" s="1114"/>
      <c r="CB76" s="226"/>
      <c r="CC76" s="1116"/>
      <c r="CD76" s="1116"/>
      <c r="CE76" s="700"/>
    </row>
    <row r="77" spans="1:97" ht="15.75" customHeight="1">
      <c r="A77" s="1368"/>
      <c r="B77" s="1332"/>
      <c r="C77" s="295" t="s">
        <v>57</v>
      </c>
      <c r="D77" s="521" t="s">
        <v>318</v>
      </c>
      <c r="E77" s="658" t="s">
        <v>73</v>
      </c>
      <c r="F77" s="658" t="s">
        <v>67</v>
      </c>
      <c r="G77" s="89">
        <f t="shared" si="48"/>
        <v>1035.98766</v>
      </c>
      <c r="H77" s="710">
        <v>949.4</v>
      </c>
      <c r="I77" s="435">
        <f t="shared" si="44"/>
        <v>0.91642018207050846</v>
      </c>
      <c r="J77" s="155">
        <v>312.60000000000002</v>
      </c>
      <c r="K77" s="655">
        <v>695.7</v>
      </c>
      <c r="L77" s="667">
        <v>312.60000000000002</v>
      </c>
      <c r="M77" s="687">
        <v>695.7</v>
      </c>
      <c r="N77" s="719">
        <v>598</v>
      </c>
      <c r="O77" s="64">
        <v>193.85</v>
      </c>
      <c r="P77" s="64">
        <v>185.25</v>
      </c>
      <c r="Q77" s="64">
        <v>6</v>
      </c>
      <c r="R77" s="64">
        <v>6</v>
      </c>
      <c r="S77" s="656">
        <v>5</v>
      </c>
      <c r="T77" s="162">
        <f t="shared" si="46"/>
        <v>3314.1</v>
      </c>
      <c r="U77" s="198">
        <f t="shared" si="41"/>
        <v>312.60000000000002</v>
      </c>
      <c r="V77" s="522">
        <v>188700</v>
      </c>
      <c r="W77" s="523">
        <f t="shared" si="47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14"/>
      <c r="AN77" s="176"/>
      <c r="AO77" s="176"/>
      <c r="AP77" s="1114"/>
      <c r="AQ77" s="1114"/>
      <c r="AR77" s="176"/>
      <c r="AS77" s="176"/>
      <c r="AT77" s="176"/>
      <c r="AU77" s="176"/>
      <c r="AV77" s="176"/>
      <c r="AW77" s="176"/>
      <c r="AX77" s="176"/>
      <c r="AY77" s="176"/>
      <c r="AZ77" s="1114"/>
      <c r="BA77" s="195"/>
      <c r="BB77" s="176"/>
      <c r="BC77" s="176"/>
      <c r="BD77" s="1114"/>
      <c r="BE77" s="176"/>
      <c r="BF77" s="176"/>
      <c r="BG77" s="176"/>
      <c r="BH77" s="1115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14"/>
      <c r="CA77" s="1114"/>
      <c r="CB77" s="226"/>
      <c r="CC77" s="1116"/>
      <c r="CD77" s="1116"/>
      <c r="CE77" s="700"/>
    </row>
    <row r="78" spans="1:97" ht="15.75" customHeight="1">
      <c r="A78" s="1368"/>
      <c r="B78" s="1332"/>
      <c r="C78" s="295" t="s">
        <v>57</v>
      </c>
      <c r="D78" s="521" t="s">
        <v>319</v>
      </c>
      <c r="E78" s="658" t="s">
        <v>73</v>
      </c>
      <c r="F78" s="658" t="s">
        <v>67</v>
      </c>
      <c r="G78" s="89">
        <f t="shared" si="48"/>
        <v>815.32331999999997</v>
      </c>
      <c r="H78" s="710">
        <v>859.8</v>
      </c>
      <c r="I78" s="435">
        <f t="shared" si="44"/>
        <v>1.0545509724902753</v>
      </c>
      <c r="J78" s="155">
        <v>312.60000000000002</v>
      </c>
      <c r="K78" s="655">
        <v>695.7</v>
      </c>
      <c r="L78" s="667">
        <v>312.60000000000002</v>
      </c>
      <c r="M78" s="687">
        <v>695.7</v>
      </c>
      <c r="N78" s="719">
        <v>601.1</v>
      </c>
      <c r="O78" s="64">
        <v>194.2</v>
      </c>
      <c r="P78" s="64">
        <v>126.25</v>
      </c>
      <c r="Q78" s="64">
        <v>6</v>
      </c>
      <c r="R78" s="64">
        <v>6</v>
      </c>
      <c r="S78" s="656">
        <v>5</v>
      </c>
      <c r="T78" s="162">
        <f t="shared" si="46"/>
        <v>2608.1999999999998</v>
      </c>
      <c r="U78" s="198">
        <f t="shared" si="41"/>
        <v>312.60000000000002</v>
      </c>
      <c r="V78" s="522">
        <v>188700</v>
      </c>
      <c r="W78" s="523">
        <f t="shared" si="47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14"/>
      <c r="AN78" s="176"/>
      <c r="AO78" s="176"/>
      <c r="AP78" s="1114"/>
      <c r="AQ78" s="1114"/>
      <c r="AR78" s="176"/>
      <c r="AS78" s="176"/>
      <c r="AT78" s="176"/>
      <c r="AU78" s="176"/>
      <c r="AV78" s="176"/>
      <c r="AW78" s="176"/>
      <c r="AX78" s="176"/>
      <c r="AY78" s="176"/>
      <c r="AZ78" s="1114"/>
      <c r="BA78" s="195"/>
      <c r="BB78" s="176"/>
      <c r="BC78" s="176"/>
      <c r="BD78" s="1114"/>
      <c r="BE78" s="176"/>
      <c r="BF78" s="176"/>
      <c r="BG78" s="176"/>
      <c r="BH78" s="1115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14"/>
      <c r="CA78" s="1114"/>
      <c r="CB78" s="226"/>
      <c r="CC78" s="1116"/>
      <c r="CD78" s="1116"/>
      <c r="CE78" s="700"/>
    </row>
    <row r="79" spans="1:97" ht="15.75" customHeight="1">
      <c r="A79" s="1368"/>
      <c r="B79" s="1332"/>
      <c r="C79" s="295" t="s">
        <v>57</v>
      </c>
      <c r="D79" s="521" t="s">
        <v>320</v>
      </c>
      <c r="E79" s="658" t="s">
        <v>73</v>
      </c>
      <c r="F79" s="658" t="s">
        <v>67</v>
      </c>
      <c r="G79" s="89">
        <f t="shared" si="48"/>
        <v>1374.1583400000002</v>
      </c>
      <c r="H79" s="710">
        <v>968.8</v>
      </c>
      <c r="I79" s="435">
        <f t="shared" si="44"/>
        <v>0.70501336840119877</v>
      </c>
      <c r="J79" s="155">
        <v>312.60000000000002</v>
      </c>
      <c r="K79" s="655">
        <v>695.7</v>
      </c>
      <c r="L79" s="667">
        <v>312.60000000000002</v>
      </c>
      <c r="M79" s="687">
        <v>695.7</v>
      </c>
      <c r="N79" s="719">
        <v>779.9</v>
      </c>
      <c r="O79" s="64">
        <v>253.25</v>
      </c>
      <c r="P79" s="64">
        <v>245.7</v>
      </c>
      <c r="Q79" s="64">
        <v>6</v>
      </c>
      <c r="R79" s="64">
        <v>6</v>
      </c>
      <c r="S79" s="656">
        <v>5</v>
      </c>
      <c r="T79" s="162">
        <f t="shared" si="46"/>
        <v>4395.8999999999996</v>
      </c>
      <c r="U79" s="198">
        <f t="shared" si="41"/>
        <v>312.60000000000002</v>
      </c>
      <c r="V79" s="522">
        <v>188700</v>
      </c>
      <c r="W79" s="523">
        <f t="shared" si="47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14"/>
      <c r="AN79" s="176"/>
      <c r="AO79" s="176"/>
      <c r="AP79" s="1114"/>
      <c r="AQ79" s="1114"/>
      <c r="AR79" s="176"/>
      <c r="AS79" s="176"/>
      <c r="AT79" s="176"/>
      <c r="AU79" s="176"/>
      <c r="AV79" s="176"/>
      <c r="AW79" s="176"/>
      <c r="AX79" s="176"/>
      <c r="AY79" s="176"/>
      <c r="AZ79" s="1114"/>
      <c r="BA79" s="195"/>
      <c r="BB79" s="176"/>
      <c r="BC79" s="176"/>
      <c r="BD79" s="1114"/>
      <c r="BE79" s="176"/>
      <c r="BF79" s="176"/>
      <c r="BG79" s="176"/>
      <c r="BH79" s="1115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14"/>
      <c r="CA79" s="1114"/>
      <c r="CB79" s="226"/>
      <c r="CC79" s="1116"/>
      <c r="CD79" s="1116"/>
      <c r="CE79" s="700"/>
    </row>
    <row r="80" spans="1:97" ht="15.75" customHeight="1">
      <c r="A80" s="1368"/>
      <c r="B80" s="1332"/>
      <c r="C80" s="295" t="s">
        <v>57</v>
      </c>
      <c r="D80" s="521" t="s">
        <v>321</v>
      </c>
      <c r="E80" s="658" t="s">
        <v>73</v>
      </c>
      <c r="F80" s="658" t="s">
        <v>67</v>
      </c>
      <c r="G80" s="89">
        <f t="shared" si="48"/>
        <v>1536.8236200000001</v>
      </c>
      <c r="H80" s="710">
        <v>1622.8</v>
      </c>
      <c r="I80" s="435">
        <f t="shared" si="44"/>
        <v>1.0559442078330368</v>
      </c>
      <c r="J80" s="155">
        <v>328.5</v>
      </c>
      <c r="K80" s="655">
        <v>659.8</v>
      </c>
      <c r="L80" s="667">
        <v>312.60000000000002</v>
      </c>
      <c r="M80" s="687">
        <v>695.7</v>
      </c>
      <c r="N80" s="719">
        <v>779.9</v>
      </c>
      <c r="O80" s="64">
        <v>258.95</v>
      </c>
      <c r="P80" s="64">
        <v>165.7</v>
      </c>
      <c r="Q80" s="64">
        <v>10</v>
      </c>
      <c r="R80" s="64">
        <v>6</v>
      </c>
      <c r="S80" s="656">
        <v>5</v>
      </c>
      <c r="T80" s="162">
        <f t="shared" si="46"/>
        <v>4747.7</v>
      </c>
      <c r="U80" s="198">
        <f t="shared" si="41"/>
        <v>323.69855298354997</v>
      </c>
      <c r="V80" s="522">
        <v>188700</v>
      </c>
      <c r="W80" s="523">
        <f t="shared" si="47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14"/>
      <c r="AN80" s="176"/>
      <c r="AO80" s="176"/>
      <c r="AP80" s="1114"/>
      <c r="AQ80" s="1114"/>
      <c r="AR80" s="176"/>
      <c r="AS80" s="176"/>
      <c r="AT80" s="176"/>
      <c r="AU80" s="176"/>
      <c r="AV80" s="176"/>
      <c r="AW80" s="176"/>
      <c r="AX80" s="176"/>
      <c r="AY80" s="176"/>
      <c r="AZ80" s="1114"/>
      <c r="BA80" s="195"/>
      <c r="BB80" s="176"/>
      <c r="BC80" s="176"/>
      <c r="BD80" s="1114"/>
      <c r="BE80" s="176"/>
      <c r="BF80" s="176"/>
      <c r="BG80" s="176"/>
      <c r="BH80" s="1115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14"/>
      <c r="CA80" s="1114"/>
      <c r="CB80" s="226"/>
      <c r="CC80" s="1116"/>
      <c r="CD80" s="1116"/>
      <c r="CE80" s="700"/>
    </row>
    <row r="81" spans="1:107" ht="15.75" customHeight="1">
      <c r="A81" s="1368"/>
      <c r="B81" s="1332"/>
      <c r="C81" s="295" t="s">
        <v>57</v>
      </c>
      <c r="D81" s="521" t="s">
        <v>322</v>
      </c>
      <c r="E81" s="658" t="s">
        <v>73</v>
      </c>
      <c r="F81" s="658" t="s">
        <v>67</v>
      </c>
      <c r="G81" s="89">
        <f t="shared" si="48"/>
        <v>1204.32276</v>
      </c>
      <c r="H81" s="710">
        <v>905.5</v>
      </c>
      <c r="I81" s="435">
        <f t="shared" si="44"/>
        <v>0.75187485454480651</v>
      </c>
      <c r="J81" s="155">
        <v>312.60000000000002</v>
      </c>
      <c r="K81" s="655">
        <v>695.7</v>
      </c>
      <c r="L81" s="667">
        <v>312.60000000000002</v>
      </c>
      <c r="M81" s="687">
        <v>695.7</v>
      </c>
      <c r="N81" s="719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56">
        <v>5</v>
      </c>
      <c r="T81" s="162">
        <f t="shared" si="46"/>
        <v>3852.5999999999995</v>
      </c>
      <c r="U81" s="198">
        <f t="shared" si="41"/>
        <v>312.60000000000002</v>
      </c>
      <c r="V81" s="522">
        <v>188700</v>
      </c>
      <c r="W81" s="523">
        <f t="shared" si="47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14"/>
      <c r="AN81" s="176"/>
      <c r="AO81" s="176"/>
      <c r="AP81" s="1114"/>
      <c r="AQ81" s="1114"/>
      <c r="AR81" s="176"/>
      <c r="AS81" s="176"/>
      <c r="AT81" s="176"/>
      <c r="AU81" s="176"/>
      <c r="AV81" s="176"/>
      <c r="AW81" s="176"/>
      <c r="AX81" s="176"/>
      <c r="AY81" s="176"/>
      <c r="AZ81" s="1114"/>
      <c r="BA81" s="195"/>
      <c r="BB81" s="176"/>
      <c r="BC81" s="176"/>
      <c r="BD81" s="1114"/>
      <c r="BE81" s="176"/>
      <c r="BF81" s="176"/>
      <c r="BG81" s="176"/>
      <c r="BH81" s="1115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14"/>
      <c r="CA81" s="1114"/>
      <c r="CB81" s="226"/>
      <c r="CC81" s="1116"/>
      <c r="CD81" s="1116"/>
      <c r="CE81" s="700"/>
    </row>
    <row r="82" spans="1:107" ht="15.75" customHeight="1">
      <c r="A82" s="1368"/>
      <c r="B82" s="1332"/>
      <c r="C82" s="295" t="s">
        <v>57</v>
      </c>
      <c r="D82" s="521" t="s">
        <v>323</v>
      </c>
      <c r="E82" s="658" t="s">
        <v>73</v>
      </c>
      <c r="F82" s="658" t="s">
        <v>67</v>
      </c>
      <c r="G82" s="89">
        <f t="shared" si="48"/>
        <v>1711.8601200000001</v>
      </c>
      <c r="H82" s="710">
        <v>1088.7</v>
      </c>
      <c r="I82" s="435">
        <f t="shared" si="44"/>
        <v>0.63597485990853042</v>
      </c>
      <c r="J82" s="155">
        <v>312.60000000000002</v>
      </c>
      <c r="K82" s="655">
        <v>695.7</v>
      </c>
      <c r="L82" s="667">
        <v>312.60000000000002</v>
      </c>
      <c r="M82" s="687">
        <v>695.7</v>
      </c>
      <c r="N82" s="719">
        <v>951.6</v>
      </c>
      <c r="O82" s="64">
        <v>313.7</v>
      </c>
      <c r="P82" s="64">
        <v>305.5</v>
      </c>
      <c r="Q82" s="64">
        <v>6</v>
      </c>
      <c r="R82" s="64">
        <v>6</v>
      </c>
      <c r="S82" s="656">
        <v>5</v>
      </c>
      <c r="T82" s="162">
        <f t="shared" si="46"/>
        <v>5476.2</v>
      </c>
      <c r="U82" s="198">
        <f t="shared" si="41"/>
        <v>312.60000000000002</v>
      </c>
      <c r="V82" s="522">
        <v>188700</v>
      </c>
      <c r="W82" s="523">
        <f t="shared" si="47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14"/>
      <c r="AN82" s="176"/>
      <c r="AO82" s="176"/>
      <c r="AP82" s="1114"/>
      <c r="AQ82" s="1114"/>
      <c r="AR82" s="176"/>
      <c r="AS82" s="176"/>
      <c r="AT82" s="176"/>
      <c r="AU82" s="176"/>
      <c r="AV82" s="176"/>
      <c r="AW82" s="176"/>
      <c r="AX82" s="176"/>
      <c r="AY82" s="176"/>
      <c r="AZ82" s="1114"/>
      <c r="BA82" s="195"/>
      <c r="BB82" s="176"/>
      <c r="BC82" s="176"/>
      <c r="BD82" s="1114"/>
      <c r="BE82" s="176"/>
      <c r="BF82" s="176"/>
      <c r="BG82" s="176"/>
      <c r="BH82" s="1115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14"/>
      <c r="CA82" s="1114"/>
      <c r="CB82" s="226"/>
      <c r="CC82" s="1116"/>
      <c r="CD82" s="1116"/>
      <c r="CE82" s="700"/>
    </row>
    <row r="83" spans="1:107" ht="15.75" customHeight="1">
      <c r="A83" s="1368"/>
      <c r="B83" s="1332"/>
      <c r="C83" s="295" t="s">
        <v>57</v>
      </c>
      <c r="D83" s="521" t="s">
        <v>324</v>
      </c>
      <c r="E83" s="658" t="s">
        <v>73</v>
      </c>
      <c r="F83" s="658" t="s">
        <v>67</v>
      </c>
      <c r="G83" s="89">
        <f t="shared" si="48"/>
        <v>1912.7217600000004</v>
      </c>
      <c r="H83" s="710">
        <v>1804.4</v>
      </c>
      <c r="I83" s="435">
        <f t="shared" si="44"/>
        <v>0.94336773791918371</v>
      </c>
      <c r="J83" s="155">
        <v>328.5</v>
      </c>
      <c r="K83" s="655">
        <v>659.8</v>
      </c>
      <c r="L83" s="667">
        <v>312.60000000000002</v>
      </c>
      <c r="M83" s="687">
        <v>695.7</v>
      </c>
      <c r="N83" s="719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56">
        <v>5</v>
      </c>
      <c r="T83" s="162">
        <f t="shared" si="46"/>
        <v>5909.6</v>
      </c>
      <c r="U83" s="198">
        <f t="shared" si="41"/>
        <v>323.66348991471506</v>
      </c>
      <c r="V83" s="522">
        <v>188700</v>
      </c>
      <c r="W83" s="523">
        <f t="shared" si="47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14"/>
      <c r="AN83" s="176"/>
      <c r="AO83" s="176"/>
      <c r="AP83" s="1114"/>
      <c r="AQ83" s="1114"/>
      <c r="AR83" s="176"/>
      <c r="AS83" s="176"/>
      <c r="AT83" s="176"/>
      <c r="AU83" s="176"/>
      <c r="AV83" s="176"/>
      <c r="AW83" s="176"/>
      <c r="AX83" s="176"/>
      <c r="AY83" s="176"/>
      <c r="AZ83" s="1114"/>
      <c r="BA83" s="195"/>
      <c r="BB83" s="176"/>
      <c r="BC83" s="176"/>
      <c r="BD83" s="1114"/>
      <c r="BE83" s="176"/>
      <c r="BF83" s="176"/>
      <c r="BG83" s="176"/>
      <c r="BH83" s="1115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14"/>
      <c r="CA83" s="1114"/>
      <c r="CB83" s="226"/>
      <c r="CC83" s="1116"/>
      <c r="CD83" s="1116"/>
      <c r="CE83" s="700"/>
    </row>
    <row r="84" spans="1:107" ht="15.75" customHeight="1">
      <c r="A84" s="1368"/>
      <c r="B84" s="1332"/>
      <c r="C84" s="295" t="s">
        <v>57</v>
      </c>
      <c r="D84" s="521" t="s">
        <v>325</v>
      </c>
      <c r="E84" s="658" t="s">
        <v>73</v>
      </c>
      <c r="F84" s="658" t="s">
        <v>67</v>
      </c>
      <c r="G84" s="89">
        <f t="shared" si="48"/>
        <v>1600.6370400000003</v>
      </c>
      <c r="H84" s="710">
        <v>978.5</v>
      </c>
      <c r="I84" s="435">
        <f t="shared" si="44"/>
        <v>0.61131910329902139</v>
      </c>
      <c r="J84" s="155">
        <v>312.60000000000002</v>
      </c>
      <c r="K84" s="655">
        <v>695.7</v>
      </c>
      <c r="L84" s="667">
        <v>312.60000000000002</v>
      </c>
      <c r="M84" s="687">
        <v>695.7</v>
      </c>
      <c r="N84" s="719">
        <v>1117.8</v>
      </c>
      <c r="O84" s="64">
        <v>373.3</v>
      </c>
      <c r="P84" s="64">
        <v>246.05</v>
      </c>
      <c r="Q84" s="64">
        <v>6</v>
      </c>
      <c r="R84" s="64">
        <v>6</v>
      </c>
      <c r="S84" s="656">
        <v>5</v>
      </c>
      <c r="T84" s="162">
        <f t="shared" si="46"/>
        <v>5120.4000000000005</v>
      </c>
      <c r="U84" s="198">
        <f t="shared" si="41"/>
        <v>312.60000000000002</v>
      </c>
      <c r="V84" s="522">
        <v>188700</v>
      </c>
      <c r="W84" s="523">
        <f t="shared" si="47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14"/>
      <c r="AN84" s="176"/>
      <c r="AO84" s="176"/>
      <c r="AP84" s="1114"/>
      <c r="AQ84" s="1114"/>
      <c r="AR84" s="176"/>
      <c r="AS84" s="176"/>
      <c r="AT84" s="176"/>
      <c r="AU84" s="176"/>
      <c r="AV84" s="176"/>
      <c r="AW84" s="176"/>
      <c r="AX84" s="176"/>
      <c r="AY84" s="176"/>
      <c r="AZ84" s="1114"/>
      <c r="BA84" s="195"/>
      <c r="BB84" s="176"/>
      <c r="BC84" s="176"/>
      <c r="BD84" s="1114"/>
      <c r="BE84" s="176"/>
      <c r="BF84" s="176"/>
      <c r="BG84" s="176"/>
      <c r="BH84" s="1115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14"/>
      <c r="CA84" s="1114"/>
      <c r="CB84" s="226"/>
      <c r="CC84" s="1116"/>
      <c r="CD84" s="1116"/>
      <c r="CE84" s="700"/>
    </row>
    <row r="85" spans="1:107" ht="15.75" customHeight="1">
      <c r="A85" s="1368"/>
      <c r="B85" s="1333"/>
      <c r="C85" s="295" t="s">
        <v>57</v>
      </c>
      <c r="D85" s="521" t="s">
        <v>326</v>
      </c>
      <c r="E85" s="658" t="s">
        <v>73</v>
      </c>
      <c r="F85" s="658" t="s">
        <v>67</v>
      </c>
      <c r="G85" s="89">
        <f t="shared" si="48"/>
        <v>1542.7747800000002</v>
      </c>
      <c r="H85" s="710">
        <v>893.8</v>
      </c>
      <c r="I85" s="435">
        <f t="shared" si="44"/>
        <v>0.579345742221687</v>
      </c>
      <c r="J85" s="155">
        <v>312.60000000000002</v>
      </c>
      <c r="K85" s="655">
        <v>695.7</v>
      </c>
      <c r="L85" s="667">
        <v>312.60000000000002</v>
      </c>
      <c r="M85" s="687">
        <v>695.7</v>
      </c>
      <c r="N85" s="719">
        <v>1400.7</v>
      </c>
      <c r="O85" s="64">
        <v>462.55</v>
      </c>
      <c r="P85" s="64">
        <v>186</v>
      </c>
      <c r="Q85" s="64">
        <v>6</v>
      </c>
      <c r="R85" s="64">
        <v>6</v>
      </c>
      <c r="S85" s="656">
        <v>5</v>
      </c>
      <c r="T85" s="162">
        <f t="shared" si="46"/>
        <v>4935.3</v>
      </c>
      <c r="U85" s="198">
        <f t="shared" si="41"/>
        <v>312.60000000000002</v>
      </c>
      <c r="V85" s="522">
        <v>188700</v>
      </c>
      <c r="W85" s="523">
        <f t="shared" si="47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14"/>
      <c r="AN85" s="176"/>
      <c r="AO85" s="176"/>
      <c r="AP85" s="1114"/>
      <c r="AQ85" s="1114"/>
      <c r="AR85" s="176"/>
      <c r="AS85" s="176"/>
      <c r="AT85" s="176"/>
      <c r="AU85" s="176"/>
      <c r="AV85" s="176"/>
      <c r="AW85" s="176"/>
      <c r="AX85" s="176"/>
      <c r="AY85" s="176"/>
      <c r="AZ85" s="1114"/>
      <c r="BA85" s="195"/>
      <c r="BB85" s="176"/>
      <c r="BC85" s="176"/>
      <c r="BD85" s="1114"/>
      <c r="BE85" s="176"/>
      <c r="BF85" s="176"/>
      <c r="BG85" s="176"/>
      <c r="BH85" s="1115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14"/>
      <c r="CA85" s="1114"/>
      <c r="CB85" s="226"/>
      <c r="CC85" s="1116"/>
      <c r="CD85" s="1116"/>
      <c r="CE85" s="700"/>
    </row>
    <row r="86" spans="1:107" ht="15.75" customHeight="1">
      <c r="A86" s="1368"/>
      <c r="B86" s="1331" t="s">
        <v>310</v>
      </c>
      <c r="C86" s="295" t="s">
        <v>57</v>
      </c>
      <c r="D86" s="521" t="s">
        <v>327</v>
      </c>
      <c r="E86" s="658" t="s">
        <v>73</v>
      </c>
      <c r="F86" s="658" t="s">
        <v>67</v>
      </c>
      <c r="G86" s="89">
        <f t="shared" si="48"/>
        <v>2232.1644000000001</v>
      </c>
      <c r="H86" s="710">
        <v>2549.9</v>
      </c>
      <c r="I86" s="435">
        <f t="shared" si="44"/>
        <v>1.1423441750078982</v>
      </c>
      <c r="J86" s="155">
        <v>574.79999999999995</v>
      </c>
      <c r="K86" s="655">
        <v>775</v>
      </c>
      <c r="L86" s="667">
        <v>605.6</v>
      </c>
      <c r="M86" s="687">
        <v>797.9</v>
      </c>
      <c r="N86" s="719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56">
        <v>5</v>
      </c>
      <c r="T86" s="162">
        <f t="shared" si="46"/>
        <v>3841.5</v>
      </c>
      <c r="U86" s="198">
        <f t="shared" si="41"/>
        <v>581.065833658727</v>
      </c>
      <c r="V86" s="522">
        <v>192200</v>
      </c>
      <c r="W86" s="523">
        <f t="shared" si="47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14"/>
      <c r="AN86" s="176"/>
      <c r="AO86" s="176"/>
      <c r="AP86" s="1114"/>
      <c r="AQ86" s="1114"/>
      <c r="AR86" s="176"/>
      <c r="AS86" s="176"/>
      <c r="AT86" s="176"/>
      <c r="AU86" s="176"/>
      <c r="AV86" s="176"/>
      <c r="AW86" s="176"/>
      <c r="AX86" s="176"/>
      <c r="AY86" s="176"/>
      <c r="AZ86" s="1114"/>
      <c r="BA86" s="195"/>
      <c r="BB86" s="176"/>
      <c r="BC86" s="176"/>
      <c r="BD86" s="1114"/>
      <c r="BE86" s="176"/>
      <c r="BF86" s="176"/>
      <c r="BG86" s="176"/>
      <c r="BH86" s="1115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14"/>
      <c r="CA86" s="1114"/>
      <c r="CB86" s="226"/>
      <c r="CC86" s="1116"/>
      <c r="CD86" s="1116"/>
      <c r="CE86" s="700"/>
    </row>
    <row r="87" spans="1:107" ht="15.75" customHeight="1">
      <c r="A87" s="1368"/>
      <c r="B87" s="1332"/>
      <c r="C87" s="295" t="s">
        <v>57</v>
      </c>
      <c r="D87" s="521" t="s">
        <v>328</v>
      </c>
      <c r="E87" s="658" t="s">
        <v>73</v>
      </c>
      <c r="F87" s="658" t="s">
        <v>67</v>
      </c>
      <c r="G87" s="89">
        <f t="shared" si="48"/>
        <v>1572.25872</v>
      </c>
      <c r="H87" s="710">
        <v>1447.7</v>
      </c>
      <c r="I87" s="435">
        <f t="shared" si="44"/>
        <v>0.92077721152661185</v>
      </c>
      <c r="J87" s="662">
        <v>605.6</v>
      </c>
      <c r="K87" s="667">
        <v>797.9</v>
      </c>
      <c r="L87" s="667">
        <v>605.6</v>
      </c>
      <c r="M87" s="687">
        <v>797.9</v>
      </c>
      <c r="N87" s="719">
        <v>600</v>
      </c>
      <c r="O87" s="64">
        <v>193.1</v>
      </c>
      <c r="P87" s="64">
        <v>125.8</v>
      </c>
      <c r="Q87" s="64">
        <v>6</v>
      </c>
      <c r="R87" s="64">
        <v>6</v>
      </c>
      <c r="S87" s="656">
        <v>5</v>
      </c>
      <c r="T87" s="162">
        <f t="shared" si="46"/>
        <v>2596.1999999999998</v>
      </c>
      <c r="U87" s="198">
        <f t="shared" si="41"/>
        <v>605.6</v>
      </c>
      <c r="V87" s="522">
        <v>192200</v>
      </c>
      <c r="W87" s="523">
        <f t="shared" si="47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14"/>
      <c r="AN87" s="176"/>
      <c r="AO87" s="176"/>
      <c r="AP87" s="1114"/>
      <c r="AQ87" s="1114"/>
      <c r="AR87" s="176"/>
      <c r="AS87" s="176"/>
      <c r="AT87" s="176"/>
      <c r="AU87" s="176"/>
      <c r="AV87" s="176"/>
      <c r="AW87" s="176"/>
      <c r="AX87" s="176"/>
      <c r="AY87" s="176"/>
      <c r="AZ87" s="1114"/>
      <c r="BA87" s="195"/>
      <c r="BB87" s="176"/>
      <c r="BC87" s="176"/>
      <c r="BD87" s="1114"/>
      <c r="BE87" s="176"/>
      <c r="BF87" s="176"/>
      <c r="BG87" s="176"/>
      <c r="BH87" s="1115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14"/>
      <c r="CA87" s="1114"/>
      <c r="CB87" s="226"/>
      <c r="CC87" s="1116"/>
      <c r="CD87" s="1116"/>
      <c r="CE87" s="700"/>
    </row>
    <row r="88" spans="1:107" ht="15.75" customHeight="1">
      <c r="A88" s="1368"/>
      <c r="B88" s="1332"/>
      <c r="C88" s="295" t="s">
        <v>57</v>
      </c>
      <c r="D88" s="521" t="s">
        <v>329</v>
      </c>
      <c r="E88" s="658" t="s">
        <v>73</v>
      </c>
      <c r="F88" s="658" t="s">
        <v>67</v>
      </c>
      <c r="G88" s="89">
        <f t="shared" si="48"/>
        <v>2119.1604480000001</v>
      </c>
      <c r="H88" s="710">
        <v>2298.6</v>
      </c>
      <c r="I88" s="435">
        <f t="shared" si="44"/>
        <v>1.0846748306242453</v>
      </c>
      <c r="J88" s="155">
        <v>574.79999999999995</v>
      </c>
      <c r="K88" s="655">
        <v>775</v>
      </c>
      <c r="L88" s="667">
        <v>605.6</v>
      </c>
      <c r="M88" s="687">
        <v>797.9</v>
      </c>
      <c r="N88" s="719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56">
        <v>5</v>
      </c>
      <c r="T88" s="162">
        <f>(O88-2*Q88)*R88+2*(P88*Q88)</f>
        <v>3628.86</v>
      </c>
      <c r="U88" s="198">
        <f t="shared" si="41"/>
        <v>583.97415386650346</v>
      </c>
      <c r="V88" s="522">
        <v>192200</v>
      </c>
      <c r="W88" s="523">
        <f t="shared" si="47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14"/>
      <c r="AN88" s="176"/>
      <c r="AO88" s="176"/>
      <c r="AP88" s="1114"/>
      <c r="AQ88" s="1114"/>
      <c r="AR88" s="176"/>
      <c r="AS88" s="176"/>
      <c r="AT88" s="176"/>
      <c r="AU88" s="176"/>
      <c r="AV88" s="176"/>
      <c r="AW88" s="176"/>
      <c r="AX88" s="176"/>
      <c r="AY88" s="176"/>
      <c r="AZ88" s="1114"/>
      <c r="BA88" s="195"/>
      <c r="BB88" s="176"/>
      <c r="BC88" s="176"/>
      <c r="BD88" s="1114"/>
      <c r="BE88" s="176"/>
      <c r="BF88" s="176"/>
      <c r="BG88" s="176"/>
      <c r="BH88" s="1115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14"/>
      <c r="CA88" s="1114"/>
      <c r="CB88" s="226"/>
      <c r="CC88" s="1116"/>
      <c r="CD88" s="1116"/>
      <c r="CE88" s="700"/>
    </row>
    <row r="89" spans="1:107" ht="15.75" customHeight="1">
      <c r="A89" s="1368"/>
      <c r="B89" s="1332"/>
      <c r="C89" s="295" t="s">
        <v>57</v>
      </c>
      <c r="D89" s="521" t="s">
        <v>330</v>
      </c>
      <c r="E89" s="658" t="s">
        <v>73</v>
      </c>
      <c r="F89" s="658" t="s">
        <v>67</v>
      </c>
      <c r="G89" s="89">
        <f t="shared" si="48"/>
        <v>2657.43336</v>
      </c>
      <c r="H89" s="710">
        <v>1653.2</v>
      </c>
      <c r="I89" s="435">
        <f t="shared" si="44"/>
        <v>0.62210402897930051</v>
      </c>
      <c r="J89" s="662">
        <v>605.6</v>
      </c>
      <c r="K89" s="667">
        <v>797.9</v>
      </c>
      <c r="L89" s="667">
        <v>605.6</v>
      </c>
      <c r="M89" s="687">
        <v>797.9</v>
      </c>
      <c r="N89" s="719">
        <v>780</v>
      </c>
      <c r="O89" s="64">
        <v>252.85</v>
      </c>
      <c r="P89" s="64">
        <v>245.25</v>
      </c>
      <c r="Q89" s="64">
        <v>6</v>
      </c>
      <c r="R89" s="64">
        <v>6</v>
      </c>
      <c r="S89" s="656">
        <v>5</v>
      </c>
      <c r="T89" s="162">
        <f t="shared" si="46"/>
        <v>4388.1000000000004</v>
      </c>
      <c r="U89" s="198">
        <f t="shared" si="41"/>
        <v>605.59999999999991</v>
      </c>
      <c r="V89" s="522">
        <v>192200</v>
      </c>
      <c r="W89" s="523">
        <f t="shared" si="47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14"/>
      <c r="AN89" s="176"/>
      <c r="AO89" s="176"/>
      <c r="AP89" s="1114"/>
      <c r="AQ89" s="1114"/>
      <c r="AR89" s="176"/>
      <c r="AS89" s="176"/>
      <c r="AT89" s="176"/>
      <c r="AU89" s="176"/>
      <c r="AV89" s="176"/>
      <c r="AW89" s="176"/>
      <c r="AX89" s="176"/>
      <c r="AY89" s="176"/>
      <c r="AZ89" s="1114"/>
      <c r="BA89" s="195"/>
      <c r="BB89" s="176"/>
      <c r="BC89" s="176"/>
      <c r="BD89" s="1114"/>
      <c r="BE89" s="176"/>
      <c r="BF89" s="176"/>
      <c r="BG89" s="176"/>
      <c r="BH89" s="1115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14"/>
      <c r="CA89" s="1114"/>
      <c r="CB89" s="226"/>
      <c r="CC89" s="1116"/>
      <c r="CD89" s="1116"/>
      <c r="CE89" s="700"/>
    </row>
    <row r="90" spans="1:107" ht="15.75" customHeight="1" thickBot="1">
      <c r="A90" s="1369"/>
      <c r="B90" s="1366"/>
      <c r="C90" s="123" t="s">
        <v>57</v>
      </c>
      <c r="D90" s="735" t="s">
        <v>331</v>
      </c>
      <c r="E90" s="233" t="s">
        <v>73</v>
      </c>
      <c r="F90" s="233" t="s">
        <v>67</v>
      </c>
      <c r="G90" s="109">
        <f t="shared" si="48"/>
        <v>3091.6485600000005</v>
      </c>
      <c r="H90" s="736">
        <v>1686.3</v>
      </c>
      <c r="I90" s="483">
        <f t="shared" si="44"/>
        <v>0.54543715667346082</v>
      </c>
      <c r="J90" s="691">
        <v>605.6</v>
      </c>
      <c r="K90" s="189">
        <v>797.9</v>
      </c>
      <c r="L90" s="189">
        <v>605.6</v>
      </c>
      <c r="M90" s="318">
        <v>797.9</v>
      </c>
      <c r="N90" s="731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6"/>
        <v>5105.1000000000004</v>
      </c>
      <c r="U90" s="481">
        <f t="shared" si="41"/>
        <v>605.6</v>
      </c>
      <c r="V90" s="525">
        <v>192200</v>
      </c>
      <c r="W90" s="526">
        <f t="shared" si="47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14"/>
      <c r="AN90" s="176"/>
      <c r="AO90" s="176"/>
      <c r="AP90" s="1114"/>
      <c r="AQ90" s="1114"/>
      <c r="AR90" s="176"/>
      <c r="AS90" s="176"/>
      <c r="AT90" s="176"/>
      <c r="AU90" s="176"/>
      <c r="AV90" s="176"/>
      <c r="AW90" s="176"/>
      <c r="AX90" s="176"/>
      <c r="AY90" s="176"/>
      <c r="AZ90" s="1114"/>
      <c r="BA90" s="195"/>
      <c r="BB90" s="176"/>
      <c r="BC90" s="176"/>
      <c r="BD90" s="1114"/>
      <c r="BE90" s="176"/>
      <c r="BF90" s="176"/>
      <c r="BG90" s="176"/>
      <c r="BH90" s="1115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14"/>
      <c r="CA90" s="1114"/>
      <c r="CB90" s="226"/>
      <c r="CC90" s="1116"/>
      <c r="CD90" s="1116"/>
      <c r="CE90" s="700"/>
    </row>
    <row r="91" spans="1:107" ht="15.75" customHeight="1">
      <c r="A91" s="698"/>
      <c r="B91" s="667"/>
      <c r="C91" s="658"/>
      <c r="D91" s="521"/>
      <c r="E91" s="658"/>
      <c r="F91" s="658"/>
      <c r="G91" s="213"/>
      <c r="H91" s="699"/>
      <c r="I91" s="195"/>
      <c r="J91" s="655"/>
      <c r="K91" s="655"/>
      <c r="L91" s="143"/>
      <c r="M91" s="119"/>
      <c r="N91" s="119"/>
      <c r="O91" s="64"/>
      <c r="P91" s="64"/>
      <c r="Q91" s="64"/>
      <c r="R91" s="656"/>
      <c r="S91" s="246"/>
      <c r="T91" s="522"/>
      <c r="U91" s="522"/>
      <c r="V91" s="523"/>
      <c r="W91" s="64"/>
      <c r="X91" s="65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55"/>
      <c r="AM91" s="176"/>
      <c r="AN91" s="176"/>
      <c r="AO91" s="655"/>
      <c r="AP91" s="655"/>
      <c r="AQ91" s="176"/>
      <c r="AR91" s="667"/>
      <c r="AS91" s="173"/>
      <c r="AT91" s="173"/>
      <c r="AU91" s="173"/>
      <c r="AV91" s="667"/>
      <c r="AW91" s="162"/>
      <c r="AX91" s="162"/>
      <c r="AY91" s="667"/>
      <c r="AZ91" s="173"/>
      <c r="BA91" s="162"/>
      <c r="BB91" s="162"/>
      <c r="BC91" s="667"/>
      <c r="BD91" s="162"/>
      <c r="BE91" s="162"/>
      <c r="BF91" s="162"/>
      <c r="BG91" s="656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55"/>
      <c r="CD91" s="655"/>
      <c r="CE91" s="226"/>
      <c r="CF91" s="143"/>
      <c r="CG91" s="657"/>
      <c r="CH91" s="700"/>
    </row>
    <row r="92" spans="1:107" ht="15.75" customHeight="1">
      <c r="A92" s="698"/>
      <c r="B92" s="667"/>
      <c r="C92" s="658"/>
      <c r="D92" s="521"/>
      <c r="E92" s="658"/>
      <c r="F92" s="658"/>
      <c r="G92" s="213"/>
      <c r="H92" s="699"/>
      <c r="I92" s="195"/>
      <c r="J92" s="655"/>
      <c r="K92" s="655"/>
      <c r="L92" s="143"/>
      <c r="M92" s="119"/>
      <c r="N92" s="119"/>
      <c r="O92" s="64"/>
      <c r="P92" s="64"/>
      <c r="Q92" s="64"/>
      <c r="R92" s="656"/>
      <c r="S92" s="246"/>
      <c r="T92" s="522"/>
      <c r="U92" s="522"/>
      <c r="V92" s="523"/>
      <c r="W92" s="64"/>
      <c r="X92" s="65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55"/>
      <c r="AM92" s="176"/>
      <c r="AN92" s="176"/>
      <c r="AO92" s="655"/>
      <c r="AP92" s="655"/>
      <c r="AQ92" s="176"/>
      <c r="AR92" s="667"/>
      <c r="AS92" s="173"/>
      <c r="AT92" s="173"/>
      <c r="AU92" s="173"/>
      <c r="AV92" s="667"/>
      <c r="AW92" s="162"/>
      <c r="AX92" s="162"/>
      <c r="AY92" s="667"/>
      <c r="AZ92" s="173"/>
      <c r="BA92" s="162"/>
      <c r="BB92" s="162"/>
      <c r="BC92" s="667"/>
      <c r="BD92" s="162"/>
      <c r="BE92" s="162"/>
      <c r="BF92" s="162"/>
      <c r="BG92" s="656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55"/>
      <c r="CD92" s="655"/>
      <c r="CE92" s="226"/>
      <c r="CF92" s="143"/>
      <c r="CG92" s="657"/>
      <c r="CH92" s="700"/>
    </row>
    <row r="93" spans="1:107">
      <c r="B93" s="528"/>
      <c r="C93" s="528"/>
      <c r="D93" s="528"/>
      <c r="E93" s="528"/>
      <c r="F93" s="528"/>
      <c r="G93" s="528"/>
      <c r="H93" s="528"/>
      <c r="I93" s="528"/>
      <c r="J93" s="528"/>
      <c r="K93" s="528"/>
      <c r="L93" s="528"/>
      <c r="M93" s="528"/>
      <c r="N93" s="528"/>
      <c r="BV93" s="379"/>
      <c r="BW93" s="497"/>
      <c r="BX93" s="491"/>
      <c r="BY93" s="497"/>
      <c r="BZ93" s="497"/>
    </row>
    <row r="94" spans="1:107">
      <c r="K94" s="528"/>
      <c r="L94" s="528"/>
      <c r="M94" s="528"/>
      <c r="N94" s="528"/>
      <c r="O94" s="528"/>
      <c r="P94" s="528"/>
      <c r="Q94" s="528"/>
      <c r="BV94" s="195"/>
    </row>
    <row r="95" spans="1:107" ht="13.15" thickBot="1">
      <c r="CC95" s="443"/>
    </row>
    <row r="96" spans="1:107" ht="15.75" customHeight="1" thickBot="1">
      <c r="A96" s="524"/>
      <c r="B96" s="524"/>
      <c r="C96" s="524"/>
      <c r="D96" s="524"/>
      <c r="E96" s="524"/>
      <c r="F96" s="524"/>
      <c r="G96" s="524"/>
      <c r="H96" s="524"/>
      <c r="I96" s="484"/>
      <c r="J96" s="1302" t="s">
        <v>175</v>
      </c>
      <c r="K96" s="1303"/>
      <c r="L96" s="1303"/>
      <c r="M96" s="1303"/>
      <c r="N96" s="1303"/>
      <c r="O96" s="1303"/>
      <c r="P96" s="1303"/>
      <c r="Q96" s="1303"/>
      <c r="R96" s="1303"/>
      <c r="S96" s="1303"/>
      <c r="T96" s="1303"/>
      <c r="U96" s="1303"/>
      <c r="V96" s="1303"/>
      <c r="W96" s="1303"/>
      <c r="X96" s="1303"/>
      <c r="Y96" s="1303"/>
      <c r="Z96" s="1303"/>
      <c r="AA96" s="1303"/>
      <c r="AB96" s="1304"/>
      <c r="AC96" s="1303" t="s">
        <v>0</v>
      </c>
      <c r="AD96" s="1303"/>
      <c r="AE96" s="1303"/>
      <c r="AF96" s="1303"/>
      <c r="AG96" s="1303"/>
      <c r="AH96" s="1303"/>
      <c r="AI96" s="1303"/>
      <c r="AJ96" s="1299" t="s">
        <v>148</v>
      </c>
      <c r="AK96" s="1300"/>
      <c r="AL96" s="1300"/>
      <c r="AM96" s="1300"/>
      <c r="AN96" s="1301"/>
      <c r="AO96" s="286"/>
      <c r="AP96" s="286"/>
      <c r="AQ96" s="286"/>
      <c r="AR96" s="286"/>
      <c r="AS96" s="286"/>
      <c r="AT96" s="286"/>
      <c r="AU96" s="286"/>
      <c r="AV96" s="286"/>
      <c r="AW96" s="286"/>
      <c r="AX96" s="286"/>
      <c r="AY96" s="286"/>
      <c r="AZ96" s="286"/>
      <c r="BA96" s="286"/>
      <c r="BB96" s="286"/>
      <c r="BC96" s="286"/>
      <c r="BD96" s="286"/>
      <c r="BE96" s="286"/>
      <c r="BF96" s="286"/>
      <c r="BG96" s="286"/>
      <c r="BH96" s="286"/>
      <c r="BI96" s="286"/>
      <c r="BJ96" s="286"/>
      <c r="BK96" s="286"/>
      <c r="BL96" s="286"/>
      <c r="BM96" s="286"/>
      <c r="BN96" s="286"/>
      <c r="BO96" s="286"/>
      <c r="BP96" s="286"/>
      <c r="BQ96" s="286"/>
      <c r="BR96" s="286"/>
      <c r="BS96" s="286"/>
      <c r="BT96" s="286"/>
      <c r="BU96" s="286"/>
      <c r="BV96" s="286"/>
      <c r="BW96" s="286"/>
      <c r="BX96" s="286"/>
      <c r="BY96" s="286"/>
      <c r="BZ96" s="286"/>
      <c r="CA96" s="286"/>
      <c r="CB96" s="286"/>
      <c r="CC96" s="286"/>
      <c r="CD96" s="286"/>
      <c r="CE96" s="286"/>
      <c r="CF96" s="286"/>
      <c r="CG96" s="286"/>
      <c r="CH96" s="286"/>
      <c r="CI96" s="286"/>
      <c r="CJ96" s="286"/>
      <c r="CK96" s="286"/>
      <c r="CL96" s="286"/>
      <c r="CM96" s="286"/>
      <c r="CN96" s="286"/>
      <c r="CO96" s="286"/>
      <c r="CP96" s="286"/>
      <c r="CQ96" s="286"/>
      <c r="CR96" s="286"/>
      <c r="CS96" s="286"/>
      <c r="CT96" s="286"/>
      <c r="CU96" s="286"/>
      <c r="CV96" s="1116"/>
      <c r="CW96" s="1114"/>
      <c r="CX96" s="1116"/>
      <c r="CY96" s="1116"/>
      <c r="CZ96" s="1116"/>
      <c r="DA96" s="639"/>
      <c r="DB96" s="639"/>
      <c r="DC96" s="639"/>
    </row>
    <row r="97" spans="1:107" ht="16.5" customHeight="1">
      <c r="A97" s="1345" t="s">
        <v>2</v>
      </c>
      <c r="B97" s="1347" t="s">
        <v>3</v>
      </c>
      <c r="C97" s="1314" t="s">
        <v>4</v>
      </c>
      <c r="D97" s="48" t="s">
        <v>5</v>
      </c>
      <c r="E97" s="1314" t="s">
        <v>184</v>
      </c>
      <c r="F97" s="1340" t="s">
        <v>16</v>
      </c>
      <c r="G97" s="1340" t="s">
        <v>143</v>
      </c>
      <c r="H97" s="1308" t="s">
        <v>7</v>
      </c>
      <c r="I97" s="1335" t="s">
        <v>144</v>
      </c>
      <c r="J97" s="1393" t="s">
        <v>17</v>
      </c>
      <c r="K97" s="1392"/>
      <c r="L97" s="1342" t="s">
        <v>18</v>
      </c>
      <c r="M97" s="1343"/>
      <c r="N97" s="1343"/>
      <c r="O97" s="1343"/>
      <c r="P97" s="1343"/>
      <c r="Q97" s="1343"/>
      <c r="R97" s="1344"/>
      <c r="S97" s="1325" t="s">
        <v>19</v>
      </c>
      <c r="T97" s="1326"/>
      <c r="U97" s="1326"/>
      <c r="V97" s="1326"/>
      <c r="W97" s="1344"/>
      <c r="X97" s="1325" t="s">
        <v>50</v>
      </c>
      <c r="Y97" s="1326"/>
      <c r="Z97" s="1326"/>
      <c r="AA97" s="295" t="s">
        <v>196</v>
      </c>
      <c r="AB97" s="1327"/>
      <c r="AC97" s="49" t="s">
        <v>8</v>
      </c>
      <c r="AD97" s="50" t="s">
        <v>70</v>
      </c>
      <c r="AE97" s="48" t="s">
        <v>10</v>
      </c>
      <c r="AF97" s="50" t="s">
        <v>71</v>
      </c>
      <c r="AG97" s="694" t="s">
        <v>346</v>
      </c>
      <c r="AH97" s="351" t="s">
        <v>14</v>
      </c>
      <c r="AI97" s="351" t="s">
        <v>15</v>
      </c>
      <c r="AJ97" s="61" t="s">
        <v>178</v>
      </c>
      <c r="AK97" s="48" t="s">
        <v>194</v>
      </c>
      <c r="AL97" s="1126" t="s">
        <v>199</v>
      </c>
      <c r="AM97" s="1149" t="s">
        <v>196</v>
      </c>
      <c r="AN97" s="1117"/>
      <c r="AO97" s="1116"/>
      <c r="AP97" s="1116"/>
      <c r="AQ97" s="1116"/>
      <c r="AR97" s="1116"/>
      <c r="AS97" s="1116"/>
      <c r="AT97" s="1116"/>
      <c r="AU97" s="1116"/>
      <c r="AV97" s="1116"/>
      <c r="AW97" s="1116"/>
      <c r="AX97" s="1116"/>
      <c r="AY97" s="1114"/>
      <c r="AZ97" s="1116"/>
      <c r="BA97" s="1116"/>
      <c r="BB97" s="1116"/>
      <c r="BC97" s="1116"/>
      <c r="BD97" s="1116"/>
      <c r="BE97" s="1116"/>
      <c r="BF97" s="1116"/>
      <c r="BG97" s="1116"/>
      <c r="BH97" s="1116"/>
      <c r="BI97" s="1116"/>
      <c r="BJ97" s="1116"/>
      <c r="BK97" s="1116"/>
      <c r="BL97" s="1116"/>
      <c r="BM97" s="1116"/>
      <c r="BN97" s="1116"/>
      <c r="BO97" s="1116"/>
      <c r="BP97" s="1116"/>
      <c r="BQ97" s="1116"/>
      <c r="BR97" s="1116"/>
      <c r="BS97" s="1116"/>
      <c r="BT97" s="1116"/>
      <c r="BU97" s="1116"/>
      <c r="BV97" s="1116"/>
      <c r="BW97" s="1120"/>
      <c r="BX97" s="1120"/>
      <c r="BY97" s="287"/>
      <c r="BZ97" s="287"/>
      <c r="CA97" s="1120"/>
      <c r="CB97" s="1120"/>
      <c r="CC97" s="1120"/>
      <c r="CD97" s="1120"/>
      <c r="CE97" s="1116"/>
      <c r="CF97" s="1115"/>
      <c r="CG97" s="1144"/>
      <c r="CH97" s="1114"/>
      <c r="CI97" s="1145"/>
      <c r="CJ97" s="1115"/>
      <c r="CK97" s="1144"/>
      <c r="CL97" s="1114"/>
      <c r="CM97" s="1145"/>
      <c r="CN97" s="1114"/>
      <c r="CO97" s="1114"/>
      <c r="CP97" s="1114"/>
      <c r="CQ97" s="1114"/>
      <c r="CR97" s="1114"/>
      <c r="CS97" s="1114"/>
      <c r="CT97" s="1114"/>
      <c r="CU97" s="1114"/>
      <c r="CV97" s="1114"/>
      <c r="CW97" s="1114"/>
      <c r="CX97" s="1114"/>
      <c r="CY97" s="1114"/>
      <c r="CZ97" s="1114"/>
      <c r="DA97" s="638"/>
      <c r="DB97" s="638"/>
      <c r="DC97" s="638"/>
    </row>
    <row r="98" spans="1:107" ht="15">
      <c r="A98" s="1346"/>
      <c r="B98" s="1348"/>
      <c r="C98" s="1315"/>
      <c r="D98" s="197"/>
      <c r="E98" s="1315"/>
      <c r="F98" s="1341"/>
      <c r="G98" s="1341"/>
      <c r="H98" s="1337"/>
      <c r="I98" s="1336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68" t="s">
        <v>35</v>
      </c>
      <c r="Y98" s="671" t="s">
        <v>142</v>
      </c>
      <c r="Z98" s="73" t="s">
        <v>180</v>
      </c>
      <c r="AA98" s="684" t="s">
        <v>23</v>
      </c>
      <c r="AB98" s="1328"/>
      <c r="AC98" s="36" t="s">
        <v>21</v>
      </c>
      <c r="AD98" s="65" t="s">
        <v>21</v>
      </c>
      <c r="AE98" s="44" t="s">
        <v>21</v>
      </c>
      <c r="AF98" s="65" t="s">
        <v>21</v>
      </c>
      <c r="AG98" s="371" t="s">
        <v>21</v>
      </c>
      <c r="AH98" s="362" t="s">
        <v>22</v>
      </c>
      <c r="AI98" s="362" t="s">
        <v>22</v>
      </c>
      <c r="AJ98" s="63" t="s">
        <v>181</v>
      </c>
      <c r="AK98" s="44" t="s">
        <v>23</v>
      </c>
      <c r="AL98" s="1127" t="s">
        <v>24</v>
      </c>
      <c r="AM98" s="127" t="s">
        <v>23</v>
      </c>
      <c r="AN98" s="1118"/>
      <c r="AO98" s="1116"/>
      <c r="AP98" s="1114"/>
      <c r="AQ98" s="1114"/>
      <c r="AR98" s="1114"/>
      <c r="AS98" s="1114"/>
      <c r="AT98" s="1114"/>
      <c r="AU98" s="1114"/>
      <c r="AV98" s="1114"/>
      <c r="AW98" s="1114"/>
      <c r="AX98" s="1114"/>
      <c r="AY98" s="1116"/>
      <c r="AZ98" s="1114"/>
      <c r="BA98" s="1114"/>
      <c r="BB98" s="1114"/>
      <c r="BC98" s="1114"/>
      <c r="BD98" s="1114"/>
      <c r="BE98" s="1114"/>
      <c r="BF98" s="1116"/>
      <c r="BG98" s="1120"/>
      <c r="BH98" s="1120"/>
      <c r="BI98" s="1114"/>
      <c r="BJ98" s="1114"/>
      <c r="BK98" s="1114"/>
      <c r="BL98" s="1114"/>
      <c r="BM98" s="1114"/>
      <c r="BN98" s="1120"/>
      <c r="BO98" s="1120"/>
      <c r="BP98" s="1114"/>
      <c r="BQ98" s="1114"/>
      <c r="BR98" s="1114"/>
      <c r="BS98" s="1114"/>
      <c r="BT98" s="1114"/>
      <c r="BU98" s="1116"/>
      <c r="BV98" s="1116"/>
      <c r="BW98" s="1120"/>
      <c r="BX98" s="1120"/>
      <c r="BY98" s="287"/>
      <c r="BZ98" s="287"/>
      <c r="CA98" s="1120"/>
      <c r="CB98" s="1116"/>
      <c r="CC98" s="1116"/>
      <c r="CD98" s="1116"/>
      <c r="CE98" s="1116"/>
      <c r="CF98" s="287"/>
      <c r="CG98" s="287"/>
      <c r="CH98" s="287"/>
      <c r="CI98" s="287"/>
      <c r="CJ98" s="287"/>
      <c r="CK98" s="287"/>
      <c r="CL98" s="287"/>
      <c r="CM98" s="287"/>
      <c r="CN98" s="1116"/>
      <c r="CO98" s="1116"/>
      <c r="CP98" s="1116"/>
      <c r="CQ98" s="1116"/>
      <c r="CR98" s="1116"/>
      <c r="CS98" s="1114"/>
      <c r="CT98" s="1154"/>
      <c r="CU98" s="1154"/>
      <c r="CV98" s="1114"/>
      <c r="CW98" s="1114"/>
      <c r="CX98" s="1114"/>
      <c r="CY98" s="1114"/>
      <c r="CZ98" s="1114"/>
      <c r="DA98" s="638"/>
      <c r="DB98" s="638"/>
      <c r="DC98" s="638"/>
    </row>
    <row r="99" spans="1:107" ht="13.15">
      <c r="A99" s="1350" t="s">
        <v>205</v>
      </c>
      <c r="B99" s="1361">
        <v>1.4300999999999999</v>
      </c>
      <c r="C99" s="295" t="s">
        <v>127</v>
      </c>
      <c r="D99" s="245" t="s">
        <v>72</v>
      </c>
      <c r="E99" s="686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2">
        <v>291</v>
      </c>
      <c r="K99" s="673">
        <v>628</v>
      </c>
      <c r="L99" s="667">
        <v>457</v>
      </c>
      <c r="M99" s="667">
        <v>706</v>
      </c>
      <c r="N99" s="501">
        <f>L99</f>
        <v>457</v>
      </c>
      <c r="O99" s="501">
        <f>M99</f>
        <v>706</v>
      </c>
      <c r="P99" s="162">
        <f>AH99-AI99</f>
        <v>932.36480000000006</v>
      </c>
      <c r="Q99" s="173" t="s">
        <v>41</v>
      </c>
      <c r="R99" s="125"/>
      <c r="S99" s="672">
        <v>594</v>
      </c>
      <c r="T99" s="162" t="s">
        <v>41</v>
      </c>
      <c r="U99" s="173">
        <f>AI99</f>
        <v>147.63519999999994</v>
      </c>
      <c r="V99" s="667" t="s">
        <v>41</v>
      </c>
      <c r="W99" s="125"/>
      <c r="X99" s="500">
        <f>((L99*P99)+(S99*U99))/(P99+U99)</f>
        <v>475.72779851851851</v>
      </c>
      <c r="Y99" s="686">
        <f>AK99</f>
        <v>186600</v>
      </c>
      <c r="Z99" s="174">
        <f>X99/Y99</f>
        <v>2.5494522964550829E-3</v>
      </c>
      <c r="AA99" s="501">
        <f>M99</f>
        <v>706</v>
      </c>
      <c r="AB99" s="670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14"/>
      <c r="BA99" s="176"/>
      <c r="BB99" s="1114"/>
      <c r="BC99" s="1114"/>
      <c r="BD99" s="176"/>
      <c r="BE99" s="1114"/>
      <c r="BF99" s="1114"/>
      <c r="BG99" s="1114"/>
      <c r="BH99" s="1114"/>
      <c r="BI99" s="195"/>
      <c r="BJ99" s="176"/>
      <c r="BK99" s="176"/>
      <c r="BL99" s="1114"/>
      <c r="BM99" s="195"/>
      <c r="BN99" s="1114"/>
      <c r="BO99" s="1114"/>
      <c r="BP99" s="195"/>
      <c r="BQ99" s="176"/>
      <c r="BR99" s="195"/>
      <c r="BS99" s="1114"/>
      <c r="BT99" s="195"/>
      <c r="BU99" s="195"/>
      <c r="BV99" s="176"/>
      <c r="BW99" s="1115"/>
      <c r="BX99" s="226"/>
      <c r="BY99" s="862"/>
      <c r="BZ99" s="195"/>
      <c r="CA99" s="1114"/>
      <c r="CB99" s="1114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14"/>
      <c r="CY99" s="195"/>
      <c r="CZ99" s="195"/>
      <c r="DA99" s="176"/>
      <c r="DB99" s="639"/>
      <c r="DC99" s="639"/>
    </row>
    <row r="100" spans="1:107" ht="16.5" customHeight="1">
      <c r="A100" s="1350"/>
      <c r="B100" s="1362"/>
      <c r="C100" s="295" t="s">
        <v>127</v>
      </c>
      <c r="D100" s="245" t="s">
        <v>74</v>
      </c>
      <c r="E100" s="686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49">H100/G100</f>
        <v>1.336096089623547</v>
      </c>
      <c r="J100" s="662">
        <v>291</v>
      </c>
      <c r="K100" s="673">
        <v>628</v>
      </c>
      <c r="L100" s="667">
        <v>457</v>
      </c>
      <c r="M100" s="667">
        <v>706</v>
      </c>
      <c r="N100" s="501">
        <f t="shared" ref="N100:N113" si="50">L100</f>
        <v>457</v>
      </c>
      <c r="O100" s="501">
        <f t="shared" ref="O100:O113" si="51">M100</f>
        <v>706</v>
      </c>
      <c r="P100" s="162">
        <f t="shared" ref="P100:P141" si="52">AH100-AI100</f>
        <v>972.72479999999996</v>
      </c>
      <c r="Q100" s="173" t="s">
        <v>41</v>
      </c>
      <c r="R100" s="125"/>
      <c r="S100" s="672">
        <v>594</v>
      </c>
      <c r="T100" s="162" t="s">
        <v>41</v>
      </c>
      <c r="U100" s="173">
        <f t="shared" ref="U100:U152" si="53">AI100</f>
        <v>151.27520000000004</v>
      </c>
      <c r="V100" s="667" t="s">
        <v>41</v>
      </c>
      <c r="W100" s="125"/>
      <c r="X100" s="500">
        <f>((L100*P100)+(S100*U100))/(P100+U100)</f>
        <v>475.43834733096094</v>
      </c>
      <c r="Y100" s="686">
        <f t="shared" ref="Y100:Y113" si="54">AK100</f>
        <v>186600</v>
      </c>
      <c r="Z100" s="174">
        <f>X100/Y100</f>
        <v>2.5479011110983974E-3</v>
      </c>
      <c r="AA100" s="501">
        <f t="shared" ref="AA100:AA116" si="55">M100</f>
        <v>706</v>
      </c>
      <c r="AB100" s="670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6">AH100-2*(AD100-2*(AE100+AF100))*AE100-2*(AD100-2*(AE100+AF100))*AE100</f>
        <v>151.27520000000004</v>
      </c>
      <c r="AJ100" s="62">
        <f t="shared" ref="AJ100:AJ116" si="57">L100</f>
        <v>457</v>
      </c>
      <c r="AK100" s="43">
        <v>186600</v>
      </c>
      <c r="AL100" s="173">
        <f t="shared" ref="AL100:AL134" si="58">AJ100/AK100</f>
        <v>2.4490889603429795E-3</v>
      </c>
      <c r="AM100" s="102">
        <f t="shared" ref="AM100:AM152" si="59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14"/>
      <c r="BA100" s="176"/>
      <c r="BB100" s="1114"/>
      <c r="BC100" s="1114"/>
      <c r="BD100" s="176"/>
      <c r="BE100" s="1114"/>
      <c r="BF100" s="1114"/>
      <c r="BG100" s="1114"/>
      <c r="BH100" s="1114"/>
      <c r="BI100" s="195"/>
      <c r="BJ100" s="176"/>
      <c r="BK100" s="176"/>
      <c r="BL100" s="1114"/>
      <c r="BM100" s="195"/>
      <c r="BN100" s="1114"/>
      <c r="BO100" s="1114"/>
      <c r="BP100" s="195"/>
      <c r="BQ100" s="176"/>
      <c r="BR100" s="195"/>
      <c r="BS100" s="1114"/>
      <c r="BT100" s="195"/>
      <c r="BU100" s="195"/>
      <c r="BV100" s="176"/>
      <c r="BW100" s="1115"/>
      <c r="BX100" s="226"/>
      <c r="BY100" s="862"/>
      <c r="BZ100" s="195"/>
      <c r="CA100" s="1114"/>
      <c r="CB100" s="1114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14"/>
      <c r="CY100" s="195"/>
      <c r="CZ100" s="195"/>
      <c r="DA100" s="176"/>
      <c r="DB100" s="639"/>
      <c r="DC100" s="639"/>
    </row>
    <row r="101" spans="1:107" ht="15.75" customHeight="1">
      <c r="A101" s="1350"/>
      <c r="B101" s="1362"/>
      <c r="C101" s="295" t="s">
        <v>127</v>
      </c>
      <c r="D101" s="245" t="s">
        <v>75</v>
      </c>
      <c r="E101" s="686" t="s">
        <v>73</v>
      </c>
      <c r="F101" s="43" t="s">
        <v>67</v>
      </c>
      <c r="G101" s="92">
        <f t="shared" ref="G101:G127" si="60">X101*AH101*0.001</f>
        <v>534.67982239999992</v>
      </c>
      <c r="H101" s="82">
        <v>711</v>
      </c>
      <c r="I101" s="175">
        <f t="shared" si="49"/>
        <v>1.3297677791702658</v>
      </c>
      <c r="J101" s="662">
        <v>291</v>
      </c>
      <c r="K101" s="673">
        <v>628</v>
      </c>
      <c r="L101" s="667">
        <v>457</v>
      </c>
      <c r="M101" s="667">
        <v>706</v>
      </c>
      <c r="N101" s="501">
        <f t="shared" si="50"/>
        <v>457</v>
      </c>
      <c r="O101" s="501">
        <f t="shared" si="51"/>
        <v>706</v>
      </c>
      <c r="P101" s="162">
        <f t="shared" si="52"/>
        <v>974.96479999999997</v>
      </c>
      <c r="Q101" s="173" t="s">
        <v>41</v>
      </c>
      <c r="R101" s="125"/>
      <c r="S101" s="672">
        <v>594</v>
      </c>
      <c r="T101" s="162" t="s">
        <v>41</v>
      </c>
      <c r="U101" s="173">
        <f t="shared" si="53"/>
        <v>150.03520000000003</v>
      </c>
      <c r="V101" s="667" t="s">
        <v>41</v>
      </c>
      <c r="W101" s="125"/>
      <c r="X101" s="500">
        <f>((L101*P101)+(S101*U101))/(P101+U101)</f>
        <v>475.2709532444444</v>
      </c>
      <c r="Y101" s="686">
        <f t="shared" si="54"/>
        <v>186600</v>
      </c>
      <c r="Z101" s="174">
        <f t="shared" ref="Z101:Z113" si="61">X101/Y101</f>
        <v>2.5470040366797663E-3</v>
      </c>
      <c r="AA101" s="501">
        <f t="shared" si="55"/>
        <v>706</v>
      </c>
      <c r="AB101" s="670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6"/>
        <v>150.03520000000003</v>
      </c>
      <c r="AJ101" s="62">
        <f t="shared" si="57"/>
        <v>457</v>
      </c>
      <c r="AK101" s="43">
        <v>186600</v>
      </c>
      <c r="AL101" s="173">
        <f t="shared" si="58"/>
        <v>2.4490889603429795E-3</v>
      </c>
      <c r="AM101" s="102">
        <f t="shared" si="59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14"/>
      <c r="BA101" s="176"/>
      <c r="BB101" s="1114"/>
      <c r="BC101" s="1114"/>
      <c r="BD101" s="176"/>
      <c r="BE101" s="1114"/>
      <c r="BF101" s="1114"/>
      <c r="BG101" s="1114"/>
      <c r="BH101" s="1114"/>
      <c r="BI101" s="195"/>
      <c r="BJ101" s="176"/>
      <c r="BK101" s="176"/>
      <c r="BL101" s="1114"/>
      <c r="BM101" s="195"/>
      <c r="BN101" s="1114"/>
      <c r="BO101" s="1114"/>
      <c r="BP101" s="195"/>
      <c r="BQ101" s="176"/>
      <c r="BR101" s="195"/>
      <c r="BS101" s="1114"/>
      <c r="BT101" s="195"/>
      <c r="BU101" s="195"/>
      <c r="BV101" s="176"/>
      <c r="BW101" s="1115"/>
      <c r="BX101" s="226"/>
      <c r="BY101" s="862"/>
      <c r="BZ101" s="195"/>
      <c r="CA101" s="1114"/>
      <c r="CB101" s="1114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14"/>
      <c r="CY101" s="195"/>
      <c r="CZ101" s="195"/>
      <c r="DA101" s="176"/>
      <c r="DB101" s="639"/>
      <c r="DC101" s="639"/>
    </row>
    <row r="102" spans="1:107" ht="18" customHeight="1">
      <c r="A102" s="1350"/>
      <c r="B102" s="1362"/>
      <c r="C102" s="295" t="s">
        <v>127</v>
      </c>
      <c r="D102" s="245" t="s">
        <v>76</v>
      </c>
      <c r="E102" s="686" t="s">
        <v>73</v>
      </c>
      <c r="F102" s="43" t="s">
        <v>67</v>
      </c>
      <c r="G102" s="92">
        <f t="shared" si="60"/>
        <v>289.262764</v>
      </c>
      <c r="H102" s="82">
        <v>197</v>
      </c>
      <c r="I102" s="175">
        <f t="shared" si="49"/>
        <v>0.68104168430057588</v>
      </c>
      <c r="J102" s="662">
        <v>275</v>
      </c>
      <c r="K102" s="673">
        <v>623</v>
      </c>
      <c r="L102" s="667">
        <v>382</v>
      </c>
      <c r="M102" s="667">
        <v>675</v>
      </c>
      <c r="N102" s="501">
        <f t="shared" si="50"/>
        <v>382</v>
      </c>
      <c r="O102" s="501">
        <f t="shared" si="51"/>
        <v>675</v>
      </c>
      <c r="P102" s="162">
        <f t="shared" si="52"/>
        <v>716.47919999999999</v>
      </c>
      <c r="Q102" s="173" t="s">
        <v>41</v>
      </c>
      <c r="R102" s="125"/>
      <c r="S102" s="672">
        <v>587</v>
      </c>
      <c r="T102" s="162" t="s">
        <v>41</v>
      </c>
      <c r="U102" s="173">
        <f t="shared" si="53"/>
        <v>26.520800000000008</v>
      </c>
      <c r="V102" s="667" t="s">
        <v>41</v>
      </c>
      <c r="W102" s="125"/>
      <c r="X102" s="500">
        <f>((L102*P102)+(S102*U102))/(P102+U102)</f>
        <v>389.31731359353972</v>
      </c>
      <c r="Y102" s="686">
        <f t="shared" si="54"/>
        <v>201300</v>
      </c>
      <c r="Z102" s="174">
        <f t="shared" si="61"/>
        <v>1.9340154674294075E-3</v>
      </c>
      <c r="AA102" s="501">
        <f t="shared" si="55"/>
        <v>675</v>
      </c>
      <c r="AB102" s="670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6"/>
        <v>26.520800000000008</v>
      </c>
      <c r="AJ102" s="62">
        <f t="shared" si="57"/>
        <v>382</v>
      </c>
      <c r="AK102" s="43">
        <v>201300</v>
      </c>
      <c r="AL102" s="173">
        <f t="shared" si="58"/>
        <v>1.8976651763537009E-3</v>
      </c>
      <c r="AM102" s="102">
        <f t="shared" si="59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14"/>
      <c r="BA102" s="176"/>
      <c r="BB102" s="1114"/>
      <c r="BC102" s="1114"/>
      <c r="BD102" s="176"/>
      <c r="BE102" s="1114"/>
      <c r="BF102" s="1114"/>
      <c r="BG102" s="1114"/>
      <c r="BH102" s="1114"/>
      <c r="BI102" s="195"/>
      <c r="BJ102" s="176"/>
      <c r="BK102" s="176"/>
      <c r="BL102" s="1114"/>
      <c r="BM102" s="195"/>
      <c r="BN102" s="1114"/>
      <c r="BO102" s="1114"/>
      <c r="BP102" s="195"/>
      <c r="BQ102" s="176"/>
      <c r="BR102" s="195"/>
      <c r="BS102" s="1114"/>
      <c r="BT102" s="195"/>
      <c r="BU102" s="195"/>
      <c r="BV102" s="176"/>
      <c r="BW102" s="1115"/>
      <c r="BX102" s="226"/>
      <c r="BY102" s="862"/>
      <c r="BZ102" s="195"/>
      <c r="CA102" s="1114"/>
      <c r="CB102" s="1114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14"/>
      <c r="CY102" s="195"/>
      <c r="CZ102" s="195"/>
      <c r="DA102" s="176"/>
      <c r="DB102" s="639"/>
      <c r="DC102" s="639"/>
    </row>
    <row r="103" spans="1:107" ht="16.5" customHeight="1">
      <c r="A103" s="1350"/>
      <c r="B103" s="1362"/>
      <c r="C103" s="295" t="s">
        <v>127</v>
      </c>
      <c r="D103" s="245" t="s">
        <v>77</v>
      </c>
      <c r="E103" s="686" t="s">
        <v>73</v>
      </c>
      <c r="F103" s="43" t="s">
        <v>67</v>
      </c>
      <c r="G103" s="92">
        <f t="shared" si="60"/>
        <v>287.38462400000003</v>
      </c>
      <c r="H103" s="82">
        <v>187</v>
      </c>
      <c r="I103" s="175">
        <f t="shared" si="49"/>
        <v>0.65069591197057219</v>
      </c>
      <c r="J103" s="662">
        <v>275</v>
      </c>
      <c r="K103" s="673">
        <v>623</v>
      </c>
      <c r="L103" s="667">
        <v>382</v>
      </c>
      <c r="M103" s="667">
        <v>675</v>
      </c>
      <c r="N103" s="501">
        <f t="shared" si="50"/>
        <v>382</v>
      </c>
      <c r="O103" s="501">
        <f t="shared" si="51"/>
        <v>675</v>
      </c>
      <c r="P103" s="162">
        <f t="shared" si="52"/>
        <v>714.18719999999996</v>
      </c>
      <c r="Q103" s="173" t="s">
        <v>41</v>
      </c>
      <c r="R103" s="125"/>
      <c r="S103" s="672">
        <v>587</v>
      </c>
      <c r="T103" s="162" t="s">
        <v>41</v>
      </c>
      <c r="U103" s="173">
        <f t="shared" si="53"/>
        <v>24.812800000000038</v>
      </c>
      <c r="V103" s="667" t="s">
        <v>41</v>
      </c>
      <c r="W103" s="125"/>
      <c r="X103" s="500">
        <f>((L103*P103)+(S103*U103))/(P103+U103)</f>
        <v>388.88311772665764</v>
      </c>
      <c r="Y103" s="686">
        <f t="shared" si="54"/>
        <v>201300</v>
      </c>
      <c r="Z103" s="174">
        <f t="shared" si="61"/>
        <v>1.9318585083291488E-3</v>
      </c>
      <c r="AA103" s="501">
        <f t="shared" si="55"/>
        <v>675</v>
      </c>
      <c r="AB103" s="670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6"/>
        <v>24.812800000000038</v>
      </c>
      <c r="AJ103" s="62">
        <f t="shared" si="57"/>
        <v>382</v>
      </c>
      <c r="AK103" s="43">
        <v>201300</v>
      </c>
      <c r="AL103" s="173">
        <f t="shared" si="58"/>
        <v>1.8976651763537009E-3</v>
      </c>
      <c r="AM103" s="102">
        <f t="shared" si="59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14"/>
      <c r="BA103" s="176"/>
      <c r="BB103" s="1114"/>
      <c r="BC103" s="1114"/>
      <c r="BD103" s="176"/>
      <c r="BE103" s="1114"/>
      <c r="BF103" s="1114"/>
      <c r="BG103" s="1114"/>
      <c r="BH103" s="1114"/>
      <c r="BI103" s="195"/>
      <c r="BJ103" s="176"/>
      <c r="BK103" s="176"/>
      <c r="BL103" s="1114"/>
      <c r="BM103" s="195"/>
      <c r="BN103" s="1114"/>
      <c r="BO103" s="1114"/>
      <c r="BP103" s="195"/>
      <c r="BQ103" s="176"/>
      <c r="BR103" s="195"/>
      <c r="BS103" s="1114"/>
      <c r="BT103" s="195"/>
      <c r="BU103" s="195"/>
      <c r="BV103" s="176"/>
      <c r="BW103" s="1115"/>
      <c r="BX103" s="226"/>
      <c r="BY103" s="862"/>
      <c r="BZ103" s="195"/>
      <c r="CA103" s="1114"/>
      <c r="CB103" s="1114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14"/>
      <c r="CY103" s="195"/>
      <c r="CZ103" s="195"/>
      <c r="DA103" s="176"/>
      <c r="DB103" s="639"/>
      <c r="DC103" s="639"/>
    </row>
    <row r="104" spans="1:107" ht="15.75" customHeight="1">
      <c r="A104" s="1350"/>
      <c r="B104" s="1362"/>
      <c r="C104" s="295" t="s">
        <v>127</v>
      </c>
      <c r="D104" s="245" t="s">
        <v>78</v>
      </c>
      <c r="E104" s="686" t="s">
        <v>73</v>
      </c>
      <c r="F104" s="43" t="s">
        <v>67</v>
      </c>
      <c r="G104" s="92">
        <f t="shared" si="60"/>
        <v>461.32136412800003</v>
      </c>
      <c r="H104" s="82">
        <v>489</v>
      </c>
      <c r="I104" s="175">
        <f t="shared" si="49"/>
        <v>1.0599985997273695</v>
      </c>
      <c r="J104" s="662">
        <v>286</v>
      </c>
      <c r="K104" s="673">
        <v>634</v>
      </c>
      <c r="L104" s="667">
        <v>388</v>
      </c>
      <c r="M104" s="667">
        <v>691</v>
      </c>
      <c r="N104" s="501">
        <f t="shared" si="50"/>
        <v>388</v>
      </c>
      <c r="O104" s="501">
        <f t="shared" si="51"/>
        <v>691</v>
      </c>
      <c r="P104" s="162">
        <f t="shared" si="52"/>
        <v>1048.8127999999999</v>
      </c>
      <c r="Q104" s="173">
        <f>AH104-AI104-8*(2*AE104*AE104)</f>
        <v>917.02239999999995</v>
      </c>
      <c r="R104" s="125"/>
      <c r="S104" s="672" t="s">
        <v>41</v>
      </c>
      <c r="T104" s="162">
        <f>0.83*M104</f>
        <v>573.53</v>
      </c>
      <c r="U104" s="173">
        <f>AI104</f>
        <v>52.187200000000075</v>
      </c>
      <c r="V104" s="667">
        <f t="shared" ref="V104:V111" si="62">AI104+8*(2*AE104*AE104)</f>
        <v>183.97760000000008</v>
      </c>
      <c r="W104" s="125"/>
      <c r="X104" s="174">
        <f t="shared" ref="X104:X111" si="63">((L104*Q104)+(V104*T104))/(Q104+V104)</f>
        <v>419.00214725522255</v>
      </c>
      <c r="Y104" s="686">
        <f t="shared" si="54"/>
        <v>195800</v>
      </c>
      <c r="Z104" s="174">
        <f t="shared" si="61"/>
        <v>2.1399496795465912E-3</v>
      </c>
      <c r="AA104" s="501">
        <f t="shared" si="55"/>
        <v>691</v>
      </c>
      <c r="AB104" s="670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6"/>
        <v>52.187200000000075</v>
      </c>
      <c r="AJ104" s="62">
        <f t="shared" si="57"/>
        <v>388</v>
      </c>
      <c r="AK104" s="43">
        <v>195800</v>
      </c>
      <c r="AL104" s="173">
        <f t="shared" si="58"/>
        <v>1.9816138917262511E-3</v>
      </c>
      <c r="AM104" s="102">
        <f t="shared" si="59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14"/>
      <c r="BA104" s="176"/>
      <c r="BB104" s="1114"/>
      <c r="BC104" s="1114"/>
      <c r="BD104" s="176"/>
      <c r="BE104" s="1114"/>
      <c r="BF104" s="1114"/>
      <c r="BG104" s="1114"/>
      <c r="BH104" s="1114"/>
      <c r="BI104" s="195"/>
      <c r="BJ104" s="176"/>
      <c r="BK104" s="176"/>
      <c r="BL104" s="1114"/>
      <c r="BM104" s="195"/>
      <c r="BN104" s="1114"/>
      <c r="BO104" s="1114"/>
      <c r="BP104" s="195"/>
      <c r="BQ104" s="176"/>
      <c r="BR104" s="195"/>
      <c r="BS104" s="1114"/>
      <c r="BT104" s="195"/>
      <c r="BU104" s="195"/>
      <c r="BV104" s="176"/>
      <c r="BW104" s="1115"/>
      <c r="BX104" s="226"/>
      <c r="BY104" s="862"/>
      <c r="BZ104" s="195"/>
      <c r="CA104" s="1114"/>
      <c r="CB104" s="1114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14"/>
      <c r="CY104" s="195"/>
      <c r="CZ104" s="195"/>
      <c r="DA104" s="176"/>
      <c r="DB104" s="639"/>
      <c r="DC104" s="639"/>
    </row>
    <row r="105" spans="1:107" ht="17.25" customHeight="1">
      <c r="A105" s="1350"/>
      <c r="B105" s="1362"/>
      <c r="C105" s="295" t="s">
        <v>127</v>
      </c>
      <c r="D105" s="245" t="s">
        <v>79</v>
      </c>
      <c r="E105" s="686" t="s">
        <v>73</v>
      </c>
      <c r="F105" s="43" t="s">
        <v>67</v>
      </c>
      <c r="G105" s="92">
        <f t="shared" si="60"/>
        <v>455.83804875200002</v>
      </c>
      <c r="H105" s="82">
        <v>496</v>
      </c>
      <c r="I105" s="175">
        <f t="shared" si="49"/>
        <v>1.0881057457971224</v>
      </c>
      <c r="J105" s="662">
        <v>286</v>
      </c>
      <c r="K105" s="673">
        <v>634</v>
      </c>
      <c r="L105" s="667">
        <v>388</v>
      </c>
      <c r="M105" s="667">
        <v>691</v>
      </c>
      <c r="N105" s="501">
        <f t="shared" si="50"/>
        <v>388</v>
      </c>
      <c r="O105" s="501">
        <f t="shared" si="51"/>
        <v>691</v>
      </c>
      <c r="P105" s="162">
        <f t="shared" si="52"/>
        <v>1038.5311999999999</v>
      </c>
      <c r="Q105" s="173">
        <f t="shared" ref="Q105:Q111" si="64">AH105-AI105-8*(2*AE105*AE105)</f>
        <v>909.48159999999984</v>
      </c>
      <c r="R105" s="125"/>
      <c r="S105" s="672" t="s">
        <v>41</v>
      </c>
      <c r="T105" s="162">
        <f>0.83*M105</f>
        <v>573.53</v>
      </c>
      <c r="U105" s="173">
        <f t="shared" si="53"/>
        <v>50.468800000000101</v>
      </c>
      <c r="V105" s="667">
        <f t="shared" si="62"/>
        <v>179.5184000000001</v>
      </c>
      <c r="W105" s="125"/>
      <c r="X105" s="174">
        <f t="shared" si="63"/>
        <v>418.58406680624427</v>
      </c>
      <c r="Y105" s="686">
        <f t="shared" si="54"/>
        <v>195800</v>
      </c>
      <c r="Z105" s="174">
        <f t="shared" si="61"/>
        <v>2.137814437212688E-3</v>
      </c>
      <c r="AA105" s="501">
        <f t="shared" si="55"/>
        <v>691</v>
      </c>
      <c r="AB105" s="670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6"/>
        <v>50.468800000000101</v>
      </c>
      <c r="AJ105" s="62">
        <f t="shared" si="57"/>
        <v>388</v>
      </c>
      <c r="AK105" s="43">
        <v>195800</v>
      </c>
      <c r="AL105" s="173">
        <f t="shared" si="58"/>
        <v>1.9816138917262511E-3</v>
      </c>
      <c r="AM105" s="102">
        <f t="shared" si="59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14"/>
      <c r="BA105" s="176"/>
      <c r="BB105" s="1114"/>
      <c r="BC105" s="1114"/>
      <c r="BD105" s="176"/>
      <c r="BE105" s="1114"/>
      <c r="BF105" s="1114"/>
      <c r="BG105" s="1114"/>
      <c r="BH105" s="1114"/>
      <c r="BI105" s="195"/>
      <c r="BJ105" s="176"/>
      <c r="BK105" s="176"/>
      <c r="BL105" s="1114"/>
      <c r="BM105" s="195"/>
      <c r="BN105" s="1114"/>
      <c r="BO105" s="1114"/>
      <c r="BP105" s="195"/>
      <c r="BQ105" s="176"/>
      <c r="BR105" s="195"/>
      <c r="BS105" s="1114"/>
      <c r="BT105" s="195"/>
      <c r="BU105" s="195"/>
      <c r="BV105" s="176"/>
      <c r="BW105" s="1115"/>
      <c r="BX105" s="226"/>
      <c r="BY105" s="862"/>
      <c r="BZ105" s="195"/>
      <c r="CA105" s="1114"/>
      <c r="CB105" s="1114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14"/>
      <c r="CY105" s="195"/>
      <c r="CZ105" s="195"/>
      <c r="DA105" s="176"/>
      <c r="DB105" s="639"/>
      <c r="DC105" s="639"/>
    </row>
    <row r="106" spans="1:107" ht="15.75" customHeight="1">
      <c r="A106" s="1350"/>
      <c r="B106" s="1362"/>
      <c r="C106" s="295" t="s">
        <v>127</v>
      </c>
      <c r="D106" s="245" t="s">
        <v>80</v>
      </c>
      <c r="E106" s="686" t="s">
        <v>73</v>
      </c>
      <c r="F106" s="43" t="s">
        <v>67</v>
      </c>
      <c r="G106" s="92">
        <f t="shared" si="60"/>
        <v>714.88926945600008</v>
      </c>
      <c r="H106" s="82">
        <v>779</v>
      </c>
      <c r="I106" s="175">
        <f t="shared" si="49"/>
        <v>1.0896792458401081</v>
      </c>
      <c r="J106" s="662">
        <v>299</v>
      </c>
      <c r="K106" s="673">
        <v>620</v>
      </c>
      <c r="L106" s="667">
        <v>465</v>
      </c>
      <c r="M106" s="667">
        <v>713</v>
      </c>
      <c r="N106" s="501">
        <f t="shared" si="50"/>
        <v>465</v>
      </c>
      <c r="O106" s="501">
        <f t="shared" si="51"/>
        <v>713</v>
      </c>
      <c r="P106" s="162">
        <f t="shared" si="52"/>
        <v>1276.7232000000001</v>
      </c>
      <c r="Q106" s="173">
        <f t="shared" si="64"/>
        <v>1040.7936000000002</v>
      </c>
      <c r="R106" s="125"/>
      <c r="S106" s="672" t="s">
        <v>41</v>
      </c>
      <c r="T106" s="162">
        <f t="shared" ref="T106:T111" si="65">0.83*M106</f>
        <v>591.79</v>
      </c>
      <c r="U106" s="173">
        <f t="shared" si="53"/>
        <v>154.27679999999987</v>
      </c>
      <c r="V106" s="667">
        <f t="shared" si="62"/>
        <v>390.20639999999986</v>
      </c>
      <c r="W106" s="125"/>
      <c r="X106" s="174">
        <f t="shared" si="63"/>
        <v>499.57321415513633</v>
      </c>
      <c r="Y106" s="686">
        <f t="shared" si="54"/>
        <v>191300</v>
      </c>
      <c r="Z106" s="174">
        <f t="shared" si="61"/>
        <v>2.6114647891016013E-3</v>
      </c>
      <c r="AA106" s="501">
        <f t="shared" si="55"/>
        <v>713</v>
      </c>
      <c r="AB106" s="670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6"/>
        <v>154.27679999999987</v>
      </c>
      <c r="AJ106" s="62">
        <f t="shared" si="57"/>
        <v>465</v>
      </c>
      <c r="AK106" s="43">
        <v>191300</v>
      </c>
      <c r="AL106" s="173">
        <f t="shared" si="58"/>
        <v>2.4307370622059592E-3</v>
      </c>
      <c r="AM106" s="102">
        <f t="shared" si="59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14"/>
      <c r="BA106" s="176"/>
      <c r="BB106" s="1114"/>
      <c r="BC106" s="1114"/>
      <c r="BD106" s="176"/>
      <c r="BE106" s="1114"/>
      <c r="BF106" s="1114"/>
      <c r="BG106" s="1114"/>
      <c r="BH106" s="1114"/>
      <c r="BI106" s="195"/>
      <c r="BJ106" s="176"/>
      <c r="BK106" s="176"/>
      <c r="BL106" s="1114"/>
      <c r="BM106" s="195"/>
      <c r="BN106" s="1114"/>
      <c r="BO106" s="1114"/>
      <c r="BP106" s="195"/>
      <c r="BQ106" s="176"/>
      <c r="BR106" s="195"/>
      <c r="BS106" s="1114"/>
      <c r="BT106" s="195"/>
      <c r="BU106" s="195"/>
      <c r="BV106" s="176"/>
      <c r="BW106" s="1115"/>
      <c r="BX106" s="226"/>
      <c r="BY106" s="862"/>
      <c r="BZ106" s="195"/>
      <c r="CA106" s="1114"/>
      <c r="CB106" s="1114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14"/>
      <c r="CY106" s="195"/>
      <c r="CZ106" s="195"/>
      <c r="DA106" s="176"/>
      <c r="DB106" s="639"/>
      <c r="DC106" s="639"/>
    </row>
    <row r="107" spans="1:107" ht="16.5" customHeight="1">
      <c r="A107" s="1350"/>
      <c r="B107" s="1362"/>
      <c r="C107" s="295" t="s">
        <v>127</v>
      </c>
      <c r="D107" s="245" t="s">
        <v>81</v>
      </c>
      <c r="E107" s="686" t="s">
        <v>73</v>
      </c>
      <c r="F107" s="43" t="s">
        <v>67</v>
      </c>
      <c r="G107" s="92">
        <f t="shared" si="60"/>
        <v>712.35166798400007</v>
      </c>
      <c r="H107" s="82">
        <v>774</v>
      </c>
      <c r="I107" s="175">
        <f t="shared" si="49"/>
        <v>1.0865419915285222</v>
      </c>
      <c r="J107" s="662">
        <v>299</v>
      </c>
      <c r="K107" s="673">
        <v>620</v>
      </c>
      <c r="L107" s="667">
        <v>465</v>
      </c>
      <c r="M107" s="667">
        <v>713</v>
      </c>
      <c r="N107" s="501">
        <f t="shared" si="50"/>
        <v>465</v>
      </c>
      <c r="O107" s="501">
        <f t="shared" si="51"/>
        <v>713</v>
      </c>
      <c r="P107" s="162">
        <f t="shared" si="52"/>
        <v>1272.1728000000001</v>
      </c>
      <c r="Q107" s="173">
        <f t="shared" si="64"/>
        <v>1037.4704000000002</v>
      </c>
      <c r="R107" s="125"/>
      <c r="S107" s="672" t="s">
        <v>41</v>
      </c>
      <c r="T107" s="162">
        <f t="shared" si="65"/>
        <v>591.79</v>
      </c>
      <c r="U107" s="173">
        <f t="shared" si="53"/>
        <v>153.82719999999995</v>
      </c>
      <c r="V107" s="667">
        <f t="shared" si="62"/>
        <v>388.52959999999996</v>
      </c>
      <c r="W107" s="125"/>
      <c r="X107" s="174">
        <f t="shared" si="63"/>
        <v>499.54534921739133</v>
      </c>
      <c r="Y107" s="686">
        <f t="shared" si="54"/>
        <v>191300</v>
      </c>
      <c r="Z107" s="174">
        <f t="shared" si="61"/>
        <v>2.611319128162004E-3</v>
      </c>
      <c r="AA107" s="501">
        <f t="shared" si="55"/>
        <v>713</v>
      </c>
      <c r="AB107" s="670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6"/>
        <v>153.82719999999995</v>
      </c>
      <c r="AJ107" s="62">
        <f t="shared" si="57"/>
        <v>465</v>
      </c>
      <c r="AK107" s="43">
        <v>191300</v>
      </c>
      <c r="AL107" s="173">
        <f t="shared" si="58"/>
        <v>2.4307370622059592E-3</v>
      </c>
      <c r="AM107" s="102">
        <f t="shared" si="59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14"/>
      <c r="BA107" s="176"/>
      <c r="BB107" s="1114"/>
      <c r="BC107" s="1114"/>
      <c r="BD107" s="176"/>
      <c r="BE107" s="1114"/>
      <c r="BF107" s="1114"/>
      <c r="BG107" s="1114"/>
      <c r="BH107" s="1114"/>
      <c r="BI107" s="195"/>
      <c r="BJ107" s="176"/>
      <c r="BK107" s="176"/>
      <c r="BL107" s="1114"/>
      <c r="BM107" s="195"/>
      <c r="BN107" s="1114"/>
      <c r="BO107" s="1114"/>
      <c r="BP107" s="195"/>
      <c r="BQ107" s="176"/>
      <c r="BR107" s="195"/>
      <c r="BS107" s="1114"/>
      <c r="BT107" s="195"/>
      <c r="BU107" s="195"/>
      <c r="BV107" s="176"/>
      <c r="BW107" s="1115"/>
      <c r="BX107" s="226"/>
      <c r="BY107" s="862"/>
      <c r="BZ107" s="195"/>
      <c r="CA107" s="1114"/>
      <c r="CB107" s="1114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14"/>
      <c r="CY107" s="195"/>
      <c r="CZ107" s="195"/>
      <c r="DA107" s="176"/>
      <c r="DB107" s="639"/>
      <c r="DC107" s="639"/>
    </row>
    <row r="108" spans="1:107" ht="15.75" customHeight="1">
      <c r="A108" s="1350"/>
      <c r="B108" s="1362"/>
      <c r="C108" s="295" t="s">
        <v>127</v>
      </c>
      <c r="D108" s="245" t="s">
        <v>82</v>
      </c>
      <c r="E108" s="686" t="s">
        <v>73</v>
      </c>
      <c r="F108" s="43" t="s">
        <v>67</v>
      </c>
      <c r="G108" s="92">
        <f t="shared" si="60"/>
        <v>1158.0242396800002</v>
      </c>
      <c r="H108" s="82">
        <v>1513</v>
      </c>
      <c r="I108" s="175">
        <f t="shared" si="49"/>
        <v>1.3065356908401946</v>
      </c>
      <c r="J108" s="662">
        <v>279</v>
      </c>
      <c r="K108" s="673">
        <v>605</v>
      </c>
      <c r="L108" s="667">
        <v>501</v>
      </c>
      <c r="M108" s="667">
        <v>715</v>
      </c>
      <c r="N108" s="501">
        <f t="shared" si="50"/>
        <v>501</v>
      </c>
      <c r="O108" s="501">
        <f t="shared" si="51"/>
        <v>715</v>
      </c>
      <c r="P108" s="162">
        <f t="shared" si="52"/>
        <v>1820.4911999999999</v>
      </c>
      <c r="Q108" s="173">
        <f t="shared" si="64"/>
        <v>1255.9535999999998</v>
      </c>
      <c r="R108" s="125"/>
      <c r="S108" s="672" t="s">
        <v>41</v>
      </c>
      <c r="T108" s="162">
        <f t="shared" si="65"/>
        <v>593.44999999999993</v>
      </c>
      <c r="U108" s="173">
        <f t="shared" si="53"/>
        <v>326.50880000000006</v>
      </c>
      <c r="V108" s="667">
        <f t="shared" si="62"/>
        <v>891.04640000000018</v>
      </c>
      <c r="W108" s="125"/>
      <c r="X108" s="174">
        <f t="shared" si="63"/>
        <v>539.36853268747097</v>
      </c>
      <c r="Y108" s="686">
        <f t="shared" si="54"/>
        <v>198400</v>
      </c>
      <c r="Z108" s="174">
        <f t="shared" si="61"/>
        <v>2.7185913945941076E-3</v>
      </c>
      <c r="AA108" s="501">
        <f t="shared" si="55"/>
        <v>715</v>
      </c>
      <c r="AB108" s="670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6"/>
        <v>326.50880000000006</v>
      </c>
      <c r="AJ108" s="62">
        <f t="shared" si="57"/>
        <v>501</v>
      </c>
      <c r="AK108" s="43">
        <v>198400</v>
      </c>
      <c r="AL108" s="173">
        <f t="shared" si="58"/>
        <v>2.5252016129032259E-3</v>
      </c>
      <c r="AM108" s="102">
        <f t="shared" si="59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16"/>
      <c r="AZ108" s="1114"/>
      <c r="BA108" s="176"/>
      <c r="BB108" s="1114"/>
      <c r="BC108" s="1114"/>
      <c r="BD108" s="176"/>
      <c r="BE108" s="1114"/>
      <c r="BF108" s="1114"/>
      <c r="BG108" s="1114"/>
      <c r="BH108" s="1114"/>
      <c r="BI108" s="195"/>
      <c r="BJ108" s="176"/>
      <c r="BK108" s="176"/>
      <c r="BL108" s="1114"/>
      <c r="BM108" s="195"/>
      <c r="BN108" s="1114"/>
      <c r="BO108" s="1114"/>
      <c r="BP108" s="195"/>
      <c r="BQ108" s="176"/>
      <c r="BR108" s="195"/>
      <c r="BS108" s="1114"/>
      <c r="BT108" s="195"/>
      <c r="BU108" s="195"/>
      <c r="BV108" s="176"/>
      <c r="BW108" s="1115"/>
      <c r="BX108" s="226"/>
      <c r="BY108" s="862"/>
      <c r="BZ108" s="195"/>
      <c r="CA108" s="1114"/>
      <c r="CB108" s="1114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14"/>
      <c r="CY108" s="195"/>
      <c r="CZ108" s="195"/>
      <c r="DA108" s="176"/>
      <c r="DB108" s="639"/>
      <c r="DC108" s="639"/>
    </row>
    <row r="109" spans="1:107" ht="16.5" customHeight="1">
      <c r="A109" s="1350"/>
      <c r="B109" s="1362"/>
      <c r="C109" s="295" t="s">
        <v>127</v>
      </c>
      <c r="D109" s="245" t="s">
        <v>83</v>
      </c>
      <c r="E109" s="686" t="s">
        <v>73</v>
      </c>
      <c r="F109" s="43" t="s">
        <v>67</v>
      </c>
      <c r="G109" s="92">
        <f t="shared" si="60"/>
        <v>1161.4942647199998</v>
      </c>
      <c r="H109" s="82">
        <v>1507</v>
      </c>
      <c r="I109" s="175">
        <f t="shared" si="49"/>
        <v>1.2974665874594662</v>
      </c>
      <c r="J109" s="662">
        <v>279</v>
      </c>
      <c r="K109" s="673">
        <v>605</v>
      </c>
      <c r="L109" s="667">
        <v>501</v>
      </c>
      <c r="M109" s="667">
        <v>715</v>
      </c>
      <c r="N109" s="501">
        <f t="shared" si="50"/>
        <v>501</v>
      </c>
      <c r="O109" s="501">
        <f t="shared" si="51"/>
        <v>715</v>
      </c>
      <c r="P109" s="162">
        <f t="shared" si="52"/>
        <v>1817.6768000000002</v>
      </c>
      <c r="Q109" s="173">
        <f t="shared" si="64"/>
        <v>1256.9344000000001</v>
      </c>
      <c r="R109" s="17"/>
      <c r="S109" s="672" t="s">
        <v>41</v>
      </c>
      <c r="T109" s="162">
        <f t="shared" si="65"/>
        <v>593.44999999999993</v>
      </c>
      <c r="U109" s="173">
        <f t="shared" si="53"/>
        <v>335.32319999999982</v>
      </c>
      <c r="V109" s="667">
        <f t="shared" si="62"/>
        <v>896.06559999999979</v>
      </c>
      <c r="W109" s="17"/>
      <c r="X109" s="174">
        <f t="shared" si="63"/>
        <v>539.47713177891308</v>
      </c>
      <c r="Y109" s="686">
        <f t="shared" si="54"/>
        <v>198400</v>
      </c>
      <c r="Z109" s="174">
        <f t="shared" si="61"/>
        <v>2.719138769046941E-3</v>
      </c>
      <c r="AA109" s="501">
        <f t="shared" si="55"/>
        <v>715</v>
      </c>
      <c r="AB109" s="670"/>
      <c r="AC109" s="656">
        <v>399.6</v>
      </c>
      <c r="AD109" s="24">
        <v>100.2</v>
      </c>
      <c r="AE109" s="326">
        <v>5.92</v>
      </c>
      <c r="AF109" s="51">
        <v>5.8</v>
      </c>
      <c r="AG109" s="246">
        <v>11.719999999999999</v>
      </c>
      <c r="AH109" s="51">
        <v>2153</v>
      </c>
      <c r="AI109" s="162">
        <f t="shared" si="56"/>
        <v>335.32319999999982</v>
      </c>
      <c r="AJ109" s="62">
        <f t="shared" si="57"/>
        <v>501</v>
      </c>
      <c r="AK109" s="1120">
        <v>198400</v>
      </c>
      <c r="AL109" s="173">
        <f t="shared" si="58"/>
        <v>2.5252016129032259E-3</v>
      </c>
      <c r="AM109" s="102">
        <f t="shared" si="59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16"/>
      <c r="AZ109" s="1114"/>
      <c r="BA109" s="176"/>
      <c r="BB109" s="1114"/>
      <c r="BC109" s="1114"/>
      <c r="BD109" s="176"/>
      <c r="BE109" s="1114"/>
      <c r="BF109" s="1114"/>
      <c r="BG109" s="1114"/>
      <c r="BH109" s="1114"/>
      <c r="BI109" s="195"/>
      <c r="BJ109" s="176"/>
      <c r="BK109" s="176"/>
      <c r="BL109" s="1114"/>
      <c r="BM109" s="195"/>
      <c r="BN109" s="1114"/>
      <c r="BO109" s="1114"/>
      <c r="BP109" s="195"/>
      <c r="BQ109" s="176"/>
      <c r="BR109" s="195"/>
      <c r="BS109" s="1114"/>
      <c r="BT109" s="195"/>
      <c r="BU109" s="195"/>
      <c r="BV109" s="176"/>
      <c r="BW109" s="1115"/>
      <c r="BX109" s="226"/>
      <c r="BY109" s="862"/>
      <c r="BZ109" s="195"/>
      <c r="CA109" s="1114"/>
      <c r="CB109" s="1114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14"/>
      <c r="CY109" s="195"/>
      <c r="CZ109" s="195"/>
      <c r="DA109" s="176"/>
      <c r="DB109" s="639"/>
      <c r="DC109" s="639"/>
    </row>
    <row r="110" spans="1:107" s="491" customFormat="1" ht="15.75" customHeight="1">
      <c r="A110" s="1350"/>
      <c r="B110" s="1362"/>
      <c r="C110" s="295" t="s">
        <v>127</v>
      </c>
      <c r="D110" s="201" t="s">
        <v>84</v>
      </c>
      <c r="E110" s="295" t="s">
        <v>73</v>
      </c>
      <c r="F110" s="658" t="s">
        <v>67</v>
      </c>
      <c r="G110" s="89">
        <f t="shared" si="60"/>
        <v>1260.5755462239999</v>
      </c>
      <c r="H110" s="82">
        <v>1630</v>
      </c>
      <c r="I110" s="435">
        <f t="shared" si="49"/>
        <v>1.2930601461234079</v>
      </c>
      <c r="J110" s="155">
        <v>295</v>
      </c>
      <c r="K110" s="156">
        <v>620</v>
      </c>
      <c r="L110" s="655">
        <v>328</v>
      </c>
      <c r="M110" s="655">
        <v>653</v>
      </c>
      <c r="N110" s="538">
        <f t="shared" si="50"/>
        <v>328</v>
      </c>
      <c r="O110" s="538">
        <f t="shared" si="51"/>
        <v>653</v>
      </c>
      <c r="P110" s="176">
        <f t="shared" si="52"/>
        <v>2179.3168000000001</v>
      </c>
      <c r="Q110" s="195">
        <f t="shared" si="64"/>
        <v>1162.9824000000001</v>
      </c>
      <c r="R110" s="17"/>
      <c r="S110" s="157" t="s">
        <v>41</v>
      </c>
      <c r="T110" s="176">
        <f t="shared" si="65"/>
        <v>541.99</v>
      </c>
      <c r="U110" s="195">
        <f>AI110</f>
        <v>605.68319999999994</v>
      </c>
      <c r="V110" s="655">
        <f t="shared" si="62"/>
        <v>1622.0175999999999</v>
      </c>
      <c r="W110" s="17"/>
      <c r="X110" s="224">
        <f t="shared" si="63"/>
        <v>452.63035771059242</v>
      </c>
      <c r="Y110" s="295">
        <f t="shared" si="54"/>
        <v>202400</v>
      </c>
      <c r="Z110" s="224">
        <f t="shared" si="61"/>
        <v>2.2363159965938361E-3</v>
      </c>
      <c r="AA110" s="538">
        <f t="shared" si="55"/>
        <v>653</v>
      </c>
      <c r="AB110" s="385"/>
      <c r="AC110" s="656">
        <v>399.1</v>
      </c>
      <c r="AD110" s="24">
        <v>100.3</v>
      </c>
      <c r="AE110" s="651">
        <v>7.97</v>
      </c>
      <c r="AF110" s="24">
        <v>8</v>
      </c>
      <c r="AG110" s="273">
        <v>15.969999999999999</v>
      </c>
      <c r="AH110" s="24">
        <v>2785</v>
      </c>
      <c r="AI110" s="176">
        <f t="shared" si="56"/>
        <v>605.68319999999994</v>
      </c>
      <c r="AJ110" s="198">
        <f t="shared" si="57"/>
        <v>328</v>
      </c>
      <c r="AK110" s="1120">
        <v>202400</v>
      </c>
      <c r="AL110" s="195">
        <f t="shared" si="58"/>
        <v>1.6205533596837945E-3</v>
      </c>
      <c r="AM110" s="102">
        <f t="shared" si="59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16"/>
      <c r="AZ110" s="1114"/>
      <c r="BA110" s="176"/>
      <c r="BB110" s="1114"/>
      <c r="BC110" s="1114"/>
      <c r="BD110" s="176"/>
      <c r="BE110" s="1114"/>
      <c r="BF110" s="1114"/>
      <c r="BG110" s="1114"/>
      <c r="BH110" s="1114"/>
      <c r="BI110" s="195"/>
      <c r="BJ110" s="176"/>
      <c r="BK110" s="176"/>
      <c r="BL110" s="1114"/>
      <c r="BM110" s="195"/>
      <c r="BN110" s="1114"/>
      <c r="BO110" s="1114"/>
      <c r="BP110" s="195"/>
      <c r="BQ110" s="176"/>
      <c r="BR110" s="195"/>
      <c r="BS110" s="1114"/>
      <c r="BT110" s="195"/>
      <c r="BU110" s="195"/>
      <c r="BV110" s="176"/>
      <c r="BW110" s="1115"/>
      <c r="BX110" s="226"/>
      <c r="BY110" s="862"/>
      <c r="BZ110" s="195"/>
      <c r="CA110" s="1114"/>
      <c r="CB110" s="1114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14"/>
      <c r="CY110" s="195"/>
      <c r="CZ110" s="195"/>
      <c r="DA110" s="176"/>
      <c r="DB110" s="652"/>
      <c r="DC110" s="652"/>
    </row>
    <row r="111" spans="1:107" s="491" customFormat="1" ht="13.5" customHeight="1">
      <c r="A111" s="1350"/>
      <c r="B111" s="1362"/>
      <c r="C111" s="295" t="s">
        <v>127</v>
      </c>
      <c r="D111" s="201" t="s">
        <v>85</v>
      </c>
      <c r="E111" s="295" t="s">
        <v>73</v>
      </c>
      <c r="F111" s="658" t="s">
        <v>67</v>
      </c>
      <c r="G111" s="89">
        <f t="shared" si="60"/>
        <v>1259.7719864640001</v>
      </c>
      <c r="H111" s="82">
        <v>1797</v>
      </c>
      <c r="I111" s="435">
        <f t="shared" si="49"/>
        <v>1.426448610787038</v>
      </c>
      <c r="J111" s="155">
        <v>295</v>
      </c>
      <c r="K111" s="156">
        <v>620</v>
      </c>
      <c r="L111" s="655">
        <v>328</v>
      </c>
      <c r="M111" s="655">
        <v>653</v>
      </c>
      <c r="N111" s="538">
        <f t="shared" si="50"/>
        <v>328</v>
      </c>
      <c r="O111" s="538">
        <f t="shared" si="51"/>
        <v>653</v>
      </c>
      <c r="P111" s="176">
        <f t="shared" si="52"/>
        <v>2172.9407999999999</v>
      </c>
      <c r="Q111" s="195">
        <f t="shared" si="64"/>
        <v>1156.6063999999999</v>
      </c>
      <c r="R111" s="17"/>
      <c r="S111" s="157" t="s">
        <v>41</v>
      </c>
      <c r="T111" s="176">
        <f t="shared" si="65"/>
        <v>541.99</v>
      </c>
      <c r="U111" s="195">
        <f t="shared" si="53"/>
        <v>608.05920000000015</v>
      </c>
      <c r="V111" s="655">
        <f t="shared" si="62"/>
        <v>1624.3936000000001</v>
      </c>
      <c r="W111" s="17"/>
      <c r="X111" s="224">
        <f t="shared" si="63"/>
        <v>452.99244389212515</v>
      </c>
      <c r="Y111" s="295">
        <f t="shared" si="54"/>
        <v>202400</v>
      </c>
      <c r="Z111" s="224">
        <f t="shared" si="61"/>
        <v>2.2381049599413299E-3</v>
      </c>
      <c r="AA111" s="538">
        <f t="shared" si="55"/>
        <v>653</v>
      </c>
      <c r="AB111" s="385"/>
      <c r="AC111" s="656">
        <v>400</v>
      </c>
      <c r="AD111" s="24">
        <v>100.1</v>
      </c>
      <c r="AE111" s="651">
        <v>7.97</v>
      </c>
      <c r="AF111" s="24">
        <v>8</v>
      </c>
      <c r="AG111" s="273">
        <v>15.969999999999999</v>
      </c>
      <c r="AH111" s="24">
        <v>2781</v>
      </c>
      <c r="AI111" s="176">
        <f t="shared" si="56"/>
        <v>608.05920000000015</v>
      </c>
      <c r="AJ111" s="198">
        <f t="shared" si="57"/>
        <v>328</v>
      </c>
      <c r="AK111" s="1120">
        <v>202400</v>
      </c>
      <c r="AL111" s="195">
        <f t="shared" si="58"/>
        <v>1.6205533596837945E-3</v>
      </c>
      <c r="AM111" s="102">
        <f t="shared" si="59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16"/>
      <c r="AZ111" s="1114"/>
      <c r="BA111" s="176"/>
      <c r="BB111" s="1114"/>
      <c r="BC111" s="1114"/>
      <c r="BD111" s="176"/>
      <c r="BE111" s="1114"/>
      <c r="BF111" s="1114"/>
      <c r="BG111" s="1114"/>
      <c r="BH111" s="1114"/>
      <c r="BI111" s="195"/>
      <c r="BJ111" s="176"/>
      <c r="BK111" s="176"/>
      <c r="BL111" s="1114"/>
      <c r="BM111" s="195"/>
      <c r="BN111" s="1114"/>
      <c r="BO111" s="1114"/>
      <c r="BP111" s="195"/>
      <c r="BQ111" s="176"/>
      <c r="BR111" s="195"/>
      <c r="BS111" s="1114"/>
      <c r="BT111" s="195"/>
      <c r="BU111" s="195"/>
      <c r="BV111" s="176"/>
      <c r="BW111" s="1115"/>
      <c r="BX111" s="226"/>
      <c r="BY111" s="862"/>
      <c r="BZ111" s="195"/>
      <c r="CA111" s="1114"/>
      <c r="CB111" s="1114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14"/>
      <c r="CY111" s="195"/>
      <c r="CZ111" s="195"/>
      <c r="DA111" s="176"/>
      <c r="DB111" s="652"/>
      <c r="DC111" s="652"/>
    </row>
    <row r="112" spans="1:107" ht="15" customHeight="1">
      <c r="A112" s="1350"/>
      <c r="B112" s="1362"/>
      <c r="C112" s="295" t="s">
        <v>127</v>
      </c>
      <c r="D112" s="245" t="s">
        <v>86</v>
      </c>
      <c r="E112" s="686" t="s">
        <v>73</v>
      </c>
      <c r="F112" s="43" t="s">
        <v>67</v>
      </c>
      <c r="G112" s="92">
        <f t="shared" si="60"/>
        <v>724.68649519999997</v>
      </c>
      <c r="H112" s="82">
        <v>726</v>
      </c>
      <c r="I112" s="175">
        <f t="shared" si="49"/>
        <v>1.0018125145269026</v>
      </c>
      <c r="J112" s="662">
        <v>304</v>
      </c>
      <c r="K112" s="673">
        <v>613</v>
      </c>
      <c r="L112" s="667">
        <v>314</v>
      </c>
      <c r="M112" s="667">
        <v>659</v>
      </c>
      <c r="N112" s="501">
        <f t="shared" si="50"/>
        <v>314</v>
      </c>
      <c r="O112" s="501">
        <f t="shared" si="51"/>
        <v>659</v>
      </c>
      <c r="P112" s="162">
        <f t="shared" si="52"/>
        <v>1989.2952</v>
      </c>
      <c r="Q112" s="173" t="s">
        <v>41</v>
      </c>
      <c r="R112" s="17"/>
      <c r="S112" s="672">
        <v>563</v>
      </c>
      <c r="T112" s="162" t="s">
        <v>41</v>
      </c>
      <c r="U112" s="173">
        <f t="shared" si="53"/>
        <v>177.70479999999998</v>
      </c>
      <c r="V112" s="667" t="s">
        <v>41</v>
      </c>
      <c r="W112" s="17"/>
      <c r="X112" s="174">
        <f>((L112*P112)+(S112*U112))/(P112+U112)</f>
        <v>334.41924097831105</v>
      </c>
      <c r="Y112" s="686">
        <f t="shared" si="54"/>
        <v>206000</v>
      </c>
      <c r="Z112" s="174">
        <f t="shared" si="61"/>
        <v>1.6233943736811216E-3</v>
      </c>
      <c r="AA112" s="501">
        <f t="shared" si="55"/>
        <v>659</v>
      </c>
      <c r="AB112" s="670"/>
      <c r="AC112" s="656">
        <v>449.9</v>
      </c>
      <c r="AD112" s="24">
        <v>150.4</v>
      </c>
      <c r="AE112" s="326">
        <v>3.79</v>
      </c>
      <c r="AF112" s="24">
        <v>5.8</v>
      </c>
      <c r="AG112" s="246">
        <v>9.59</v>
      </c>
      <c r="AH112" s="51">
        <v>2167</v>
      </c>
      <c r="AI112" s="162">
        <f t="shared" si="56"/>
        <v>177.70479999999998</v>
      </c>
      <c r="AJ112" s="62">
        <f t="shared" si="57"/>
        <v>314</v>
      </c>
      <c r="AK112" s="1120">
        <v>206000</v>
      </c>
      <c r="AL112" s="173">
        <f t="shared" si="58"/>
        <v>1.5242718446601942E-3</v>
      </c>
      <c r="AM112" s="102">
        <f t="shared" si="59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16"/>
      <c r="AZ112" s="1114"/>
      <c r="BA112" s="176"/>
      <c r="BB112" s="1114"/>
      <c r="BC112" s="1114"/>
      <c r="BD112" s="176"/>
      <c r="BE112" s="1114"/>
      <c r="BF112" s="1114"/>
      <c r="BG112" s="1114"/>
      <c r="BH112" s="1114"/>
      <c r="BI112" s="195"/>
      <c r="BJ112" s="176"/>
      <c r="BK112" s="176"/>
      <c r="BL112" s="1114"/>
      <c r="BM112" s="195"/>
      <c r="BN112" s="1114"/>
      <c r="BO112" s="1114"/>
      <c r="BP112" s="195"/>
      <c r="BQ112" s="176"/>
      <c r="BR112" s="195"/>
      <c r="BS112" s="1114"/>
      <c r="BT112" s="195"/>
      <c r="BU112" s="195"/>
      <c r="BV112" s="176"/>
      <c r="BW112" s="1115"/>
      <c r="BX112" s="226"/>
      <c r="BY112" s="862"/>
      <c r="BZ112" s="195"/>
      <c r="CA112" s="1114"/>
      <c r="CB112" s="1114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14"/>
      <c r="CY112" s="195"/>
      <c r="CZ112" s="195"/>
      <c r="DA112" s="176"/>
      <c r="DB112" s="639"/>
      <c r="DC112" s="639"/>
    </row>
    <row r="113" spans="1:107" ht="14.25" customHeight="1">
      <c r="A113" s="1351"/>
      <c r="B113" s="1348"/>
      <c r="C113" s="295" t="s">
        <v>127</v>
      </c>
      <c r="D113" s="247" t="s">
        <v>87</v>
      </c>
      <c r="E113" s="677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49"/>
        <v>0.99397790027065125</v>
      </c>
      <c r="J113" s="674">
        <v>304</v>
      </c>
      <c r="K113" s="675">
        <v>613</v>
      </c>
      <c r="L113" s="665">
        <v>314</v>
      </c>
      <c r="M113" s="665">
        <v>659</v>
      </c>
      <c r="N113" s="501">
        <f t="shared" si="50"/>
        <v>314</v>
      </c>
      <c r="O113" s="501">
        <f t="shared" si="51"/>
        <v>659</v>
      </c>
      <c r="P113" s="162">
        <f t="shared" si="52"/>
        <v>1955.5712000000003</v>
      </c>
      <c r="Q113" s="179" t="s">
        <v>41</v>
      </c>
      <c r="R113" s="128"/>
      <c r="S113" s="666">
        <v>563</v>
      </c>
      <c r="T113" s="177" t="s">
        <v>41</v>
      </c>
      <c r="U113" s="179">
        <f t="shared" si="53"/>
        <v>183.4287999999998</v>
      </c>
      <c r="V113" s="665" t="s">
        <v>41</v>
      </c>
      <c r="W113" s="128"/>
      <c r="X113" s="174">
        <f>((L113*P113)+(S113*U113))/(P113+U113)</f>
        <v>335.35286171107992</v>
      </c>
      <c r="Y113" s="686">
        <f t="shared" si="54"/>
        <v>206000</v>
      </c>
      <c r="Z113" s="180">
        <f t="shared" si="61"/>
        <v>1.6279265131605822E-3</v>
      </c>
      <c r="AA113" s="501">
        <f t="shared" si="55"/>
        <v>659</v>
      </c>
      <c r="AB113" s="669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6"/>
        <v>183.4287999999998</v>
      </c>
      <c r="AJ113" s="62">
        <f t="shared" si="57"/>
        <v>314</v>
      </c>
      <c r="AK113" s="58">
        <v>206000</v>
      </c>
      <c r="AL113" s="173">
        <f t="shared" si="58"/>
        <v>1.5242718446601942E-3</v>
      </c>
      <c r="AM113" s="102">
        <f t="shared" si="59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16"/>
      <c r="AZ113" s="1114"/>
      <c r="BA113" s="176"/>
      <c r="BB113" s="1114"/>
      <c r="BC113" s="1114"/>
      <c r="BD113" s="176"/>
      <c r="BE113" s="1114"/>
      <c r="BF113" s="1114"/>
      <c r="BG113" s="1114"/>
      <c r="BH113" s="1114"/>
      <c r="BI113" s="195"/>
      <c r="BJ113" s="176"/>
      <c r="BK113" s="176"/>
      <c r="BL113" s="1114"/>
      <c r="BM113" s="195"/>
      <c r="BN113" s="1114"/>
      <c r="BO113" s="1114"/>
      <c r="BP113" s="195"/>
      <c r="BQ113" s="176"/>
      <c r="BR113" s="195"/>
      <c r="BS113" s="1114"/>
      <c r="BT113" s="195"/>
      <c r="BU113" s="195"/>
      <c r="BV113" s="176"/>
      <c r="BW113" s="1115"/>
      <c r="BX113" s="226"/>
      <c r="BY113" s="862"/>
      <c r="BZ113" s="195"/>
      <c r="CA113" s="1114"/>
      <c r="CB113" s="1114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14"/>
      <c r="CY113" s="195"/>
      <c r="CZ113" s="195"/>
      <c r="DA113" s="176"/>
      <c r="DB113" s="639"/>
      <c r="DC113" s="639"/>
    </row>
    <row r="114" spans="1:107" ht="15" customHeight="1">
      <c r="A114" s="634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29">
        <f t="shared" si="49"/>
        <v>1.3411193782686965</v>
      </c>
      <c r="J114" s="530">
        <v>284</v>
      </c>
      <c r="K114" s="531">
        <v>604</v>
      </c>
      <c r="L114" s="377">
        <v>566</v>
      </c>
      <c r="M114" s="377">
        <v>753</v>
      </c>
      <c r="N114" s="532">
        <f>L114</f>
        <v>566</v>
      </c>
      <c r="O114" s="532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696" t="s">
        <v>41</v>
      </c>
      <c r="T114" s="254">
        <f>0.83*M114</f>
        <v>624.99</v>
      </c>
      <c r="U114" s="256">
        <f t="shared" si="53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3">
        <f>X114/Y114</f>
        <v>3.2316763621134652E-3</v>
      </c>
      <c r="AA114" s="534">
        <f>M114</f>
        <v>753</v>
      </c>
      <c r="AB114" s="255"/>
      <c r="AC114" s="766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6"/>
        <v>175.50720000000001</v>
      </c>
      <c r="AJ114" s="103">
        <f>L114</f>
        <v>566</v>
      </c>
      <c r="AK114" s="1">
        <f>R114</f>
        <v>185000</v>
      </c>
      <c r="AL114" s="252">
        <f>AJ114/AK114</f>
        <v>3.0594594594594592E-3</v>
      </c>
      <c r="AM114" s="300">
        <f t="shared" si="59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16"/>
      <c r="AZ114" s="1114"/>
      <c r="BA114" s="176"/>
      <c r="BB114" s="1114"/>
      <c r="BC114" s="1114"/>
      <c r="BD114" s="176"/>
      <c r="BE114" s="1114"/>
      <c r="BF114" s="1114"/>
      <c r="BG114" s="1114"/>
      <c r="BH114" s="1114"/>
      <c r="BI114" s="195"/>
      <c r="BJ114" s="176"/>
      <c r="BK114" s="176"/>
      <c r="BL114" s="1114"/>
      <c r="BM114" s="195"/>
      <c r="BN114" s="1114"/>
      <c r="BO114" s="1114"/>
      <c r="BP114" s="195"/>
      <c r="BQ114" s="176"/>
      <c r="BR114" s="195"/>
      <c r="BS114" s="1114"/>
      <c r="BT114" s="195"/>
      <c r="BU114" s="195"/>
      <c r="BV114" s="176"/>
      <c r="BW114" s="1115"/>
      <c r="BX114" s="226"/>
      <c r="BY114" s="862"/>
      <c r="BZ114" s="195"/>
      <c r="CA114" s="1114"/>
      <c r="CB114" s="1114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14"/>
      <c r="CY114" s="195"/>
      <c r="CZ114" s="195"/>
      <c r="DA114" s="176"/>
      <c r="DB114" s="639"/>
      <c r="DC114" s="639"/>
    </row>
    <row r="115" spans="1:107" ht="15" customHeight="1">
      <c r="A115" s="1349" t="s">
        <v>207</v>
      </c>
      <c r="B115" s="1373">
        <v>1.4300999999999999</v>
      </c>
      <c r="C115" s="295" t="s">
        <v>88</v>
      </c>
      <c r="D115" s="257" t="s">
        <v>90</v>
      </c>
      <c r="E115" s="685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2" t="s">
        <v>41</v>
      </c>
      <c r="K115" s="673" t="s">
        <v>41</v>
      </c>
      <c r="L115" s="667">
        <v>407.5</v>
      </c>
      <c r="M115" s="655">
        <v>695</v>
      </c>
      <c r="N115" s="667" t="s">
        <v>41</v>
      </c>
      <c r="O115" s="655" t="s">
        <v>41</v>
      </c>
      <c r="P115" s="176">
        <f t="shared" si="52"/>
        <v>760.80000000000018</v>
      </c>
      <c r="Q115" s="173" t="s">
        <v>41</v>
      </c>
      <c r="R115" s="535">
        <v>194000</v>
      </c>
      <c r="S115" s="672">
        <v>580</v>
      </c>
      <c r="T115" s="176" t="s">
        <v>41</v>
      </c>
      <c r="U115" s="226">
        <f t="shared" si="53"/>
        <v>147.19999999999987</v>
      </c>
      <c r="V115" s="667" t="s">
        <v>41</v>
      </c>
      <c r="W115" s="535">
        <v>194000</v>
      </c>
      <c r="X115" s="174">
        <f>((L115*P115)+(S115*U115))/(P115+U115)</f>
        <v>435.4647577092511</v>
      </c>
      <c r="Y115" s="463">
        <v>194000</v>
      </c>
      <c r="Z115" s="219">
        <f>X115/Y115</f>
        <v>2.2446636995322221E-3</v>
      </c>
      <c r="AA115" s="452">
        <f t="shared" si="55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6"/>
        <v>147.19999999999987</v>
      </c>
      <c r="AJ115" s="62">
        <f t="shared" si="57"/>
        <v>407.5</v>
      </c>
      <c r="AK115" s="43">
        <f>R115</f>
        <v>194000</v>
      </c>
      <c r="AL115" s="173">
        <f t="shared" si="58"/>
        <v>2.1005154639175258E-3</v>
      </c>
      <c r="AM115" s="102">
        <f t="shared" si="59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16"/>
      <c r="AZ115" s="1114"/>
      <c r="BA115" s="176"/>
      <c r="BB115" s="1114"/>
      <c r="BC115" s="1114"/>
      <c r="BD115" s="176"/>
      <c r="BE115" s="1114"/>
      <c r="BF115" s="1114"/>
      <c r="BG115" s="1114"/>
      <c r="BH115" s="1114"/>
      <c r="BI115" s="195"/>
      <c r="BJ115" s="176"/>
      <c r="BK115" s="176"/>
      <c r="BL115" s="1114"/>
      <c r="BM115" s="195"/>
      <c r="BN115" s="1114"/>
      <c r="BO115" s="1114"/>
      <c r="BP115" s="195"/>
      <c r="BQ115" s="176"/>
      <c r="BR115" s="195"/>
      <c r="BS115" s="1114"/>
      <c r="BT115" s="195"/>
      <c r="BU115" s="195"/>
      <c r="BV115" s="176"/>
      <c r="BW115" s="119"/>
      <c r="BX115" s="226"/>
      <c r="BY115" s="862"/>
      <c r="BZ115" s="195"/>
      <c r="CA115" s="1114"/>
      <c r="CB115" s="1114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14"/>
      <c r="CY115" s="195"/>
      <c r="CZ115" s="195"/>
      <c r="DA115" s="176"/>
      <c r="DB115" s="639"/>
      <c r="DC115" s="639"/>
    </row>
    <row r="116" spans="1:107" ht="15.75" customHeight="1">
      <c r="A116" s="1351"/>
      <c r="B116" s="1374"/>
      <c r="C116" s="295" t="s">
        <v>88</v>
      </c>
      <c r="D116" s="247" t="s">
        <v>91</v>
      </c>
      <c r="E116" s="677" t="s">
        <v>39</v>
      </c>
      <c r="F116" s="658" t="s">
        <v>67</v>
      </c>
      <c r="G116" s="93">
        <f>X116*AH116*0.001</f>
        <v>392.21100000000001</v>
      </c>
      <c r="H116" s="83">
        <v>471</v>
      </c>
      <c r="I116" s="467">
        <f t="shared" si="49"/>
        <v>1.2008842179337142</v>
      </c>
      <c r="J116" s="674" t="s">
        <v>41</v>
      </c>
      <c r="K116" s="675" t="s">
        <v>41</v>
      </c>
      <c r="L116" s="667">
        <v>407.5</v>
      </c>
      <c r="M116" s="665">
        <v>695</v>
      </c>
      <c r="N116" s="665" t="s">
        <v>41</v>
      </c>
      <c r="O116" s="665" t="s">
        <v>41</v>
      </c>
      <c r="P116" s="176">
        <f t="shared" si="52"/>
        <v>752.40000000000009</v>
      </c>
      <c r="Q116" s="173" t="s">
        <v>41</v>
      </c>
      <c r="R116" s="536">
        <v>194000</v>
      </c>
      <c r="S116" s="666">
        <v>580</v>
      </c>
      <c r="T116" s="176" t="s">
        <v>41</v>
      </c>
      <c r="U116" s="226">
        <f t="shared" si="53"/>
        <v>147.59999999999991</v>
      </c>
      <c r="V116" s="667" t="s">
        <v>41</v>
      </c>
      <c r="W116" s="536">
        <v>194000</v>
      </c>
      <c r="X116" s="174">
        <f>((L116*P116)+(S116*U116))/(P116+U116)</f>
        <v>435.79</v>
      </c>
      <c r="Y116" s="463">
        <v>194000</v>
      </c>
      <c r="Z116" s="228">
        <f>X116/Y116</f>
        <v>2.2463402061855672E-3</v>
      </c>
      <c r="AA116" s="471">
        <f t="shared" si="55"/>
        <v>695</v>
      </c>
      <c r="AB116" s="669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6"/>
        <v>147.59999999999991</v>
      </c>
      <c r="AJ116" s="63">
        <f t="shared" si="57"/>
        <v>407.5</v>
      </c>
      <c r="AK116" s="44">
        <f>R116</f>
        <v>194000</v>
      </c>
      <c r="AL116" s="179">
        <f t="shared" si="58"/>
        <v>2.1005154639175258E-3</v>
      </c>
      <c r="AM116" s="301">
        <f t="shared" si="59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16"/>
      <c r="AZ116" s="1114"/>
      <c r="BA116" s="176"/>
      <c r="BB116" s="1114"/>
      <c r="BC116" s="1114"/>
      <c r="BD116" s="176"/>
      <c r="BE116" s="1114"/>
      <c r="BF116" s="1114"/>
      <c r="BG116" s="1114"/>
      <c r="BH116" s="1114"/>
      <c r="BI116" s="195"/>
      <c r="BJ116" s="176"/>
      <c r="BK116" s="176"/>
      <c r="BL116" s="1114"/>
      <c r="BM116" s="195"/>
      <c r="BN116" s="1114"/>
      <c r="BO116" s="1114"/>
      <c r="BP116" s="195"/>
      <c r="BQ116" s="176"/>
      <c r="BR116" s="195"/>
      <c r="BS116" s="1114"/>
      <c r="BT116" s="195"/>
      <c r="BU116" s="195"/>
      <c r="BV116" s="176"/>
      <c r="BW116" s="119"/>
      <c r="BX116" s="226"/>
      <c r="BY116" s="862"/>
      <c r="BZ116" s="195"/>
      <c r="CA116" s="1114"/>
      <c r="CB116" s="1114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14"/>
      <c r="CY116" s="195"/>
      <c r="CZ116" s="195"/>
      <c r="DA116" s="176"/>
      <c r="DB116" s="639"/>
      <c r="DC116" s="639"/>
    </row>
    <row r="117" spans="1:107" ht="15" customHeight="1">
      <c r="A117" s="1357" t="s">
        <v>92</v>
      </c>
      <c r="B117" s="1305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49"/>
        <v>1.4539686352429289</v>
      </c>
      <c r="J117" s="690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2"/>
        <v>352.58400000000006</v>
      </c>
      <c r="Q117" s="165">
        <f>P117</f>
        <v>352.58400000000006</v>
      </c>
      <c r="R117" s="124"/>
      <c r="S117" s="676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37">
        <f t="shared" ref="X117:X123" si="66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38">
        <f>O117</f>
        <v>641</v>
      </c>
      <c r="AB117" s="670"/>
      <c r="AC117" s="75">
        <v>150</v>
      </c>
      <c r="AD117" s="55">
        <v>50.88</v>
      </c>
      <c r="AE117" s="374">
        <v>2.95</v>
      </c>
      <c r="AF117" s="172">
        <v>7.55</v>
      </c>
      <c r="AG117" s="75">
        <v>10.5</v>
      </c>
      <c r="AH117" s="55">
        <v>515.09</v>
      </c>
      <c r="AI117" s="162">
        <f t="shared" si="56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59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16"/>
      <c r="AZ117" s="1114"/>
      <c r="BA117" s="176"/>
      <c r="BB117" s="1114"/>
      <c r="BC117" s="1114"/>
      <c r="BD117" s="176"/>
      <c r="BE117" s="1114"/>
      <c r="BF117" s="1114"/>
      <c r="BG117" s="1114"/>
      <c r="BH117" s="1114"/>
      <c r="BI117" s="195"/>
      <c r="BJ117" s="176"/>
      <c r="BK117" s="176"/>
      <c r="BL117" s="1114"/>
      <c r="BM117" s="195"/>
      <c r="BN117" s="1114"/>
      <c r="BO117" s="1114"/>
      <c r="BP117" s="195"/>
      <c r="BQ117" s="176"/>
      <c r="BR117" s="195"/>
      <c r="BS117" s="1114"/>
      <c r="BT117" s="195"/>
      <c r="BU117" s="195"/>
      <c r="BV117" s="176"/>
      <c r="BW117" s="119"/>
      <c r="BX117" s="226"/>
      <c r="BY117" s="862"/>
      <c r="BZ117" s="195"/>
      <c r="CA117" s="1114"/>
      <c r="CB117" s="1114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14"/>
      <c r="CY117" s="195"/>
      <c r="CZ117" s="195"/>
      <c r="DA117" s="176"/>
      <c r="DB117" s="639"/>
      <c r="DC117" s="639"/>
    </row>
    <row r="118" spans="1:107" ht="15" customHeight="1">
      <c r="A118" s="1358"/>
      <c r="B118" s="1360"/>
      <c r="C118" s="295" t="s">
        <v>37</v>
      </c>
      <c r="D118" s="264" t="s">
        <v>95</v>
      </c>
      <c r="E118" s="295" t="s">
        <v>39</v>
      </c>
      <c r="F118" s="658" t="s">
        <v>94</v>
      </c>
      <c r="G118" s="92">
        <f t="shared" si="60"/>
        <v>245.95628031717879</v>
      </c>
      <c r="H118" s="82">
        <v>282.38</v>
      </c>
      <c r="I118" s="175">
        <f t="shared" si="49"/>
        <v>1.148090220082407</v>
      </c>
      <c r="J118" s="662">
        <v>279</v>
      </c>
      <c r="K118" s="673">
        <v>641</v>
      </c>
      <c r="L118" s="667" t="s">
        <v>41</v>
      </c>
      <c r="M118" s="667" t="s">
        <v>41</v>
      </c>
      <c r="N118" s="667">
        <v>279</v>
      </c>
      <c r="O118" s="667">
        <v>641</v>
      </c>
      <c r="P118" s="162">
        <f t="shared" si="52"/>
        <v>690.6647999999999</v>
      </c>
      <c r="Q118" s="173">
        <f t="shared" ref="Q118:Q128" si="67">P118</f>
        <v>690.6647999999999</v>
      </c>
      <c r="R118" s="124"/>
      <c r="S118" s="672" t="s">
        <v>41</v>
      </c>
      <c r="T118" s="162">
        <f t="shared" ref="T118:T128" si="68">(1.673*J118)/((AF118/AE118)^0.126)</f>
        <v>432.75006757802316</v>
      </c>
      <c r="U118" s="173">
        <f t="shared" si="53"/>
        <v>123.07520000000011</v>
      </c>
      <c r="V118" s="173">
        <f t="shared" ref="V118:V128" si="69">U118</f>
        <v>123.07520000000011</v>
      </c>
      <c r="W118" s="119"/>
      <c r="X118" s="500">
        <f t="shared" si="66"/>
        <v>302.25413561724724</v>
      </c>
      <c r="Y118" s="124">
        <f>AK118</f>
        <v>203000</v>
      </c>
      <c r="Z118" s="224">
        <f t="shared" ref="Z118:Z134" si="70">X118/Y118</f>
        <v>1.4889366286563903E-3</v>
      </c>
      <c r="AA118" s="538">
        <f t="shared" ref="AA118:AA128" si="71">O118</f>
        <v>641</v>
      </c>
      <c r="AB118" s="670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6"/>
        <v>123.07520000000011</v>
      </c>
      <c r="AJ118" s="62">
        <f t="shared" ref="AJ118:AJ128" si="72">J118</f>
        <v>279</v>
      </c>
      <c r="AK118" s="43">
        <v>203000</v>
      </c>
      <c r="AL118" s="173">
        <f t="shared" si="58"/>
        <v>1.374384236453202E-3</v>
      </c>
      <c r="AM118" s="102">
        <f t="shared" si="59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16"/>
      <c r="AZ118" s="1114"/>
      <c r="BA118" s="176"/>
      <c r="BB118" s="1114"/>
      <c r="BC118" s="1114"/>
      <c r="BD118" s="176"/>
      <c r="BE118" s="1114"/>
      <c r="BF118" s="1114"/>
      <c r="BG118" s="1114"/>
      <c r="BH118" s="1114"/>
      <c r="BI118" s="195"/>
      <c r="BJ118" s="176"/>
      <c r="BK118" s="176"/>
      <c r="BL118" s="1114"/>
      <c r="BM118" s="195"/>
      <c r="BN118" s="1114"/>
      <c r="BO118" s="1114"/>
      <c r="BP118" s="195"/>
      <c r="BQ118" s="176"/>
      <c r="BR118" s="195"/>
      <c r="BS118" s="1114"/>
      <c r="BT118" s="195"/>
      <c r="BU118" s="195"/>
      <c r="BV118" s="176"/>
      <c r="BW118" s="119"/>
      <c r="BX118" s="226"/>
      <c r="BY118" s="862"/>
      <c r="BZ118" s="195"/>
      <c r="CA118" s="1114"/>
      <c r="CB118" s="1114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14"/>
      <c r="CY118" s="195"/>
      <c r="CZ118" s="195"/>
      <c r="DA118" s="176"/>
      <c r="DB118" s="639"/>
      <c r="DC118" s="639"/>
    </row>
    <row r="119" spans="1:107" ht="16.5" customHeight="1">
      <c r="A119" s="1358"/>
      <c r="B119" s="1360"/>
      <c r="C119" s="295" t="s">
        <v>37</v>
      </c>
      <c r="D119" s="264" t="s">
        <v>96</v>
      </c>
      <c r="E119" s="295" t="s">
        <v>39</v>
      </c>
      <c r="F119" s="658" t="s">
        <v>94</v>
      </c>
      <c r="G119" s="92">
        <f t="shared" si="60"/>
        <v>326.90567352794261</v>
      </c>
      <c r="H119" s="82">
        <v>323.14999999999998</v>
      </c>
      <c r="I119" s="175">
        <f t="shared" si="49"/>
        <v>0.98851144586323125</v>
      </c>
      <c r="J119" s="662">
        <v>279</v>
      </c>
      <c r="K119" s="673">
        <v>641</v>
      </c>
      <c r="L119" s="667" t="s">
        <v>41</v>
      </c>
      <c r="M119" s="667" t="s">
        <v>41</v>
      </c>
      <c r="N119" s="667">
        <v>279</v>
      </c>
      <c r="O119" s="667">
        <v>641</v>
      </c>
      <c r="P119" s="162">
        <f t="shared" si="52"/>
        <v>980.54880000000003</v>
      </c>
      <c r="Q119" s="173">
        <f t="shared" si="67"/>
        <v>980.54880000000003</v>
      </c>
      <c r="R119" s="124"/>
      <c r="S119" s="672" t="s">
        <v>41</v>
      </c>
      <c r="T119" s="162">
        <f t="shared" si="68"/>
        <v>430.75713932134283</v>
      </c>
      <c r="U119" s="173">
        <f t="shared" si="53"/>
        <v>123.81119999999993</v>
      </c>
      <c r="V119" s="173">
        <f t="shared" si="69"/>
        <v>123.81119999999993</v>
      </c>
      <c r="W119" s="119"/>
      <c r="X119" s="500">
        <f t="shared" si="66"/>
        <v>296.01368532719641</v>
      </c>
      <c r="Y119" s="124">
        <f t="shared" ref="Y119:Y128" si="73">AK119</f>
        <v>203000</v>
      </c>
      <c r="Z119" s="224">
        <f t="shared" si="70"/>
        <v>1.4581954942226424E-3</v>
      </c>
      <c r="AA119" s="538">
        <f t="shared" si="71"/>
        <v>641</v>
      </c>
      <c r="AB119" s="670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6"/>
        <v>123.81119999999993</v>
      </c>
      <c r="AJ119" s="62">
        <f t="shared" si="72"/>
        <v>279</v>
      </c>
      <c r="AK119" s="43">
        <v>203000</v>
      </c>
      <c r="AL119" s="173">
        <f t="shared" si="58"/>
        <v>1.374384236453202E-3</v>
      </c>
      <c r="AM119" s="102">
        <f t="shared" si="59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16"/>
      <c r="AZ119" s="1114"/>
      <c r="BA119" s="176"/>
      <c r="BB119" s="1114"/>
      <c r="BC119" s="1114"/>
      <c r="BD119" s="176"/>
      <c r="BE119" s="1114"/>
      <c r="BF119" s="1114"/>
      <c r="BG119" s="1114"/>
      <c r="BH119" s="1114"/>
      <c r="BI119" s="195"/>
      <c r="BJ119" s="176"/>
      <c r="BK119" s="176"/>
      <c r="BL119" s="1114"/>
      <c r="BM119" s="195"/>
      <c r="BN119" s="1114"/>
      <c r="BO119" s="1114"/>
      <c r="BP119" s="195"/>
      <c r="BQ119" s="176"/>
      <c r="BR119" s="195"/>
      <c r="BS119" s="1114"/>
      <c r="BT119" s="195"/>
      <c r="BU119" s="195"/>
      <c r="BV119" s="176"/>
      <c r="BW119" s="119"/>
      <c r="BX119" s="226"/>
      <c r="BY119" s="862"/>
      <c r="BZ119" s="510"/>
      <c r="CA119" s="1114"/>
      <c r="CB119" s="1114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14"/>
      <c r="CY119" s="195"/>
      <c r="CZ119" s="195"/>
      <c r="DA119" s="176"/>
      <c r="DB119" s="639"/>
      <c r="DC119" s="639"/>
    </row>
    <row r="120" spans="1:107" ht="14.25" customHeight="1">
      <c r="A120" s="1358"/>
      <c r="B120" s="1360"/>
      <c r="C120" s="295" t="s">
        <v>37</v>
      </c>
      <c r="D120" s="264" t="s">
        <v>97</v>
      </c>
      <c r="E120" s="295" t="s">
        <v>39</v>
      </c>
      <c r="F120" s="658" t="s">
        <v>94</v>
      </c>
      <c r="G120" s="92">
        <f t="shared" si="60"/>
        <v>409.40426959084277</v>
      </c>
      <c r="H120" s="82">
        <v>353.84</v>
      </c>
      <c r="I120" s="175">
        <f t="shared" si="49"/>
        <v>0.86428019022279978</v>
      </c>
      <c r="J120" s="662">
        <v>279</v>
      </c>
      <c r="K120" s="156">
        <v>641</v>
      </c>
      <c r="L120" s="655" t="s">
        <v>41</v>
      </c>
      <c r="M120" s="655" t="s">
        <v>41</v>
      </c>
      <c r="N120" s="667">
        <v>279</v>
      </c>
      <c r="O120" s="667">
        <v>641</v>
      </c>
      <c r="P120" s="162">
        <f t="shared" si="52"/>
        <v>1276.3904</v>
      </c>
      <c r="Q120" s="173">
        <f t="shared" si="67"/>
        <v>1276.3904</v>
      </c>
      <c r="R120" s="124"/>
      <c r="S120" s="672" t="s">
        <v>41</v>
      </c>
      <c r="T120" s="162">
        <f t="shared" si="68"/>
        <v>432.17517525677408</v>
      </c>
      <c r="U120" s="173">
        <f t="shared" si="53"/>
        <v>123.30960000000005</v>
      </c>
      <c r="V120" s="173">
        <f t="shared" si="69"/>
        <v>123.30960000000005</v>
      </c>
      <c r="W120" s="119"/>
      <c r="X120" s="500">
        <f t="shared" si="66"/>
        <v>292.49429848599181</v>
      </c>
      <c r="Y120" s="124">
        <f t="shared" si="73"/>
        <v>203000</v>
      </c>
      <c r="Z120" s="224">
        <f t="shared" si="70"/>
        <v>1.4408586132314868E-3</v>
      </c>
      <c r="AA120" s="538">
        <f t="shared" si="71"/>
        <v>641</v>
      </c>
      <c r="AB120" s="670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6"/>
        <v>123.30960000000005</v>
      </c>
      <c r="AJ120" s="62">
        <f t="shared" si="72"/>
        <v>279</v>
      </c>
      <c r="AK120" s="43">
        <v>203000</v>
      </c>
      <c r="AL120" s="173">
        <f t="shared" si="58"/>
        <v>1.374384236453202E-3</v>
      </c>
      <c r="AM120" s="102">
        <f t="shared" si="59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16"/>
      <c r="AZ120" s="1114"/>
      <c r="BA120" s="176"/>
      <c r="BB120" s="1114"/>
      <c r="BC120" s="1114"/>
      <c r="BD120" s="176"/>
      <c r="BE120" s="1114"/>
      <c r="BF120" s="1114"/>
      <c r="BG120" s="1114"/>
      <c r="BH120" s="1114"/>
      <c r="BI120" s="195"/>
      <c r="BJ120" s="176"/>
      <c r="BK120" s="176"/>
      <c r="BL120" s="1114"/>
      <c r="BM120" s="195"/>
      <c r="BN120" s="1114"/>
      <c r="BO120" s="1114"/>
      <c r="BP120" s="195"/>
      <c r="BQ120" s="176"/>
      <c r="BR120" s="195"/>
      <c r="BS120" s="1114"/>
      <c r="BT120" s="195"/>
      <c r="BU120" s="195"/>
      <c r="BV120" s="176"/>
      <c r="BW120" s="119"/>
      <c r="BX120" s="226"/>
      <c r="BY120" s="862"/>
      <c r="BZ120" s="195"/>
      <c r="CA120" s="1114"/>
      <c r="CB120" s="1114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14"/>
      <c r="CY120" s="195"/>
      <c r="CZ120" s="195"/>
      <c r="DA120" s="176"/>
      <c r="DB120" s="639"/>
      <c r="DC120" s="639"/>
    </row>
    <row r="121" spans="1:107" ht="15.75" customHeight="1">
      <c r="A121" s="1358"/>
      <c r="B121" s="1360"/>
      <c r="C121" s="295" t="s">
        <v>37</v>
      </c>
      <c r="D121" s="264" t="s">
        <v>98</v>
      </c>
      <c r="E121" s="295" t="s">
        <v>39</v>
      </c>
      <c r="F121" s="658" t="s">
        <v>94</v>
      </c>
      <c r="G121" s="92">
        <f t="shared" si="60"/>
        <v>489.8269938538254</v>
      </c>
      <c r="H121" s="82">
        <v>363.91</v>
      </c>
      <c r="I121" s="175">
        <f t="shared" si="49"/>
        <v>0.74293578052294595</v>
      </c>
      <c r="J121" s="662">
        <v>279</v>
      </c>
      <c r="K121" s="156">
        <v>641</v>
      </c>
      <c r="L121" s="655" t="s">
        <v>41</v>
      </c>
      <c r="M121" s="655" t="s">
        <v>41</v>
      </c>
      <c r="N121" s="667">
        <v>279</v>
      </c>
      <c r="O121" s="667">
        <v>641</v>
      </c>
      <c r="P121" s="162">
        <f t="shared" si="52"/>
        <v>1553.44</v>
      </c>
      <c r="Q121" s="173">
        <f t="shared" si="67"/>
        <v>1553.44</v>
      </c>
      <c r="R121" s="124"/>
      <c r="S121" s="672" t="s">
        <v>41</v>
      </c>
      <c r="T121" s="162">
        <f t="shared" si="68"/>
        <v>425.56561706136654</v>
      </c>
      <c r="U121" s="173">
        <f t="shared" si="53"/>
        <v>132.56999999999994</v>
      </c>
      <c r="V121" s="173">
        <f t="shared" si="69"/>
        <v>132.56999999999994</v>
      </c>
      <c r="W121" s="119"/>
      <c r="X121" s="500">
        <f t="shared" si="66"/>
        <v>290.52437046863622</v>
      </c>
      <c r="Y121" s="124">
        <f t="shared" si="73"/>
        <v>203000</v>
      </c>
      <c r="Z121" s="224">
        <f t="shared" si="70"/>
        <v>1.4311545343282572E-3</v>
      </c>
      <c r="AA121" s="538">
        <f t="shared" si="71"/>
        <v>641</v>
      </c>
      <c r="AB121" s="670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6"/>
        <v>132.56999999999994</v>
      </c>
      <c r="AJ121" s="62">
        <f t="shared" si="72"/>
        <v>279</v>
      </c>
      <c r="AK121" s="43">
        <v>203000</v>
      </c>
      <c r="AL121" s="173">
        <f t="shared" si="58"/>
        <v>1.374384236453202E-3</v>
      </c>
      <c r="AM121" s="102">
        <f t="shared" si="59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16"/>
      <c r="AZ121" s="1114"/>
      <c r="BA121" s="176"/>
      <c r="BB121" s="1114"/>
      <c r="BC121" s="1114"/>
      <c r="BD121" s="176"/>
      <c r="BE121" s="1114"/>
      <c r="BF121" s="1114"/>
      <c r="BG121" s="1114"/>
      <c r="BH121" s="1114"/>
      <c r="BI121" s="195"/>
      <c r="BJ121" s="176"/>
      <c r="BK121" s="176"/>
      <c r="BL121" s="1114"/>
      <c r="BM121" s="195"/>
      <c r="BN121" s="1114"/>
      <c r="BO121" s="1114"/>
      <c r="BP121" s="195"/>
      <c r="BQ121" s="176"/>
      <c r="BR121" s="195"/>
      <c r="BS121" s="1114"/>
      <c r="BT121" s="195"/>
      <c r="BU121" s="195"/>
      <c r="BV121" s="176"/>
      <c r="BW121" s="119"/>
      <c r="BX121" s="226"/>
      <c r="BY121" s="862"/>
      <c r="BZ121" s="195"/>
      <c r="CA121" s="1114"/>
      <c r="CB121" s="1114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14"/>
      <c r="CY121" s="195"/>
      <c r="CZ121" s="195"/>
      <c r="DA121" s="176"/>
      <c r="DB121" s="639"/>
      <c r="DC121" s="639"/>
    </row>
    <row r="122" spans="1:107" ht="14.25" customHeight="1">
      <c r="A122" s="1358"/>
      <c r="B122" s="1375"/>
      <c r="C122" s="295" t="s">
        <v>37</v>
      </c>
      <c r="D122" s="267" t="s">
        <v>99</v>
      </c>
      <c r="E122" s="295" t="s">
        <v>39</v>
      </c>
      <c r="F122" s="658" t="s">
        <v>94</v>
      </c>
      <c r="G122" s="92">
        <f t="shared" si="60"/>
        <v>651.26904493616246</v>
      </c>
      <c r="H122" s="85">
        <v>364.83</v>
      </c>
      <c r="I122" s="175">
        <f t="shared" si="49"/>
        <v>0.56018323431257311</v>
      </c>
      <c r="J122" s="662">
        <v>279</v>
      </c>
      <c r="K122" s="156">
        <v>641</v>
      </c>
      <c r="L122" s="655" t="s">
        <v>41</v>
      </c>
      <c r="M122" s="655" t="s">
        <v>41</v>
      </c>
      <c r="N122" s="667">
        <v>279</v>
      </c>
      <c r="O122" s="667">
        <v>641</v>
      </c>
      <c r="P122" s="162">
        <f t="shared" si="52"/>
        <v>2132.5344</v>
      </c>
      <c r="Q122" s="173">
        <f t="shared" si="67"/>
        <v>2132.5344</v>
      </c>
      <c r="R122" s="124"/>
      <c r="S122" s="672" t="s">
        <v>41</v>
      </c>
      <c r="T122" s="162">
        <f t="shared" si="68"/>
        <v>425.56561706136654</v>
      </c>
      <c r="U122" s="173">
        <f t="shared" si="53"/>
        <v>132.27559999999994</v>
      </c>
      <c r="V122" s="173">
        <f t="shared" si="69"/>
        <v>132.27559999999994</v>
      </c>
      <c r="W122" s="119"/>
      <c r="X122" s="500">
        <f t="shared" si="66"/>
        <v>287.56012422064651</v>
      </c>
      <c r="Y122" s="124">
        <f t="shared" si="73"/>
        <v>203000</v>
      </c>
      <c r="Z122" s="224">
        <f t="shared" si="70"/>
        <v>1.4165523360622982E-3</v>
      </c>
      <c r="AA122" s="538">
        <f t="shared" si="71"/>
        <v>641</v>
      </c>
      <c r="AB122" s="670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6"/>
        <v>132.27559999999994</v>
      </c>
      <c r="AJ122" s="62">
        <f t="shared" si="72"/>
        <v>279</v>
      </c>
      <c r="AK122" s="43">
        <v>203000</v>
      </c>
      <c r="AL122" s="173">
        <f t="shared" si="58"/>
        <v>1.374384236453202E-3</v>
      </c>
      <c r="AM122" s="102">
        <f t="shared" si="59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16"/>
      <c r="AZ122" s="1114"/>
      <c r="BA122" s="176"/>
      <c r="BB122" s="1114"/>
      <c r="BC122" s="1114"/>
      <c r="BD122" s="176"/>
      <c r="BE122" s="1114"/>
      <c r="BF122" s="1114"/>
      <c r="BG122" s="1114"/>
      <c r="BH122" s="1114"/>
      <c r="BI122" s="195"/>
      <c r="BJ122" s="176"/>
      <c r="BK122" s="176"/>
      <c r="BL122" s="1114"/>
      <c r="BM122" s="195"/>
      <c r="BN122" s="1114"/>
      <c r="BO122" s="1114"/>
      <c r="BP122" s="195"/>
      <c r="BQ122" s="176"/>
      <c r="BR122" s="195"/>
      <c r="BS122" s="1114"/>
      <c r="BT122" s="195"/>
      <c r="BU122" s="195"/>
      <c r="BV122" s="176"/>
      <c r="BW122" s="119"/>
      <c r="BX122" s="226"/>
      <c r="BY122" s="862"/>
      <c r="BZ122" s="195"/>
      <c r="CA122" s="1114"/>
      <c r="CB122" s="1114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14"/>
      <c r="CY122" s="195"/>
      <c r="CZ122" s="195"/>
      <c r="DA122" s="176"/>
      <c r="DB122" s="639"/>
      <c r="DC122" s="639"/>
    </row>
    <row r="123" spans="1:107" ht="16.5" customHeight="1">
      <c r="A123" s="1358"/>
      <c r="B123" s="1363">
        <v>1.4318</v>
      </c>
      <c r="C123" s="295" t="s">
        <v>37</v>
      </c>
      <c r="D123" s="264" t="s">
        <v>93</v>
      </c>
      <c r="E123" s="295" t="s">
        <v>39</v>
      </c>
      <c r="F123" s="658" t="s">
        <v>94</v>
      </c>
      <c r="G123" s="92">
        <f t="shared" si="60"/>
        <v>306.83550697249729</v>
      </c>
      <c r="H123" s="82">
        <v>377.45</v>
      </c>
      <c r="I123" s="175">
        <f t="shared" si="49"/>
        <v>1.2301379449994101</v>
      </c>
      <c r="J123" s="662">
        <v>508</v>
      </c>
      <c r="K123" s="156">
        <v>829</v>
      </c>
      <c r="L123" s="655" t="s">
        <v>41</v>
      </c>
      <c r="M123" s="655" t="s">
        <v>41</v>
      </c>
      <c r="N123" s="667">
        <v>508</v>
      </c>
      <c r="O123" s="667">
        <v>829</v>
      </c>
      <c r="P123" s="162">
        <f t="shared" si="52"/>
        <v>441.88639999999998</v>
      </c>
      <c r="Q123" s="173">
        <f t="shared" si="67"/>
        <v>441.88639999999998</v>
      </c>
      <c r="R123" s="124"/>
      <c r="S123" s="672" t="s">
        <v>41</v>
      </c>
      <c r="T123" s="162">
        <f t="shared" si="68"/>
        <v>820.83385598141865</v>
      </c>
      <c r="U123" s="173">
        <f t="shared" si="53"/>
        <v>100.33360000000005</v>
      </c>
      <c r="V123" s="173">
        <f t="shared" si="69"/>
        <v>100.33360000000005</v>
      </c>
      <c r="W123" s="119"/>
      <c r="X123" s="500">
        <f t="shared" si="66"/>
        <v>565.88747551270194</v>
      </c>
      <c r="Y123" s="124">
        <f t="shared" si="73"/>
        <v>206000</v>
      </c>
      <c r="Z123" s="224">
        <f t="shared" si="70"/>
        <v>2.7470265801587471E-3</v>
      </c>
      <c r="AA123" s="538">
        <f t="shared" si="71"/>
        <v>829</v>
      </c>
      <c r="AB123" s="670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6"/>
        <v>100.33360000000005</v>
      </c>
      <c r="AJ123" s="62">
        <f t="shared" si="72"/>
        <v>508</v>
      </c>
      <c r="AK123" s="43">
        <v>206000</v>
      </c>
      <c r="AL123" s="173">
        <f t="shared" si="58"/>
        <v>2.4660194174757283E-3</v>
      </c>
      <c r="AM123" s="102">
        <f t="shared" si="59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16"/>
      <c r="AZ123" s="1114"/>
      <c r="BA123" s="176"/>
      <c r="BB123" s="1114"/>
      <c r="BC123" s="1114"/>
      <c r="BD123" s="176"/>
      <c r="BE123" s="1114"/>
      <c r="BF123" s="1114"/>
      <c r="BG123" s="1114"/>
      <c r="BH123" s="1114"/>
      <c r="BI123" s="195"/>
      <c r="BJ123" s="176"/>
      <c r="BK123" s="176"/>
      <c r="BL123" s="1114"/>
      <c r="BM123" s="195"/>
      <c r="BN123" s="1114"/>
      <c r="BO123" s="1114"/>
      <c r="BP123" s="195"/>
      <c r="BQ123" s="176"/>
      <c r="BR123" s="195"/>
      <c r="BS123" s="1114"/>
      <c r="BT123" s="195"/>
      <c r="BU123" s="195"/>
      <c r="BV123" s="176"/>
      <c r="BW123" s="119"/>
      <c r="BX123" s="226"/>
      <c r="BY123" s="862"/>
      <c r="BZ123" s="195"/>
      <c r="CA123" s="1114"/>
      <c r="CB123" s="1114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14"/>
      <c r="CY123" s="195"/>
      <c r="CZ123" s="195"/>
      <c r="DA123" s="176"/>
      <c r="DB123" s="639"/>
      <c r="DC123" s="639"/>
    </row>
    <row r="124" spans="1:107" ht="15.75" customHeight="1">
      <c r="A124" s="1358"/>
      <c r="B124" s="1364"/>
      <c r="C124" s="295" t="s">
        <v>37</v>
      </c>
      <c r="D124" s="264" t="s">
        <v>95</v>
      </c>
      <c r="E124" s="295" t="s">
        <v>39</v>
      </c>
      <c r="F124" s="658" t="s">
        <v>94</v>
      </c>
      <c r="G124" s="92">
        <f t="shared" si="60"/>
        <v>464.40764546005346</v>
      </c>
      <c r="H124" s="82">
        <v>459.41</v>
      </c>
      <c r="I124" s="175">
        <f t="shared" si="49"/>
        <v>0.98923866669959182</v>
      </c>
      <c r="J124" s="662">
        <v>508</v>
      </c>
      <c r="K124" s="156">
        <v>829</v>
      </c>
      <c r="L124" s="655" t="s">
        <v>41</v>
      </c>
      <c r="M124" s="655" t="s">
        <v>41</v>
      </c>
      <c r="N124" s="667">
        <v>508</v>
      </c>
      <c r="O124" s="667">
        <v>829</v>
      </c>
      <c r="P124" s="162">
        <f t="shared" si="52"/>
        <v>765.47199999999998</v>
      </c>
      <c r="Q124" s="173">
        <f t="shared" si="67"/>
        <v>765.47199999999998</v>
      </c>
      <c r="R124" s="124"/>
      <c r="S124" s="672" t="s">
        <v>41</v>
      </c>
      <c r="T124" s="162">
        <f t="shared" si="68"/>
        <v>842.43481634351178</v>
      </c>
      <c r="U124" s="173">
        <f t="shared" si="53"/>
        <v>89.677999999999997</v>
      </c>
      <c r="V124" s="173">
        <f t="shared" si="69"/>
        <v>89.677999999999997</v>
      </c>
      <c r="W124" s="119"/>
      <c r="X124" s="500">
        <f>((N124*Q124)+(T124*V124))/(Q124+V124)</f>
        <v>543.07156108291349</v>
      </c>
      <c r="Y124" s="124">
        <f t="shared" si="73"/>
        <v>206000</v>
      </c>
      <c r="Z124" s="224">
        <f t="shared" si="70"/>
        <v>2.6362697139947259E-3</v>
      </c>
      <c r="AA124" s="538">
        <f t="shared" si="71"/>
        <v>829</v>
      </c>
      <c r="AB124" s="670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6"/>
        <v>89.677999999999997</v>
      </c>
      <c r="AJ124" s="62">
        <f t="shared" si="72"/>
        <v>508</v>
      </c>
      <c r="AK124" s="43">
        <v>206000</v>
      </c>
      <c r="AL124" s="173">
        <f t="shared" si="58"/>
        <v>2.4660194174757283E-3</v>
      </c>
      <c r="AM124" s="102">
        <f t="shared" si="59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16"/>
      <c r="AZ124" s="1114"/>
      <c r="BA124" s="176"/>
      <c r="BB124" s="1114"/>
      <c r="BC124" s="1114"/>
      <c r="BD124" s="176"/>
      <c r="BE124" s="1114"/>
      <c r="BF124" s="1114"/>
      <c r="BG124" s="1114"/>
      <c r="BH124" s="1114"/>
      <c r="BI124" s="195"/>
      <c r="BJ124" s="176"/>
      <c r="BK124" s="176"/>
      <c r="BL124" s="1114"/>
      <c r="BM124" s="195"/>
      <c r="BN124" s="1114"/>
      <c r="BO124" s="1114"/>
      <c r="BP124" s="195"/>
      <c r="BQ124" s="176"/>
      <c r="BR124" s="195"/>
      <c r="BS124" s="1114"/>
      <c r="BT124" s="195"/>
      <c r="BU124" s="195"/>
      <c r="BV124" s="176"/>
      <c r="BW124" s="119"/>
      <c r="BX124" s="226"/>
      <c r="BY124" s="862"/>
      <c r="BZ124" s="510"/>
      <c r="CA124" s="1114"/>
      <c r="CB124" s="1114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14"/>
      <c r="CY124" s="195"/>
      <c r="CZ124" s="195"/>
      <c r="DA124" s="176"/>
      <c r="DB124" s="639"/>
      <c r="DC124" s="639"/>
    </row>
    <row r="125" spans="1:107" ht="15.75" customHeight="1">
      <c r="A125" s="1358"/>
      <c r="B125" s="1364"/>
      <c r="C125" s="295" t="s">
        <v>37</v>
      </c>
      <c r="D125" s="264" t="s">
        <v>96</v>
      </c>
      <c r="E125" s="295" t="s">
        <v>39</v>
      </c>
      <c r="F125" s="658" t="s">
        <v>94</v>
      </c>
      <c r="G125" s="92">
        <f t="shared" si="60"/>
        <v>606.05959649338115</v>
      </c>
      <c r="H125" s="82">
        <v>468.73</v>
      </c>
      <c r="I125" s="175">
        <f t="shared" si="49"/>
        <v>0.77340578832847351</v>
      </c>
      <c r="J125" s="662">
        <v>508</v>
      </c>
      <c r="K125" s="156">
        <v>829</v>
      </c>
      <c r="L125" s="655" t="s">
        <v>41</v>
      </c>
      <c r="M125" s="655" t="s">
        <v>41</v>
      </c>
      <c r="N125" s="667">
        <v>508</v>
      </c>
      <c r="O125" s="667">
        <v>829</v>
      </c>
      <c r="P125" s="162">
        <f t="shared" si="52"/>
        <v>1033.8000000000002</v>
      </c>
      <c r="Q125" s="173">
        <f t="shared" si="67"/>
        <v>1033.8000000000002</v>
      </c>
      <c r="R125" s="124"/>
      <c r="S125" s="672" t="s">
        <v>41</v>
      </c>
      <c r="T125" s="162">
        <f t="shared" si="68"/>
        <v>819.62910622536242</v>
      </c>
      <c r="U125" s="173">
        <f t="shared" si="53"/>
        <v>98.689999999999827</v>
      </c>
      <c r="V125" s="173">
        <f t="shared" si="69"/>
        <v>98.689999999999827</v>
      </c>
      <c r="W125" s="119"/>
      <c r="X125" s="500">
        <f>((N125*Q125)+(T125*V125))/(Q125+V125)</f>
        <v>535.15668702891958</v>
      </c>
      <c r="Y125" s="124">
        <f t="shared" si="73"/>
        <v>206000</v>
      </c>
      <c r="Z125" s="224">
        <f t="shared" si="70"/>
        <v>2.5978479952860176E-3</v>
      </c>
      <c r="AA125" s="538">
        <f t="shared" si="71"/>
        <v>829</v>
      </c>
      <c r="AB125" s="670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6"/>
        <v>98.689999999999827</v>
      </c>
      <c r="AJ125" s="62">
        <f t="shared" si="72"/>
        <v>508</v>
      </c>
      <c r="AK125" s="43">
        <v>206000</v>
      </c>
      <c r="AL125" s="173">
        <f t="shared" si="58"/>
        <v>2.4660194174757283E-3</v>
      </c>
      <c r="AM125" s="102">
        <f t="shared" si="59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16"/>
      <c r="AZ125" s="1114"/>
      <c r="BA125" s="176"/>
      <c r="BB125" s="1114"/>
      <c r="BC125" s="1114"/>
      <c r="BD125" s="176"/>
      <c r="BE125" s="1114"/>
      <c r="BF125" s="1114"/>
      <c r="BG125" s="1114"/>
      <c r="BH125" s="1114"/>
      <c r="BI125" s="195"/>
      <c r="BJ125" s="176"/>
      <c r="BK125" s="176"/>
      <c r="BL125" s="1114"/>
      <c r="BM125" s="195"/>
      <c r="BN125" s="1114"/>
      <c r="BO125" s="1114"/>
      <c r="BP125" s="195"/>
      <c r="BQ125" s="176"/>
      <c r="BR125" s="195"/>
      <c r="BS125" s="1114"/>
      <c r="BT125" s="195"/>
      <c r="BU125" s="195"/>
      <c r="BV125" s="176"/>
      <c r="BW125" s="119"/>
      <c r="BX125" s="226"/>
      <c r="BY125" s="862"/>
      <c r="BZ125" s="195"/>
      <c r="CA125" s="1114"/>
      <c r="CB125" s="1114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14"/>
      <c r="CY125" s="195"/>
      <c r="CZ125" s="195"/>
      <c r="DA125" s="176"/>
      <c r="DB125" s="639"/>
      <c r="DC125" s="639"/>
    </row>
    <row r="126" spans="1:107" ht="15.75" customHeight="1">
      <c r="A126" s="1358"/>
      <c r="B126" s="1364"/>
      <c r="C126" s="295" t="s">
        <v>37</v>
      </c>
      <c r="D126" s="264" t="s">
        <v>97</v>
      </c>
      <c r="E126" s="295" t="s">
        <v>39</v>
      </c>
      <c r="F126" s="658" t="s">
        <v>94</v>
      </c>
      <c r="G126" s="92">
        <f t="shared" si="60"/>
        <v>765.63940052584144</v>
      </c>
      <c r="H126" s="82">
        <v>480.49</v>
      </c>
      <c r="I126" s="175">
        <f t="shared" si="49"/>
        <v>0.62756697169711917</v>
      </c>
      <c r="J126" s="662">
        <v>508</v>
      </c>
      <c r="K126" s="156">
        <v>829</v>
      </c>
      <c r="L126" s="655" t="s">
        <v>41</v>
      </c>
      <c r="M126" s="655" t="s">
        <v>41</v>
      </c>
      <c r="N126" s="667">
        <v>508</v>
      </c>
      <c r="O126" s="667">
        <v>829</v>
      </c>
      <c r="P126" s="162">
        <f>AH126-AI126</f>
        <v>1366.9012</v>
      </c>
      <c r="Q126" s="173">
        <f t="shared" si="67"/>
        <v>1366.9012</v>
      </c>
      <c r="R126" s="124"/>
      <c r="S126" s="672" t="s">
        <v>41</v>
      </c>
      <c r="T126" s="162">
        <f t="shared" si="68"/>
        <v>850.59820512937097</v>
      </c>
      <c r="U126" s="173">
        <f t="shared" si="53"/>
        <v>83.768800000000056</v>
      </c>
      <c r="V126" s="173">
        <f t="shared" si="69"/>
        <v>83.768800000000056</v>
      </c>
      <c r="W126" s="119"/>
      <c r="X126" s="500">
        <f>((N126*Q126)+(T126*V126))/(Q126+V126)</f>
        <v>527.78330049276633</v>
      </c>
      <c r="Y126" s="124">
        <f t="shared" si="73"/>
        <v>206000</v>
      </c>
      <c r="Z126" s="224">
        <f t="shared" si="70"/>
        <v>2.5620548567610018E-3</v>
      </c>
      <c r="AA126" s="538">
        <f t="shared" si="71"/>
        <v>829</v>
      </c>
      <c r="AB126" s="670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6"/>
        <v>83.768800000000056</v>
      </c>
      <c r="AJ126" s="62">
        <f t="shared" si="72"/>
        <v>508</v>
      </c>
      <c r="AK126" s="43">
        <v>206000</v>
      </c>
      <c r="AL126" s="173">
        <f t="shared" si="58"/>
        <v>2.4660194174757283E-3</v>
      </c>
      <c r="AM126" s="102">
        <f t="shared" si="59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16"/>
      <c r="AZ126" s="1114"/>
      <c r="BA126" s="176"/>
      <c r="BB126" s="1114"/>
      <c r="BC126" s="1114"/>
      <c r="BD126" s="176"/>
      <c r="BE126" s="1114"/>
      <c r="BF126" s="1114"/>
      <c r="BG126" s="1114"/>
      <c r="BH126" s="1114"/>
      <c r="BI126" s="195"/>
      <c r="BJ126" s="176"/>
      <c r="BK126" s="176"/>
      <c r="BL126" s="1114"/>
      <c r="BM126" s="195"/>
      <c r="BN126" s="1114"/>
      <c r="BO126" s="1114"/>
      <c r="BP126" s="195"/>
      <c r="BQ126" s="176"/>
      <c r="BR126" s="195"/>
      <c r="BS126" s="1114"/>
      <c r="BT126" s="195"/>
      <c r="BU126" s="195"/>
      <c r="BV126" s="176"/>
      <c r="BW126" s="119"/>
      <c r="BX126" s="226"/>
      <c r="BY126" s="862"/>
      <c r="BZ126" s="195"/>
      <c r="CA126" s="1114"/>
      <c r="CB126" s="1114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14"/>
      <c r="CY126" s="195"/>
      <c r="CZ126" s="195"/>
      <c r="DA126" s="176"/>
      <c r="DB126" s="639"/>
      <c r="DC126" s="639"/>
    </row>
    <row r="127" spans="1:107" ht="16.5" customHeight="1">
      <c r="A127" s="1358"/>
      <c r="B127" s="1364"/>
      <c r="C127" s="295" t="s">
        <v>37</v>
      </c>
      <c r="D127" s="264" t="s">
        <v>98</v>
      </c>
      <c r="E127" s="295" t="s">
        <v>39</v>
      </c>
      <c r="F127" s="658" t="s">
        <v>94</v>
      </c>
      <c r="G127" s="92">
        <f t="shared" si="60"/>
        <v>925.69619645926684</v>
      </c>
      <c r="H127" s="82">
        <v>482.95</v>
      </c>
      <c r="I127" s="175">
        <f t="shared" si="49"/>
        <v>0.5217154416829789</v>
      </c>
      <c r="J127" s="662">
        <v>508</v>
      </c>
      <c r="K127" s="156">
        <v>829</v>
      </c>
      <c r="L127" s="655" t="s">
        <v>41</v>
      </c>
      <c r="M127" s="655" t="s">
        <v>41</v>
      </c>
      <c r="N127" s="667">
        <v>508</v>
      </c>
      <c r="O127" s="667">
        <v>829</v>
      </c>
      <c r="P127" s="162">
        <f t="shared" si="52"/>
        <v>1661.3624</v>
      </c>
      <c r="Q127" s="173">
        <f t="shared" si="67"/>
        <v>1661.3624</v>
      </c>
      <c r="R127" s="124"/>
      <c r="S127" s="672" t="s">
        <v>41</v>
      </c>
      <c r="T127" s="162">
        <f>(1.673*J127)/((AF127/AE127)^0.126)</f>
        <v>826.18358370266697</v>
      </c>
      <c r="U127" s="173">
        <f t="shared" si="53"/>
        <v>98.917599999999993</v>
      </c>
      <c r="V127" s="173">
        <f t="shared" si="69"/>
        <v>98.917599999999993</v>
      </c>
      <c r="W127" s="119"/>
      <c r="X127" s="500">
        <f>((N127*Q127)+(T127*V127))/(Q127+V127)</f>
        <v>525.88008524738495</v>
      </c>
      <c r="Y127" s="124">
        <f t="shared" si="73"/>
        <v>206000</v>
      </c>
      <c r="Z127" s="224">
        <f>X127/Y127</f>
        <v>2.5528159478028396E-3</v>
      </c>
      <c r="AA127" s="538">
        <f t="shared" si="71"/>
        <v>829</v>
      </c>
      <c r="AB127" s="670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6"/>
        <v>98.917599999999993</v>
      </c>
      <c r="AJ127" s="62">
        <f t="shared" si="72"/>
        <v>508</v>
      </c>
      <c r="AK127" s="43">
        <v>206000</v>
      </c>
      <c r="AL127" s="173">
        <f t="shared" si="58"/>
        <v>2.4660194174757283E-3</v>
      </c>
      <c r="AM127" s="102">
        <f t="shared" si="59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16"/>
      <c r="AZ127" s="1114"/>
      <c r="BA127" s="176"/>
      <c r="BB127" s="1114"/>
      <c r="BC127" s="1114"/>
      <c r="BD127" s="176"/>
      <c r="BE127" s="1114"/>
      <c r="BF127" s="1114"/>
      <c r="BG127" s="1114"/>
      <c r="BH127" s="1114"/>
      <c r="BI127" s="195"/>
      <c r="BJ127" s="176"/>
      <c r="BK127" s="176"/>
      <c r="BL127" s="1114"/>
      <c r="BM127" s="195"/>
      <c r="BN127" s="1114"/>
      <c r="BO127" s="1114"/>
      <c r="BP127" s="195"/>
      <c r="BQ127" s="176"/>
      <c r="BR127" s="195"/>
      <c r="BS127" s="1114"/>
      <c r="BT127" s="195"/>
      <c r="BU127" s="195"/>
      <c r="BV127" s="176"/>
      <c r="BW127" s="119"/>
      <c r="BX127" s="226"/>
      <c r="BY127" s="862"/>
      <c r="BZ127" s="195"/>
      <c r="CA127" s="1114"/>
      <c r="CB127" s="1114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14"/>
      <c r="CY127" s="195"/>
      <c r="CZ127" s="195"/>
      <c r="DA127" s="176"/>
      <c r="DB127" s="639"/>
      <c r="DC127" s="639"/>
    </row>
    <row r="128" spans="1:107" ht="16.5" customHeight="1">
      <c r="A128" s="1359"/>
      <c r="B128" s="1365"/>
      <c r="C128" s="661" t="s">
        <v>37</v>
      </c>
      <c r="D128" s="268" t="s">
        <v>99</v>
      </c>
      <c r="E128" s="661" t="s">
        <v>39</v>
      </c>
      <c r="F128" s="679" t="s">
        <v>94</v>
      </c>
      <c r="G128" s="93">
        <f>X128*AH128*0.001</f>
        <v>1224.9170443993851</v>
      </c>
      <c r="H128" s="83">
        <v>511.87</v>
      </c>
      <c r="I128" s="467">
        <f>H128/G128</f>
        <v>0.41788135967279794</v>
      </c>
      <c r="J128" s="674">
        <v>508</v>
      </c>
      <c r="K128" s="229">
        <v>829</v>
      </c>
      <c r="L128" s="665" t="s">
        <v>41</v>
      </c>
      <c r="M128" s="665" t="s">
        <v>41</v>
      </c>
      <c r="N128" s="665">
        <v>508</v>
      </c>
      <c r="O128" s="665">
        <v>829</v>
      </c>
      <c r="P128" s="162">
        <f t="shared" si="52"/>
        <v>2240.0419999999999</v>
      </c>
      <c r="Q128" s="173">
        <f t="shared" si="67"/>
        <v>2240.0419999999999</v>
      </c>
      <c r="R128" s="127"/>
      <c r="S128" s="666" t="s">
        <v>41</v>
      </c>
      <c r="T128" s="162">
        <f t="shared" si="68"/>
        <v>820.23150568084202</v>
      </c>
      <c r="U128" s="173">
        <f t="shared" si="53"/>
        <v>106.03800000000001</v>
      </c>
      <c r="V128" s="173">
        <f t="shared" si="69"/>
        <v>106.03800000000001</v>
      </c>
      <c r="W128" s="70"/>
      <c r="X128" s="539">
        <f>((N128*Q128)+(T128*V128))/(Q128+V128)</f>
        <v>522.11222311233428</v>
      </c>
      <c r="Y128" s="124">
        <f t="shared" si="73"/>
        <v>206000</v>
      </c>
      <c r="Z128" s="228">
        <f t="shared" si="70"/>
        <v>2.534525354914244E-3</v>
      </c>
      <c r="AA128" s="538">
        <f t="shared" si="71"/>
        <v>829</v>
      </c>
      <c r="AB128" s="669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6"/>
        <v>106.03800000000001</v>
      </c>
      <c r="AJ128" s="63">
        <f t="shared" si="72"/>
        <v>508</v>
      </c>
      <c r="AK128" s="43">
        <v>206000</v>
      </c>
      <c r="AL128" s="179">
        <f t="shared" si="58"/>
        <v>2.4660194174757283E-3</v>
      </c>
      <c r="AM128" s="301">
        <f t="shared" si="59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16"/>
      <c r="AZ128" s="1114"/>
      <c r="BA128" s="176"/>
      <c r="BB128" s="1114"/>
      <c r="BC128" s="1114"/>
      <c r="BD128" s="176"/>
      <c r="BE128" s="1114"/>
      <c r="BF128" s="1114"/>
      <c r="BG128" s="1114"/>
      <c r="BH128" s="1114"/>
      <c r="BI128" s="195"/>
      <c r="BJ128" s="176"/>
      <c r="BK128" s="176"/>
      <c r="BL128" s="1114"/>
      <c r="BM128" s="195"/>
      <c r="BN128" s="1114"/>
      <c r="BO128" s="1114"/>
      <c r="BP128" s="195"/>
      <c r="BQ128" s="176"/>
      <c r="BR128" s="195"/>
      <c r="BS128" s="1114"/>
      <c r="BT128" s="195"/>
      <c r="BU128" s="195"/>
      <c r="BV128" s="176"/>
      <c r="BW128" s="119"/>
      <c r="BX128" s="226"/>
      <c r="BY128" s="862"/>
      <c r="BZ128" s="195"/>
      <c r="CA128" s="1114"/>
      <c r="CB128" s="1114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14"/>
      <c r="CY128" s="195"/>
      <c r="CZ128" s="195"/>
      <c r="DA128" s="176"/>
      <c r="DB128" s="639"/>
      <c r="DC128" s="639"/>
    </row>
    <row r="129" spans="1:116" ht="16.5" customHeight="1">
      <c r="A129" s="1357" t="s">
        <v>100</v>
      </c>
      <c r="B129" s="1305" t="s">
        <v>101</v>
      </c>
      <c r="C129" s="121" t="s">
        <v>127</v>
      </c>
      <c r="D129" s="264" t="s">
        <v>102</v>
      </c>
      <c r="E129" s="295" t="s">
        <v>39</v>
      </c>
      <c r="F129" s="119" t="s">
        <v>103</v>
      </c>
      <c r="G129" s="92" t="s">
        <v>41</v>
      </c>
      <c r="H129" s="82">
        <v>245.3</v>
      </c>
      <c r="I129" s="448" t="s">
        <v>41</v>
      </c>
      <c r="J129" s="690" t="s">
        <v>41</v>
      </c>
      <c r="K129" s="170" t="s">
        <v>41</v>
      </c>
      <c r="L129" s="6">
        <v>707</v>
      </c>
      <c r="M129" s="382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76" t="s">
        <v>41</v>
      </c>
      <c r="T129" s="169">
        <f t="shared" ref="T129:T134" si="74"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37">
        <f>IF(T129&gt;L129,((L129*Q129)+(T129*V129))/(Q129+V129),L129)</f>
        <v>707</v>
      </c>
      <c r="Y129" s="682">
        <v>216000</v>
      </c>
      <c r="Z129" s="537">
        <f>X129/Y129</f>
        <v>3.2731481481481483E-3</v>
      </c>
      <c r="AA129" s="452">
        <f>M129</f>
        <v>827</v>
      </c>
      <c r="AB129" s="205"/>
      <c r="AC129" s="75">
        <v>300</v>
      </c>
      <c r="AD129" s="55">
        <v>39.9</v>
      </c>
      <c r="AE129" s="374">
        <v>1.95</v>
      </c>
      <c r="AF129" s="55">
        <v>1.8</v>
      </c>
      <c r="AG129" s="75">
        <v>3.8</v>
      </c>
      <c r="AH129" s="55">
        <v>288</v>
      </c>
      <c r="AI129" s="172">
        <f t="shared" si="56"/>
        <v>35.28000000000003</v>
      </c>
      <c r="AJ129" s="269">
        <f t="shared" ref="AJ129:AJ152" si="75">L129</f>
        <v>707</v>
      </c>
      <c r="AK129" s="1148">
        <f t="shared" ref="AK129:AK134" si="76">R129</f>
        <v>216000</v>
      </c>
      <c r="AL129" s="218">
        <f t="shared" si="58"/>
        <v>3.2731481481481483E-3</v>
      </c>
      <c r="AM129" s="102">
        <f t="shared" si="59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16"/>
      <c r="AZ129" s="1114"/>
      <c r="BA129" s="176"/>
      <c r="BB129" s="1114"/>
      <c r="BC129" s="1114"/>
      <c r="BD129" s="176"/>
      <c r="BE129" s="1114"/>
      <c r="BF129" s="1114"/>
      <c r="BG129" s="1114"/>
      <c r="BH129" s="1114"/>
      <c r="BI129" s="195"/>
      <c r="BJ129" s="176"/>
      <c r="BK129" s="176"/>
      <c r="BL129" s="1114"/>
      <c r="BM129" s="195"/>
      <c r="BN129" s="1114"/>
      <c r="BO129" s="1114"/>
      <c r="BP129" s="195"/>
      <c r="BQ129" s="176"/>
      <c r="BR129" s="195"/>
      <c r="BS129" s="1114"/>
      <c r="BT129" s="195"/>
      <c r="BU129" s="195"/>
      <c r="BV129" s="176"/>
      <c r="BW129" s="119"/>
      <c r="BX129" s="226"/>
      <c r="BY129" s="862"/>
      <c r="BZ129" s="195"/>
      <c r="CA129" s="1114"/>
      <c r="CB129" s="1114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14"/>
      <c r="CY129" s="195"/>
      <c r="CZ129" s="195"/>
      <c r="DA129" s="176"/>
      <c r="DB129" s="639"/>
      <c r="DC129" s="639"/>
    </row>
    <row r="130" spans="1:116" ht="15.75" customHeight="1">
      <c r="A130" s="1358"/>
      <c r="B130" s="1360"/>
      <c r="C130" s="295" t="s">
        <v>127</v>
      </c>
      <c r="D130" s="264" t="s">
        <v>102</v>
      </c>
      <c r="E130" s="295" t="s">
        <v>39</v>
      </c>
      <c r="F130" s="119" t="s">
        <v>103</v>
      </c>
      <c r="G130" s="92" t="s">
        <v>41</v>
      </c>
      <c r="H130" s="82">
        <v>238</v>
      </c>
      <c r="I130" s="454" t="s">
        <v>41</v>
      </c>
      <c r="J130" s="662" t="s">
        <v>41</v>
      </c>
      <c r="K130" s="673" t="s">
        <v>41</v>
      </c>
      <c r="L130" s="7">
        <v>707</v>
      </c>
      <c r="M130" s="655">
        <v>827</v>
      </c>
      <c r="N130" s="667" t="s">
        <v>41</v>
      </c>
      <c r="O130" s="667" t="s">
        <v>41</v>
      </c>
      <c r="P130" s="162">
        <f t="shared" si="52"/>
        <v>253.5</v>
      </c>
      <c r="Q130" s="173">
        <f t="shared" ref="Q130:Q138" si="77">AH130-AI130-8*(2*AE130*AE130)</f>
        <v>192.66</v>
      </c>
      <c r="R130" s="119">
        <v>216000</v>
      </c>
      <c r="S130" s="672" t="s">
        <v>41</v>
      </c>
      <c r="T130" s="162">
        <f t="shared" si="74"/>
        <v>707</v>
      </c>
      <c r="U130" s="173">
        <f t="shared" si="53"/>
        <v>35.5</v>
      </c>
      <c r="V130" s="173">
        <f t="shared" ref="V130:V138" si="78">AI130+8*(2*AE130*AE130)</f>
        <v>96.34</v>
      </c>
      <c r="W130" s="124">
        <v>216000</v>
      </c>
      <c r="X130" s="500">
        <f>IF(T130&gt;L130,((L130*Q130)+(T130*V130))/(Q130+V130),L130)</f>
        <v>707</v>
      </c>
      <c r="Y130" s="683">
        <v>216000</v>
      </c>
      <c r="Z130" s="540">
        <f t="shared" si="70"/>
        <v>3.2731481481481483E-3</v>
      </c>
      <c r="AA130" s="463">
        <f t="shared" ref="AA130:AA152" si="79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6"/>
        <v>35.5</v>
      </c>
      <c r="AJ130" s="270">
        <f t="shared" si="75"/>
        <v>707</v>
      </c>
      <c r="AK130" s="119">
        <f t="shared" si="76"/>
        <v>216000</v>
      </c>
      <c r="AL130" s="195">
        <f t="shared" si="58"/>
        <v>3.2731481481481483E-3</v>
      </c>
      <c r="AM130" s="102">
        <f t="shared" si="59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16"/>
      <c r="AZ130" s="1114"/>
      <c r="BA130" s="176"/>
      <c r="BB130" s="1114"/>
      <c r="BC130" s="1114"/>
      <c r="BD130" s="176"/>
      <c r="BE130" s="1114"/>
      <c r="BF130" s="1114"/>
      <c r="BG130" s="1114"/>
      <c r="BH130" s="1114"/>
      <c r="BI130" s="195"/>
      <c r="BJ130" s="176"/>
      <c r="BK130" s="176"/>
      <c r="BL130" s="1114"/>
      <c r="BM130" s="195"/>
      <c r="BN130" s="1114"/>
      <c r="BO130" s="1114"/>
      <c r="BP130" s="195"/>
      <c r="BQ130" s="176"/>
      <c r="BR130" s="195"/>
      <c r="BS130" s="1114"/>
      <c r="BT130" s="195"/>
      <c r="BU130" s="195"/>
      <c r="BV130" s="176"/>
      <c r="BW130" s="119"/>
      <c r="BX130" s="226"/>
      <c r="BY130" s="862"/>
      <c r="BZ130" s="195"/>
      <c r="CA130" s="1114"/>
      <c r="CB130" s="1114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14"/>
      <c r="CY130" s="195"/>
      <c r="CZ130" s="195"/>
      <c r="DA130" s="176"/>
      <c r="DB130" s="639"/>
      <c r="DC130" s="639"/>
    </row>
    <row r="131" spans="1:116" ht="16.5" customHeight="1">
      <c r="A131" s="1358"/>
      <c r="B131" s="1360"/>
      <c r="C131" s="295" t="s">
        <v>127</v>
      </c>
      <c r="D131" s="264" t="s">
        <v>104</v>
      </c>
      <c r="E131" s="295" t="s">
        <v>39</v>
      </c>
      <c r="F131" s="119" t="s">
        <v>103</v>
      </c>
      <c r="G131" s="92" t="s">
        <v>41</v>
      </c>
      <c r="H131" s="82">
        <v>175.7</v>
      </c>
      <c r="I131" s="454" t="s">
        <v>41</v>
      </c>
      <c r="J131" s="662" t="s">
        <v>41</v>
      </c>
      <c r="K131" s="673" t="s">
        <v>41</v>
      </c>
      <c r="L131" s="7">
        <v>622</v>
      </c>
      <c r="M131" s="655">
        <v>770</v>
      </c>
      <c r="N131" s="667" t="s">
        <v>41</v>
      </c>
      <c r="O131" s="667" t="s">
        <v>41</v>
      </c>
      <c r="P131" s="162">
        <f t="shared" si="52"/>
        <v>277.70080000000002</v>
      </c>
      <c r="Q131" s="173">
        <f t="shared" si="77"/>
        <v>237.75839999999999</v>
      </c>
      <c r="R131" s="119">
        <v>200000</v>
      </c>
      <c r="S131" s="672" t="s">
        <v>41</v>
      </c>
      <c r="T131" s="162">
        <f t="shared" si="74"/>
        <v>639.1</v>
      </c>
      <c r="U131" s="173">
        <f t="shared" si="53"/>
        <v>17.299199999999985</v>
      </c>
      <c r="V131" s="173">
        <f t="shared" si="78"/>
        <v>57.241599999999991</v>
      </c>
      <c r="W131" s="124">
        <v>200000</v>
      </c>
      <c r="X131" s="500">
        <f>IF(T131&gt;L131,((L131*Q131)+(T131*V131))/(Q131+V131),L131)</f>
        <v>625.31807240677961</v>
      </c>
      <c r="Y131" s="683">
        <v>200000</v>
      </c>
      <c r="Z131" s="540">
        <f t="shared" si="70"/>
        <v>3.1265903620338979E-3</v>
      </c>
      <c r="AA131" s="463">
        <f t="shared" si="79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6"/>
        <v>17.299199999999985</v>
      </c>
      <c r="AJ131" s="270">
        <f t="shared" si="75"/>
        <v>622</v>
      </c>
      <c r="AK131" s="119">
        <f t="shared" si="76"/>
        <v>200000</v>
      </c>
      <c r="AL131" s="195">
        <f t="shared" si="58"/>
        <v>3.1099999999999999E-3</v>
      </c>
      <c r="AM131" s="102">
        <f t="shared" si="59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16"/>
      <c r="AZ131" s="1114"/>
      <c r="BA131" s="176"/>
      <c r="BB131" s="1114"/>
      <c r="BC131" s="1114"/>
      <c r="BD131" s="176"/>
      <c r="BE131" s="1114"/>
      <c r="BF131" s="1114"/>
      <c r="BG131" s="1114"/>
      <c r="BH131" s="1114"/>
      <c r="BI131" s="195"/>
      <c r="BJ131" s="176"/>
      <c r="BK131" s="176"/>
      <c r="BL131" s="1114"/>
      <c r="BM131" s="195"/>
      <c r="BN131" s="1114"/>
      <c r="BO131" s="1114"/>
      <c r="BP131" s="195"/>
      <c r="BQ131" s="176"/>
      <c r="BR131" s="195"/>
      <c r="BS131" s="1114"/>
      <c r="BT131" s="195"/>
      <c r="BU131" s="195"/>
      <c r="BV131" s="176"/>
      <c r="BW131" s="119"/>
      <c r="BX131" s="226"/>
      <c r="BY131" s="862"/>
      <c r="BZ131" s="195"/>
      <c r="CA131" s="1114"/>
      <c r="CB131" s="1114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14"/>
      <c r="CY131" s="195"/>
      <c r="CZ131" s="195"/>
      <c r="DA131" s="176"/>
      <c r="DB131" s="639"/>
      <c r="DC131" s="639"/>
    </row>
    <row r="132" spans="1:116" ht="15" customHeight="1">
      <c r="A132" s="1358"/>
      <c r="B132" s="1306"/>
      <c r="C132" s="661" t="s">
        <v>127</v>
      </c>
      <c r="D132" s="268" t="s">
        <v>104</v>
      </c>
      <c r="E132" s="295" t="s">
        <v>39</v>
      </c>
      <c r="F132" s="70" t="s">
        <v>103</v>
      </c>
      <c r="G132" s="92" t="s">
        <v>41</v>
      </c>
      <c r="H132" s="83">
        <v>177.6</v>
      </c>
      <c r="I132" s="467" t="s">
        <v>41</v>
      </c>
      <c r="J132" s="674" t="s">
        <v>41</v>
      </c>
      <c r="K132" s="675" t="s">
        <v>41</v>
      </c>
      <c r="L132" s="8">
        <v>622</v>
      </c>
      <c r="M132" s="230">
        <v>770</v>
      </c>
      <c r="N132" s="665" t="s">
        <v>41</v>
      </c>
      <c r="O132" s="665" t="s">
        <v>41</v>
      </c>
      <c r="P132" s="162">
        <f t="shared" si="52"/>
        <v>272.18</v>
      </c>
      <c r="Q132" s="173">
        <f t="shared" si="77"/>
        <v>233.74</v>
      </c>
      <c r="R132" s="70">
        <v>200000</v>
      </c>
      <c r="S132" s="666" t="s">
        <v>41</v>
      </c>
      <c r="T132" s="162">
        <f t="shared" si="74"/>
        <v>639.1</v>
      </c>
      <c r="U132" s="173">
        <f t="shared" si="53"/>
        <v>16.819999999999993</v>
      </c>
      <c r="V132" s="173">
        <f t="shared" si="78"/>
        <v>55.26</v>
      </c>
      <c r="W132" s="127">
        <v>200000</v>
      </c>
      <c r="X132" s="500">
        <f t="shared" ref="X132:X138" si="80">IF(T132&gt;L132,((L132*Q132)+(T132*V132))/(Q132+V132),L132)</f>
        <v>625.26970934256053</v>
      </c>
      <c r="Y132" s="684">
        <v>200000</v>
      </c>
      <c r="Z132" s="539">
        <f t="shared" si="70"/>
        <v>3.1263485467128028E-3</v>
      </c>
      <c r="AA132" s="463">
        <f t="shared" si="79"/>
        <v>770</v>
      </c>
      <c r="AB132" s="664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6"/>
        <v>16.819999999999993</v>
      </c>
      <c r="AJ132" s="270">
        <f t="shared" si="75"/>
        <v>622</v>
      </c>
      <c r="AK132" s="70">
        <f t="shared" si="76"/>
        <v>200000</v>
      </c>
      <c r="AL132" s="227">
        <f t="shared" si="58"/>
        <v>3.1099999999999999E-3</v>
      </c>
      <c r="AM132" s="301">
        <f t="shared" si="59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16"/>
      <c r="AZ132" s="1114"/>
      <c r="BA132" s="176"/>
      <c r="BB132" s="1114"/>
      <c r="BC132" s="1114"/>
      <c r="BD132" s="176"/>
      <c r="BE132" s="1114"/>
      <c r="BF132" s="1114"/>
      <c r="BG132" s="1114"/>
      <c r="BH132" s="1114"/>
      <c r="BI132" s="195"/>
      <c r="BJ132" s="176"/>
      <c r="BK132" s="176"/>
      <c r="BL132" s="1114"/>
      <c r="BM132" s="195"/>
      <c r="BN132" s="1114"/>
      <c r="BO132" s="1114"/>
      <c r="BP132" s="195"/>
      <c r="BQ132" s="176"/>
      <c r="BR132" s="195"/>
      <c r="BS132" s="1114"/>
      <c r="BT132" s="195"/>
      <c r="BU132" s="195"/>
      <c r="BV132" s="176"/>
      <c r="BW132" s="119"/>
      <c r="BX132" s="226"/>
      <c r="BY132" s="862"/>
      <c r="BZ132" s="195"/>
      <c r="CA132" s="1114"/>
      <c r="CB132" s="1114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14"/>
      <c r="CY132" s="195"/>
      <c r="CZ132" s="195"/>
      <c r="DA132" s="176"/>
      <c r="DB132" s="639"/>
      <c r="DC132" s="639"/>
    </row>
    <row r="133" spans="1:116" ht="15.75" customHeight="1">
      <c r="A133" s="1358"/>
      <c r="B133" s="1305">
        <v>1.4300999999999999</v>
      </c>
      <c r="C133" s="295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0" t="s">
        <v>41</v>
      </c>
      <c r="K133" s="170" t="s">
        <v>41</v>
      </c>
      <c r="L133" s="6">
        <v>448</v>
      </c>
      <c r="M133" s="382">
        <v>699</v>
      </c>
      <c r="N133" s="159" t="s">
        <v>41</v>
      </c>
      <c r="O133" s="159" t="s">
        <v>41</v>
      </c>
      <c r="P133" s="169">
        <f t="shared" si="52"/>
        <v>1519.8399999999997</v>
      </c>
      <c r="Q133" s="165">
        <f t="shared" si="77"/>
        <v>1394.3999999999996</v>
      </c>
      <c r="R133" s="119">
        <v>189000</v>
      </c>
      <c r="S133" s="676" t="s">
        <v>41</v>
      </c>
      <c r="T133" s="169">
        <f t="shared" si="74"/>
        <v>580.16999999999996</v>
      </c>
      <c r="U133" s="165">
        <f t="shared" si="53"/>
        <v>87.160000000000309</v>
      </c>
      <c r="V133" s="165">
        <f t="shared" si="78"/>
        <v>212.60000000000031</v>
      </c>
      <c r="W133" s="124">
        <v>189000</v>
      </c>
      <c r="X133" s="537">
        <f t="shared" si="80"/>
        <v>465.48558929682633</v>
      </c>
      <c r="Y133" s="682">
        <v>189000</v>
      </c>
      <c r="Z133" s="537">
        <f t="shared" si="70"/>
        <v>2.4628867158562242E-3</v>
      </c>
      <c r="AA133" s="452">
        <f t="shared" si="79"/>
        <v>699</v>
      </c>
      <c r="AB133" s="205"/>
      <c r="AC133" s="75">
        <v>600</v>
      </c>
      <c r="AD133" s="55">
        <v>150.5</v>
      </c>
      <c r="AE133" s="374">
        <v>2.8</v>
      </c>
      <c r="AF133" s="55">
        <v>4.5999999999999996</v>
      </c>
      <c r="AG133" s="75">
        <v>7</v>
      </c>
      <c r="AH133" s="55">
        <v>1607</v>
      </c>
      <c r="AI133" s="172">
        <f t="shared" si="56"/>
        <v>87.160000000000309</v>
      </c>
      <c r="AJ133" s="269">
        <f t="shared" si="75"/>
        <v>448</v>
      </c>
      <c r="AK133" s="1148">
        <f t="shared" si="76"/>
        <v>189000</v>
      </c>
      <c r="AL133" s="218">
        <f t="shared" si="58"/>
        <v>2.3703703703703703E-3</v>
      </c>
      <c r="AM133" s="102">
        <f t="shared" si="59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16"/>
      <c r="AZ133" s="1114"/>
      <c r="BA133" s="176"/>
      <c r="BB133" s="1114"/>
      <c r="BC133" s="1114"/>
      <c r="BD133" s="176"/>
      <c r="BE133" s="1114"/>
      <c r="BF133" s="1114"/>
      <c r="BG133" s="1114"/>
      <c r="BH133" s="1114"/>
      <c r="BI133" s="195"/>
      <c r="BJ133" s="176"/>
      <c r="BK133" s="176"/>
      <c r="BL133" s="1114"/>
      <c r="BM133" s="195"/>
      <c r="BN133" s="1114"/>
      <c r="BO133" s="1114"/>
      <c r="BP133" s="195"/>
      <c r="BQ133" s="176"/>
      <c r="BR133" s="195"/>
      <c r="BS133" s="1114"/>
      <c r="BT133" s="195"/>
      <c r="BU133" s="195"/>
      <c r="BV133" s="176"/>
      <c r="BW133" s="119"/>
      <c r="BX133" s="226"/>
      <c r="BY133" s="862"/>
      <c r="BZ133" s="195"/>
      <c r="CA133" s="1114"/>
      <c r="CB133" s="1114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14"/>
      <c r="CY133" s="195"/>
      <c r="CZ133" s="195"/>
      <c r="DA133" s="176"/>
      <c r="DB133" s="639"/>
      <c r="DC133" s="639"/>
    </row>
    <row r="134" spans="1:116" ht="15" customHeight="1">
      <c r="A134" s="1359"/>
      <c r="B134" s="1306"/>
      <c r="C134" s="295" t="s">
        <v>127</v>
      </c>
      <c r="D134" s="264" t="s">
        <v>105</v>
      </c>
      <c r="E134" s="295" t="s">
        <v>39</v>
      </c>
      <c r="F134" s="119" t="s">
        <v>103</v>
      </c>
      <c r="G134" s="92" t="s">
        <v>41</v>
      </c>
      <c r="H134" s="82">
        <v>1927.4</v>
      </c>
      <c r="I134" s="454" t="s">
        <v>41</v>
      </c>
      <c r="J134" s="674" t="s">
        <v>41</v>
      </c>
      <c r="K134" s="675" t="s">
        <v>41</v>
      </c>
      <c r="L134" s="8">
        <v>497</v>
      </c>
      <c r="M134" s="230">
        <v>761</v>
      </c>
      <c r="N134" s="665" t="s">
        <v>41</v>
      </c>
      <c r="O134" s="665" t="s">
        <v>41</v>
      </c>
      <c r="P134" s="162">
        <f t="shared" si="52"/>
        <v>2997.5072</v>
      </c>
      <c r="Q134" s="173">
        <f t="shared" si="77"/>
        <v>2448.0735999999997</v>
      </c>
      <c r="R134" s="127">
        <v>194000</v>
      </c>
      <c r="S134" s="666" t="s">
        <v>41</v>
      </c>
      <c r="T134" s="162">
        <f t="shared" si="74"/>
        <v>631.63</v>
      </c>
      <c r="U134" s="173">
        <f t="shared" si="53"/>
        <v>384.49279999999999</v>
      </c>
      <c r="V134" s="173">
        <f t="shared" si="78"/>
        <v>933.92640000000006</v>
      </c>
      <c r="W134" s="127">
        <v>194000</v>
      </c>
      <c r="X134" s="539">
        <f t="shared" si="80"/>
        <v>534.17756097930214</v>
      </c>
      <c r="Y134" s="684">
        <v>194000</v>
      </c>
      <c r="Z134" s="539">
        <f t="shared" si="70"/>
        <v>2.7534925823675368E-3</v>
      </c>
      <c r="AA134" s="471">
        <f t="shared" si="79"/>
        <v>761</v>
      </c>
      <c r="AB134" s="664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6"/>
        <v>384.49279999999999</v>
      </c>
      <c r="AJ134" s="271">
        <f t="shared" si="75"/>
        <v>497</v>
      </c>
      <c r="AK134" s="70">
        <f t="shared" si="76"/>
        <v>194000</v>
      </c>
      <c r="AL134" s="227">
        <f t="shared" si="58"/>
        <v>2.5618556701030928E-3</v>
      </c>
      <c r="AM134" s="301">
        <f t="shared" si="59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16"/>
      <c r="AZ134" s="1114"/>
      <c r="BA134" s="176"/>
      <c r="BB134" s="1114"/>
      <c r="BC134" s="1114"/>
      <c r="BD134" s="176"/>
      <c r="BE134" s="1114"/>
      <c r="BF134" s="1114"/>
      <c r="BG134" s="1114"/>
      <c r="BH134" s="1114"/>
      <c r="BI134" s="195"/>
      <c r="BJ134" s="176"/>
      <c r="BK134" s="176"/>
      <c r="BL134" s="1114"/>
      <c r="BM134" s="195"/>
      <c r="BN134" s="1114"/>
      <c r="BO134" s="1114"/>
      <c r="BP134" s="195"/>
      <c r="BQ134" s="176"/>
      <c r="BR134" s="195"/>
      <c r="BS134" s="1114"/>
      <c r="BT134" s="195"/>
      <c r="BU134" s="195"/>
      <c r="BV134" s="176"/>
      <c r="BW134" s="119"/>
      <c r="BX134" s="226"/>
      <c r="BY134" s="862"/>
      <c r="BZ134" s="195"/>
      <c r="CA134" s="1114"/>
      <c r="CB134" s="1114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14"/>
      <c r="CY134" s="195"/>
      <c r="CZ134" s="195"/>
      <c r="DA134" s="176"/>
      <c r="DB134" s="639"/>
      <c r="DC134" s="639"/>
    </row>
    <row r="135" spans="1:116" ht="15" customHeight="1">
      <c r="A135" s="1357" t="s">
        <v>106</v>
      </c>
      <c r="B135" s="1305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48" t="s">
        <v>41</v>
      </c>
      <c r="J135" s="690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2"/>
        <v>475.81920000000002</v>
      </c>
      <c r="Q135" s="165">
        <f t="shared" si="77"/>
        <v>417.44960000000003</v>
      </c>
      <c r="R135" s="170">
        <v>195000</v>
      </c>
      <c r="S135" s="676" t="s">
        <v>41</v>
      </c>
      <c r="T135" s="172">
        <f>0.83*M135</f>
        <v>527.88</v>
      </c>
      <c r="U135" s="165">
        <f t="shared" si="53"/>
        <v>36.180799999999977</v>
      </c>
      <c r="V135" s="165">
        <f t="shared" si="78"/>
        <v>94.550399999999968</v>
      </c>
      <c r="W135" s="170">
        <v>195000</v>
      </c>
      <c r="X135" s="174">
        <f t="shared" si="80"/>
        <v>372.249571</v>
      </c>
      <c r="Y135" s="682">
        <v>195000</v>
      </c>
      <c r="Z135" s="537">
        <f t="shared" ref="Z135:Z142" si="81">X135/Y135</f>
        <v>1.9089721589743589E-3</v>
      </c>
      <c r="AA135" s="463">
        <f t="shared" si="79"/>
        <v>636</v>
      </c>
      <c r="AB135" s="205"/>
      <c r="AC135" s="75">
        <v>360</v>
      </c>
      <c r="AD135" s="55">
        <v>69.900000000000006</v>
      </c>
      <c r="AE135" s="374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6"/>
        <v>36.180799999999977</v>
      </c>
      <c r="AJ135" s="270">
        <f t="shared" si="75"/>
        <v>337</v>
      </c>
      <c r="AK135" s="1148">
        <v>195000</v>
      </c>
      <c r="AL135" s="218">
        <f>AJ135/AK135</f>
        <v>1.7282051282051282E-3</v>
      </c>
      <c r="AM135" s="102">
        <f t="shared" si="59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16"/>
      <c r="AZ135" s="1114"/>
      <c r="BA135" s="176"/>
      <c r="BB135" s="1114"/>
      <c r="BC135" s="1114"/>
      <c r="BD135" s="176"/>
      <c r="BE135" s="1114"/>
      <c r="BF135" s="1114"/>
      <c r="BG135" s="1114"/>
      <c r="BH135" s="1114"/>
      <c r="BI135" s="195"/>
      <c r="BJ135" s="176"/>
      <c r="BK135" s="176"/>
      <c r="BL135" s="1114"/>
      <c r="BM135" s="195"/>
      <c r="BN135" s="1114"/>
      <c r="BO135" s="1114"/>
      <c r="BP135" s="195"/>
      <c r="BQ135" s="176"/>
      <c r="BR135" s="195"/>
      <c r="BS135" s="1114"/>
      <c r="BT135" s="195"/>
      <c r="BU135" s="195"/>
      <c r="BV135" s="176"/>
      <c r="BW135" s="119"/>
      <c r="BX135" s="226"/>
      <c r="BY135" s="862"/>
      <c r="BZ135" s="195"/>
      <c r="CA135" s="1114"/>
      <c r="CB135" s="1114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14"/>
      <c r="CY135" s="195"/>
      <c r="CZ135" s="195"/>
      <c r="DA135" s="176"/>
      <c r="DB135" s="639"/>
      <c r="DC135" s="639"/>
    </row>
    <row r="136" spans="1:116" ht="18" customHeight="1">
      <c r="A136" s="1358"/>
      <c r="B136" s="1360"/>
      <c r="C136" s="295" t="s">
        <v>127</v>
      </c>
      <c r="D136" s="264" t="s">
        <v>107</v>
      </c>
      <c r="E136" s="295" t="s">
        <v>39</v>
      </c>
      <c r="F136" s="124" t="s">
        <v>103</v>
      </c>
      <c r="G136" s="92" t="s">
        <v>41</v>
      </c>
      <c r="H136" s="110">
        <v>193.1</v>
      </c>
      <c r="I136" s="454" t="s">
        <v>41</v>
      </c>
      <c r="J136" s="155" t="s">
        <v>41</v>
      </c>
      <c r="K136" s="156" t="s">
        <v>41</v>
      </c>
      <c r="L136" s="7">
        <v>337</v>
      </c>
      <c r="M136" s="655">
        <v>636</v>
      </c>
      <c r="N136" s="655" t="s">
        <v>41</v>
      </c>
      <c r="O136" s="655" t="s">
        <v>41</v>
      </c>
      <c r="P136" s="162">
        <f t="shared" si="52"/>
        <v>480.49279999999999</v>
      </c>
      <c r="Q136" s="173">
        <f t="shared" si="77"/>
        <v>420.89440000000002</v>
      </c>
      <c r="R136" s="673">
        <v>195000</v>
      </c>
      <c r="S136" s="672" t="s">
        <v>41</v>
      </c>
      <c r="T136" s="176">
        <f>0.83*M136</f>
        <v>527.88</v>
      </c>
      <c r="U136" s="173">
        <f t="shared" si="53"/>
        <v>35.507199999999983</v>
      </c>
      <c r="V136" s="173">
        <f t="shared" si="78"/>
        <v>95.105599999999981</v>
      </c>
      <c r="W136" s="673">
        <v>195000</v>
      </c>
      <c r="X136" s="174">
        <f t="shared" si="80"/>
        <v>372.18169947286827</v>
      </c>
      <c r="Y136" s="683">
        <v>195000</v>
      </c>
      <c r="Z136" s="540">
        <f t="shared" si="81"/>
        <v>1.9086240998608629E-3</v>
      </c>
      <c r="AA136" s="463">
        <f t="shared" si="79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6"/>
        <v>35.507199999999983</v>
      </c>
      <c r="AJ136" s="270">
        <f t="shared" si="75"/>
        <v>337</v>
      </c>
      <c r="AK136" s="119">
        <v>195000</v>
      </c>
      <c r="AL136" s="195">
        <f>AJ136/AK136</f>
        <v>1.7282051282051282E-3</v>
      </c>
      <c r="AM136" s="102">
        <f t="shared" si="59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16"/>
      <c r="AZ136" s="1114"/>
      <c r="BA136" s="176"/>
      <c r="BB136" s="1114"/>
      <c r="BC136" s="1114"/>
      <c r="BD136" s="176"/>
      <c r="BE136" s="1114"/>
      <c r="BF136" s="1114"/>
      <c r="BG136" s="1114"/>
      <c r="BH136" s="1114"/>
      <c r="BI136" s="195"/>
      <c r="BJ136" s="176"/>
      <c r="BK136" s="176"/>
      <c r="BL136" s="1114"/>
      <c r="BM136" s="195"/>
      <c r="BN136" s="1114"/>
      <c r="BO136" s="1114"/>
      <c r="BP136" s="195"/>
      <c r="BQ136" s="176"/>
      <c r="BR136" s="195"/>
      <c r="BS136" s="1114"/>
      <c r="BT136" s="195"/>
      <c r="BU136" s="195"/>
      <c r="BV136" s="176"/>
      <c r="BW136" s="119"/>
      <c r="BX136" s="226"/>
      <c r="BY136" s="862"/>
      <c r="BZ136" s="195"/>
      <c r="CA136" s="1114"/>
      <c r="CB136" s="1114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14"/>
      <c r="CY136" s="195"/>
      <c r="CZ136" s="195"/>
      <c r="DA136" s="176"/>
      <c r="DB136" s="639"/>
      <c r="DC136" s="639"/>
    </row>
    <row r="137" spans="1:116" ht="17.25" customHeight="1">
      <c r="A137" s="1358"/>
      <c r="B137" s="1360"/>
      <c r="C137" s="295" t="s">
        <v>127</v>
      </c>
      <c r="D137" s="264" t="s">
        <v>108</v>
      </c>
      <c r="E137" s="295" t="s">
        <v>39</v>
      </c>
      <c r="F137" s="124" t="s">
        <v>103</v>
      </c>
      <c r="G137" s="92" t="s">
        <v>41</v>
      </c>
      <c r="H137" s="110">
        <v>825.3</v>
      </c>
      <c r="I137" s="454" t="s">
        <v>41</v>
      </c>
      <c r="J137" s="155" t="s">
        <v>41</v>
      </c>
      <c r="K137" s="156" t="s">
        <v>41</v>
      </c>
      <c r="L137" s="7">
        <v>444</v>
      </c>
      <c r="M137" s="655">
        <v>688</v>
      </c>
      <c r="N137" s="655" t="s">
        <v>41</v>
      </c>
      <c r="O137" s="655" t="s">
        <v>41</v>
      </c>
      <c r="P137" s="162">
        <f t="shared" si="52"/>
        <v>1012.4351999999999</v>
      </c>
      <c r="Q137" s="173">
        <f t="shared" si="77"/>
        <v>634.52159999999981</v>
      </c>
      <c r="R137" s="673">
        <v>194000</v>
      </c>
      <c r="S137" s="672" t="s">
        <v>41</v>
      </c>
      <c r="T137" s="176">
        <f>0.83*M137</f>
        <v>571.04</v>
      </c>
      <c r="U137" s="173">
        <f t="shared" si="53"/>
        <v>200.56480000000005</v>
      </c>
      <c r="V137" s="173">
        <f t="shared" si="78"/>
        <v>578.47840000000008</v>
      </c>
      <c r="W137" s="673">
        <v>194000</v>
      </c>
      <c r="X137" s="174">
        <f t="shared" si="80"/>
        <v>504.58523984830993</v>
      </c>
      <c r="Y137" s="683">
        <v>194000</v>
      </c>
      <c r="Z137" s="540">
        <f t="shared" si="81"/>
        <v>2.6009548445789172E-3</v>
      </c>
      <c r="AA137" s="463">
        <f t="shared" si="79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>AF137+AE137</f>
        <v>8.9600000000000009</v>
      </c>
      <c r="AH137" s="52">
        <v>1213</v>
      </c>
      <c r="AI137" s="176">
        <f t="shared" si="56"/>
        <v>200.56480000000005</v>
      </c>
      <c r="AJ137" s="270">
        <f t="shared" si="75"/>
        <v>444</v>
      </c>
      <c r="AK137" s="119">
        <v>194000</v>
      </c>
      <c r="AL137" s="195">
        <f>AJ137/AK137</f>
        <v>2.2886597938144332E-3</v>
      </c>
      <c r="AM137" s="102">
        <f t="shared" si="59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16"/>
      <c r="AZ137" s="1114"/>
      <c r="BA137" s="176"/>
      <c r="BB137" s="1114"/>
      <c r="BC137" s="1114"/>
      <c r="BD137" s="176"/>
      <c r="BE137" s="1114"/>
      <c r="BF137" s="1114"/>
      <c r="BG137" s="1114"/>
      <c r="BH137" s="1114"/>
      <c r="BI137" s="195"/>
      <c r="BJ137" s="176"/>
      <c r="BK137" s="176"/>
      <c r="BL137" s="1114"/>
      <c r="BM137" s="195"/>
      <c r="BN137" s="1114"/>
      <c r="BO137" s="1114"/>
      <c r="BP137" s="195"/>
      <c r="BQ137" s="176"/>
      <c r="BR137" s="195"/>
      <c r="BS137" s="1114"/>
      <c r="BT137" s="195"/>
      <c r="BU137" s="195"/>
      <c r="BV137" s="176"/>
      <c r="BW137" s="119"/>
      <c r="BX137" s="226"/>
      <c r="BY137" s="862"/>
      <c r="BZ137" s="195"/>
      <c r="CA137" s="1114"/>
      <c r="CB137" s="1114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14"/>
      <c r="CY137" s="195"/>
      <c r="CZ137" s="195"/>
      <c r="DA137" s="176"/>
      <c r="DB137" s="639"/>
      <c r="DC137" s="639"/>
    </row>
    <row r="138" spans="1:116" ht="15.75" customHeight="1">
      <c r="A138" s="1359"/>
      <c r="B138" s="1306"/>
      <c r="C138" s="661" t="s">
        <v>127</v>
      </c>
      <c r="D138" s="268" t="s">
        <v>108</v>
      </c>
      <c r="E138" s="661" t="s">
        <v>39</v>
      </c>
      <c r="F138" s="127" t="s">
        <v>103</v>
      </c>
      <c r="G138" s="93" t="s">
        <v>41</v>
      </c>
      <c r="H138" s="112">
        <v>843.9</v>
      </c>
      <c r="I138" s="467" t="s">
        <v>41</v>
      </c>
      <c r="J138" s="674" t="s">
        <v>41</v>
      </c>
      <c r="K138" s="675" t="s">
        <v>41</v>
      </c>
      <c r="L138" s="665">
        <v>444</v>
      </c>
      <c r="M138" s="665">
        <v>688</v>
      </c>
      <c r="N138" s="665" t="s">
        <v>41</v>
      </c>
      <c r="O138" s="665" t="s">
        <v>41</v>
      </c>
      <c r="P138" s="162">
        <f t="shared" si="52"/>
        <v>1018.9232000000002</v>
      </c>
      <c r="Q138" s="179">
        <f t="shared" si="77"/>
        <v>633.19360000000017</v>
      </c>
      <c r="R138" s="675">
        <v>194000</v>
      </c>
      <c r="S138" s="666" t="s">
        <v>41</v>
      </c>
      <c r="T138" s="176">
        <f>0.83*M138</f>
        <v>571.04</v>
      </c>
      <c r="U138" s="173">
        <f t="shared" si="53"/>
        <v>204.07679999999982</v>
      </c>
      <c r="V138" s="179">
        <f t="shared" si="78"/>
        <v>589.80639999999983</v>
      </c>
      <c r="W138" s="675">
        <v>194000</v>
      </c>
      <c r="X138" s="174">
        <f t="shared" si="80"/>
        <v>505.26656177923138</v>
      </c>
      <c r="Y138" s="684">
        <v>194000</v>
      </c>
      <c r="Z138" s="539">
        <f t="shared" si="81"/>
        <v>2.604466813295007E-3</v>
      </c>
      <c r="AA138" s="463">
        <f t="shared" si="79"/>
        <v>688</v>
      </c>
      <c r="AB138" s="664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>AF138+AE138</f>
        <v>9.01</v>
      </c>
      <c r="AH138" s="56">
        <v>1223</v>
      </c>
      <c r="AI138" s="184">
        <f t="shared" si="56"/>
        <v>204.07679999999982</v>
      </c>
      <c r="AJ138" s="270">
        <f t="shared" si="75"/>
        <v>444</v>
      </c>
      <c r="AK138" s="70">
        <v>194000</v>
      </c>
      <c r="AL138" s="227">
        <f>AJ138/AK138</f>
        <v>2.2886597938144332E-3</v>
      </c>
      <c r="AM138" s="301">
        <f t="shared" si="59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16"/>
      <c r="AZ138" s="1114"/>
      <c r="BA138" s="176"/>
      <c r="BB138" s="1114"/>
      <c r="BC138" s="1114"/>
      <c r="BD138" s="176"/>
      <c r="BE138" s="1114"/>
      <c r="BF138" s="1114"/>
      <c r="BG138" s="1114"/>
      <c r="BH138" s="1114"/>
      <c r="BI138" s="195"/>
      <c r="BJ138" s="176"/>
      <c r="BK138" s="176"/>
      <c r="BL138" s="1114"/>
      <c r="BM138" s="195"/>
      <c r="BN138" s="1114"/>
      <c r="BO138" s="1114"/>
      <c r="BP138" s="195"/>
      <c r="BQ138" s="176"/>
      <c r="BR138" s="195"/>
      <c r="BS138" s="1114"/>
      <c r="BT138" s="195"/>
      <c r="BU138" s="195"/>
      <c r="BV138" s="176"/>
      <c r="BW138" s="119"/>
      <c r="BX138" s="226"/>
      <c r="BY138" s="862"/>
      <c r="BZ138" s="195"/>
      <c r="CA138" s="1114"/>
      <c r="CB138" s="1114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14"/>
      <c r="CY138" s="195"/>
      <c r="CZ138" s="195"/>
      <c r="DA138" s="176"/>
      <c r="DB138" s="639"/>
      <c r="DC138" s="639"/>
    </row>
    <row r="139" spans="1:116" s="491" customFormat="1" ht="15" customHeight="1">
      <c r="A139" s="1358" t="s">
        <v>109</v>
      </c>
      <c r="B139" s="1360">
        <v>1.4318</v>
      </c>
      <c r="C139" s="121" t="s">
        <v>88</v>
      </c>
      <c r="D139" s="264" t="s">
        <v>110</v>
      </c>
      <c r="E139" s="295" t="s">
        <v>39</v>
      </c>
      <c r="F139" s="119" t="s">
        <v>103</v>
      </c>
      <c r="G139" s="541">
        <f>0.001*AH139*X139</f>
        <v>494.52805440000003</v>
      </c>
      <c r="H139" s="82">
        <v>598</v>
      </c>
      <c r="I139" s="435">
        <f t="shared" ref="I139:I144" si="82">H139/G139</f>
        <v>1.2092337222921361</v>
      </c>
      <c r="J139" s="263" t="s">
        <v>41</v>
      </c>
      <c r="K139" s="221" t="s">
        <v>41</v>
      </c>
      <c r="L139" s="382">
        <v>520</v>
      </c>
      <c r="M139" s="382">
        <v>835</v>
      </c>
      <c r="N139" s="382" t="s">
        <v>41</v>
      </c>
      <c r="O139" s="382" t="s">
        <v>41</v>
      </c>
      <c r="P139" s="172">
        <f t="shared" si="52"/>
        <v>811.21680000000015</v>
      </c>
      <c r="Q139" s="218" t="s">
        <v>41</v>
      </c>
      <c r="R139" s="221">
        <v>187500</v>
      </c>
      <c r="S139" s="434">
        <v>612</v>
      </c>
      <c r="T139" s="172" t="s">
        <v>41</v>
      </c>
      <c r="U139" s="218">
        <f t="shared" si="53"/>
        <v>118.78319999999991</v>
      </c>
      <c r="V139" s="382" t="s">
        <v>41</v>
      </c>
      <c r="W139" s="382">
        <v>187000</v>
      </c>
      <c r="X139" s="541">
        <f>((L139*P139)+(S139*U139))/(P139+U139)</f>
        <v>531.75059612903226</v>
      </c>
      <c r="Y139" s="221">
        <v>187500</v>
      </c>
      <c r="Z139" s="541">
        <f t="shared" si="81"/>
        <v>2.8360031793548388E-3</v>
      </c>
      <c r="AA139" s="542">
        <f t="shared" si="79"/>
        <v>835</v>
      </c>
      <c r="AB139" s="222"/>
      <c r="AC139" s="75">
        <v>400</v>
      </c>
      <c r="AD139" s="55">
        <v>80.2</v>
      </c>
      <c r="AE139" s="374">
        <v>3.07</v>
      </c>
      <c r="AF139" s="55">
        <v>4</v>
      </c>
      <c r="AG139" s="272">
        <f t="shared" ref="AG139:AG152" si="83">AE139+AF139</f>
        <v>7.07</v>
      </c>
      <c r="AH139" s="55">
        <v>930</v>
      </c>
      <c r="AI139" s="172">
        <f t="shared" si="56"/>
        <v>118.78319999999991</v>
      </c>
      <c r="AJ139" s="269">
        <f t="shared" si="75"/>
        <v>520</v>
      </c>
      <c r="AK139" s="1148">
        <v>187500</v>
      </c>
      <c r="AL139" s="218">
        <f>AJ139/AK139</f>
        <v>2.7733333333333334E-3</v>
      </c>
      <c r="AM139" s="102">
        <f t="shared" si="59"/>
        <v>835</v>
      </c>
      <c r="AN139" s="380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16"/>
      <c r="AZ139" s="1114"/>
      <c r="BA139" s="176"/>
      <c r="BB139" s="1114"/>
      <c r="BC139" s="1114"/>
      <c r="BD139" s="176"/>
      <c r="BE139" s="1114"/>
      <c r="BF139" s="1114"/>
      <c r="BG139" s="1114"/>
      <c r="BH139" s="1114"/>
      <c r="BI139" s="195"/>
      <c r="BJ139" s="176"/>
      <c r="BK139" s="176"/>
      <c r="BL139" s="1114"/>
      <c r="BM139" s="195"/>
      <c r="BN139" s="1114"/>
      <c r="BO139" s="1114"/>
      <c r="BP139" s="195"/>
      <c r="BQ139" s="176"/>
      <c r="BR139" s="195"/>
      <c r="BS139" s="1114"/>
      <c r="BT139" s="195"/>
      <c r="BU139" s="195"/>
      <c r="BV139" s="176"/>
      <c r="BW139" s="1114"/>
      <c r="BX139" s="226"/>
      <c r="BY139" s="862"/>
      <c r="BZ139" s="195"/>
      <c r="CA139" s="1114"/>
      <c r="CB139" s="1114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14"/>
      <c r="CY139" s="195"/>
      <c r="CZ139" s="195"/>
      <c r="DA139" s="176"/>
      <c r="DB139" s="639"/>
      <c r="DC139" s="639"/>
    </row>
    <row r="140" spans="1:116" s="491" customFormat="1" ht="14.25" customHeight="1">
      <c r="A140" s="1358"/>
      <c r="B140" s="1360"/>
      <c r="C140" s="295" t="s">
        <v>88</v>
      </c>
      <c r="D140" s="264" t="s">
        <v>110</v>
      </c>
      <c r="E140" s="295" t="s">
        <v>39</v>
      </c>
      <c r="F140" s="119" t="s">
        <v>103</v>
      </c>
      <c r="G140" s="540">
        <f>0.001*AH140*X140</f>
        <v>627.32010240000011</v>
      </c>
      <c r="H140" s="82">
        <v>755</v>
      </c>
      <c r="I140" s="435">
        <f t="shared" si="82"/>
        <v>1.2035322909492656</v>
      </c>
      <c r="J140" s="155" t="s">
        <v>41</v>
      </c>
      <c r="K140" s="156" t="s">
        <v>41</v>
      </c>
      <c r="L140" s="655">
        <v>652</v>
      </c>
      <c r="M140" s="655">
        <v>1025</v>
      </c>
      <c r="N140" s="655" t="s">
        <v>41</v>
      </c>
      <c r="O140" s="655" t="s">
        <v>41</v>
      </c>
      <c r="P140" s="176">
        <f t="shared" si="52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3"/>
        <v>101.47679999999997</v>
      </c>
      <c r="V140" s="655" t="s">
        <v>41</v>
      </c>
      <c r="W140" s="655">
        <v>173000</v>
      </c>
      <c r="X140" s="540">
        <f>((L140*P140)+(S140*U140))/(P140+U140)</f>
        <v>670.21378461538472</v>
      </c>
      <c r="Y140" s="156">
        <v>173000</v>
      </c>
      <c r="Z140" s="540">
        <f t="shared" si="81"/>
        <v>3.8740681191640736E-3</v>
      </c>
      <c r="AA140" s="543">
        <f t="shared" si="79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 t="shared" si="83"/>
        <v>6.0600000000000005</v>
      </c>
      <c r="AH140" s="52">
        <v>936</v>
      </c>
      <c r="AI140" s="176">
        <f t="shared" si="56"/>
        <v>101.47679999999997</v>
      </c>
      <c r="AJ140" s="270">
        <f t="shared" si="75"/>
        <v>652</v>
      </c>
      <c r="AK140" s="119">
        <v>173000</v>
      </c>
      <c r="AL140" s="195">
        <f t="shared" ref="AL140:AL159" si="84">AJ140/AK140</f>
        <v>3.7687861271676303E-3</v>
      </c>
      <c r="AM140" s="102">
        <f t="shared" si="59"/>
        <v>1025</v>
      </c>
      <c r="AN140" s="384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16"/>
      <c r="AZ140" s="1114"/>
      <c r="BA140" s="176"/>
      <c r="BB140" s="1114"/>
      <c r="BC140" s="1114"/>
      <c r="BD140" s="176"/>
      <c r="BE140" s="1114"/>
      <c r="BF140" s="1114"/>
      <c r="BG140" s="1114"/>
      <c r="BH140" s="1114"/>
      <c r="BI140" s="195"/>
      <c r="BJ140" s="176"/>
      <c r="BK140" s="176"/>
      <c r="BL140" s="1114"/>
      <c r="BM140" s="195"/>
      <c r="BN140" s="1114"/>
      <c r="BO140" s="1114"/>
      <c r="BP140" s="195"/>
      <c r="BQ140" s="176"/>
      <c r="BR140" s="195"/>
      <c r="BS140" s="1114"/>
      <c r="BT140" s="195"/>
      <c r="BU140" s="195"/>
      <c r="BV140" s="176"/>
      <c r="BW140" s="1114"/>
      <c r="BX140" s="226"/>
      <c r="BY140" s="862"/>
      <c r="BZ140" s="195"/>
      <c r="CA140" s="1114"/>
      <c r="CB140" s="1114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14"/>
      <c r="CY140" s="195"/>
      <c r="CZ140" s="195"/>
      <c r="DA140" s="176"/>
      <c r="DB140" s="639"/>
      <c r="DC140" s="639"/>
    </row>
    <row r="141" spans="1:116" s="491" customFormat="1" ht="15.75" customHeight="1">
      <c r="A141" s="1358"/>
      <c r="B141" s="1360"/>
      <c r="C141" s="295" t="s">
        <v>88</v>
      </c>
      <c r="D141" s="264" t="s">
        <v>111</v>
      </c>
      <c r="E141" s="295" t="s">
        <v>39</v>
      </c>
      <c r="F141" s="119" t="s">
        <v>103</v>
      </c>
      <c r="G141" s="540">
        <f>0.001*AH141*X141</f>
        <v>606.50024500000006</v>
      </c>
      <c r="H141" s="82">
        <v>609</v>
      </c>
      <c r="I141" s="435">
        <f t="shared" si="82"/>
        <v>1.004121605919549</v>
      </c>
      <c r="J141" s="155" t="s">
        <v>41</v>
      </c>
      <c r="K141" s="156" t="s">
        <v>41</v>
      </c>
      <c r="L141" s="655">
        <v>481</v>
      </c>
      <c r="M141" s="655">
        <v>806</v>
      </c>
      <c r="N141" s="655" t="s">
        <v>41</v>
      </c>
      <c r="O141" s="655" t="s">
        <v>41</v>
      </c>
      <c r="P141" s="176">
        <f t="shared" si="52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3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0">
        <f t="shared" si="81"/>
        <v>2.6628918378995441E-3</v>
      </c>
      <c r="AA141" s="543">
        <f t="shared" si="79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si="83"/>
        <v>5.8</v>
      </c>
      <c r="AH141" s="52">
        <v>1168</v>
      </c>
      <c r="AI141" s="176">
        <f t="shared" si="56"/>
        <v>88.910000000000082</v>
      </c>
      <c r="AJ141" s="270">
        <f t="shared" si="75"/>
        <v>481</v>
      </c>
      <c r="AK141" s="119">
        <v>195000</v>
      </c>
      <c r="AL141" s="195">
        <f t="shared" si="84"/>
        <v>2.4666666666666665E-3</v>
      </c>
      <c r="AM141" s="102">
        <f t="shared" si="59"/>
        <v>806</v>
      </c>
      <c r="AN141" s="384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16"/>
      <c r="AZ141" s="1114"/>
      <c r="BA141" s="176"/>
      <c r="BB141" s="1114"/>
      <c r="BC141" s="1114"/>
      <c r="BD141" s="176"/>
      <c r="BE141" s="1114"/>
      <c r="BF141" s="1114"/>
      <c r="BG141" s="1114"/>
      <c r="BH141" s="1114"/>
      <c r="BI141" s="195"/>
      <c r="BJ141" s="176"/>
      <c r="BK141" s="176"/>
      <c r="BL141" s="1114"/>
      <c r="BM141" s="195"/>
      <c r="BN141" s="1114"/>
      <c r="BO141" s="1114"/>
      <c r="BP141" s="195"/>
      <c r="BQ141" s="176"/>
      <c r="BR141" s="195"/>
      <c r="BS141" s="1114"/>
      <c r="BT141" s="195"/>
      <c r="BU141" s="195"/>
      <c r="BV141" s="176"/>
      <c r="BW141" s="1114"/>
      <c r="BX141" s="226"/>
      <c r="BY141" s="862"/>
      <c r="BZ141" s="195"/>
      <c r="CA141" s="1114"/>
      <c r="CB141" s="1114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14"/>
      <c r="CY141" s="195"/>
      <c r="CZ141" s="195"/>
      <c r="DA141" s="176"/>
      <c r="DB141" s="639"/>
      <c r="DC141" s="639"/>
    </row>
    <row r="142" spans="1:116" s="491" customFormat="1" ht="15.75" customHeight="1">
      <c r="A142" s="1358"/>
      <c r="B142" s="1360"/>
      <c r="C142" s="661" t="s">
        <v>88</v>
      </c>
      <c r="D142" s="264" t="s">
        <v>111</v>
      </c>
      <c r="E142" s="295" t="s">
        <v>39</v>
      </c>
      <c r="F142" s="119" t="s">
        <v>103</v>
      </c>
      <c r="G142" s="544">
        <f>0.001*AH142*X142</f>
        <v>750.96365470000001</v>
      </c>
      <c r="H142" s="82">
        <v>656</v>
      </c>
      <c r="I142" s="545">
        <f t="shared" si="82"/>
        <v>0.87354427327386874</v>
      </c>
      <c r="J142" s="155" t="s">
        <v>41</v>
      </c>
      <c r="K142" s="156" t="s">
        <v>41</v>
      </c>
      <c r="L142" s="655">
        <v>608</v>
      </c>
      <c r="M142" s="655">
        <v>943</v>
      </c>
      <c r="N142" s="655" t="s">
        <v>41</v>
      </c>
      <c r="O142" s="655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3"/>
        <v>91.789999999999964</v>
      </c>
      <c r="V142" s="195">
        <f>AI142+8*(2*AE142*AE142)</f>
        <v>240.62999999999994</v>
      </c>
      <c r="W142" s="156">
        <v>183500</v>
      </c>
      <c r="X142" s="540">
        <f>((L142*Q142)+(T142*V142))/(Q142+V142)</f>
        <v>644.05116183533448</v>
      </c>
      <c r="Y142" s="156">
        <v>183500</v>
      </c>
      <c r="Z142" s="540">
        <f t="shared" si="81"/>
        <v>3.5098155958328855E-3</v>
      </c>
      <c r="AA142" s="546">
        <f t="shared" si="79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83"/>
        <v>6.05</v>
      </c>
      <c r="AH142" s="52">
        <v>1166</v>
      </c>
      <c r="AI142" s="176">
        <f t="shared" si="56"/>
        <v>91.789999999999964</v>
      </c>
      <c r="AJ142" s="271">
        <f t="shared" si="75"/>
        <v>608</v>
      </c>
      <c r="AK142" s="119">
        <v>183500</v>
      </c>
      <c r="AL142" s="195">
        <f t="shared" si="84"/>
        <v>3.3133514986376021E-3</v>
      </c>
      <c r="AM142" s="301">
        <f t="shared" si="59"/>
        <v>943</v>
      </c>
      <c r="AN142" s="384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16"/>
      <c r="AZ142" s="1114"/>
      <c r="BA142" s="176"/>
      <c r="BB142" s="1114"/>
      <c r="BC142" s="1114"/>
      <c r="BD142" s="176"/>
      <c r="BE142" s="1114"/>
      <c r="BF142" s="1114"/>
      <c r="BG142" s="1114"/>
      <c r="BH142" s="1114"/>
      <c r="BI142" s="195"/>
      <c r="BJ142" s="176"/>
      <c r="BK142" s="176"/>
      <c r="BL142" s="1114"/>
      <c r="BM142" s="195"/>
      <c r="BN142" s="1114"/>
      <c r="BO142" s="1114"/>
      <c r="BP142" s="195"/>
      <c r="BQ142" s="176"/>
      <c r="BR142" s="195"/>
      <c r="BS142" s="1114"/>
      <c r="BT142" s="195"/>
      <c r="BU142" s="195"/>
      <c r="BV142" s="176"/>
      <c r="BW142" s="1114"/>
      <c r="BX142" s="226"/>
      <c r="BY142" s="862"/>
      <c r="BZ142" s="195"/>
      <c r="CA142" s="1114"/>
      <c r="CB142" s="1114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14"/>
      <c r="CY142" s="195"/>
      <c r="CZ142" s="195"/>
      <c r="DA142" s="176"/>
      <c r="DB142" s="639"/>
      <c r="DC142" s="639"/>
    </row>
    <row r="143" spans="1:116" ht="13.15">
      <c r="A143" s="1367" t="s">
        <v>308</v>
      </c>
      <c r="B143" s="1419" t="s">
        <v>170</v>
      </c>
      <c r="C143" s="121" t="s">
        <v>127</v>
      </c>
      <c r="D143" s="547" t="s">
        <v>152</v>
      </c>
      <c r="E143" s="121" t="s">
        <v>73</v>
      </c>
      <c r="F143" s="689" t="s">
        <v>103</v>
      </c>
      <c r="G143" s="537">
        <f>0.001*AH143*X143</f>
        <v>908.28372000000002</v>
      </c>
      <c r="H143" s="111">
        <v>1022</v>
      </c>
      <c r="I143" s="448">
        <f t="shared" si="82"/>
        <v>1.1251990732587389</v>
      </c>
      <c r="J143" s="263" t="s">
        <v>41</v>
      </c>
      <c r="K143" s="221" t="s">
        <v>41</v>
      </c>
      <c r="L143" s="676">
        <v>586</v>
      </c>
      <c r="M143" s="382">
        <v>761</v>
      </c>
      <c r="N143" s="382" t="s">
        <v>41</v>
      </c>
      <c r="O143" s="382" t="s">
        <v>41</v>
      </c>
      <c r="P143" s="169">
        <f t="shared" ref="P143:P152" si="85">AH143-AI143</f>
        <v>1352.5488</v>
      </c>
      <c r="Q143" s="165" t="s">
        <v>41</v>
      </c>
      <c r="R143" s="159">
        <v>198800</v>
      </c>
      <c r="S143" s="676">
        <v>811</v>
      </c>
      <c r="T143" s="169" t="s">
        <v>41</v>
      </c>
      <c r="U143" s="165">
        <f t="shared" si="53"/>
        <v>142.65120000000002</v>
      </c>
      <c r="V143" s="514"/>
      <c r="W143" s="170">
        <v>206000</v>
      </c>
      <c r="X143" s="166">
        <f t="shared" ref="X143:X152" si="86">((L143*P143)+(S143*U143))/(P143+U143)</f>
        <v>607.46637239165329</v>
      </c>
      <c r="Y143" s="452">
        <f t="shared" ref="Y143:Y148" si="87">R143</f>
        <v>198800</v>
      </c>
      <c r="Z143" s="537">
        <f>X143/Y143</f>
        <v>3.0556658571008716E-3</v>
      </c>
      <c r="AA143" s="463">
        <f t="shared" si="79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 t="shared" si="83"/>
        <v>7.73</v>
      </c>
      <c r="AH143" s="258">
        <v>1495.2</v>
      </c>
      <c r="AI143" s="172">
        <f t="shared" si="56"/>
        <v>142.65120000000002</v>
      </c>
      <c r="AJ143" s="270">
        <f t="shared" si="75"/>
        <v>586</v>
      </c>
      <c r="AK143" s="159">
        <v>198800</v>
      </c>
      <c r="AL143" s="218">
        <f t="shared" si="84"/>
        <v>2.9476861167002013E-3</v>
      </c>
      <c r="AM143" s="102">
        <f t="shared" si="59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16"/>
      <c r="AZ143" s="1114"/>
      <c r="BA143" s="176"/>
      <c r="BB143" s="1114"/>
      <c r="BC143" s="1114"/>
      <c r="BD143" s="176"/>
      <c r="BE143" s="1114"/>
      <c r="BF143" s="1114"/>
      <c r="BG143" s="1114"/>
      <c r="BH143" s="1114"/>
      <c r="BI143" s="195"/>
      <c r="BJ143" s="176"/>
      <c r="BK143" s="176"/>
      <c r="BL143" s="1114"/>
      <c r="BM143" s="195"/>
      <c r="BN143" s="1114"/>
      <c r="BO143" s="1114"/>
      <c r="BP143" s="195"/>
      <c r="BQ143" s="176"/>
      <c r="BR143" s="195"/>
      <c r="BS143" s="1114"/>
      <c r="BT143" s="195"/>
      <c r="BU143" s="195"/>
      <c r="BV143" s="176"/>
      <c r="BW143" s="1114"/>
      <c r="BX143" s="226"/>
      <c r="BY143" s="862"/>
      <c r="BZ143" s="195"/>
      <c r="CA143" s="1114"/>
      <c r="CB143" s="1114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14"/>
      <c r="CY143" s="195"/>
      <c r="CZ143" s="195"/>
      <c r="DA143" s="176"/>
      <c r="DB143" s="639"/>
      <c r="DC143" s="639"/>
      <c r="DE143" s="548"/>
      <c r="DL143" s="195"/>
    </row>
    <row r="144" spans="1:116" ht="13.15">
      <c r="A144" s="1368"/>
      <c r="B144" s="1342"/>
      <c r="C144" s="295" t="s">
        <v>127</v>
      </c>
      <c r="D144" s="521" t="s">
        <v>153</v>
      </c>
      <c r="E144" s="295" t="s">
        <v>73</v>
      </c>
      <c r="F144" s="119" t="s">
        <v>103</v>
      </c>
      <c r="G144" s="500">
        <f t="shared" ref="G144:G159" si="88">0.001*AH144*X144</f>
        <v>926.53822000000002</v>
      </c>
      <c r="H144" s="110">
        <v>1037</v>
      </c>
      <c r="I144" s="454">
        <f t="shared" si="82"/>
        <v>1.119219884960601</v>
      </c>
      <c r="J144" s="155" t="s">
        <v>41</v>
      </c>
      <c r="K144" s="156" t="s">
        <v>41</v>
      </c>
      <c r="L144" s="672">
        <v>586</v>
      </c>
      <c r="M144" s="655">
        <v>761</v>
      </c>
      <c r="N144" s="655" t="s">
        <v>41</v>
      </c>
      <c r="O144" s="655" t="s">
        <v>41</v>
      </c>
      <c r="P144" s="162">
        <f t="shared" si="85"/>
        <v>1377.7488000000001</v>
      </c>
      <c r="Q144" s="173" t="s">
        <v>41</v>
      </c>
      <c r="R144" s="667">
        <v>198800</v>
      </c>
      <c r="S144" s="672">
        <v>811</v>
      </c>
      <c r="T144" s="176" t="s">
        <v>41</v>
      </c>
      <c r="U144" s="173">
        <f t="shared" si="53"/>
        <v>146.95119999999997</v>
      </c>
      <c r="V144" s="143"/>
      <c r="W144" s="673">
        <v>206000</v>
      </c>
      <c r="X144" s="174">
        <f t="shared" si="86"/>
        <v>607.68559060798839</v>
      </c>
      <c r="Y144" s="463">
        <f t="shared" si="87"/>
        <v>198800</v>
      </c>
      <c r="Z144" s="500">
        <f t="shared" ref="Z144:Z159" si="89">X144/Y144</f>
        <v>3.0567685644265008E-3</v>
      </c>
      <c r="AA144" s="463">
        <f t="shared" si="79"/>
        <v>761</v>
      </c>
      <c r="AB144" s="175"/>
      <c r="AC144" s="246">
        <v>400</v>
      </c>
      <c r="AD144" s="246">
        <v>102.5</v>
      </c>
      <c r="AE144" s="360">
        <v>3.97</v>
      </c>
      <c r="AF144" s="360">
        <v>3.9</v>
      </c>
      <c r="AG144" s="273">
        <f t="shared" si="83"/>
        <v>7.87</v>
      </c>
      <c r="AH144" s="246">
        <v>1524.7</v>
      </c>
      <c r="AI144" s="176">
        <f t="shared" si="56"/>
        <v>146.95119999999997</v>
      </c>
      <c r="AJ144" s="270">
        <f t="shared" si="75"/>
        <v>586</v>
      </c>
      <c r="AK144" s="1124">
        <v>198800</v>
      </c>
      <c r="AL144" s="195">
        <f t="shared" si="84"/>
        <v>2.9476861167002013E-3</v>
      </c>
      <c r="AM144" s="102">
        <f t="shared" si="59"/>
        <v>761</v>
      </c>
      <c r="AN144" s="1123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16"/>
      <c r="AZ144" s="1114"/>
      <c r="BA144" s="176"/>
      <c r="BB144" s="1114"/>
      <c r="BC144" s="1114"/>
      <c r="BD144" s="176"/>
      <c r="BE144" s="1114"/>
      <c r="BF144" s="1114"/>
      <c r="BG144" s="1114"/>
      <c r="BH144" s="1114"/>
      <c r="BI144" s="195"/>
      <c r="BJ144" s="176"/>
      <c r="BK144" s="176"/>
      <c r="BL144" s="1114"/>
      <c r="BM144" s="195"/>
      <c r="BN144" s="1114"/>
      <c r="BO144" s="1114"/>
      <c r="BP144" s="195"/>
      <c r="BQ144" s="176"/>
      <c r="BR144" s="195"/>
      <c r="BS144" s="1114"/>
      <c r="BT144" s="195"/>
      <c r="BU144" s="195"/>
      <c r="BV144" s="176"/>
      <c r="BW144" s="1114"/>
      <c r="BX144" s="226"/>
      <c r="BY144" s="862"/>
      <c r="BZ144" s="195"/>
      <c r="CA144" s="1114"/>
      <c r="CB144" s="1114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14"/>
      <c r="CY144" s="195"/>
      <c r="CZ144" s="195"/>
      <c r="DA144" s="176"/>
      <c r="DB144" s="639"/>
      <c r="DC144" s="639"/>
    </row>
    <row r="145" spans="1:110" ht="13.15">
      <c r="A145" s="1368"/>
      <c r="B145" s="1342"/>
      <c r="C145" s="295" t="s">
        <v>127</v>
      </c>
      <c r="D145" s="521" t="s">
        <v>154</v>
      </c>
      <c r="E145" s="295" t="s">
        <v>73</v>
      </c>
      <c r="F145" s="119" t="s">
        <v>103</v>
      </c>
      <c r="G145" s="500">
        <f t="shared" si="88"/>
        <v>786.38057440000011</v>
      </c>
      <c r="H145" s="110">
        <v>923</v>
      </c>
      <c r="I145" s="454">
        <f>H145/G145</f>
        <v>1.1737319436002587</v>
      </c>
      <c r="J145" s="155" t="s">
        <v>41</v>
      </c>
      <c r="K145" s="156" t="s">
        <v>41</v>
      </c>
      <c r="L145" s="672">
        <v>679</v>
      </c>
      <c r="M145" s="655">
        <v>773</v>
      </c>
      <c r="N145" s="655" t="s">
        <v>41</v>
      </c>
      <c r="O145" s="655" t="s">
        <v>41</v>
      </c>
      <c r="P145" s="162">
        <f t="shared" si="85"/>
        <v>1007.0927999999999</v>
      </c>
      <c r="Q145" s="173" t="s">
        <v>41</v>
      </c>
      <c r="R145" s="667">
        <v>199900</v>
      </c>
      <c r="S145" s="672">
        <v>731</v>
      </c>
      <c r="T145" s="176" t="s">
        <v>41</v>
      </c>
      <c r="U145" s="173">
        <f t="shared" si="53"/>
        <v>140.30720000000014</v>
      </c>
      <c r="V145" s="143"/>
      <c r="W145" s="673">
        <v>210000</v>
      </c>
      <c r="X145" s="174">
        <f t="shared" si="86"/>
        <v>685.35870176050196</v>
      </c>
      <c r="Y145" s="463">
        <f t="shared" si="87"/>
        <v>199900</v>
      </c>
      <c r="Z145" s="500">
        <f t="shared" si="89"/>
        <v>3.4285077626838517E-3</v>
      </c>
      <c r="AA145" s="463">
        <f t="shared" si="79"/>
        <v>773</v>
      </c>
      <c r="AB145" s="175"/>
      <c r="AC145" s="246">
        <v>319.7</v>
      </c>
      <c r="AD145" s="246">
        <v>80.25</v>
      </c>
      <c r="AE145" s="360">
        <v>3.88</v>
      </c>
      <c r="AF145" s="360">
        <v>3.8</v>
      </c>
      <c r="AG145" s="273">
        <f t="shared" si="83"/>
        <v>7.68</v>
      </c>
      <c r="AH145" s="246">
        <v>1147.4000000000001</v>
      </c>
      <c r="AI145" s="176">
        <f t="shared" si="56"/>
        <v>140.30720000000014</v>
      </c>
      <c r="AJ145" s="270">
        <f t="shared" si="75"/>
        <v>679</v>
      </c>
      <c r="AK145" s="1124">
        <v>199900</v>
      </c>
      <c r="AL145" s="195">
        <f t="shared" si="84"/>
        <v>3.3966983491745873E-3</v>
      </c>
      <c r="AM145" s="102">
        <f t="shared" si="59"/>
        <v>773</v>
      </c>
      <c r="AN145" s="1123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16"/>
      <c r="AZ145" s="1114"/>
      <c r="BA145" s="176"/>
      <c r="BB145" s="1114"/>
      <c r="BC145" s="1114"/>
      <c r="BD145" s="176"/>
      <c r="BE145" s="1114"/>
      <c r="BF145" s="1114"/>
      <c r="BG145" s="1114"/>
      <c r="BH145" s="1114"/>
      <c r="BI145" s="195"/>
      <c r="BJ145" s="176"/>
      <c r="BK145" s="176"/>
      <c r="BL145" s="1114"/>
      <c r="BM145" s="195"/>
      <c r="BN145" s="1114"/>
      <c r="BO145" s="1114"/>
      <c r="BP145" s="195"/>
      <c r="BQ145" s="176"/>
      <c r="BR145" s="195"/>
      <c r="BS145" s="1114"/>
      <c r="BT145" s="195"/>
      <c r="BU145" s="195"/>
      <c r="BV145" s="176"/>
      <c r="BW145" s="1114"/>
      <c r="BX145" s="226"/>
      <c r="BY145" s="862"/>
      <c r="BZ145" s="195"/>
      <c r="CA145" s="1114"/>
      <c r="CB145" s="1114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14"/>
      <c r="CY145" s="195"/>
      <c r="CZ145" s="195"/>
      <c r="DA145" s="176"/>
      <c r="DB145" s="639"/>
      <c r="DC145" s="639"/>
    </row>
    <row r="146" spans="1:110" ht="13.15">
      <c r="A146" s="1368"/>
      <c r="B146" s="1342"/>
      <c r="C146" s="295" t="s">
        <v>127</v>
      </c>
      <c r="D146" s="521" t="s">
        <v>155</v>
      </c>
      <c r="E146" s="295" t="s">
        <v>73</v>
      </c>
      <c r="F146" s="119" t="s">
        <v>103</v>
      </c>
      <c r="G146" s="500">
        <f t="shared" si="88"/>
        <v>770.72115359999998</v>
      </c>
      <c r="H146" s="110">
        <v>915</v>
      </c>
      <c r="I146" s="454">
        <f>H146/G146</f>
        <v>1.1871998007659199</v>
      </c>
      <c r="J146" s="155" t="s">
        <v>41</v>
      </c>
      <c r="K146" s="156" t="s">
        <v>41</v>
      </c>
      <c r="L146" s="672">
        <v>679</v>
      </c>
      <c r="M146" s="655">
        <v>773</v>
      </c>
      <c r="N146" s="655" t="s">
        <v>41</v>
      </c>
      <c r="O146" s="655" t="s">
        <v>41</v>
      </c>
      <c r="P146" s="162">
        <f t="shared" si="85"/>
        <v>993.34320000000025</v>
      </c>
      <c r="Q146" s="173" t="s">
        <v>41</v>
      </c>
      <c r="R146" s="667">
        <v>199900</v>
      </c>
      <c r="S146" s="672">
        <v>731</v>
      </c>
      <c r="T146" s="176" t="s">
        <v>41</v>
      </c>
      <c r="U146" s="173">
        <f t="shared" si="53"/>
        <v>131.65679999999981</v>
      </c>
      <c r="V146" s="143"/>
      <c r="W146" s="673">
        <v>210000</v>
      </c>
      <c r="X146" s="174">
        <f t="shared" si="86"/>
        <v>685.0854698666667</v>
      </c>
      <c r="Y146" s="463">
        <f t="shared" si="87"/>
        <v>199900</v>
      </c>
      <c r="Z146" s="500">
        <f t="shared" si="89"/>
        <v>3.4271409197932303E-3</v>
      </c>
      <c r="AA146" s="463">
        <f>M146</f>
        <v>773</v>
      </c>
      <c r="AB146" s="175"/>
      <c r="AC146" s="246">
        <v>332.2</v>
      </c>
      <c r="AD146" s="246">
        <v>80</v>
      </c>
      <c r="AE146" s="360">
        <v>3.81</v>
      </c>
      <c r="AF146" s="360">
        <v>3.6</v>
      </c>
      <c r="AG146" s="273">
        <f t="shared" si="83"/>
        <v>7.41</v>
      </c>
      <c r="AH146" s="246">
        <v>1125</v>
      </c>
      <c r="AI146" s="176">
        <f t="shared" si="56"/>
        <v>131.65679999999981</v>
      </c>
      <c r="AJ146" s="270">
        <f t="shared" si="75"/>
        <v>679</v>
      </c>
      <c r="AK146" s="1124">
        <v>199900</v>
      </c>
      <c r="AL146" s="195">
        <f t="shared" si="84"/>
        <v>3.3966983491745873E-3</v>
      </c>
      <c r="AM146" s="102">
        <f t="shared" si="59"/>
        <v>773</v>
      </c>
      <c r="AN146" s="1123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16"/>
      <c r="AZ146" s="1114"/>
      <c r="BA146" s="176"/>
      <c r="BB146" s="1114"/>
      <c r="BC146" s="1114"/>
      <c r="BD146" s="176"/>
      <c r="BE146" s="1114"/>
      <c r="BF146" s="1114"/>
      <c r="BG146" s="1114"/>
      <c r="BH146" s="1114"/>
      <c r="BI146" s="195"/>
      <c r="BJ146" s="176"/>
      <c r="BK146" s="176"/>
      <c r="BL146" s="1114"/>
      <c r="BM146" s="195"/>
      <c r="BN146" s="1114"/>
      <c r="BO146" s="1114"/>
      <c r="BP146" s="195"/>
      <c r="BQ146" s="176"/>
      <c r="BR146" s="195"/>
      <c r="BS146" s="1114"/>
      <c r="BT146" s="195"/>
      <c r="BU146" s="195"/>
      <c r="BV146" s="176"/>
      <c r="BW146" s="1114"/>
      <c r="BX146" s="226"/>
      <c r="BY146" s="862"/>
      <c r="BZ146" s="195"/>
      <c r="CA146" s="1114"/>
      <c r="CB146" s="1114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14"/>
      <c r="CY146" s="195"/>
      <c r="CZ146" s="195"/>
      <c r="DA146" s="176"/>
      <c r="DB146" s="639"/>
      <c r="DC146" s="639"/>
    </row>
    <row r="147" spans="1:110" ht="13.15">
      <c r="A147" s="1368"/>
      <c r="B147" s="1342"/>
      <c r="C147" s="295" t="s">
        <v>127</v>
      </c>
      <c r="D147" s="521" t="s">
        <v>156</v>
      </c>
      <c r="E147" s="295" t="s">
        <v>73</v>
      </c>
      <c r="F147" s="119" t="s">
        <v>103</v>
      </c>
      <c r="G147" s="500">
        <f t="shared" si="88"/>
        <v>525.36830399999997</v>
      </c>
      <c r="H147" s="110">
        <v>613</v>
      </c>
      <c r="I147" s="454">
        <f>H147/G147</f>
        <v>1.1668005003971462</v>
      </c>
      <c r="J147" s="155" t="s">
        <v>41</v>
      </c>
      <c r="K147" s="156" t="s">
        <v>41</v>
      </c>
      <c r="L147" s="672">
        <v>755</v>
      </c>
      <c r="M147" s="655">
        <v>839</v>
      </c>
      <c r="N147" s="655" t="s">
        <v>41</v>
      </c>
      <c r="O147" s="655" t="s">
        <v>41</v>
      </c>
      <c r="P147" s="162">
        <f t="shared" si="85"/>
        <v>608.35919999999999</v>
      </c>
      <c r="Q147" s="173" t="s">
        <v>41</v>
      </c>
      <c r="R147" s="667">
        <v>209800</v>
      </c>
      <c r="S147" s="672">
        <v>885</v>
      </c>
      <c r="T147" s="176" t="s">
        <v>41</v>
      </c>
      <c r="U147" s="173">
        <f t="shared" si="53"/>
        <v>74.640800000000013</v>
      </c>
      <c r="V147" s="143"/>
      <c r="W147" s="673">
        <v>212400</v>
      </c>
      <c r="X147" s="174">
        <f t="shared" si="86"/>
        <v>769.20688726207902</v>
      </c>
      <c r="Y147" s="463">
        <f t="shared" si="87"/>
        <v>209800</v>
      </c>
      <c r="Z147" s="500">
        <f t="shared" si="89"/>
        <v>3.6663817314684416E-3</v>
      </c>
      <c r="AA147" s="463">
        <f t="shared" si="79"/>
        <v>839</v>
      </c>
      <c r="AB147" s="175"/>
      <c r="AC147" s="246">
        <v>239.8</v>
      </c>
      <c r="AD147" s="246">
        <v>60</v>
      </c>
      <c r="AE147" s="360">
        <v>3.09</v>
      </c>
      <c r="AF147" s="360">
        <v>2.2999999999999998</v>
      </c>
      <c r="AG147" s="273">
        <f t="shared" si="83"/>
        <v>5.39</v>
      </c>
      <c r="AH147" s="246">
        <v>683</v>
      </c>
      <c r="AI147" s="176">
        <f t="shared" si="56"/>
        <v>74.640800000000013</v>
      </c>
      <c r="AJ147" s="270">
        <f t="shared" si="75"/>
        <v>755</v>
      </c>
      <c r="AK147" s="1124">
        <v>209800</v>
      </c>
      <c r="AL147" s="195">
        <f t="shared" si="84"/>
        <v>3.5986653956148712E-3</v>
      </c>
      <c r="AM147" s="102">
        <f t="shared" si="59"/>
        <v>839</v>
      </c>
      <c r="AN147" s="1123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16"/>
      <c r="AZ147" s="1114"/>
      <c r="BA147" s="176"/>
      <c r="BB147" s="1114"/>
      <c r="BC147" s="1114"/>
      <c r="BD147" s="176"/>
      <c r="BE147" s="1114"/>
      <c r="BF147" s="1114"/>
      <c r="BG147" s="1114"/>
      <c r="BH147" s="1114"/>
      <c r="BI147" s="195"/>
      <c r="BJ147" s="176"/>
      <c r="BK147" s="176"/>
      <c r="BL147" s="1114"/>
      <c r="BM147" s="195"/>
      <c r="BN147" s="1114"/>
      <c r="BO147" s="1114"/>
      <c r="BP147" s="195"/>
      <c r="BQ147" s="176"/>
      <c r="BR147" s="195"/>
      <c r="BS147" s="1114"/>
      <c r="BT147" s="195"/>
      <c r="BU147" s="195"/>
      <c r="BV147" s="176"/>
      <c r="BW147" s="1114"/>
      <c r="BX147" s="226"/>
      <c r="BY147" s="862"/>
      <c r="BZ147" s="195"/>
      <c r="CA147" s="1114"/>
      <c r="CB147" s="1114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14"/>
      <c r="CY147" s="195"/>
      <c r="CZ147" s="195"/>
      <c r="DA147" s="176"/>
      <c r="DB147" s="639"/>
      <c r="DC147" s="639"/>
    </row>
    <row r="148" spans="1:110" s="143" customFormat="1" ht="13.15">
      <c r="A148" s="1368"/>
      <c r="B148" s="1342"/>
      <c r="C148" s="295" t="s">
        <v>127</v>
      </c>
      <c r="D148" s="521" t="s">
        <v>157</v>
      </c>
      <c r="E148" s="295" t="s">
        <v>73</v>
      </c>
      <c r="F148" s="119" t="s">
        <v>103</v>
      </c>
      <c r="G148" s="500">
        <f t="shared" si="88"/>
        <v>538.32413599999995</v>
      </c>
      <c r="H148" s="110">
        <v>616</v>
      </c>
      <c r="I148" s="454">
        <f>H148/G148</f>
        <v>1.1442919958543343</v>
      </c>
      <c r="J148" s="155" t="s">
        <v>41</v>
      </c>
      <c r="K148" s="156" t="s">
        <v>41</v>
      </c>
      <c r="L148" s="672">
        <v>755</v>
      </c>
      <c r="M148" s="655">
        <v>839</v>
      </c>
      <c r="N148" s="655" t="s">
        <v>41</v>
      </c>
      <c r="O148" s="655" t="s">
        <v>41</v>
      </c>
      <c r="P148" s="162">
        <f t="shared" si="85"/>
        <v>627.15279999999996</v>
      </c>
      <c r="Q148" s="173" t="s">
        <v>41</v>
      </c>
      <c r="R148" s="667">
        <v>209800</v>
      </c>
      <c r="S148" s="672">
        <v>885</v>
      </c>
      <c r="T148" s="162" t="s">
        <v>41</v>
      </c>
      <c r="U148" s="173">
        <f t="shared" si="53"/>
        <v>73.247200000000021</v>
      </c>
      <c r="W148" s="673">
        <v>212400</v>
      </c>
      <c r="X148" s="174">
        <f t="shared" si="86"/>
        <v>768.59528269560246</v>
      </c>
      <c r="Y148" s="463">
        <f t="shared" si="87"/>
        <v>209800</v>
      </c>
      <c r="Z148" s="500">
        <f t="shared" si="89"/>
        <v>3.6634665524099257E-3</v>
      </c>
      <c r="AA148" s="463">
        <f t="shared" si="79"/>
        <v>839</v>
      </c>
      <c r="AB148" s="175"/>
      <c r="AC148" s="246">
        <v>240</v>
      </c>
      <c r="AD148" s="246">
        <v>60</v>
      </c>
      <c r="AE148" s="360">
        <v>3.17</v>
      </c>
      <c r="AF148" s="360">
        <v>2.1</v>
      </c>
      <c r="AG148" s="273">
        <f t="shared" si="83"/>
        <v>5.27</v>
      </c>
      <c r="AH148" s="246">
        <v>700.4</v>
      </c>
      <c r="AI148" s="176">
        <f t="shared" si="56"/>
        <v>73.247200000000021</v>
      </c>
      <c r="AJ148" s="270">
        <f t="shared" si="75"/>
        <v>755</v>
      </c>
      <c r="AK148" s="1124">
        <v>209800</v>
      </c>
      <c r="AL148" s="195">
        <f t="shared" si="84"/>
        <v>3.5986653956148712E-3</v>
      </c>
      <c r="AM148" s="102">
        <f t="shared" si="59"/>
        <v>839</v>
      </c>
      <c r="AN148" s="1123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16"/>
      <c r="AZ148" s="1114"/>
      <c r="BA148" s="176"/>
      <c r="BB148" s="1114"/>
      <c r="BC148" s="1114"/>
      <c r="BD148" s="176"/>
      <c r="BE148" s="1114"/>
      <c r="BF148" s="1114"/>
      <c r="BG148" s="1114"/>
      <c r="BH148" s="1114"/>
      <c r="BI148" s="195"/>
      <c r="BJ148" s="176"/>
      <c r="BK148" s="176"/>
      <c r="BL148" s="1114"/>
      <c r="BM148" s="195"/>
      <c r="BN148" s="1114"/>
      <c r="BO148" s="1114"/>
      <c r="BP148" s="195"/>
      <c r="BQ148" s="176"/>
      <c r="BR148" s="195"/>
      <c r="BS148" s="1114"/>
      <c r="BT148" s="195"/>
      <c r="BU148" s="195"/>
      <c r="BV148" s="176"/>
      <c r="BW148" s="1114"/>
      <c r="BX148" s="226"/>
      <c r="BY148" s="862"/>
      <c r="BZ148" s="195"/>
      <c r="CA148" s="1114"/>
      <c r="CB148" s="1114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14"/>
      <c r="CY148" s="195"/>
      <c r="CZ148" s="195"/>
      <c r="DA148" s="176"/>
      <c r="DB148" s="639"/>
      <c r="DC148" s="639"/>
    </row>
    <row r="149" spans="1:110" s="639" customFormat="1" ht="15.4">
      <c r="A149" s="1355" t="s">
        <v>208</v>
      </c>
      <c r="B149" s="1310" t="s">
        <v>209</v>
      </c>
      <c r="C149" s="386" t="s">
        <v>127</v>
      </c>
      <c r="D149" s="550" t="s">
        <v>211</v>
      </c>
      <c r="E149" s="551" t="s">
        <v>73</v>
      </c>
      <c r="F149" s="680" t="s">
        <v>103</v>
      </c>
      <c r="G149" s="552">
        <f>0.001*AH149*X149</f>
        <v>374.08426800000001</v>
      </c>
      <c r="H149" s="387">
        <v>392</v>
      </c>
      <c r="I149" s="553">
        <f t="shared" ref="I149:I159" si="90">H149/G149</f>
        <v>1.0478922358745115</v>
      </c>
      <c r="J149" s="692">
        <v>321</v>
      </c>
      <c r="K149" s="393">
        <v>462</v>
      </c>
      <c r="L149" s="680">
        <v>431</v>
      </c>
      <c r="M149" s="388">
        <v>447</v>
      </c>
      <c r="N149" s="389" t="s">
        <v>41</v>
      </c>
      <c r="O149" s="394" t="s">
        <v>41</v>
      </c>
      <c r="P149" s="390">
        <f t="shared" si="85"/>
        <v>759.572</v>
      </c>
      <c r="Q149" s="394" t="s">
        <v>41</v>
      </c>
      <c r="R149" s="554"/>
      <c r="S149" s="680">
        <v>512</v>
      </c>
      <c r="T149" s="394" t="s">
        <v>41</v>
      </c>
      <c r="U149" s="395">
        <f t="shared" si="53"/>
        <v>91.227999999999952</v>
      </c>
      <c r="V149" s="394" t="s">
        <v>41</v>
      </c>
      <c r="W149" s="554"/>
      <c r="X149" s="552">
        <f t="shared" si="86"/>
        <v>439.68531734837802</v>
      </c>
      <c r="Y149" s="394">
        <v>210000</v>
      </c>
      <c r="Z149" s="552">
        <f t="shared" si="89"/>
        <v>2.0937396064208478E-3</v>
      </c>
      <c r="AA149" s="555">
        <f t="shared" si="79"/>
        <v>447</v>
      </c>
      <c r="AB149" s="556"/>
      <c r="AC149" s="767">
        <v>242</v>
      </c>
      <c r="AD149" s="557">
        <v>80.099999999999994</v>
      </c>
      <c r="AE149" s="557">
        <v>2.83</v>
      </c>
      <c r="AF149" s="557">
        <v>3.67</v>
      </c>
      <c r="AG149" s="418">
        <f t="shared" si="83"/>
        <v>6.5</v>
      </c>
      <c r="AH149" s="557">
        <v>850.8</v>
      </c>
      <c r="AI149" s="390">
        <f t="shared" si="56"/>
        <v>91.227999999999952</v>
      </c>
      <c r="AJ149" s="391">
        <f t="shared" si="75"/>
        <v>431</v>
      </c>
      <c r="AK149" s="558">
        <v>210000</v>
      </c>
      <c r="AL149" s="550">
        <f t="shared" si="84"/>
        <v>2.0523809523809522E-3</v>
      </c>
      <c r="AM149" s="636">
        <f t="shared" si="59"/>
        <v>447</v>
      </c>
      <c r="AN149" s="556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16"/>
      <c r="AZ149" s="1114"/>
      <c r="BA149" s="176"/>
      <c r="BB149" s="1114"/>
      <c r="BC149" s="1114"/>
      <c r="BD149" s="176"/>
      <c r="BE149" s="1114"/>
      <c r="BF149" s="1114"/>
      <c r="BG149" s="1114"/>
      <c r="BH149" s="1114"/>
      <c r="BI149" s="195"/>
      <c r="BJ149" s="176"/>
      <c r="BK149" s="176"/>
      <c r="BL149" s="1114"/>
      <c r="BM149" s="195"/>
      <c r="BN149" s="1114"/>
      <c r="BO149" s="1114"/>
      <c r="BP149" s="195"/>
      <c r="BQ149" s="176"/>
      <c r="BR149" s="195"/>
      <c r="BS149" s="1114"/>
      <c r="BT149" s="195"/>
      <c r="BU149" s="195"/>
      <c r="BV149" s="176"/>
      <c r="BW149" s="1114"/>
      <c r="BX149" s="590"/>
      <c r="BY149" s="862"/>
      <c r="BZ149" s="1114"/>
      <c r="CA149" s="1114"/>
      <c r="CB149" s="1114"/>
      <c r="CC149" s="195"/>
      <c r="CD149" s="195"/>
      <c r="CE149" s="1116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14"/>
      <c r="CY149" s="195"/>
      <c r="CZ149" s="195"/>
      <c r="DA149" s="176"/>
      <c r="DD149" s="629"/>
      <c r="DE149" s="629"/>
      <c r="DF149" s="629"/>
    </row>
    <row r="150" spans="1:110" s="639" customFormat="1" ht="15.4">
      <c r="A150" s="1356"/>
      <c r="B150" s="1334"/>
      <c r="C150" s="399" t="s">
        <v>127</v>
      </c>
      <c r="D150" s="560" t="s">
        <v>212</v>
      </c>
      <c r="E150" s="561" t="s">
        <v>73</v>
      </c>
      <c r="F150" s="681" t="s">
        <v>103</v>
      </c>
      <c r="G150" s="562">
        <f t="shared" si="88"/>
        <v>372.97443200000004</v>
      </c>
      <c r="H150" s="400">
        <v>389</v>
      </c>
      <c r="I150" s="563">
        <f t="shared" si="90"/>
        <v>1.0429669345270294</v>
      </c>
      <c r="J150" s="406">
        <v>321</v>
      </c>
      <c r="K150" s="407">
        <v>462</v>
      </c>
      <c r="L150" s="681">
        <v>431</v>
      </c>
      <c r="M150" s="401">
        <v>447</v>
      </c>
      <c r="N150" s="402" t="s">
        <v>41</v>
      </c>
      <c r="O150" s="408" t="s">
        <v>41</v>
      </c>
      <c r="P150" s="403">
        <f t="shared" si="85"/>
        <v>762.52799999999991</v>
      </c>
      <c r="Q150" s="408" t="s">
        <v>41</v>
      </c>
      <c r="R150" s="564"/>
      <c r="S150" s="681">
        <v>512</v>
      </c>
      <c r="T150" s="408" t="s">
        <v>41</v>
      </c>
      <c r="U150" s="409">
        <f t="shared" si="53"/>
        <v>86.572000000000116</v>
      </c>
      <c r="V150" s="408" t="s">
        <v>41</v>
      </c>
      <c r="W150" s="564"/>
      <c r="X150" s="565">
        <f t="shared" si="86"/>
        <v>439.25854669650221</v>
      </c>
      <c r="Y150" s="681">
        <v>210000</v>
      </c>
      <c r="Z150" s="562">
        <f t="shared" si="89"/>
        <v>2.091707365221439E-3</v>
      </c>
      <c r="AA150" s="566">
        <f t="shared" si="79"/>
        <v>447</v>
      </c>
      <c r="AB150" s="567"/>
      <c r="AC150" s="768">
        <v>242</v>
      </c>
      <c r="AD150" s="568">
        <v>80.099999999999994</v>
      </c>
      <c r="AE150" s="568">
        <v>2.82</v>
      </c>
      <c r="AF150" s="568">
        <v>3.43</v>
      </c>
      <c r="AG150" s="569">
        <f t="shared" si="83"/>
        <v>6.25</v>
      </c>
      <c r="AH150" s="568">
        <v>849.1</v>
      </c>
      <c r="AI150" s="403">
        <f t="shared" si="56"/>
        <v>86.572000000000116</v>
      </c>
      <c r="AJ150" s="404">
        <f t="shared" si="75"/>
        <v>431</v>
      </c>
      <c r="AK150" s="570">
        <v>210000</v>
      </c>
      <c r="AL150" s="560">
        <f t="shared" si="84"/>
        <v>2.0523809523809522E-3</v>
      </c>
      <c r="AM150" s="405">
        <f t="shared" si="59"/>
        <v>447</v>
      </c>
      <c r="AN150" s="567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16"/>
      <c r="AZ150" s="1114"/>
      <c r="BA150" s="176"/>
      <c r="BB150" s="1114"/>
      <c r="BC150" s="1114"/>
      <c r="BD150" s="176"/>
      <c r="BE150" s="1114"/>
      <c r="BF150" s="1114"/>
      <c r="BG150" s="1114"/>
      <c r="BH150" s="1114"/>
      <c r="BI150" s="195"/>
      <c r="BJ150" s="176"/>
      <c r="BK150" s="176"/>
      <c r="BL150" s="1114"/>
      <c r="BM150" s="195"/>
      <c r="BN150" s="1114"/>
      <c r="BO150" s="1114"/>
      <c r="BP150" s="195"/>
      <c r="BQ150" s="176"/>
      <c r="BR150" s="195"/>
      <c r="BS150" s="1114"/>
      <c r="BT150" s="195"/>
      <c r="BU150" s="195"/>
      <c r="BV150" s="176"/>
      <c r="BW150" s="1114"/>
      <c r="BX150" s="590"/>
      <c r="BY150" s="862"/>
      <c r="BZ150" s="1114"/>
      <c r="CA150" s="1114"/>
      <c r="CB150" s="1114"/>
      <c r="CC150" s="195"/>
      <c r="CD150" s="195"/>
      <c r="CE150" s="1116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14"/>
      <c r="CY150" s="195"/>
      <c r="CZ150" s="195"/>
      <c r="DA150" s="176"/>
      <c r="DD150" s="629"/>
      <c r="DE150" s="629"/>
      <c r="DF150" s="629"/>
    </row>
    <row r="151" spans="1:110" s="639" customFormat="1" ht="15.4">
      <c r="A151" s="1356"/>
      <c r="B151" s="1310" t="s">
        <v>210</v>
      </c>
      <c r="C151" s="410" t="s">
        <v>127</v>
      </c>
      <c r="D151" s="571" t="s">
        <v>156</v>
      </c>
      <c r="E151" s="572" t="s">
        <v>73</v>
      </c>
      <c r="F151" s="422" t="s">
        <v>103</v>
      </c>
      <c r="G151" s="565">
        <f t="shared" si="88"/>
        <v>348.57817119999999</v>
      </c>
      <c r="H151" s="411">
        <v>376</v>
      </c>
      <c r="I151" s="573">
        <f t="shared" si="90"/>
        <v>1.078667659267357</v>
      </c>
      <c r="J151" s="693" t="s">
        <v>41</v>
      </c>
      <c r="K151" s="415" t="s">
        <v>41</v>
      </c>
      <c r="L151" s="422">
        <v>519</v>
      </c>
      <c r="M151" s="412">
        <v>539</v>
      </c>
      <c r="N151" s="413" t="s">
        <v>41</v>
      </c>
      <c r="O151" s="396" t="s">
        <v>41</v>
      </c>
      <c r="P151" s="398">
        <f t="shared" si="85"/>
        <v>580.98080000000004</v>
      </c>
      <c r="Q151" s="396" t="s">
        <v>41</v>
      </c>
      <c r="R151" s="574"/>
      <c r="S151" s="422">
        <v>580</v>
      </c>
      <c r="T151" s="396" t="s">
        <v>41</v>
      </c>
      <c r="U151" s="397">
        <f t="shared" si="53"/>
        <v>81.119199999999978</v>
      </c>
      <c r="V151" s="396" t="s">
        <v>41</v>
      </c>
      <c r="W151" s="574"/>
      <c r="X151" s="552">
        <f t="shared" si="86"/>
        <v>526.47360096662135</v>
      </c>
      <c r="Y151" s="396">
        <v>218300</v>
      </c>
      <c r="Z151" s="565">
        <f t="shared" si="89"/>
        <v>2.4116976681934099E-3</v>
      </c>
      <c r="AA151" s="575">
        <f t="shared" si="79"/>
        <v>539</v>
      </c>
      <c r="AB151" s="559"/>
      <c r="AC151" s="737">
        <v>182.2</v>
      </c>
      <c r="AD151" s="576">
        <v>60.5</v>
      </c>
      <c r="AE151" s="576">
        <v>2.98</v>
      </c>
      <c r="AF151" s="576">
        <v>2.9</v>
      </c>
      <c r="AG151" s="425">
        <f t="shared" si="83"/>
        <v>5.88</v>
      </c>
      <c r="AH151" s="576">
        <v>662.1</v>
      </c>
      <c r="AI151" s="398">
        <f t="shared" si="56"/>
        <v>81.119199999999978</v>
      </c>
      <c r="AJ151" s="414">
        <f t="shared" si="75"/>
        <v>519</v>
      </c>
      <c r="AK151" s="577">
        <v>218300</v>
      </c>
      <c r="AL151" s="571">
        <f t="shared" si="84"/>
        <v>2.3774622079706827E-3</v>
      </c>
      <c r="AM151" s="392">
        <f t="shared" si="59"/>
        <v>539</v>
      </c>
      <c r="AN151" s="559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16"/>
      <c r="AZ151" s="1114"/>
      <c r="BA151" s="176"/>
      <c r="BB151" s="1114"/>
      <c r="BC151" s="1114"/>
      <c r="BD151" s="176"/>
      <c r="BE151" s="1114"/>
      <c r="BF151" s="1114"/>
      <c r="BG151" s="1114"/>
      <c r="BH151" s="1114"/>
      <c r="BI151" s="195"/>
      <c r="BJ151" s="176"/>
      <c r="BK151" s="176"/>
      <c r="BL151" s="1114"/>
      <c r="BM151" s="195"/>
      <c r="BN151" s="1114"/>
      <c r="BO151" s="1114"/>
      <c r="BP151" s="195"/>
      <c r="BQ151" s="176"/>
      <c r="BR151" s="195"/>
      <c r="BS151" s="1114"/>
      <c r="BT151" s="195"/>
      <c r="BU151" s="195"/>
      <c r="BV151" s="176"/>
      <c r="BW151" s="1114"/>
      <c r="BX151" s="590"/>
      <c r="BY151" s="862"/>
      <c r="BZ151" s="1114"/>
      <c r="CA151" s="1114"/>
      <c r="CB151" s="1114"/>
      <c r="CC151" s="195"/>
      <c r="CD151" s="195"/>
      <c r="CE151" s="1116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14"/>
      <c r="CY151" s="195"/>
      <c r="CZ151" s="195"/>
      <c r="DA151" s="176"/>
      <c r="DD151" s="629"/>
      <c r="DE151" s="629"/>
      <c r="DF151" s="629"/>
    </row>
    <row r="152" spans="1:110" s="639" customFormat="1" ht="15.4">
      <c r="A152" s="1356"/>
      <c r="B152" s="1311"/>
      <c r="C152" s="410" t="s">
        <v>127</v>
      </c>
      <c r="D152" s="571" t="s">
        <v>157</v>
      </c>
      <c r="E152" s="572" t="s">
        <v>73</v>
      </c>
      <c r="F152" s="422" t="s">
        <v>103</v>
      </c>
      <c r="G152" s="562">
        <f t="shared" si="88"/>
        <v>345.46539999999993</v>
      </c>
      <c r="H152" s="411">
        <v>370</v>
      </c>
      <c r="I152" s="563">
        <f t="shared" si="90"/>
        <v>1.0710189790352378</v>
      </c>
      <c r="J152" s="693" t="s">
        <v>41</v>
      </c>
      <c r="K152" s="415" t="s">
        <v>41</v>
      </c>
      <c r="L152" s="422">
        <v>519</v>
      </c>
      <c r="M152" s="412">
        <v>539</v>
      </c>
      <c r="N152" s="413" t="s">
        <v>41</v>
      </c>
      <c r="O152" s="396" t="s">
        <v>41</v>
      </c>
      <c r="P152" s="398">
        <f t="shared" si="85"/>
        <v>562.6</v>
      </c>
      <c r="Q152" s="396" t="s">
        <v>41</v>
      </c>
      <c r="R152" s="574"/>
      <c r="S152" s="422">
        <v>580</v>
      </c>
      <c r="T152" s="396" t="s">
        <v>41</v>
      </c>
      <c r="U152" s="397">
        <f t="shared" si="53"/>
        <v>92.199999999999932</v>
      </c>
      <c r="V152" s="396" t="s">
        <v>41</v>
      </c>
      <c r="W152" s="574"/>
      <c r="X152" s="565">
        <f t="shared" si="86"/>
        <v>527.58918753817954</v>
      </c>
      <c r="Y152" s="396">
        <v>218300</v>
      </c>
      <c r="Z152" s="565">
        <f t="shared" si="89"/>
        <v>2.4168080052138323E-3</v>
      </c>
      <c r="AA152" s="575">
        <f t="shared" si="79"/>
        <v>539</v>
      </c>
      <c r="AB152" s="559"/>
      <c r="AC152" s="737">
        <v>182.2</v>
      </c>
      <c r="AD152" s="576">
        <v>60.5</v>
      </c>
      <c r="AE152" s="748">
        <v>2.9</v>
      </c>
      <c r="AF152" s="576">
        <v>3.1</v>
      </c>
      <c r="AG152" s="425">
        <f t="shared" si="83"/>
        <v>6</v>
      </c>
      <c r="AH152" s="576">
        <v>654.79999999999995</v>
      </c>
      <c r="AI152" s="398">
        <f t="shared" si="56"/>
        <v>92.199999999999932</v>
      </c>
      <c r="AJ152" s="414">
        <f t="shared" si="75"/>
        <v>519</v>
      </c>
      <c r="AK152" s="577">
        <v>218300</v>
      </c>
      <c r="AL152" s="571">
        <f t="shared" si="84"/>
        <v>2.3774622079706827E-3</v>
      </c>
      <c r="AM152" s="392">
        <f t="shared" si="59"/>
        <v>539</v>
      </c>
      <c r="AN152" s="559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16"/>
      <c r="AZ152" s="1114"/>
      <c r="BA152" s="176"/>
      <c r="BB152" s="1114"/>
      <c r="BC152" s="1114"/>
      <c r="BD152" s="176"/>
      <c r="BE152" s="1114"/>
      <c r="BF152" s="1114"/>
      <c r="BG152" s="1114"/>
      <c r="BH152" s="1114"/>
      <c r="BI152" s="195"/>
      <c r="BJ152" s="176"/>
      <c r="BK152" s="176"/>
      <c r="BL152" s="1114"/>
      <c r="BM152" s="195"/>
      <c r="BN152" s="1114"/>
      <c r="BO152" s="1114"/>
      <c r="BP152" s="195"/>
      <c r="BQ152" s="176"/>
      <c r="BR152" s="195"/>
      <c r="BS152" s="1114"/>
      <c r="BT152" s="195"/>
      <c r="BU152" s="195"/>
      <c r="BV152" s="176"/>
      <c r="BW152" s="1114"/>
      <c r="BX152" s="590"/>
      <c r="BY152" s="862"/>
      <c r="BZ152" s="1114"/>
      <c r="CA152" s="1114"/>
      <c r="CB152" s="1114"/>
      <c r="CC152" s="195"/>
      <c r="CD152" s="195"/>
      <c r="CE152" s="1116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14"/>
      <c r="CY152" s="195"/>
      <c r="CZ152" s="195"/>
      <c r="DA152" s="176"/>
      <c r="DD152" s="629"/>
      <c r="DE152" s="629"/>
      <c r="DF152" s="629"/>
    </row>
    <row r="153" spans="1:110" s="657" customFormat="1" ht="15.4">
      <c r="A153" s="1441" t="s">
        <v>332</v>
      </c>
      <c r="B153" s="1420" t="s">
        <v>309</v>
      </c>
      <c r="C153" s="121" t="s">
        <v>338</v>
      </c>
      <c r="D153" s="754" t="s">
        <v>339</v>
      </c>
      <c r="E153" s="757" t="s">
        <v>73</v>
      </c>
      <c r="F153" s="757" t="s">
        <v>103</v>
      </c>
      <c r="G153" s="540">
        <f>0.001*AH153*X153</f>
        <v>930.23508000000015</v>
      </c>
      <c r="H153" s="111">
        <v>1066.4000000000001</v>
      </c>
      <c r="I153" s="545">
        <f t="shared" si="90"/>
        <v>1.1463768921722453</v>
      </c>
      <c r="J153" s="263"/>
      <c r="K153" s="221"/>
      <c r="L153" s="382"/>
      <c r="M153" s="6"/>
      <c r="N153" s="689"/>
      <c r="O153" s="382"/>
      <c r="P153" s="172"/>
      <c r="Q153" s="382"/>
      <c r="R153" s="760"/>
      <c r="S153" s="382"/>
      <c r="T153" s="382"/>
      <c r="U153" s="218"/>
      <c r="V153" s="382"/>
      <c r="W153" s="760"/>
      <c r="X153" s="541">
        <v>312.60000000000002</v>
      </c>
      <c r="Y153" s="757">
        <v>188600</v>
      </c>
      <c r="Z153" s="541">
        <f t="shared" si="89"/>
        <v>1.6574761399787913E-3</v>
      </c>
      <c r="AA153" s="763">
        <v>695.7</v>
      </c>
      <c r="AB153" s="433"/>
      <c r="AC153" s="771">
        <v>399.7</v>
      </c>
      <c r="AD153" s="752">
        <v>130</v>
      </c>
      <c r="AE153" s="753">
        <v>6</v>
      </c>
      <c r="AF153" s="753">
        <v>0</v>
      </c>
      <c r="AG153" s="272">
        <v>5</v>
      </c>
      <c r="AH153" s="751">
        <v>2975.8</v>
      </c>
      <c r="AI153" s="383">
        <v>0</v>
      </c>
      <c r="AJ153" s="432">
        <v>312.60000000000002</v>
      </c>
      <c r="AK153" s="382">
        <v>188600</v>
      </c>
      <c r="AL153" s="725">
        <f t="shared" si="84"/>
        <v>1.6574761399787913E-3</v>
      </c>
      <c r="AM153" s="772">
        <v>695.7</v>
      </c>
      <c r="AN153" s="433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16"/>
      <c r="AZ153" s="176"/>
      <c r="BA153" s="176"/>
      <c r="BB153" s="1114"/>
      <c r="BC153" s="176"/>
      <c r="BD153" s="176"/>
      <c r="BE153" s="1114"/>
      <c r="BF153" s="1114"/>
      <c r="BG153" s="273"/>
      <c r="BH153" s="273"/>
      <c r="BI153" s="195"/>
      <c r="BJ153" s="176"/>
      <c r="BK153" s="176"/>
      <c r="BL153" s="273"/>
      <c r="BM153" s="273"/>
      <c r="BN153" s="176"/>
      <c r="BO153" s="1114"/>
      <c r="BP153" s="195"/>
      <c r="BQ153" s="176"/>
      <c r="BR153" s="195"/>
      <c r="BS153" s="1114"/>
      <c r="BT153" s="195"/>
      <c r="BU153" s="195"/>
      <c r="BV153" s="176"/>
      <c r="BW153" s="273"/>
      <c r="BX153" s="590"/>
      <c r="BY153" s="862"/>
      <c r="BZ153" s="1114"/>
      <c r="CA153" s="273"/>
      <c r="CB153" s="1114"/>
      <c r="CC153" s="195"/>
      <c r="CD153" s="195"/>
      <c r="CE153" s="1116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14"/>
      <c r="CY153" s="195"/>
      <c r="CZ153" s="195"/>
      <c r="DA153" s="176"/>
    </row>
    <row r="154" spans="1:110" s="657" customFormat="1" ht="15.4">
      <c r="A154" s="1442"/>
      <c r="B154" s="1421"/>
      <c r="C154" s="295" t="s">
        <v>338</v>
      </c>
      <c r="D154" s="755" t="s">
        <v>340</v>
      </c>
      <c r="E154" s="758" t="s">
        <v>73</v>
      </c>
      <c r="F154" s="758" t="s">
        <v>103</v>
      </c>
      <c r="G154" s="540">
        <f t="shared" si="88"/>
        <v>1458.2790000000002</v>
      </c>
      <c r="H154" s="110">
        <v>1354.2</v>
      </c>
      <c r="I154" s="545">
        <f t="shared" si="90"/>
        <v>0.92862888377326958</v>
      </c>
      <c r="J154" s="155"/>
      <c r="K154" s="156"/>
      <c r="L154" s="655"/>
      <c r="M154" s="7"/>
      <c r="N154" s="119"/>
      <c r="O154" s="655"/>
      <c r="P154" s="176"/>
      <c r="Q154" s="655"/>
      <c r="R154" s="761"/>
      <c r="S154" s="655"/>
      <c r="T154" s="655"/>
      <c r="U154" s="195"/>
      <c r="V154" s="655"/>
      <c r="W154" s="761"/>
      <c r="X154" s="540">
        <v>312.60000000000002</v>
      </c>
      <c r="Y154" s="758">
        <v>188600</v>
      </c>
      <c r="Z154" s="540">
        <f t="shared" si="89"/>
        <v>1.6574761399787913E-3</v>
      </c>
      <c r="AA154" s="764">
        <v>695.7</v>
      </c>
      <c r="AB154" s="381"/>
      <c r="AC154" s="770">
        <v>600.4</v>
      </c>
      <c r="AD154" s="745">
        <v>200.375</v>
      </c>
      <c r="AE154" s="740">
        <v>6</v>
      </c>
      <c r="AF154" s="740">
        <v>0</v>
      </c>
      <c r="AG154" s="273">
        <v>5</v>
      </c>
      <c r="AH154" s="739">
        <v>4665</v>
      </c>
      <c r="AI154" s="147">
        <v>0</v>
      </c>
      <c r="AJ154" s="280">
        <v>312.60000000000002</v>
      </c>
      <c r="AK154" s="1114">
        <v>188600</v>
      </c>
      <c r="AL154" s="1116">
        <f t="shared" si="84"/>
        <v>1.6574761399787913E-3</v>
      </c>
      <c r="AM154" s="579">
        <v>695.7</v>
      </c>
      <c r="AN154" s="381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16"/>
      <c r="AZ154" s="176"/>
      <c r="BA154" s="176"/>
      <c r="BB154" s="1114"/>
      <c r="BC154" s="176"/>
      <c r="BD154" s="176"/>
      <c r="BE154" s="1114"/>
      <c r="BF154" s="1114"/>
      <c r="BG154" s="273"/>
      <c r="BH154" s="273"/>
      <c r="BI154" s="195"/>
      <c r="BJ154" s="176"/>
      <c r="BK154" s="176"/>
      <c r="BL154" s="273"/>
      <c r="BM154" s="273"/>
      <c r="BN154" s="176"/>
      <c r="BO154" s="1114"/>
      <c r="BP154" s="195"/>
      <c r="BQ154" s="176"/>
      <c r="BR154" s="195"/>
      <c r="BS154" s="1114"/>
      <c r="BT154" s="195"/>
      <c r="BU154" s="195"/>
      <c r="BV154" s="176"/>
      <c r="BW154" s="273"/>
      <c r="BX154" s="590"/>
      <c r="BY154" s="862"/>
      <c r="BZ154" s="1114"/>
      <c r="CA154" s="273"/>
      <c r="CB154" s="1114"/>
      <c r="CC154" s="195"/>
      <c r="CD154" s="195"/>
      <c r="CE154" s="1116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14"/>
      <c r="CY154" s="195"/>
      <c r="CZ154" s="195"/>
      <c r="DA154" s="176"/>
    </row>
    <row r="155" spans="1:110" s="657" customFormat="1" ht="15.4">
      <c r="A155" s="1442"/>
      <c r="B155" s="1421"/>
      <c r="C155" s="295" t="s">
        <v>338</v>
      </c>
      <c r="D155" s="755" t="s">
        <v>341</v>
      </c>
      <c r="E155" s="758" t="s">
        <v>73</v>
      </c>
      <c r="F155" s="758" t="s">
        <v>103</v>
      </c>
      <c r="G155" s="540">
        <f t="shared" si="88"/>
        <v>2212.9579200000003</v>
      </c>
      <c r="H155" s="110">
        <v>1393.2</v>
      </c>
      <c r="I155" s="545">
        <f t="shared" si="90"/>
        <v>0.62956461458607393</v>
      </c>
      <c r="J155" s="155"/>
      <c r="K155" s="156"/>
      <c r="L155" s="655"/>
      <c r="M155" s="7"/>
      <c r="N155" s="119"/>
      <c r="O155" s="655"/>
      <c r="P155" s="176"/>
      <c r="Q155" s="655"/>
      <c r="R155" s="761"/>
      <c r="S155" s="655"/>
      <c r="T155" s="655"/>
      <c r="U155" s="195"/>
      <c r="V155" s="655"/>
      <c r="W155" s="761"/>
      <c r="X155" s="540">
        <v>312.60000000000002</v>
      </c>
      <c r="Y155" s="758">
        <v>188600</v>
      </c>
      <c r="Z155" s="540">
        <f t="shared" si="89"/>
        <v>1.6574761399787913E-3</v>
      </c>
      <c r="AA155" s="764">
        <v>695.7</v>
      </c>
      <c r="AB155" s="381"/>
      <c r="AC155" s="770">
        <v>900.9</v>
      </c>
      <c r="AD155" s="745">
        <v>300.22500000000002</v>
      </c>
      <c r="AE155" s="740">
        <v>6</v>
      </c>
      <c r="AF155" s="740">
        <v>0</v>
      </c>
      <c r="AG155" s="273">
        <v>5</v>
      </c>
      <c r="AH155" s="739">
        <v>7079.2</v>
      </c>
      <c r="AI155" s="147">
        <v>0</v>
      </c>
      <c r="AJ155" s="280">
        <v>312.60000000000002</v>
      </c>
      <c r="AK155" s="1114">
        <v>188600</v>
      </c>
      <c r="AL155" s="1116">
        <f t="shared" si="84"/>
        <v>1.6574761399787913E-3</v>
      </c>
      <c r="AM155" s="579">
        <v>695.7</v>
      </c>
      <c r="AN155" s="381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16"/>
      <c r="AZ155" s="176"/>
      <c r="BA155" s="176"/>
      <c r="BB155" s="1114"/>
      <c r="BC155" s="176"/>
      <c r="BD155" s="176"/>
      <c r="BE155" s="1114"/>
      <c r="BF155" s="1114"/>
      <c r="BG155" s="273"/>
      <c r="BH155" s="273"/>
      <c r="BI155" s="195"/>
      <c r="BJ155" s="176"/>
      <c r="BK155" s="176"/>
      <c r="BL155" s="273"/>
      <c r="BM155" s="273"/>
      <c r="BN155" s="176"/>
      <c r="BO155" s="1114"/>
      <c r="BP155" s="195"/>
      <c r="BQ155" s="176"/>
      <c r="BR155" s="195"/>
      <c r="BS155" s="1114"/>
      <c r="BT155" s="195"/>
      <c r="BU155" s="195"/>
      <c r="BV155" s="176"/>
      <c r="BW155" s="273"/>
      <c r="BX155" s="590"/>
      <c r="BY155" s="862"/>
      <c r="BZ155" s="1114"/>
      <c r="CA155" s="273"/>
      <c r="CB155" s="1114"/>
      <c r="CC155" s="195"/>
      <c r="CD155" s="195"/>
      <c r="CE155" s="1116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14"/>
      <c r="CY155" s="195"/>
      <c r="CZ155" s="195"/>
      <c r="DA155" s="176"/>
    </row>
    <row r="156" spans="1:110" s="657" customFormat="1" ht="15.4">
      <c r="A156" s="1442"/>
      <c r="B156" s="1421"/>
      <c r="C156" s="295" t="s">
        <v>338</v>
      </c>
      <c r="D156" s="755" t="s">
        <v>342</v>
      </c>
      <c r="E156" s="758" t="s">
        <v>73</v>
      </c>
      <c r="F156" s="758" t="s">
        <v>103</v>
      </c>
      <c r="G156" s="540">
        <f t="shared" si="88"/>
        <v>2582.9512799999998</v>
      </c>
      <c r="H156" s="110">
        <v>1423.9</v>
      </c>
      <c r="I156" s="545">
        <f t="shared" si="90"/>
        <v>0.55126862478025529</v>
      </c>
      <c r="J156" s="155"/>
      <c r="K156" s="156"/>
      <c r="L156" s="655"/>
      <c r="M156" s="7"/>
      <c r="N156" s="119"/>
      <c r="O156" s="655"/>
      <c r="P156" s="176"/>
      <c r="Q156" s="655"/>
      <c r="R156" s="761"/>
      <c r="S156" s="655"/>
      <c r="T156" s="655"/>
      <c r="U156" s="195"/>
      <c r="V156" s="655"/>
      <c r="W156" s="761"/>
      <c r="X156" s="540">
        <v>312.60000000000002</v>
      </c>
      <c r="Y156" s="758">
        <v>188600</v>
      </c>
      <c r="Z156" s="540">
        <f t="shared" si="89"/>
        <v>1.6574761399787913E-3</v>
      </c>
      <c r="AA156" s="764">
        <v>695.7</v>
      </c>
      <c r="AB156" s="381"/>
      <c r="AC156" s="770">
        <v>1051</v>
      </c>
      <c r="AD156" s="745">
        <v>350.3</v>
      </c>
      <c r="AE156" s="740">
        <v>6</v>
      </c>
      <c r="AF156" s="740">
        <v>0</v>
      </c>
      <c r="AG156" s="273">
        <v>5</v>
      </c>
      <c r="AH156" s="739">
        <v>8262.7999999999993</v>
      </c>
      <c r="AI156" s="147">
        <v>0</v>
      </c>
      <c r="AJ156" s="280">
        <v>312.60000000000002</v>
      </c>
      <c r="AK156" s="1114">
        <v>188600</v>
      </c>
      <c r="AL156" s="1116">
        <f t="shared" si="84"/>
        <v>1.6574761399787913E-3</v>
      </c>
      <c r="AM156" s="579">
        <v>695.7</v>
      </c>
      <c r="AN156" s="381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16"/>
      <c r="AZ156" s="176"/>
      <c r="BA156" s="176"/>
      <c r="BB156" s="1114"/>
      <c r="BC156" s="176"/>
      <c r="BD156" s="176"/>
      <c r="BE156" s="1114"/>
      <c r="BF156" s="1114"/>
      <c r="BG156" s="273"/>
      <c r="BH156" s="273"/>
      <c r="BI156" s="195"/>
      <c r="BJ156" s="176"/>
      <c r="BK156" s="176"/>
      <c r="BL156" s="273"/>
      <c r="BM156" s="273"/>
      <c r="BN156" s="176"/>
      <c r="BO156" s="1114"/>
      <c r="BP156" s="195"/>
      <c r="BQ156" s="176"/>
      <c r="BR156" s="195"/>
      <c r="BS156" s="1114"/>
      <c r="BT156" s="195"/>
      <c r="BU156" s="195"/>
      <c r="BV156" s="176"/>
      <c r="BW156" s="273"/>
      <c r="BX156" s="590"/>
      <c r="BY156" s="862"/>
      <c r="BZ156" s="1114"/>
      <c r="CA156" s="273"/>
      <c r="CB156" s="1114"/>
      <c r="CC156" s="195"/>
      <c r="CD156" s="195"/>
      <c r="CE156" s="1116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14"/>
      <c r="CY156" s="195"/>
      <c r="CZ156" s="195"/>
      <c r="DA156" s="176"/>
    </row>
    <row r="157" spans="1:110" s="657" customFormat="1" ht="15.4">
      <c r="A157" s="1442"/>
      <c r="B157" s="1421" t="s">
        <v>310</v>
      </c>
      <c r="C157" s="295" t="s">
        <v>338</v>
      </c>
      <c r="D157" s="755" t="s">
        <v>343</v>
      </c>
      <c r="E157" s="758" t="s">
        <v>73</v>
      </c>
      <c r="F157" s="758" t="s">
        <v>103</v>
      </c>
      <c r="G157" s="540">
        <f t="shared" si="88"/>
        <v>1808.2004800000002</v>
      </c>
      <c r="H157" s="110">
        <v>1897.5</v>
      </c>
      <c r="I157" s="545">
        <f t="shared" si="90"/>
        <v>1.0493858512856935</v>
      </c>
      <c r="J157" s="155"/>
      <c r="K157" s="156"/>
      <c r="L157" s="655"/>
      <c r="M157" s="7"/>
      <c r="N157" s="119"/>
      <c r="O157" s="655"/>
      <c r="P157" s="176"/>
      <c r="Q157" s="655"/>
      <c r="R157" s="761"/>
      <c r="S157" s="655"/>
      <c r="T157" s="655"/>
      <c r="U157" s="195"/>
      <c r="V157" s="655"/>
      <c r="W157" s="761"/>
      <c r="X157" s="540">
        <v>605.6</v>
      </c>
      <c r="Y157" s="758">
        <v>193200</v>
      </c>
      <c r="Z157" s="540">
        <f t="shared" si="89"/>
        <v>3.1345755693581783E-3</v>
      </c>
      <c r="AA157" s="764">
        <v>797.9</v>
      </c>
      <c r="AB157" s="381"/>
      <c r="AC157" s="630">
        <v>399.5</v>
      </c>
      <c r="AD157" s="745">
        <v>130.4</v>
      </c>
      <c r="AE157" s="740">
        <v>6</v>
      </c>
      <c r="AF157" s="740">
        <v>0</v>
      </c>
      <c r="AG157" s="273">
        <v>5</v>
      </c>
      <c r="AH157" s="740">
        <v>2985.8</v>
      </c>
      <c r="AI157" s="147">
        <v>0</v>
      </c>
      <c r="AJ157" s="280">
        <v>605.6</v>
      </c>
      <c r="AK157" s="1114">
        <v>193200</v>
      </c>
      <c r="AL157" s="1116">
        <f t="shared" si="84"/>
        <v>3.1345755693581783E-3</v>
      </c>
      <c r="AM157" s="579">
        <v>797.9</v>
      </c>
      <c r="AN157" s="381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16"/>
      <c r="AZ157" s="176"/>
      <c r="BA157" s="176"/>
      <c r="BB157" s="1114"/>
      <c r="BC157" s="176"/>
      <c r="BD157" s="176"/>
      <c r="BE157" s="1114"/>
      <c r="BF157" s="1114"/>
      <c r="BG157" s="273"/>
      <c r="BH157" s="273"/>
      <c r="BI157" s="195"/>
      <c r="BJ157" s="176"/>
      <c r="BK157" s="176"/>
      <c r="BL157" s="273"/>
      <c r="BM157" s="273"/>
      <c r="BN157" s="176"/>
      <c r="BO157" s="1114"/>
      <c r="BP157" s="195"/>
      <c r="BQ157" s="176"/>
      <c r="BR157" s="195"/>
      <c r="BS157" s="1114"/>
      <c r="BT157" s="195"/>
      <c r="BU157" s="195"/>
      <c r="BV157" s="176"/>
      <c r="BW157" s="273"/>
      <c r="BX157" s="590"/>
      <c r="BY157" s="862"/>
      <c r="BZ157" s="1114"/>
      <c r="CA157" s="273"/>
      <c r="CB157" s="1114"/>
      <c r="CC157" s="195"/>
      <c r="CD157" s="195"/>
      <c r="CE157" s="1116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14"/>
      <c r="CY157" s="195"/>
      <c r="CZ157" s="195"/>
      <c r="DA157" s="176"/>
    </row>
    <row r="158" spans="1:110" s="657" customFormat="1" ht="15.4">
      <c r="A158" s="1442"/>
      <c r="B158" s="1421"/>
      <c r="C158" s="295" t="s">
        <v>338</v>
      </c>
      <c r="D158" s="755" t="s">
        <v>344</v>
      </c>
      <c r="E158" s="758" t="s">
        <v>73</v>
      </c>
      <c r="F158" s="758" t="s">
        <v>103</v>
      </c>
      <c r="G158" s="540">
        <f t="shared" si="88"/>
        <v>4278.9879199999996</v>
      </c>
      <c r="H158" s="110">
        <v>2221.5</v>
      </c>
      <c r="I158" s="545">
        <f t="shared" si="90"/>
        <v>0.51916482157304156</v>
      </c>
      <c r="J158" s="155"/>
      <c r="K158" s="156"/>
      <c r="L158" s="655"/>
      <c r="M158" s="7"/>
      <c r="N158" s="119"/>
      <c r="O158" s="655"/>
      <c r="P158" s="176"/>
      <c r="Q158" s="655"/>
      <c r="R158" s="761"/>
      <c r="S158" s="655"/>
      <c r="T158" s="655"/>
      <c r="U158" s="195"/>
      <c r="V158" s="655"/>
      <c r="W158" s="761"/>
      <c r="X158" s="540">
        <v>605.6</v>
      </c>
      <c r="Y158" s="758">
        <v>193200</v>
      </c>
      <c r="Z158" s="540">
        <f t="shared" si="89"/>
        <v>3.1345755693581783E-3</v>
      </c>
      <c r="AA158" s="764">
        <v>797.9</v>
      </c>
      <c r="AB158" s="381"/>
      <c r="AC158" s="630">
        <v>898.9</v>
      </c>
      <c r="AD158" s="745">
        <v>299.92500000000001</v>
      </c>
      <c r="AE158" s="740">
        <v>6</v>
      </c>
      <c r="AF158" s="740">
        <v>0</v>
      </c>
      <c r="AG158" s="273">
        <v>5</v>
      </c>
      <c r="AH158" s="740">
        <v>7065.7</v>
      </c>
      <c r="AI158" s="147">
        <v>0</v>
      </c>
      <c r="AJ158" s="280">
        <v>605.6</v>
      </c>
      <c r="AK158" s="1114">
        <v>193200</v>
      </c>
      <c r="AL158" s="1116">
        <f t="shared" si="84"/>
        <v>3.1345755693581783E-3</v>
      </c>
      <c r="AM158" s="579">
        <v>797.9</v>
      </c>
      <c r="AN158" s="381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16"/>
      <c r="AZ158" s="176"/>
      <c r="BA158" s="176"/>
      <c r="BB158" s="1114"/>
      <c r="BC158" s="176"/>
      <c r="BD158" s="176"/>
      <c r="BE158" s="1114"/>
      <c r="BF158" s="1114"/>
      <c r="BG158" s="273"/>
      <c r="BH158" s="273"/>
      <c r="BI158" s="195"/>
      <c r="BJ158" s="176"/>
      <c r="BK158" s="176"/>
      <c r="BL158" s="273"/>
      <c r="BM158" s="273"/>
      <c r="BN158" s="176"/>
      <c r="BO158" s="1114"/>
      <c r="BP158" s="195"/>
      <c r="BQ158" s="176"/>
      <c r="BR158" s="195"/>
      <c r="BS158" s="1114"/>
      <c r="BT158" s="195"/>
      <c r="BU158" s="195"/>
      <c r="BV158" s="176"/>
      <c r="BW158" s="273"/>
      <c r="BX158" s="590"/>
      <c r="BY158" s="862"/>
      <c r="BZ158" s="1114"/>
      <c r="CA158" s="273"/>
      <c r="CB158" s="1114"/>
      <c r="CC158" s="195"/>
      <c r="CD158" s="195"/>
      <c r="CE158" s="1116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14"/>
      <c r="CY158" s="195"/>
      <c r="CZ158" s="195"/>
      <c r="DA158" s="176"/>
    </row>
    <row r="159" spans="1:110" s="657" customFormat="1" ht="15.75" thickBot="1">
      <c r="A159" s="1443"/>
      <c r="B159" s="1422"/>
      <c r="C159" s="123" t="s">
        <v>338</v>
      </c>
      <c r="D159" s="756" t="s">
        <v>345</v>
      </c>
      <c r="E159" s="759" t="s">
        <v>73</v>
      </c>
      <c r="F159" s="759" t="s">
        <v>103</v>
      </c>
      <c r="G159" s="746">
        <f t="shared" si="88"/>
        <v>5000.31808</v>
      </c>
      <c r="H159" s="118">
        <v>2363.5</v>
      </c>
      <c r="I159" s="697">
        <f t="shared" si="90"/>
        <v>0.47266993062969304</v>
      </c>
      <c r="J159" s="305"/>
      <c r="K159" s="241"/>
      <c r="L159" s="240"/>
      <c r="M159" s="277"/>
      <c r="N159" s="120"/>
      <c r="O159" s="240"/>
      <c r="P159" s="193"/>
      <c r="Q159" s="240"/>
      <c r="R159" s="762"/>
      <c r="S159" s="240"/>
      <c r="T159" s="240"/>
      <c r="U159" s="238"/>
      <c r="V159" s="240"/>
      <c r="W159" s="762"/>
      <c r="X159" s="746">
        <v>605.6</v>
      </c>
      <c r="Y159" s="759">
        <v>193200</v>
      </c>
      <c r="Z159" s="746">
        <f t="shared" si="89"/>
        <v>3.1345755693581783E-3</v>
      </c>
      <c r="AA159" s="765">
        <v>797.9</v>
      </c>
      <c r="AB159" s="769"/>
      <c r="AC159" s="631">
        <v>1051</v>
      </c>
      <c r="AD159" s="749">
        <v>350.05</v>
      </c>
      <c r="AE159" s="750">
        <v>6</v>
      </c>
      <c r="AF159" s="750">
        <v>0</v>
      </c>
      <c r="AG159" s="276">
        <v>5</v>
      </c>
      <c r="AH159" s="750">
        <v>8256.7999999999993</v>
      </c>
      <c r="AI159" s="329">
        <v>0</v>
      </c>
      <c r="AJ159" s="633">
        <v>605.6</v>
      </c>
      <c r="AK159" s="240">
        <v>193200</v>
      </c>
      <c r="AL159" s="650">
        <f t="shared" si="84"/>
        <v>3.1345755693581783E-3</v>
      </c>
      <c r="AM159" s="773">
        <v>797.9</v>
      </c>
      <c r="AN159" s="769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16"/>
      <c r="AZ159" s="176"/>
      <c r="BA159" s="176"/>
      <c r="BB159" s="1114"/>
      <c r="BC159" s="176"/>
      <c r="BD159" s="176"/>
      <c r="BE159" s="1114"/>
      <c r="BF159" s="1114"/>
      <c r="BG159" s="273"/>
      <c r="BH159" s="273"/>
      <c r="BI159" s="195"/>
      <c r="BJ159" s="176"/>
      <c r="BK159" s="176"/>
      <c r="BL159" s="273"/>
      <c r="BM159" s="273"/>
      <c r="BN159" s="176"/>
      <c r="BO159" s="1114"/>
      <c r="BP159" s="195"/>
      <c r="BQ159" s="176"/>
      <c r="BR159" s="195"/>
      <c r="BS159" s="1114"/>
      <c r="BT159" s="195"/>
      <c r="BU159" s="195"/>
      <c r="BV159" s="176"/>
      <c r="BW159" s="273"/>
      <c r="BX159" s="590"/>
      <c r="BY159" s="862"/>
      <c r="BZ159" s="1114"/>
      <c r="CA159" s="273"/>
      <c r="CB159" s="1114"/>
      <c r="CC159" s="195"/>
      <c r="CD159" s="195"/>
      <c r="CE159" s="1116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14"/>
      <c r="CY159" s="195"/>
      <c r="CZ159" s="195"/>
      <c r="DA159" s="176"/>
    </row>
    <row r="160" spans="1:110" s="657" customFormat="1" ht="15.4">
      <c r="A160" s="738"/>
      <c r="B160" s="655"/>
      <c r="C160" s="658"/>
      <c r="E160" s="655"/>
      <c r="F160" s="655"/>
      <c r="G160" s="195"/>
      <c r="H160" s="110"/>
      <c r="I160" s="195"/>
      <c r="J160" s="655"/>
      <c r="K160" s="655"/>
      <c r="L160" s="655"/>
      <c r="M160" s="7"/>
      <c r="N160" s="119"/>
      <c r="O160" s="655"/>
      <c r="P160" s="176"/>
      <c r="Q160" s="655"/>
      <c r="S160" s="655"/>
      <c r="T160" s="655"/>
      <c r="U160" s="195"/>
      <c r="V160" s="655"/>
      <c r="X160" s="195"/>
      <c r="Y160" s="655"/>
      <c r="Z160" s="195"/>
      <c r="AA160" s="538"/>
      <c r="AC160" s="747"/>
      <c r="AD160" s="740"/>
      <c r="AE160" s="740"/>
      <c r="AF160" s="740"/>
      <c r="AG160" s="273"/>
      <c r="AH160" s="740"/>
      <c r="AI160" s="176"/>
      <c r="AJ160" s="7"/>
      <c r="AK160" s="114"/>
      <c r="AM160" s="741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55"/>
      <c r="BA160" s="176"/>
      <c r="BB160" s="655"/>
      <c r="BC160" s="655"/>
      <c r="BD160" s="176"/>
      <c r="BE160" s="655"/>
      <c r="BF160" s="655"/>
      <c r="BG160" s="655"/>
      <c r="BH160" s="655"/>
      <c r="BI160" s="195"/>
      <c r="BJ160" s="176"/>
      <c r="BK160" s="176"/>
      <c r="BL160" s="655"/>
      <c r="BM160" s="195"/>
      <c r="BN160" s="655"/>
      <c r="BO160" s="655"/>
      <c r="BP160" s="195"/>
      <c r="BQ160" s="176"/>
      <c r="BR160" s="195"/>
      <c r="BS160" s="655"/>
      <c r="BT160" s="195"/>
      <c r="BU160" s="195"/>
      <c r="BV160" s="176"/>
      <c r="BW160" s="655"/>
      <c r="BX160" s="590"/>
      <c r="BY160" s="176"/>
      <c r="BZ160" s="655"/>
      <c r="CA160" s="655"/>
      <c r="CB160" s="655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55"/>
      <c r="CY160" s="195"/>
      <c r="CZ160" s="195"/>
      <c r="DA160" s="176"/>
    </row>
    <row r="161" spans="1:107" s="657" customFormat="1" ht="15.4">
      <c r="A161" s="738"/>
      <c r="B161" s="655"/>
      <c r="C161" s="658"/>
      <c r="E161" s="655"/>
      <c r="F161" s="655"/>
      <c r="G161" s="195"/>
      <c r="H161" s="110"/>
      <c r="I161" s="195"/>
      <c r="J161" s="655"/>
      <c r="K161" s="655"/>
      <c r="L161" s="655"/>
      <c r="M161" s="7"/>
      <c r="N161" s="119"/>
      <c r="O161" s="655"/>
      <c r="P161" s="176"/>
      <c r="Q161" s="655"/>
      <c r="S161" s="655"/>
      <c r="T161" s="655"/>
      <c r="U161" s="195"/>
      <c r="V161" s="655"/>
      <c r="X161" s="195"/>
      <c r="Y161" s="655"/>
      <c r="Z161" s="195"/>
      <c r="AA161" s="538"/>
      <c r="AC161" s="739"/>
      <c r="AD161" s="740"/>
      <c r="AE161" s="740"/>
      <c r="AF161" s="740"/>
      <c r="AG161" s="273"/>
      <c r="AH161" s="740"/>
      <c r="AI161" s="176"/>
      <c r="AJ161" s="7"/>
      <c r="AK161" s="114"/>
      <c r="AM161" s="741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55"/>
      <c r="BA161" s="176"/>
      <c r="BB161" s="655"/>
      <c r="BC161" s="655"/>
      <c r="BD161" s="176"/>
      <c r="BE161" s="655"/>
      <c r="BF161" s="655"/>
      <c r="BG161" s="655"/>
      <c r="BH161" s="655"/>
      <c r="BI161" s="195"/>
      <c r="BJ161" s="176"/>
      <c r="BK161" s="176"/>
      <c r="BL161" s="655"/>
      <c r="BM161" s="195"/>
      <c r="BN161" s="655"/>
      <c r="BO161" s="655"/>
      <c r="BP161" s="195"/>
      <c r="BQ161" s="176"/>
      <c r="BR161" s="195"/>
      <c r="BS161" s="655"/>
      <c r="BT161" s="195"/>
      <c r="BU161" s="195"/>
      <c r="BV161" s="176"/>
      <c r="BW161" s="655"/>
      <c r="BX161" s="590"/>
      <c r="BY161" s="176"/>
      <c r="BZ161" s="655"/>
      <c r="CA161" s="655"/>
      <c r="CB161" s="655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55"/>
      <c r="CY161" s="195"/>
      <c r="CZ161" s="195"/>
      <c r="DA161" s="176"/>
    </row>
    <row r="162" spans="1:107" ht="13.15">
      <c r="G162" s="143"/>
      <c r="H162" s="110"/>
      <c r="I162" s="143"/>
      <c r="J162" s="328"/>
      <c r="M162" s="7"/>
      <c r="N162" s="119"/>
    </row>
    <row r="163" spans="1:107" ht="13.5" thickBot="1">
      <c r="G163" s="143"/>
      <c r="H163" s="110"/>
      <c r="I163" s="143"/>
      <c r="M163" s="277"/>
      <c r="N163" s="120"/>
    </row>
    <row r="164" spans="1:107" ht="15.75" customHeight="1" thickBot="1">
      <c r="J164" s="1302" t="s">
        <v>1</v>
      </c>
      <c r="K164" s="1303"/>
      <c r="L164" s="1303"/>
      <c r="M164" s="1303"/>
      <c r="N164" s="1303"/>
      <c r="O164" s="1303"/>
      <c r="P164" s="1303"/>
      <c r="Q164" s="1303"/>
      <c r="R164" s="1303"/>
      <c r="S164" s="1303"/>
      <c r="T164" s="1303"/>
      <c r="U164" s="1303"/>
      <c r="V164" s="1303"/>
      <c r="W164" s="1303"/>
      <c r="X164" s="1303"/>
      <c r="Y164" s="1303"/>
      <c r="Z164" s="1303"/>
      <c r="AA164" s="1303"/>
      <c r="AB164" s="1304"/>
      <c r="AC164" s="1302" t="s">
        <v>0</v>
      </c>
      <c r="AD164" s="1303"/>
      <c r="AE164" s="1303"/>
      <c r="AF164" s="1303"/>
      <c r="AG164" s="1303"/>
      <c r="AH164" s="1303"/>
      <c r="AI164" s="1303"/>
      <c r="AJ164" s="1304"/>
      <c r="AK164" s="1299" t="s">
        <v>149</v>
      </c>
      <c r="AL164" s="1300"/>
      <c r="AM164" s="1300"/>
      <c r="AN164" s="1300"/>
      <c r="AO164" s="1301"/>
      <c r="AP164" s="286"/>
      <c r="AQ164" s="286"/>
      <c r="AR164" s="286"/>
      <c r="AS164" s="286"/>
      <c r="AT164" s="286"/>
      <c r="AU164" s="286"/>
      <c r="AV164" s="286"/>
      <c r="AW164" s="286"/>
      <c r="AX164" s="286"/>
      <c r="AY164" s="286"/>
      <c r="AZ164" s="286"/>
      <c r="BA164" s="286"/>
      <c r="BB164" s="286"/>
      <c r="BC164" s="286"/>
      <c r="BD164" s="286"/>
      <c r="BE164" s="286"/>
      <c r="BF164" s="286"/>
      <c r="BG164" s="286"/>
      <c r="BH164" s="286"/>
      <c r="BI164" s="286"/>
      <c r="BJ164" s="286"/>
      <c r="BK164" s="286"/>
      <c r="BL164" s="286"/>
      <c r="BM164" s="286"/>
      <c r="BN164" s="286"/>
      <c r="BO164" s="286"/>
      <c r="BP164" s="286"/>
      <c r="BQ164" s="286"/>
      <c r="BR164" s="286"/>
      <c r="BS164" s="286"/>
      <c r="BT164" s="286"/>
      <c r="BU164" s="286"/>
      <c r="BV164" s="286"/>
      <c r="BW164" s="286"/>
      <c r="BX164" s="286"/>
      <c r="BY164" s="286"/>
      <c r="BZ164" s="286"/>
      <c r="CA164" s="286"/>
      <c r="CB164" s="286"/>
      <c r="CC164" s="286"/>
      <c r="CD164" s="286"/>
      <c r="CE164" s="286"/>
      <c r="CF164" s="286"/>
      <c r="CG164" s="286"/>
      <c r="CH164" s="286"/>
      <c r="CI164" s="286"/>
      <c r="CJ164" s="286"/>
      <c r="CK164" s="286"/>
      <c r="CL164" s="286"/>
      <c r="CM164" s="286"/>
      <c r="CN164" s="286"/>
      <c r="CO164" s="286"/>
      <c r="CP164" s="286"/>
      <c r="CQ164" s="286"/>
      <c r="CR164" s="286"/>
      <c r="CS164" s="286"/>
      <c r="CT164" s="286"/>
      <c r="CU164" s="286"/>
      <c r="CV164" s="286"/>
      <c r="CW164" s="1114"/>
      <c r="CX164" s="1116"/>
      <c r="CY164" s="1116"/>
      <c r="CZ164" s="1116"/>
      <c r="DA164" s="1116"/>
      <c r="DB164" s="1116"/>
      <c r="DC164" s="1116"/>
    </row>
    <row r="165" spans="1:107" ht="15.75" customHeight="1">
      <c r="A165" s="1439" t="s">
        <v>2</v>
      </c>
      <c r="B165" s="1323" t="s">
        <v>3</v>
      </c>
      <c r="C165" s="1430" t="s">
        <v>4</v>
      </c>
      <c r="D165" s="196" t="s">
        <v>5</v>
      </c>
      <c r="E165" s="1314" t="s">
        <v>221</v>
      </c>
      <c r="F165" s="695" t="s">
        <v>6</v>
      </c>
      <c r="G165" s="1340" t="s">
        <v>143</v>
      </c>
      <c r="H165" s="1308" t="s">
        <v>7</v>
      </c>
      <c r="I165" s="1321" t="s">
        <v>144</v>
      </c>
      <c r="J165" s="1312" t="s">
        <v>17</v>
      </c>
      <c r="K165" s="1313"/>
      <c r="L165" s="1425" t="s">
        <v>18</v>
      </c>
      <c r="M165" s="1312"/>
      <c r="N165" s="1312"/>
      <c r="O165" s="1312"/>
      <c r="P165" s="1312"/>
      <c r="Q165" s="1312"/>
      <c r="R165" s="1313"/>
      <c r="S165" s="1425" t="s">
        <v>19</v>
      </c>
      <c r="T165" s="1312"/>
      <c r="U165" s="1312"/>
      <c r="V165" s="1312"/>
      <c r="W165" s="1313"/>
      <c r="X165" s="1425" t="s">
        <v>50</v>
      </c>
      <c r="Y165" s="1312"/>
      <c r="Z165" s="1312"/>
      <c r="AA165" s="295" t="s">
        <v>196</v>
      </c>
      <c r="AB165" s="1409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2" t="s">
        <v>12</v>
      </c>
      <c r="AI165" s="351" t="s">
        <v>14</v>
      </c>
      <c r="AJ165" s="353" t="s">
        <v>15</v>
      </c>
      <c r="AK165" s="61" t="s">
        <v>178</v>
      </c>
      <c r="AL165" s="48" t="s">
        <v>194</v>
      </c>
      <c r="AM165" s="1126" t="s">
        <v>199</v>
      </c>
      <c r="AN165" s="1149" t="s">
        <v>196</v>
      </c>
      <c r="AO165" s="1423"/>
      <c r="AP165" s="1114"/>
      <c r="AQ165" s="1116"/>
      <c r="AR165" s="1116"/>
      <c r="AS165" s="1116"/>
      <c r="AT165" s="1116"/>
      <c r="AU165" s="1116"/>
      <c r="AV165" s="1116"/>
      <c r="AW165" s="1116"/>
      <c r="AX165" s="1116"/>
      <c r="AY165" s="1116"/>
      <c r="AZ165" s="1114"/>
      <c r="BA165" s="1116"/>
      <c r="BB165" s="1116"/>
      <c r="BC165" s="1116"/>
      <c r="BD165" s="1116"/>
      <c r="BE165" s="1116"/>
      <c r="BF165" s="1116"/>
      <c r="BG165" s="1116"/>
      <c r="BH165" s="1116"/>
      <c r="BI165" s="1116"/>
      <c r="BJ165" s="1116"/>
      <c r="BK165" s="1116"/>
      <c r="BL165" s="1116"/>
      <c r="BM165" s="1116"/>
      <c r="BN165" s="1116"/>
      <c r="BO165" s="1116"/>
      <c r="BP165" s="1116"/>
      <c r="BQ165" s="1116"/>
      <c r="BR165" s="1116"/>
      <c r="BS165" s="1116"/>
      <c r="BT165" s="1116"/>
      <c r="BU165" s="1116"/>
      <c r="BV165" s="1116"/>
      <c r="BW165" s="1116"/>
      <c r="BX165" s="1120"/>
      <c r="BY165" s="1120"/>
      <c r="BZ165" s="287"/>
      <c r="CA165" s="287"/>
      <c r="CB165" s="325"/>
      <c r="CC165" s="325"/>
      <c r="CD165" s="1120"/>
      <c r="CE165" s="1120"/>
      <c r="CF165" s="1115"/>
      <c r="CG165" s="1144"/>
      <c r="CH165" s="1114"/>
      <c r="CI165" s="1145"/>
      <c r="CJ165" s="1115"/>
      <c r="CK165" s="1144"/>
      <c r="CL165" s="1114"/>
      <c r="CM165" s="1145"/>
      <c r="CN165" s="1114"/>
      <c r="CO165" s="1114"/>
      <c r="CP165" s="1114"/>
      <c r="CQ165" s="1114"/>
      <c r="CR165" s="1114"/>
      <c r="CS165" s="1114"/>
      <c r="CT165" s="1114"/>
      <c r="CU165" s="1114"/>
      <c r="CV165" s="1114"/>
      <c r="CW165" s="1114"/>
      <c r="CX165" s="1114"/>
      <c r="CY165" s="1114"/>
      <c r="CZ165" s="1114"/>
      <c r="DA165" s="1114"/>
      <c r="DB165" s="1114"/>
      <c r="DC165" s="1114"/>
    </row>
    <row r="166" spans="1:107" ht="15">
      <c r="A166" s="1440"/>
      <c r="B166" s="1324"/>
      <c r="C166" s="1431"/>
      <c r="D166" s="803"/>
      <c r="E166" s="1315"/>
      <c r="F166" s="73" t="s">
        <v>16</v>
      </c>
      <c r="G166" s="1418"/>
      <c r="H166" s="1309"/>
      <c r="I166" s="1322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58" t="s">
        <v>142</v>
      </c>
      <c r="Z166" s="73" t="s">
        <v>180</v>
      </c>
      <c r="AA166" s="346" t="s">
        <v>23</v>
      </c>
      <c r="AB166" s="1328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3" t="s">
        <v>21</v>
      </c>
      <c r="AI166" s="360" t="s">
        <v>22</v>
      </c>
      <c r="AJ166" s="367" t="s">
        <v>22</v>
      </c>
      <c r="AK166" s="63" t="s">
        <v>181</v>
      </c>
      <c r="AL166" s="44" t="s">
        <v>23</v>
      </c>
      <c r="AM166" s="1127" t="s">
        <v>24</v>
      </c>
      <c r="AN166" s="127" t="s">
        <v>23</v>
      </c>
      <c r="AO166" s="1424"/>
      <c r="AP166" s="1116"/>
      <c r="AQ166" s="1114"/>
      <c r="AR166" s="1114"/>
      <c r="AS166" s="1114"/>
      <c r="AT166" s="1114"/>
      <c r="AU166" s="1114"/>
      <c r="AV166" s="1114"/>
      <c r="AW166" s="1114"/>
      <c r="AX166" s="1114"/>
      <c r="AY166" s="1114"/>
      <c r="AZ166" s="1116"/>
      <c r="BA166" s="1114"/>
      <c r="BB166" s="1114"/>
      <c r="BC166" s="1114"/>
      <c r="BD166" s="1114"/>
      <c r="BE166" s="1114"/>
      <c r="BF166" s="1114"/>
      <c r="BG166" s="1116"/>
      <c r="BH166" s="1120"/>
      <c r="BI166" s="1120"/>
      <c r="BJ166" s="1114"/>
      <c r="BK166" s="1114"/>
      <c r="BL166" s="1114"/>
      <c r="BM166" s="1114"/>
      <c r="BN166" s="1114"/>
      <c r="BO166" s="1120"/>
      <c r="BP166" s="1120"/>
      <c r="BQ166" s="1114"/>
      <c r="BR166" s="1114"/>
      <c r="BS166" s="1114"/>
      <c r="BT166" s="1114"/>
      <c r="BU166" s="1114"/>
      <c r="BV166" s="1116"/>
      <c r="BW166" s="1116"/>
      <c r="BX166" s="1120"/>
      <c r="BY166" s="1120"/>
      <c r="BZ166" s="287"/>
      <c r="CA166" s="287"/>
      <c r="CB166" s="1114"/>
      <c r="CC166" s="1116"/>
      <c r="CD166" s="1120"/>
      <c r="CE166" s="1120"/>
      <c r="CF166" s="119"/>
      <c r="CG166" s="119"/>
      <c r="CH166" s="119"/>
      <c r="CI166" s="119"/>
      <c r="CJ166" s="119"/>
      <c r="CK166" s="119"/>
      <c r="CL166" s="119"/>
      <c r="CM166" s="119"/>
      <c r="CN166" s="1114"/>
      <c r="CO166" s="1114"/>
      <c r="CP166" s="1114"/>
      <c r="CQ166" s="1114"/>
      <c r="CR166" s="1114"/>
      <c r="CS166" s="1114"/>
      <c r="CT166" s="1154"/>
      <c r="CU166" s="1154"/>
      <c r="CV166" s="1114"/>
      <c r="CW166" s="1114"/>
      <c r="CX166" s="1114"/>
      <c r="CY166" s="1114"/>
      <c r="CZ166" s="1114"/>
      <c r="DA166" s="1114"/>
      <c r="DB166" s="1114"/>
      <c r="DC166" s="1114"/>
    </row>
    <row r="167" spans="1:107" ht="15" customHeight="1">
      <c r="A167" s="1433" t="s">
        <v>214</v>
      </c>
      <c r="B167" s="1436">
        <v>1.4300999999999999</v>
      </c>
      <c r="C167" s="473" t="s">
        <v>88</v>
      </c>
      <c r="D167" s="804" t="s">
        <v>112</v>
      </c>
      <c r="E167" s="306" t="s">
        <v>73</v>
      </c>
      <c r="F167" s="42" t="s">
        <v>67</v>
      </c>
      <c r="G167" s="322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48">
        <v>489</v>
      </c>
      <c r="M167" s="382">
        <v>705</v>
      </c>
      <c r="N167" s="501">
        <f>L167</f>
        <v>489</v>
      </c>
      <c r="O167" s="498">
        <f>M167</f>
        <v>705</v>
      </c>
      <c r="P167" s="169">
        <f>AI167-AJ167</f>
        <v>559.79279999999994</v>
      </c>
      <c r="Q167" s="165">
        <f t="shared" ref="Q167:Q172" si="91">P167-8*(2*AF167*AF167)</f>
        <v>325.09039999999993</v>
      </c>
      <c r="R167" s="125">
        <v>193100</v>
      </c>
      <c r="S167" s="348" t="s">
        <v>41</v>
      </c>
      <c r="T167" s="165">
        <f t="shared" ref="T167:T172" si="92"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37">
        <f t="shared" ref="X167:X172" si="93">((L167*Q167)+(T167*V167))/(Q167+V167)</f>
        <v>538.84267857777763</v>
      </c>
      <c r="Y167" s="42">
        <v>193100</v>
      </c>
      <c r="Z167" s="537">
        <f>X167/Y167</f>
        <v>2.7904851298693818E-3</v>
      </c>
      <c r="AA167" s="452">
        <f>M167</f>
        <v>705</v>
      </c>
      <c r="AB167" s="205"/>
      <c r="AC167" s="279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8">
        <f>L167</f>
        <v>489</v>
      </c>
      <c r="AL167" s="159">
        <f>R167</f>
        <v>193100</v>
      </c>
      <c r="AM167" s="165">
        <f>AK167/AL167</f>
        <v>2.5323666494044537E-3</v>
      </c>
      <c r="AN167" s="315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16"/>
      <c r="BA167" s="1114"/>
      <c r="BB167" s="195"/>
      <c r="BC167" s="1114"/>
      <c r="BD167" s="1114"/>
      <c r="BE167" s="195"/>
      <c r="BF167" s="1114"/>
      <c r="BG167" s="1114"/>
      <c r="BH167" s="1114"/>
      <c r="BI167" s="1114"/>
      <c r="BJ167" s="195"/>
      <c r="BK167" s="195"/>
      <c r="BL167" s="195"/>
      <c r="BM167" s="1114"/>
      <c r="BN167" s="195"/>
      <c r="BO167" s="1114"/>
      <c r="BP167" s="1114"/>
      <c r="BQ167" s="195"/>
      <c r="BR167" s="195"/>
      <c r="BS167" s="195"/>
      <c r="BT167" s="1114"/>
      <c r="BU167" s="176"/>
      <c r="BV167" s="176"/>
      <c r="BW167" s="176"/>
      <c r="BX167" s="1115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16"/>
      <c r="DB167" s="1116"/>
      <c r="DC167" s="195"/>
    </row>
    <row r="168" spans="1:107" ht="13.15">
      <c r="A168" s="1434"/>
      <c r="B168" s="1437"/>
      <c r="C168" s="473" t="s">
        <v>88</v>
      </c>
      <c r="D168" s="804" t="s">
        <v>113</v>
      </c>
      <c r="E168" s="307" t="s">
        <v>73</v>
      </c>
      <c r="F168" s="43" t="s">
        <v>67</v>
      </c>
      <c r="G168" s="323">
        <f>0.001*AI168*X168</f>
        <v>363.71226983999998</v>
      </c>
      <c r="H168" s="87">
        <v>497</v>
      </c>
      <c r="I168" s="175">
        <f t="shared" ref="I168:I199" si="94">H168/G168</f>
        <v>1.3664647613308025</v>
      </c>
      <c r="J168" s="360">
        <v>279</v>
      </c>
      <c r="K168" s="361">
        <v>615</v>
      </c>
      <c r="L168" s="359">
        <v>489</v>
      </c>
      <c r="M168" s="328">
        <v>705</v>
      </c>
      <c r="N168" s="501">
        <f t="shared" ref="N168:N180" si="95">L168</f>
        <v>489</v>
      </c>
      <c r="O168" s="501">
        <f t="shared" ref="O168:O180" si="96">M168</f>
        <v>705</v>
      </c>
      <c r="P168" s="162">
        <f t="shared" ref="P168:P200" si="97">AI168-AJ168</f>
        <v>558.63679999999999</v>
      </c>
      <c r="Q168" s="173">
        <f t="shared" si="91"/>
        <v>325.15840000000003</v>
      </c>
      <c r="R168" s="125">
        <v>193100</v>
      </c>
      <c r="S168" s="359" t="s">
        <v>41</v>
      </c>
      <c r="T168" s="173">
        <f t="shared" si="92"/>
        <v>585.15</v>
      </c>
      <c r="U168" s="173">
        <f t="shared" ref="U168:U174" si="98">AJ168</f>
        <v>116.36320000000001</v>
      </c>
      <c r="V168" s="173">
        <f t="shared" ref="V168:V199" si="99">U168+8*(2*AF168*AF168)</f>
        <v>349.84159999999997</v>
      </c>
      <c r="W168" s="125">
        <v>193100</v>
      </c>
      <c r="X168" s="500">
        <f t="shared" si="93"/>
        <v>538.83299235555546</v>
      </c>
      <c r="Y168" s="43">
        <v>193100</v>
      </c>
      <c r="Z168" s="500">
        <f t="shared" ref="Z168:Z184" si="100">X168/Y168</f>
        <v>2.7904349681799868E-3</v>
      </c>
      <c r="AA168" s="463">
        <f t="shared" ref="AA168:AA205" si="101">M168</f>
        <v>705</v>
      </c>
      <c r="AB168" s="367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02">L168</f>
        <v>489</v>
      </c>
      <c r="AL168" s="1124">
        <f t="shared" ref="AL168:AL184" si="103">R168</f>
        <v>193100</v>
      </c>
      <c r="AM168" s="173">
        <f t="shared" ref="AM168:AM184" si="104">AK168/AL168</f>
        <v>2.5323666494044537E-3</v>
      </c>
      <c r="AN168" s="316">
        <f t="shared" ref="AN168:AN205" si="105">AA168</f>
        <v>705</v>
      </c>
      <c r="AO168" s="1128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16"/>
      <c r="BA168" s="1114"/>
      <c r="BB168" s="195"/>
      <c r="BC168" s="1114"/>
      <c r="BD168" s="1114"/>
      <c r="BE168" s="195"/>
      <c r="BF168" s="1114"/>
      <c r="BG168" s="1114"/>
      <c r="BH168" s="1114"/>
      <c r="BI168" s="1114"/>
      <c r="BJ168" s="195"/>
      <c r="BK168" s="195"/>
      <c r="BL168" s="195"/>
      <c r="BM168" s="1114"/>
      <c r="BN168" s="195"/>
      <c r="BO168" s="1114"/>
      <c r="BP168" s="1114"/>
      <c r="BQ168" s="195"/>
      <c r="BR168" s="195"/>
      <c r="BS168" s="195"/>
      <c r="BT168" s="1114"/>
      <c r="BU168" s="176"/>
      <c r="BV168" s="176"/>
      <c r="BW168" s="176"/>
      <c r="BX168" s="1115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16"/>
      <c r="DB168" s="1116"/>
      <c r="DC168" s="195"/>
    </row>
    <row r="169" spans="1:107" ht="13.15">
      <c r="A169" s="1434"/>
      <c r="B169" s="1437"/>
      <c r="C169" s="473" t="s">
        <v>88</v>
      </c>
      <c r="D169" s="804" t="s">
        <v>114</v>
      </c>
      <c r="E169" s="307" t="s">
        <v>73</v>
      </c>
      <c r="F169" s="43" t="s">
        <v>67</v>
      </c>
      <c r="G169" s="323">
        <f t="shared" ref="G169:G183" si="106">0.001*AI169*X169</f>
        <v>513.08926673200006</v>
      </c>
      <c r="H169" s="87">
        <v>452</v>
      </c>
      <c r="I169" s="175">
        <f t="shared" si="94"/>
        <v>0.88093832653897908</v>
      </c>
      <c r="J169" s="360">
        <v>485</v>
      </c>
      <c r="K169" s="361">
        <v>685</v>
      </c>
      <c r="L169" s="359">
        <v>419</v>
      </c>
      <c r="M169" s="328">
        <v>739</v>
      </c>
      <c r="N169" s="501">
        <f t="shared" si="95"/>
        <v>419</v>
      </c>
      <c r="O169" s="501">
        <f t="shared" si="96"/>
        <v>739</v>
      </c>
      <c r="P169" s="162">
        <f t="shared" si="97"/>
        <v>997.25480000000005</v>
      </c>
      <c r="Q169" s="173">
        <f t="shared" si="91"/>
        <v>859.89640000000009</v>
      </c>
      <c r="R169" s="125">
        <v>197300</v>
      </c>
      <c r="S169" s="359" t="s">
        <v>41</v>
      </c>
      <c r="T169" s="173">
        <f t="shared" si="92"/>
        <v>613.37</v>
      </c>
      <c r="U169" s="173">
        <f t="shared" si="98"/>
        <v>111.74519999999995</v>
      </c>
      <c r="V169" s="173">
        <f t="shared" si="99"/>
        <v>249.10359999999997</v>
      </c>
      <c r="W169" s="125">
        <v>197300</v>
      </c>
      <c r="X169" s="500">
        <f t="shared" si="93"/>
        <v>462.65939290532015</v>
      </c>
      <c r="Y169" s="43">
        <v>197300</v>
      </c>
      <c r="Z169" s="500">
        <f t="shared" si="100"/>
        <v>2.3449538413853025E-3</v>
      </c>
      <c r="AA169" s="463">
        <f t="shared" si="101"/>
        <v>739</v>
      </c>
      <c r="AB169" s="367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07">AI169-2*(AD169-2*(AF169+AG169))*AF169-2*(AE169-2*(AF169+AG169))*AF169</f>
        <v>111.74519999999995</v>
      </c>
      <c r="AK169" s="62">
        <f t="shared" si="102"/>
        <v>419</v>
      </c>
      <c r="AL169" s="1124">
        <f t="shared" si="103"/>
        <v>197300</v>
      </c>
      <c r="AM169" s="173">
        <f t="shared" si="104"/>
        <v>2.1236695387734416E-3</v>
      </c>
      <c r="AN169" s="316">
        <f t="shared" si="105"/>
        <v>739</v>
      </c>
      <c r="AO169" s="1128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16"/>
      <c r="BA169" s="1114"/>
      <c r="BB169" s="195"/>
      <c r="BC169" s="1114"/>
      <c r="BD169" s="1114"/>
      <c r="BE169" s="195"/>
      <c r="BF169" s="1114"/>
      <c r="BG169" s="1114"/>
      <c r="BH169" s="1114"/>
      <c r="BI169" s="1114"/>
      <c r="BJ169" s="195"/>
      <c r="BK169" s="195"/>
      <c r="BL169" s="195"/>
      <c r="BM169" s="1114"/>
      <c r="BN169" s="195"/>
      <c r="BO169" s="1114"/>
      <c r="BP169" s="1114"/>
      <c r="BQ169" s="195"/>
      <c r="BR169" s="195"/>
      <c r="BS169" s="195"/>
      <c r="BT169" s="1114"/>
      <c r="BU169" s="176"/>
      <c r="BV169" s="176"/>
      <c r="BW169" s="176"/>
      <c r="BX169" s="1115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16"/>
      <c r="DB169" s="1116"/>
      <c r="DC169" s="195"/>
    </row>
    <row r="170" spans="1:107" ht="13.15">
      <c r="A170" s="1434"/>
      <c r="B170" s="1437"/>
      <c r="C170" s="473" t="s">
        <v>88</v>
      </c>
      <c r="D170" s="804" t="s">
        <v>115</v>
      </c>
      <c r="E170" s="307" t="s">
        <v>73</v>
      </c>
      <c r="F170" s="43" t="s">
        <v>67</v>
      </c>
      <c r="G170" s="323">
        <f t="shared" si="106"/>
        <v>508.55143820800004</v>
      </c>
      <c r="H170" s="87">
        <v>447</v>
      </c>
      <c r="I170" s="175">
        <f t="shared" si="94"/>
        <v>0.87896713373795399</v>
      </c>
      <c r="J170" s="360">
        <v>485</v>
      </c>
      <c r="K170" s="361">
        <v>685</v>
      </c>
      <c r="L170" s="359">
        <v>419</v>
      </c>
      <c r="M170" s="328">
        <v>739</v>
      </c>
      <c r="N170" s="501">
        <f t="shared" si="95"/>
        <v>419</v>
      </c>
      <c r="O170" s="501">
        <f t="shared" si="96"/>
        <v>739</v>
      </c>
      <c r="P170" s="162">
        <f t="shared" si="97"/>
        <v>990.33120000000008</v>
      </c>
      <c r="Q170" s="173">
        <f t="shared" si="91"/>
        <v>854.84160000000008</v>
      </c>
      <c r="R170" s="125">
        <v>197300</v>
      </c>
      <c r="S170" s="359" t="s">
        <v>41</v>
      </c>
      <c r="T170" s="173">
        <f t="shared" si="92"/>
        <v>613.37</v>
      </c>
      <c r="U170" s="173">
        <f t="shared" si="98"/>
        <v>109.66879999999992</v>
      </c>
      <c r="V170" s="173">
        <f t="shared" si="99"/>
        <v>245.15839999999994</v>
      </c>
      <c r="W170" s="125">
        <v>197300</v>
      </c>
      <c r="X170" s="500">
        <f t="shared" si="93"/>
        <v>462.31948927999997</v>
      </c>
      <c r="Y170" s="43">
        <v>197300</v>
      </c>
      <c r="Z170" s="500">
        <f t="shared" si="100"/>
        <v>2.3432310657881396E-3</v>
      </c>
      <c r="AA170" s="463">
        <f t="shared" si="101"/>
        <v>739</v>
      </c>
      <c r="AB170" s="367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07"/>
        <v>109.66879999999992</v>
      </c>
      <c r="AK170" s="62">
        <f t="shared" si="102"/>
        <v>419</v>
      </c>
      <c r="AL170" s="1124">
        <f t="shared" si="103"/>
        <v>197300</v>
      </c>
      <c r="AM170" s="173">
        <f t="shared" si="104"/>
        <v>2.1236695387734416E-3</v>
      </c>
      <c r="AN170" s="316">
        <f t="shared" si="105"/>
        <v>739</v>
      </c>
      <c r="AO170" s="1128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16"/>
      <c r="BA170" s="1114"/>
      <c r="BB170" s="195"/>
      <c r="BC170" s="1114"/>
      <c r="BD170" s="1114"/>
      <c r="BE170" s="195"/>
      <c r="BF170" s="1114"/>
      <c r="BG170" s="1114"/>
      <c r="BH170" s="1114"/>
      <c r="BI170" s="1114"/>
      <c r="BJ170" s="195"/>
      <c r="BK170" s="195"/>
      <c r="BL170" s="195"/>
      <c r="BM170" s="1114"/>
      <c r="BN170" s="195"/>
      <c r="BO170" s="1114"/>
      <c r="BP170" s="1114"/>
      <c r="BQ170" s="195"/>
      <c r="BR170" s="195"/>
      <c r="BS170" s="195"/>
      <c r="BT170" s="1114"/>
      <c r="BU170" s="176"/>
      <c r="BV170" s="176"/>
      <c r="BW170" s="176"/>
      <c r="BX170" s="1115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16"/>
      <c r="DB170" s="1116"/>
      <c r="DC170" s="195"/>
    </row>
    <row r="171" spans="1:107" ht="13.15">
      <c r="A171" s="1434"/>
      <c r="B171" s="1437"/>
      <c r="C171" s="473" t="s">
        <v>88</v>
      </c>
      <c r="D171" s="804" t="s">
        <v>116</v>
      </c>
      <c r="E171" s="307" t="s">
        <v>73</v>
      </c>
      <c r="F171" s="43" t="s">
        <v>67</v>
      </c>
      <c r="G171" s="323">
        <f t="shared" si="106"/>
        <v>1148.7603966000001</v>
      </c>
      <c r="H171" s="87">
        <v>1459</v>
      </c>
      <c r="I171" s="175">
        <f t="shared" si="94"/>
        <v>1.2700646752083549</v>
      </c>
      <c r="J171" s="360">
        <v>289</v>
      </c>
      <c r="K171" s="361">
        <v>616</v>
      </c>
      <c r="L171" s="359">
        <v>509</v>
      </c>
      <c r="M171" s="328">
        <v>714</v>
      </c>
      <c r="N171" s="501">
        <f t="shared" si="95"/>
        <v>509</v>
      </c>
      <c r="O171" s="501">
        <f t="shared" si="96"/>
        <v>714</v>
      </c>
      <c r="P171" s="162">
        <f t="shared" si="97"/>
        <v>1742.1299999999999</v>
      </c>
      <c r="Q171" s="173">
        <f t="shared" si="91"/>
        <v>1194.57</v>
      </c>
      <c r="R171" s="125">
        <v>192300</v>
      </c>
      <c r="S171" s="359" t="s">
        <v>41</v>
      </c>
      <c r="T171" s="173">
        <f t="shared" si="92"/>
        <v>592.62</v>
      </c>
      <c r="U171" s="173">
        <f t="shared" si="98"/>
        <v>364.87000000000012</v>
      </c>
      <c r="V171" s="173">
        <f t="shared" si="99"/>
        <v>912.43000000000006</v>
      </c>
      <c r="W171" s="125">
        <v>192300</v>
      </c>
      <c r="X171" s="500">
        <f t="shared" si="93"/>
        <v>545.21138898908407</v>
      </c>
      <c r="Y171" s="43">
        <v>192300</v>
      </c>
      <c r="Z171" s="500">
        <f t="shared" si="100"/>
        <v>2.8352126312484872E-3</v>
      </c>
      <c r="AA171" s="463">
        <f t="shared" si="101"/>
        <v>714</v>
      </c>
      <c r="AB171" s="367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07"/>
        <v>364.87000000000012</v>
      </c>
      <c r="AK171" s="62">
        <f t="shared" si="102"/>
        <v>509</v>
      </c>
      <c r="AL171" s="1124">
        <f t="shared" si="103"/>
        <v>192300</v>
      </c>
      <c r="AM171" s="173">
        <f t="shared" si="104"/>
        <v>2.6469058762350495E-3</v>
      </c>
      <c r="AN171" s="316">
        <f t="shared" si="105"/>
        <v>714</v>
      </c>
      <c r="AO171" s="1128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16"/>
      <c r="BA171" s="1114"/>
      <c r="BB171" s="195"/>
      <c r="BC171" s="1114"/>
      <c r="BD171" s="1114"/>
      <c r="BE171" s="195"/>
      <c r="BF171" s="1114"/>
      <c r="BG171" s="1114"/>
      <c r="BH171" s="1114"/>
      <c r="BI171" s="1114"/>
      <c r="BJ171" s="195"/>
      <c r="BK171" s="195"/>
      <c r="BL171" s="195"/>
      <c r="BM171" s="1114"/>
      <c r="BN171" s="195"/>
      <c r="BO171" s="1114"/>
      <c r="BP171" s="1114"/>
      <c r="BQ171" s="195"/>
      <c r="BR171" s="195"/>
      <c r="BS171" s="195"/>
      <c r="BT171" s="1114"/>
      <c r="BU171" s="176"/>
      <c r="BV171" s="176"/>
      <c r="BW171" s="176"/>
      <c r="BX171" s="1115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16"/>
      <c r="DB171" s="1116"/>
      <c r="DC171" s="195"/>
    </row>
    <row r="172" spans="1:107" ht="13.15">
      <c r="A172" s="1434"/>
      <c r="B172" s="1437"/>
      <c r="C172" s="473" t="s">
        <v>88</v>
      </c>
      <c r="D172" s="804" t="s">
        <v>117</v>
      </c>
      <c r="E172" s="307" t="s">
        <v>73</v>
      </c>
      <c r="F172" s="43" t="s">
        <v>67</v>
      </c>
      <c r="G172" s="323">
        <f t="shared" si="106"/>
        <v>1149.3530166000003</v>
      </c>
      <c r="H172" s="87">
        <v>1465</v>
      </c>
      <c r="I172" s="175">
        <f t="shared" si="94"/>
        <v>1.2746301430814895</v>
      </c>
      <c r="J172" s="360">
        <v>289</v>
      </c>
      <c r="K172" s="361">
        <v>616</v>
      </c>
      <c r="L172" s="359">
        <v>509</v>
      </c>
      <c r="M172" s="328">
        <v>714</v>
      </c>
      <c r="N172" s="501">
        <f t="shared" si="95"/>
        <v>509</v>
      </c>
      <c r="O172" s="501">
        <f t="shared" si="96"/>
        <v>714</v>
      </c>
      <c r="P172" s="162">
        <f t="shared" si="97"/>
        <v>1742.1299999999999</v>
      </c>
      <c r="Q172" s="173">
        <f t="shared" si="91"/>
        <v>1194.57</v>
      </c>
      <c r="R172" s="125">
        <v>192300</v>
      </c>
      <c r="S172" s="359" t="s">
        <v>41</v>
      </c>
      <c r="T172" s="173">
        <f t="shared" si="92"/>
        <v>592.62</v>
      </c>
      <c r="U172" s="173">
        <f t="shared" si="98"/>
        <v>365.87000000000012</v>
      </c>
      <c r="V172" s="173">
        <f t="shared" si="99"/>
        <v>913.43000000000006</v>
      </c>
      <c r="W172" s="125">
        <v>192300</v>
      </c>
      <c r="X172" s="500">
        <f t="shared" si="93"/>
        <v>545.23387884250485</v>
      </c>
      <c r="Y172" s="43">
        <v>192300</v>
      </c>
      <c r="Z172" s="500">
        <f t="shared" si="100"/>
        <v>2.8353295831643516E-3</v>
      </c>
      <c r="AA172" s="463">
        <f t="shared" si="101"/>
        <v>714</v>
      </c>
      <c r="AB172" s="367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07"/>
        <v>365.87000000000012</v>
      </c>
      <c r="AK172" s="62">
        <f t="shared" si="102"/>
        <v>509</v>
      </c>
      <c r="AL172" s="1124">
        <f t="shared" si="103"/>
        <v>192300</v>
      </c>
      <c r="AM172" s="173">
        <f t="shared" si="104"/>
        <v>2.6469058762350495E-3</v>
      </c>
      <c r="AN172" s="316">
        <f t="shared" si="105"/>
        <v>714</v>
      </c>
      <c r="AO172" s="1128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16"/>
      <c r="BA172" s="1114"/>
      <c r="BB172" s="195"/>
      <c r="BC172" s="1114"/>
      <c r="BD172" s="1114"/>
      <c r="BE172" s="195"/>
      <c r="BF172" s="1114"/>
      <c r="BG172" s="1114"/>
      <c r="BH172" s="1114"/>
      <c r="BI172" s="1114"/>
      <c r="BJ172" s="195"/>
      <c r="BK172" s="195"/>
      <c r="BL172" s="195"/>
      <c r="BM172" s="1114"/>
      <c r="BN172" s="195"/>
      <c r="BO172" s="1114"/>
      <c r="BP172" s="1114"/>
      <c r="BQ172" s="195"/>
      <c r="BR172" s="195"/>
      <c r="BS172" s="195"/>
      <c r="BT172" s="1114"/>
      <c r="BU172" s="176"/>
      <c r="BV172" s="176"/>
      <c r="BW172" s="176"/>
      <c r="BX172" s="1115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16"/>
      <c r="DB172" s="1116"/>
      <c r="DC172" s="195"/>
    </row>
    <row r="173" spans="1:107" ht="15" customHeight="1">
      <c r="A173" s="1434"/>
      <c r="B173" s="1437"/>
      <c r="C173" s="473" t="s">
        <v>88</v>
      </c>
      <c r="D173" s="804" t="s">
        <v>118</v>
      </c>
      <c r="E173" s="307" t="s">
        <v>73</v>
      </c>
      <c r="F173" s="43" t="s">
        <v>67</v>
      </c>
      <c r="G173" s="323">
        <f t="shared" si="106"/>
        <v>583.36387999999999</v>
      </c>
      <c r="H173" s="87">
        <v>660</v>
      </c>
      <c r="I173" s="175">
        <f t="shared" si="94"/>
        <v>1.1313693264656701</v>
      </c>
      <c r="J173" s="360">
        <v>289</v>
      </c>
      <c r="K173" s="361">
        <v>600</v>
      </c>
      <c r="L173" s="359">
        <v>297</v>
      </c>
      <c r="M173" s="328">
        <v>663</v>
      </c>
      <c r="N173" s="501">
        <f t="shared" si="95"/>
        <v>297</v>
      </c>
      <c r="O173" s="501">
        <f t="shared" si="96"/>
        <v>663</v>
      </c>
      <c r="P173" s="162">
        <f t="shared" si="97"/>
        <v>1620.5968</v>
      </c>
      <c r="Q173" s="173" t="s">
        <v>41</v>
      </c>
      <c r="R173" s="125">
        <v>200300</v>
      </c>
      <c r="S173" s="359">
        <v>572</v>
      </c>
      <c r="T173" s="173" t="s">
        <v>41</v>
      </c>
      <c r="U173" s="173">
        <f t="shared" si="98"/>
        <v>178.40319999999997</v>
      </c>
      <c r="V173" s="173">
        <f>U173+8*(2*AF173*AF173)</f>
        <v>411.88159999999993</v>
      </c>
      <c r="W173" s="125">
        <v>200300</v>
      </c>
      <c r="X173" s="500">
        <f>((L173*P173)+(S173*U173))/(P173+U173)</f>
        <v>324.27119510839356</v>
      </c>
      <c r="Y173" s="43">
        <v>200300</v>
      </c>
      <c r="Z173" s="500">
        <f t="shared" si="100"/>
        <v>1.6189275841657193E-3</v>
      </c>
      <c r="AA173" s="463">
        <f t="shared" si="101"/>
        <v>663</v>
      </c>
      <c r="AB173" s="367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07"/>
        <v>178.40319999999997</v>
      </c>
      <c r="AK173" s="62">
        <f t="shared" si="102"/>
        <v>297</v>
      </c>
      <c r="AL173" s="1124">
        <f t="shared" si="103"/>
        <v>200300</v>
      </c>
      <c r="AM173" s="173">
        <f t="shared" si="104"/>
        <v>1.4827758362456315E-3</v>
      </c>
      <c r="AN173" s="316">
        <f t="shared" si="105"/>
        <v>663</v>
      </c>
      <c r="AO173" s="1128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16"/>
      <c r="BA173" s="1114"/>
      <c r="BB173" s="195"/>
      <c r="BC173" s="1114"/>
      <c r="BD173" s="1114"/>
      <c r="BE173" s="195"/>
      <c r="BF173" s="1114"/>
      <c r="BG173" s="1114"/>
      <c r="BH173" s="1114"/>
      <c r="BI173" s="1114"/>
      <c r="BJ173" s="195"/>
      <c r="BK173" s="195"/>
      <c r="BL173" s="195"/>
      <c r="BM173" s="1114"/>
      <c r="BN173" s="195"/>
      <c r="BO173" s="1114"/>
      <c r="BP173" s="1114"/>
      <c r="BQ173" s="195"/>
      <c r="BR173" s="195"/>
      <c r="BS173" s="195"/>
      <c r="BT173" s="1114"/>
      <c r="BU173" s="176"/>
      <c r="BV173" s="176"/>
      <c r="BW173" s="176"/>
      <c r="BX173" s="1115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16"/>
      <c r="DB173" s="1116"/>
      <c r="DC173" s="195"/>
    </row>
    <row r="174" spans="1:107" ht="15" customHeight="1">
      <c r="A174" s="1434"/>
      <c r="B174" s="1437"/>
      <c r="C174" s="473" t="s">
        <v>88</v>
      </c>
      <c r="D174" s="804" t="s">
        <v>119</v>
      </c>
      <c r="E174" s="308" t="s">
        <v>73</v>
      </c>
      <c r="F174" s="43" t="s">
        <v>67</v>
      </c>
      <c r="G174" s="323">
        <f t="shared" si="106"/>
        <v>585.71348</v>
      </c>
      <c r="H174" s="87">
        <v>659</v>
      </c>
      <c r="I174" s="175">
        <f t="shared" si="94"/>
        <v>1.1251234989503742</v>
      </c>
      <c r="J174" s="362">
        <v>289</v>
      </c>
      <c r="K174" s="356">
        <v>600</v>
      </c>
      <c r="L174" s="349">
        <v>297</v>
      </c>
      <c r="M174" s="230">
        <v>663</v>
      </c>
      <c r="N174" s="502">
        <f t="shared" si="95"/>
        <v>297</v>
      </c>
      <c r="O174" s="502">
        <f t="shared" si="96"/>
        <v>663</v>
      </c>
      <c r="P174" s="177">
        <f t="shared" si="97"/>
        <v>1624.5328000000004</v>
      </c>
      <c r="Q174" s="179" t="s">
        <v>41</v>
      </c>
      <c r="R174" s="117">
        <v>200300</v>
      </c>
      <c r="S174" s="349">
        <v>572</v>
      </c>
      <c r="T174" s="173" t="s">
        <v>41</v>
      </c>
      <c r="U174" s="173">
        <f t="shared" si="98"/>
        <v>180.46719999999971</v>
      </c>
      <c r="V174" s="179">
        <f t="shared" si="99"/>
        <v>415.16959999999972</v>
      </c>
      <c r="W174" s="117">
        <v>200300</v>
      </c>
      <c r="X174" s="539">
        <f>((L174*P174)+(S174*U174))/(P174+U174)</f>
        <v>324.49500277008309</v>
      </c>
      <c r="Y174" s="44">
        <v>200300</v>
      </c>
      <c r="Z174" s="539">
        <f t="shared" si="100"/>
        <v>1.6200449464307692E-3</v>
      </c>
      <c r="AA174" s="471">
        <f t="shared" si="101"/>
        <v>663</v>
      </c>
      <c r="AB174" s="354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07"/>
        <v>180.46719999999971</v>
      </c>
      <c r="AK174" s="63">
        <f t="shared" si="102"/>
        <v>297</v>
      </c>
      <c r="AL174" s="1122">
        <f t="shared" si="103"/>
        <v>200300</v>
      </c>
      <c r="AM174" s="179">
        <f t="shared" si="104"/>
        <v>1.4827758362456315E-3</v>
      </c>
      <c r="AN174" s="316">
        <f t="shared" si="105"/>
        <v>663</v>
      </c>
      <c r="AO174" s="1119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16"/>
      <c r="BA174" s="1114"/>
      <c r="BB174" s="195"/>
      <c r="BC174" s="1114"/>
      <c r="BD174" s="1114"/>
      <c r="BE174" s="195"/>
      <c r="BF174" s="1114"/>
      <c r="BG174" s="1114"/>
      <c r="BH174" s="1114"/>
      <c r="BI174" s="1114"/>
      <c r="BJ174" s="195"/>
      <c r="BK174" s="195"/>
      <c r="BL174" s="195"/>
      <c r="BM174" s="1114"/>
      <c r="BN174" s="195"/>
      <c r="BO174" s="1114"/>
      <c r="BP174" s="1114"/>
      <c r="BQ174" s="195"/>
      <c r="BR174" s="195"/>
      <c r="BS174" s="195"/>
      <c r="BT174" s="1114"/>
      <c r="BU174" s="176"/>
      <c r="BV174" s="176"/>
      <c r="BW174" s="176"/>
      <c r="BX174" s="1115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16"/>
      <c r="DB174" s="1116"/>
      <c r="DC174" s="195"/>
    </row>
    <row r="175" spans="1:107" ht="13.15">
      <c r="A175" s="1434"/>
      <c r="B175" s="1437"/>
      <c r="C175" s="473" t="s">
        <v>88</v>
      </c>
      <c r="D175" s="805" t="s">
        <v>120</v>
      </c>
      <c r="E175" s="306" t="s">
        <v>73</v>
      </c>
      <c r="F175" s="42" t="s">
        <v>67</v>
      </c>
      <c r="G175" s="322">
        <f t="shared" si="106"/>
        <v>230.03502460000001</v>
      </c>
      <c r="H175" s="86">
        <v>182</v>
      </c>
      <c r="I175" s="168">
        <f t="shared" si="94"/>
        <v>0.79118386565903842</v>
      </c>
      <c r="J175" s="360">
        <v>319</v>
      </c>
      <c r="K175" s="361">
        <v>634</v>
      </c>
      <c r="L175" s="359">
        <v>403</v>
      </c>
      <c r="M175" s="328">
        <v>707</v>
      </c>
      <c r="N175" s="501">
        <f t="shared" si="95"/>
        <v>403</v>
      </c>
      <c r="O175" s="501">
        <f t="shared" si="96"/>
        <v>707</v>
      </c>
      <c r="P175" s="162">
        <f t="shared" si="97"/>
        <v>492.1</v>
      </c>
      <c r="Q175" s="173">
        <f t="shared" ref="Q175:Q199" si="108">P175-8*(2*AF175*AF175)</f>
        <v>437.34000000000003</v>
      </c>
      <c r="R175" s="125">
        <v>205900</v>
      </c>
      <c r="S175" s="359" t="s">
        <v>41</v>
      </c>
      <c r="T175" s="165">
        <f t="shared" ref="T175:T180" si="109"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0">
        <f t="shared" ref="X175:X180" si="110">((L175*Q175)+(T175*V175))/(Q175+V175)</f>
        <v>434.84881776937618</v>
      </c>
      <c r="Y175" s="42">
        <v>205900</v>
      </c>
      <c r="Z175" s="537">
        <f t="shared" si="100"/>
        <v>2.111941805582206E-3</v>
      </c>
      <c r="AA175" s="463">
        <f t="shared" si="101"/>
        <v>707</v>
      </c>
      <c r="AB175" s="205"/>
      <c r="AC175" s="279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07"/>
        <v>36.899999999999977</v>
      </c>
      <c r="AK175" s="62">
        <f t="shared" si="102"/>
        <v>403</v>
      </c>
      <c r="AL175" s="1124">
        <f t="shared" si="103"/>
        <v>205900</v>
      </c>
      <c r="AM175" s="173">
        <f t="shared" si="104"/>
        <v>1.9572608062166101E-3</v>
      </c>
      <c r="AN175" s="315">
        <f t="shared" si="105"/>
        <v>707</v>
      </c>
      <c r="AO175" s="1128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16"/>
      <c r="BA175" s="1114"/>
      <c r="BB175" s="195"/>
      <c r="BC175" s="1114"/>
      <c r="BD175" s="1114"/>
      <c r="BE175" s="195"/>
      <c r="BF175" s="1114"/>
      <c r="BG175" s="1114"/>
      <c r="BH175" s="1114"/>
      <c r="BI175" s="1114"/>
      <c r="BJ175" s="195"/>
      <c r="BK175" s="195"/>
      <c r="BL175" s="195"/>
      <c r="BM175" s="1114"/>
      <c r="BN175" s="195"/>
      <c r="BO175" s="1114"/>
      <c r="BP175" s="1114"/>
      <c r="BQ175" s="195"/>
      <c r="BR175" s="195"/>
      <c r="BS175" s="195"/>
      <c r="BT175" s="1114"/>
      <c r="BU175" s="176"/>
      <c r="BV175" s="176"/>
      <c r="BW175" s="176"/>
      <c r="BX175" s="1115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16"/>
      <c r="DB175" s="1116"/>
      <c r="DC175" s="195"/>
    </row>
    <row r="176" spans="1:107" ht="13.15">
      <c r="A176" s="1434"/>
      <c r="B176" s="1437"/>
      <c r="C176" s="473" t="s">
        <v>88</v>
      </c>
      <c r="D176" s="804" t="s">
        <v>121</v>
      </c>
      <c r="E176" s="307" t="s">
        <v>73</v>
      </c>
      <c r="F176" s="43" t="s">
        <v>67</v>
      </c>
      <c r="G176" s="323">
        <f t="shared" si="106"/>
        <v>230.25309678399998</v>
      </c>
      <c r="H176" s="87">
        <v>181</v>
      </c>
      <c r="I176" s="175">
        <f t="shared" si="94"/>
        <v>0.7860914903124876</v>
      </c>
      <c r="J176" s="360">
        <v>319</v>
      </c>
      <c r="K176" s="361">
        <v>634</v>
      </c>
      <c r="L176" s="359">
        <v>403</v>
      </c>
      <c r="M176" s="328">
        <v>707</v>
      </c>
      <c r="N176" s="501">
        <f t="shared" si="95"/>
        <v>403</v>
      </c>
      <c r="O176" s="501">
        <f t="shared" si="96"/>
        <v>707</v>
      </c>
      <c r="P176" s="162">
        <f t="shared" si="97"/>
        <v>490.32320000000004</v>
      </c>
      <c r="Q176" s="173">
        <f t="shared" si="108"/>
        <v>436.15360000000004</v>
      </c>
      <c r="R176" s="125">
        <v>205900</v>
      </c>
      <c r="S176" s="359" t="s">
        <v>41</v>
      </c>
      <c r="T176" s="173">
        <f t="shared" si="109"/>
        <v>586.80999999999995</v>
      </c>
      <c r="U176" s="173">
        <v>38.676799999999957</v>
      </c>
      <c r="V176" s="173">
        <f t="shared" si="99"/>
        <v>92.84639999999996</v>
      </c>
      <c r="W176" s="125">
        <v>205900</v>
      </c>
      <c r="X176" s="500">
        <f t="shared" si="110"/>
        <v>435.26105252173909</v>
      </c>
      <c r="Y176" s="43">
        <v>205900</v>
      </c>
      <c r="Z176" s="500">
        <f t="shared" si="100"/>
        <v>2.1139439170555566E-3</v>
      </c>
      <c r="AA176" s="463">
        <f t="shared" si="101"/>
        <v>707</v>
      </c>
      <c r="AB176" s="367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07"/>
        <v>38.676799999999957</v>
      </c>
      <c r="AK176" s="62">
        <f t="shared" si="102"/>
        <v>403</v>
      </c>
      <c r="AL176" s="1124">
        <f t="shared" si="103"/>
        <v>205900</v>
      </c>
      <c r="AM176" s="173">
        <f t="shared" si="104"/>
        <v>1.9572608062166101E-3</v>
      </c>
      <c r="AN176" s="316">
        <f t="shared" si="105"/>
        <v>707</v>
      </c>
      <c r="AO176" s="1128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16"/>
      <c r="BA176" s="1114"/>
      <c r="BB176" s="195"/>
      <c r="BC176" s="1114"/>
      <c r="BD176" s="1114"/>
      <c r="BE176" s="195"/>
      <c r="BF176" s="1114"/>
      <c r="BG176" s="1114"/>
      <c r="BH176" s="1114"/>
      <c r="BI176" s="1114"/>
      <c r="BJ176" s="195"/>
      <c r="BK176" s="195"/>
      <c r="BL176" s="195"/>
      <c r="BM176" s="1114"/>
      <c r="BN176" s="195"/>
      <c r="BO176" s="1114"/>
      <c r="BP176" s="1114"/>
      <c r="BQ176" s="195"/>
      <c r="BR176" s="195"/>
      <c r="BS176" s="195"/>
      <c r="BT176" s="1114"/>
      <c r="BU176" s="176"/>
      <c r="BV176" s="176"/>
      <c r="BW176" s="176"/>
      <c r="BX176" s="1115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16"/>
      <c r="DB176" s="1116"/>
      <c r="DC176" s="195"/>
    </row>
    <row r="177" spans="1:107" ht="13.15">
      <c r="A177" s="1434"/>
      <c r="B177" s="1437"/>
      <c r="C177" s="473" t="s">
        <v>88</v>
      </c>
      <c r="D177" s="804" t="s">
        <v>122</v>
      </c>
      <c r="E177" s="307" t="s">
        <v>73</v>
      </c>
      <c r="F177" s="43" t="s">
        <v>67</v>
      </c>
      <c r="G177" s="323">
        <f t="shared" si="106"/>
        <v>413.25032659200002</v>
      </c>
      <c r="H177" s="87">
        <v>407</v>
      </c>
      <c r="I177" s="175">
        <f t="shared" si="94"/>
        <v>0.98487520471297552</v>
      </c>
      <c r="J177" s="360">
        <v>485</v>
      </c>
      <c r="K177" s="361">
        <v>685</v>
      </c>
      <c r="L177" s="359">
        <v>479</v>
      </c>
      <c r="M177" s="328">
        <v>716</v>
      </c>
      <c r="N177" s="501">
        <f t="shared" si="95"/>
        <v>479</v>
      </c>
      <c r="O177" s="501">
        <f t="shared" si="96"/>
        <v>716</v>
      </c>
      <c r="P177" s="162">
        <f t="shared" si="97"/>
        <v>729.66720000000009</v>
      </c>
      <c r="Q177" s="173">
        <f>P177-8*(2*AF177*AF177)</f>
        <v>596.03360000000009</v>
      </c>
      <c r="R177" s="125">
        <v>200900</v>
      </c>
      <c r="S177" s="359" t="s">
        <v>41</v>
      </c>
      <c r="T177" s="173">
        <f t="shared" si="109"/>
        <v>594.28</v>
      </c>
      <c r="U177" s="173">
        <v>81.332800000000077</v>
      </c>
      <c r="V177" s="173">
        <f t="shared" si="99"/>
        <v>214.96640000000008</v>
      </c>
      <c r="W177" s="125">
        <v>200900</v>
      </c>
      <c r="X177" s="500">
        <f t="shared" si="110"/>
        <v>509.55650627866828</v>
      </c>
      <c r="Y177" s="43">
        <v>200900</v>
      </c>
      <c r="Z177" s="500">
        <f t="shared" si="100"/>
        <v>2.5363688714717188E-3</v>
      </c>
      <c r="AA177" s="463">
        <f t="shared" si="101"/>
        <v>716</v>
      </c>
      <c r="AB177" s="367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07"/>
        <v>81.332799999999963</v>
      </c>
      <c r="AK177" s="62">
        <f t="shared" si="102"/>
        <v>479</v>
      </c>
      <c r="AL177" s="1124">
        <f t="shared" si="103"/>
        <v>200900</v>
      </c>
      <c r="AM177" s="173">
        <f t="shared" si="104"/>
        <v>2.3842707814833251E-3</v>
      </c>
      <c r="AN177" s="316">
        <f t="shared" si="105"/>
        <v>716</v>
      </c>
      <c r="AO177" s="1128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16"/>
      <c r="BA177" s="1114"/>
      <c r="BB177" s="195"/>
      <c r="BC177" s="1114"/>
      <c r="BD177" s="1114"/>
      <c r="BE177" s="195"/>
      <c r="BF177" s="1114"/>
      <c r="BG177" s="1114"/>
      <c r="BH177" s="1114"/>
      <c r="BI177" s="1114"/>
      <c r="BJ177" s="195"/>
      <c r="BK177" s="195"/>
      <c r="BL177" s="195"/>
      <c r="BM177" s="1114"/>
      <c r="BN177" s="195"/>
      <c r="BO177" s="1114"/>
      <c r="BP177" s="1114"/>
      <c r="BQ177" s="195"/>
      <c r="BR177" s="195"/>
      <c r="BS177" s="195"/>
      <c r="BT177" s="1114"/>
      <c r="BU177" s="176"/>
      <c r="BV177" s="176"/>
      <c r="BW177" s="176"/>
      <c r="BX177" s="1115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16"/>
      <c r="DB177" s="1116"/>
      <c r="DC177" s="195"/>
    </row>
    <row r="178" spans="1:107" ht="13.15">
      <c r="A178" s="1434"/>
      <c r="B178" s="1437"/>
      <c r="C178" s="473" t="s">
        <v>88</v>
      </c>
      <c r="D178" s="804" t="s">
        <v>123</v>
      </c>
      <c r="E178" s="307" t="s">
        <v>73</v>
      </c>
      <c r="F178" s="43" t="s">
        <v>67</v>
      </c>
      <c r="G178" s="323">
        <f t="shared" si="106"/>
        <v>413.31695843200004</v>
      </c>
      <c r="H178" s="87">
        <v>415</v>
      </c>
      <c r="I178" s="175">
        <f t="shared" si="94"/>
        <v>1.0040720360819089</v>
      </c>
      <c r="J178" s="360">
        <v>485</v>
      </c>
      <c r="K178" s="361">
        <v>685</v>
      </c>
      <c r="L178" s="359">
        <v>479</v>
      </c>
      <c r="M178" s="328">
        <v>716</v>
      </c>
      <c r="N178" s="501">
        <f t="shared" si="95"/>
        <v>479</v>
      </c>
      <c r="O178" s="501">
        <f t="shared" si="96"/>
        <v>716</v>
      </c>
      <c r="P178" s="162">
        <f t="shared" si="97"/>
        <v>729.08920000000001</v>
      </c>
      <c r="Q178" s="173">
        <f t="shared" si="108"/>
        <v>595.4556</v>
      </c>
      <c r="R178" s="125">
        <v>200900</v>
      </c>
      <c r="S178" s="359" t="s">
        <v>41</v>
      </c>
      <c r="T178" s="173">
        <f t="shared" si="109"/>
        <v>594.28</v>
      </c>
      <c r="U178" s="173">
        <v>81.910800000000052</v>
      </c>
      <c r="V178" s="173">
        <f t="shared" si="99"/>
        <v>215.54440000000005</v>
      </c>
      <c r="W178" s="125">
        <v>200900</v>
      </c>
      <c r="X178" s="500">
        <f t="shared" si="110"/>
        <v>509.63866637731195</v>
      </c>
      <c r="Y178" s="43">
        <v>200900</v>
      </c>
      <c r="Z178" s="500">
        <f t="shared" si="100"/>
        <v>2.5367778316441611E-3</v>
      </c>
      <c r="AA178" s="463">
        <f t="shared" si="101"/>
        <v>716</v>
      </c>
      <c r="AB178" s="367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07"/>
        <v>81.910800000000023</v>
      </c>
      <c r="AK178" s="62">
        <f t="shared" si="102"/>
        <v>479</v>
      </c>
      <c r="AL178" s="1124">
        <f t="shared" si="103"/>
        <v>200900</v>
      </c>
      <c r="AM178" s="173">
        <f t="shared" si="104"/>
        <v>2.3842707814833251E-3</v>
      </c>
      <c r="AN178" s="316">
        <f t="shared" si="105"/>
        <v>716</v>
      </c>
      <c r="AO178" s="1128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16"/>
      <c r="BA178" s="1114"/>
      <c r="BB178" s="195"/>
      <c r="BC178" s="1114"/>
      <c r="BD178" s="1114"/>
      <c r="BE178" s="195"/>
      <c r="BF178" s="1114"/>
      <c r="BG178" s="1114"/>
      <c r="BH178" s="1114"/>
      <c r="BI178" s="1114"/>
      <c r="BJ178" s="195"/>
      <c r="BK178" s="195"/>
      <c r="BL178" s="195"/>
      <c r="BM178" s="1114"/>
      <c r="BN178" s="195"/>
      <c r="BO178" s="1114"/>
      <c r="BP178" s="1114"/>
      <c r="BQ178" s="195"/>
      <c r="BR178" s="195"/>
      <c r="BS178" s="195"/>
      <c r="BT178" s="1114"/>
      <c r="BU178" s="176"/>
      <c r="BV178" s="176"/>
      <c r="BW178" s="176"/>
      <c r="BX178" s="1115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16"/>
      <c r="DB178" s="1116"/>
      <c r="DC178" s="195"/>
    </row>
    <row r="179" spans="1:107" ht="13.15">
      <c r="A179" s="1434"/>
      <c r="B179" s="1437"/>
      <c r="C179" s="473" t="s">
        <v>88</v>
      </c>
      <c r="D179" s="804" t="s">
        <v>124</v>
      </c>
      <c r="E179" s="307" t="s">
        <v>73</v>
      </c>
      <c r="F179" s="43" t="s">
        <v>67</v>
      </c>
      <c r="G179" s="323">
        <f t="shared" si="106"/>
        <v>522.47412321599995</v>
      </c>
      <c r="H179" s="87">
        <v>626</v>
      </c>
      <c r="I179" s="175">
        <f t="shared" si="94"/>
        <v>1.1981454624905905</v>
      </c>
      <c r="J179" s="360">
        <v>258</v>
      </c>
      <c r="K179" s="361">
        <v>596</v>
      </c>
      <c r="L179" s="359">
        <v>471</v>
      </c>
      <c r="M179" s="328">
        <v>702</v>
      </c>
      <c r="N179" s="501">
        <f t="shared" si="95"/>
        <v>471</v>
      </c>
      <c r="O179" s="501">
        <f t="shared" si="96"/>
        <v>702</v>
      </c>
      <c r="P179" s="162">
        <f t="shared" si="97"/>
        <v>897.28880000000004</v>
      </c>
      <c r="Q179" s="173">
        <f t="shared" si="108"/>
        <v>674.68240000000003</v>
      </c>
      <c r="R179" s="17">
        <v>203900</v>
      </c>
      <c r="S179" s="359" t="s">
        <v>41</v>
      </c>
      <c r="T179" s="173">
        <f t="shared" si="109"/>
        <v>582.66</v>
      </c>
      <c r="U179" s="173">
        <v>128.71119999999996</v>
      </c>
      <c r="V179" s="173">
        <f t="shared" si="99"/>
        <v>351.31759999999997</v>
      </c>
      <c r="W179" s="17">
        <v>203900</v>
      </c>
      <c r="X179" s="500">
        <f t="shared" si="110"/>
        <v>509.23403822222218</v>
      </c>
      <c r="Y179" s="326">
        <v>203900</v>
      </c>
      <c r="Z179" s="500">
        <f t="shared" si="100"/>
        <v>2.4974695351751945E-3</v>
      </c>
      <c r="AA179" s="463">
        <f t="shared" si="101"/>
        <v>702</v>
      </c>
      <c r="AB179" s="367"/>
      <c r="AC179" s="129">
        <v>300.39999999999998</v>
      </c>
      <c r="AD179" s="24">
        <v>99.7</v>
      </c>
      <c r="AE179" s="373">
        <v>49.9</v>
      </c>
      <c r="AF179" s="326">
        <v>3.73</v>
      </c>
      <c r="AG179" s="24">
        <v>3.6</v>
      </c>
      <c r="AH179" s="246">
        <v>7.33</v>
      </c>
      <c r="AI179" s="13">
        <v>1026</v>
      </c>
      <c r="AJ179" s="175">
        <f t="shared" si="107"/>
        <v>128.71120000000002</v>
      </c>
      <c r="AK179" s="62">
        <f t="shared" si="102"/>
        <v>471</v>
      </c>
      <c r="AL179" s="1124">
        <f t="shared" si="103"/>
        <v>203900</v>
      </c>
      <c r="AM179" s="173">
        <f t="shared" si="104"/>
        <v>2.3099558607160373E-3</v>
      </c>
      <c r="AN179" s="316">
        <f t="shared" si="105"/>
        <v>702</v>
      </c>
      <c r="AO179" s="1128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16"/>
      <c r="BA179" s="1114"/>
      <c r="BB179" s="195"/>
      <c r="BC179" s="1114"/>
      <c r="BD179" s="1114"/>
      <c r="BE179" s="195"/>
      <c r="BF179" s="1114"/>
      <c r="BG179" s="1114"/>
      <c r="BH179" s="1114"/>
      <c r="BI179" s="1114"/>
      <c r="BJ179" s="195"/>
      <c r="BK179" s="195"/>
      <c r="BL179" s="195"/>
      <c r="BM179" s="1114"/>
      <c r="BN179" s="195"/>
      <c r="BO179" s="1114"/>
      <c r="BP179" s="1114"/>
      <c r="BQ179" s="195"/>
      <c r="BR179" s="195"/>
      <c r="BS179" s="195"/>
      <c r="BT179" s="1114"/>
      <c r="BU179" s="176"/>
      <c r="BV179" s="176"/>
      <c r="BW179" s="176"/>
      <c r="BX179" s="1115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16"/>
      <c r="DB179" s="1116"/>
      <c r="DC179" s="195"/>
    </row>
    <row r="180" spans="1:107" ht="13.15">
      <c r="A180" s="1434"/>
      <c r="B180" s="1437"/>
      <c r="C180" s="473" t="s">
        <v>88</v>
      </c>
      <c r="D180" s="804" t="s">
        <v>125</v>
      </c>
      <c r="E180" s="307" t="s">
        <v>73</v>
      </c>
      <c r="F180" s="43" t="s">
        <v>67</v>
      </c>
      <c r="G180" s="323">
        <f t="shared" si="106"/>
        <v>515.99896569600003</v>
      </c>
      <c r="H180" s="87">
        <v>627</v>
      </c>
      <c r="I180" s="175">
        <f t="shared" si="94"/>
        <v>1.2151187147328433</v>
      </c>
      <c r="J180" s="360">
        <v>258</v>
      </c>
      <c r="K180" s="361">
        <v>596</v>
      </c>
      <c r="L180" s="359">
        <v>471</v>
      </c>
      <c r="M180" s="328">
        <v>702</v>
      </c>
      <c r="N180" s="501">
        <f t="shared" si="95"/>
        <v>471</v>
      </c>
      <c r="O180" s="501">
        <f t="shared" si="96"/>
        <v>702</v>
      </c>
      <c r="P180" s="162">
        <f t="shared" si="97"/>
        <v>886.7328</v>
      </c>
      <c r="Q180" s="173">
        <f t="shared" si="108"/>
        <v>670.05439999999999</v>
      </c>
      <c r="R180" s="17">
        <v>203900</v>
      </c>
      <c r="S180" s="359" t="s">
        <v>41</v>
      </c>
      <c r="T180" s="173">
        <f t="shared" si="109"/>
        <v>582.66</v>
      </c>
      <c r="U180" s="173">
        <v>127.2672</v>
      </c>
      <c r="V180" s="173">
        <f t="shared" si="99"/>
        <v>343.94560000000001</v>
      </c>
      <c r="W180" s="17">
        <v>203900</v>
      </c>
      <c r="X180" s="500">
        <f t="shared" si="110"/>
        <v>508.87471962130178</v>
      </c>
      <c r="Y180" s="326">
        <v>203900</v>
      </c>
      <c r="Z180" s="500">
        <f t="shared" si="100"/>
        <v>2.4957073056464038E-3</v>
      </c>
      <c r="AA180" s="463">
        <f t="shared" si="101"/>
        <v>702</v>
      </c>
      <c r="AB180" s="367"/>
      <c r="AC180" s="129">
        <v>300.60000000000002</v>
      </c>
      <c r="AD180" s="24">
        <v>99.8</v>
      </c>
      <c r="AE180" s="373">
        <v>49.8</v>
      </c>
      <c r="AF180" s="326">
        <v>3.68</v>
      </c>
      <c r="AG180" s="24">
        <v>3.6</v>
      </c>
      <c r="AH180" s="246">
        <v>7.28</v>
      </c>
      <c r="AI180" s="13">
        <v>1014</v>
      </c>
      <c r="AJ180" s="175">
        <f t="shared" si="107"/>
        <v>127.2672</v>
      </c>
      <c r="AK180" s="62">
        <f t="shared" si="102"/>
        <v>471</v>
      </c>
      <c r="AL180" s="1124">
        <f t="shared" si="103"/>
        <v>203900</v>
      </c>
      <c r="AM180" s="173">
        <f t="shared" si="104"/>
        <v>2.3099558607160373E-3</v>
      </c>
      <c r="AN180" s="316">
        <f t="shared" si="105"/>
        <v>702</v>
      </c>
      <c r="AO180" s="1128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16"/>
      <c r="BA180" s="1114"/>
      <c r="BB180" s="195"/>
      <c r="BC180" s="1114"/>
      <c r="BD180" s="1114"/>
      <c r="BE180" s="195"/>
      <c r="BF180" s="1114"/>
      <c r="BG180" s="1114"/>
      <c r="BH180" s="1114"/>
      <c r="BI180" s="1114"/>
      <c r="BJ180" s="195"/>
      <c r="BK180" s="195"/>
      <c r="BL180" s="195"/>
      <c r="BM180" s="1114"/>
      <c r="BN180" s="195"/>
      <c r="BO180" s="1114"/>
      <c r="BP180" s="1114"/>
      <c r="BQ180" s="195"/>
      <c r="BR180" s="195"/>
      <c r="BS180" s="195"/>
      <c r="BT180" s="1114"/>
      <c r="BU180" s="176"/>
      <c r="BV180" s="176"/>
      <c r="BW180" s="176"/>
      <c r="BX180" s="1115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16"/>
      <c r="DB180" s="1116"/>
      <c r="DC180" s="195"/>
    </row>
    <row r="181" spans="1:107" ht="13.15">
      <c r="A181" s="1434"/>
      <c r="B181" s="1437"/>
      <c r="C181" s="473" t="s">
        <v>88</v>
      </c>
      <c r="D181" s="804" t="s">
        <v>126</v>
      </c>
      <c r="E181" s="307" t="s">
        <v>73</v>
      </c>
      <c r="F181" s="43" t="s">
        <v>67</v>
      </c>
      <c r="G181" s="323">
        <f t="shared" si="106"/>
        <v>950.92040000000009</v>
      </c>
      <c r="H181" s="87">
        <v>1217</v>
      </c>
      <c r="I181" s="175">
        <f t="shared" si="94"/>
        <v>1.2798126951530326</v>
      </c>
      <c r="J181" s="360">
        <v>318</v>
      </c>
      <c r="K181" s="361">
        <v>612</v>
      </c>
      <c r="L181" s="359">
        <v>605</v>
      </c>
      <c r="M181" s="328">
        <v>754</v>
      </c>
      <c r="N181" s="501" t="s">
        <v>41</v>
      </c>
      <c r="O181" s="173" t="s">
        <v>41</v>
      </c>
      <c r="P181" s="162">
        <f t="shared" si="97"/>
        <v>1237.6000000000001</v>
      </c>
      <c r="Q181" s="173">
        <f t="shared" si="108"/>
        <v>671.16000000000008</v>
      </c>
      <c r="R181" s="17">
        <v>206300</v>
      </c>
      <c r="S181" s="359">
        <v>631</v>
      </c>
      <c r="T181" s="173" t="s">
        <v>41</v>
      </c>
      <c r="U181" s="173">
        <v>320.39999999999998</v>
      </c>
      <c r="V181" s="173">
        <f t="shared" si="99"/>
        <v>886.84</v>
      </c>
      <c r="W181" s="17">
        <v>206300</v>
      </c>
      <c r="X181" s="500">
        <f>((L181*P181)+(S181*U181))/(P181+U181)</f>
        <v>610.34685494223368</v>
      </c>
      <c r="Y181" s="326">
        <v>206300</v>
      </c>
      <c r="Z181" s="500">
        <f t="shared" si="100"/>
        <v>2.958540256627405E-3</v>
      </c>
      <c r="AA181" s="463">
        <f t="shared" si="101"/>
        <v>754</v>
      </c>
      <c r="AB181" s="367"/>
      <c r="AC181" s="129">
        <v>300</v>
      </c>
      <c r="AD181" s="24">
        <v>100.1</v>
      </c>
      <c r="AE181" s="373">
        <v>50.1</v>
      </c>
      <c r="AF181" s="326">
        <v>5.95</v>
      </c>
      <c r="AG181" s="24">
        <v>5.6</v>
      </c>
      <c r="AH181" s="246">
        <v>11.55</v>
      </c>
      <c r="AI181" s="13">
        <v>1558</v>
      </c>
      <c r="AJ181" s="175">
        <f t="shared" si="107"/>
        <v>320.39999999999992</v>
      </c>
      <c r="AK181" s="62">
        <f t="shared" si="102"/>
        <v>605</v>
      </c>
      <c r="AL181" s="1124">
        <f t="shared" si="103"/>
        <v>206300</v>
      </c>
      <c r="AM181" s="173">
        <f t="shared" si="104"/>
        <v>2.9326223945710132E-3</v>
      </c>
      <c r="AN181" s="316">
        <f t="shared" si="105"/>
        <v>754</v>
      </c>
      <c r="AO181" s="1128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16"/>
      <c r="BA181" s="1114"/>
      <c r="BB181" s="195"/>
      <c r="BC181" s="1114"/>
      <c r="BD181" s="1114"/>
      <c r="BE181" s="195"/>
      <c r="BF181" s="1114"/>
      <c r="BG181" s="1114"/>
      <c r="BH181" s="1114"/>
      <c r="BI181" s="1114"/>
      <c r="BJ181" s="195"/>
      <c r="BK181" s="195"/>
      <c r="BL181" s="195"/>
      <c r="BM181" s="1114"/>
      <c r="BN181" s="195"/>
      <c r="BO181" s="1114"/>
      <c r="BP181" s="1114"/>
      <c r="BQ181" s="195"/>
      <c r="BR181" s="195"/>
      <c r="BS181" s="195"/>
      <c r="BT181" s="1114"/>
      <c r="BU181" s="176"/>
      <c r="BV181" s="176"/>
      <c r="BW181" s="176"/>
      <c r="BX181" s="1115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14"/>
      <c r="CY181" s="176"/>
      <c r="CZ181" s="195"/>
      <c r="DA181" s="1116"/>
      <c r="DB181" s="1116"/>
      <c r="DC181" s="195"/>
    </row>
    <row r="182" spans="1:107" ht="13.15">
      <c r="A182" s="1435"/>
      <c r="B182" s="1438"/>
      <c r="C182" s="473" t="s">
        <v>127</v>
      </c>
      <c r="D182" s="804" t="s">
        <v>128</v>
      </c>
      <c r="E182" s="307" t="s">
        <v>73</v>
      </c>
      <c r="F182" s="43" t="s">
        <v>67</v>
      </c>
      <c r="G182" s="324">
        <f t="shared" si="106"/>
        <v>951.41674079999996</v>
      </c>
      <c r="H182" s="88">
        <v>1217</v>
      </c>
      <c r="I182" s="182">
        <f t="shared" si="94"/>
        <v>1.2791450347790643</v>
      </c>
      <c r="J182" s="362">
        <v>318</v>
      </c>
      <c r="K182" s="356">
        <v>612</v>
      </c>
      <c r="L182" s="349">
        <v>605</v>
      </c>
      <c r="M182" s="230">
        <v>754</v>
      </c>
      <c r="N182" s="501" t="s">
        <v>41</v>
      </c>
      <c r="O182" s="179" t="s">
        <v>41</v>
      </c>
      <c r="P182" s="162">
        <f t="shared" si="97"/>
        <v>1242.7791999999999</v>
      </c>
      <c r="Q182" s="179">
        <f t="shared" si="108"/>
        <v>674.43359999999996</v>
      </c>
      <c r="R182" s="18">
        <v>206300</v>
      </c>
      <c r="S182" s="349">
        <v>631</v>
      </c>
      <c r="T182" s="173" t="s">
        <v>41</v>
      </c>
      <c r="U182" s="173">
        <v>316.22080000000005</v>
      </c>
      <c r="V182" s="179">
        <f t="shared" si="99"/>
        <v>884.56640000000004</v>
      </c>
      <c r="W182" s="18">
        <v>206300</v>
      </c>
      <c r="X182" s="539">
        <f>((L182*P182)+(S182*U182))/(P182+U182)</f>
        <v>610.27372726106478</v>
      </c>
      <c r="Y182" s="326">
        <v>206300</v>
      </c>
      <c r="Z182" s="539">
        <f t="shared" si="100"/>
        <v>2.9581857841059853E-3</v>
      </c>
      <c r="AA182" s="471">
        <f t="shared" si="101"/>
        <v>754</v>
      </c>
      <c r="AB182" s="354"/>
      <c r="AC182" s="129">
        <v>300.10000000000002</v>
      </c>
      <c r="AD182" s="24">
        <v>100</v>
      </c>
      <c r="AE182" s="373">
        <v>50.1</v>
      </c>
      <c r="AF182" s="326">
        <v>5.96</v>
      </c>
      <c r="AG182" s="24">
        <v>5.5</v>
      </c>
      <c r="AH182" s="246">
        <v>11.46</v>
      </c>
      <c r="AI182" s="13">
        <v>1559</v>
      </c>
      <c r="AJ182" s="175">
        <f t="shared" si="107"/>
        <v>316.22080000000005</v>
      </c>
      <c r="AK182" s="63">
        <f t="shared" si="102"/>
        <v>605</v>
      </c>
      <c r="AL182" s="1122">
        <f t="shared" si="103"/>
        <v>206300</v>
      </c>
      <c r="AM182" s="179">
        <f t="shared" si="104"/>
        <v>2.9326223945710132E-3</v>
      </c>
      <c r="AN182" s="316">
        <f t="shared" si="105"/>
        <v>754</v>
      </c>
      <c r="AO182" s="1119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16"/>
      <c r="BA182" s="1114"/>
      <c r="BB182" s="195"/>
      <c r="BC182" s="1114"/>
      <c r="BD182" s="1114"/>
      <c r="BE182" s="195"/>
      <c r="BF182" s="1114"/>
      <c r="BG182" s="1114"/>
      <c r="BH182" s="1114"/>
      <c r="BI182" s="1114"/>
      <c r="BJ182" s="195"/>
      <c r="BK182" s="195"/>
      <c r="BL182" s="195"/>
      <c r="BM182" s="1114"/>
      <c r="BN182" s="195"/>
      <c r="BO182" s="1114"/>
      <c r="BP182" s="1114"/>
      <c r="BQ182" s="195"/>
      <c r="BR182" s="195"/>
      <c r="BS182" s="195"/>
      <c r="BT182" s="1114"/>
      <c r="BU182" s="176"/>
      <c r="BV182" s="176"/>
      <c r="BW182" s="176"/>
      <c r="BX182" s="1115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14"/>
      <c r="CY182" s="176"/>
      <c r="CZ182" s="195"/>
      <c r="DA182" s="1116"/>
      <c r="DB182" s="1116"/>
      <c r="DC182" s="195"/>
    </row>
    <row r="183" spans="1:107" ht="15" customHeight="1">
      <c r="A183" s="1433" t="s">
        <v>215</v>
      </c>
      <c r="B183" s="1458">
        <v>1.4300999999999999</v>
      </c>
      <c r="C183" s="797" t="s">
        <v>37</v>
      </c>
      <c r="D183" s="805" t="s">
        <v>129</v>
      </c>
      <c r="E183" s="306" t="s">
        <v>39</v>
      </c>
      <c r="F183" s="42" t="s">
        <v>67</v>
      </c>
      <c r="G183" s="323">
        <f t="shared" si="106"/>
        <v>428.28940268823027</v>
      </c>
      <c r="H183" s="87">
        <v>372</v>
      </c>
      <c r="I183" s="175">
        <f t="shared" si="9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498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48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0">
        <f>((L183*Q183)+(T183*V183))/(Q183+V183)</f>
        <v>306.57795468019344</v>
      </c>
      <c r="Y183" s="59">
        <v>196750</v>
      </c>
      <c r="Z183" s="537">
        <f t="shared" si="100"/>
        <v>1.5582106972309704E-3</v>
      </c>
      <c r="AA183" s="463">
        <f t="shared" si="101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07"/>
        <v>81.240800000000036</v>
      </c>
      <c r="AK183" s="62">
        <f t="shared" si="102"/>
        <v>296</v>
      </c>
      <c r="AL183" s="1124">
        <f t="shared" si="103"/>
        <v>196750</v>
      </c>
      <c r="AM183" s="173">
        <f t="shared" si="104"/>
        <v>1.5044472681067344E-3</v>
      </c>
      <c r="AN183" s="315">
        <f t="shared" si="105"/>
        <v>627</v>
      </c>
      <c r="AO183" s="1128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16"/>
      <c r="BA183" s="1114"/>
      <c r="BB183" s="195"/>
      <c r="BC183" s="1114"/>
      <c r="BD183" s="1114"/>
      <c r="BE183" s="195"/>
      <c r="BF183" s="1114"/>
      <c r="BG183" s="1114"/>
      <c r="BH183" s="1114"/>
      <c r="BI183" s="1114"/>
      <c r="BJ183" s="195"/>
      <c r="BK183" s="195"/>
      <c r="BL183" s="195"/>
      <c r="BM183" s="1114"/>
      <c r="BN183" s="195"/>
      <c r="BO183" s="1114"/>
      <c r="BP183" s="1114"/>
      <c r="BQ183" s="195"/>
      <c r="BR183" s="195"/>
      <c r="BS183" s="195"/>
      <c r="BT183" s="1114"/>
      <c r="BU183" s="176"/>
      <c r="BV183" s="176"/>
      <c r="BW183" s="176"/>
      <c r="BX183" s="1115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14"/>
      <c r="CY183" s="176"/>
      <c r="CZ183" s="195"/>
      <c r="DA183" s="1116"/>
      <c r="DB183" s="1116"/>
      <c r="DC183" s="195"/>
    </row>
    <row r="184" spans="1:107" ht="15.75" customHeight="1">
      <c r="A184" s="1435"/>
      <c r="B184" s="1459"/>
      <c r="C184" s="798" t="s">
        <v>37</v>
      </c>
      <c r="D184" s="806" t="s">
        <v>130</v>
      </c>
      <c r="E184" s="307" t="s">
        <v>39</v>
      </c>
      <c r="F184" s="281" t="s">
        <v>67</v>
      </c>
      <c r="G184" s="323">
        <f>0.001*AI184*X184</f>
        <v>984.85986716583329</v>
      </c>
      <c r="H184" s="87">
        <v>1292</v>
      </c>
      <c r="I184" s="175">
        <f t="shared" si="94"/>
        <v>1.3118617613265477</v>
      </c>
      <c r="J184" s="362">
        <v>300</v>
      </c>
      <c r="K184" s="229">
        <v>612</v>
      </c>
      <c r="L184" s="502">
        <v>349.5</v>
      </c>
      <c r="M184" s="502">
        <v>653.5</v>
      </c>
      <c r="N184" s="502">
        <f>L184</f>
        <v>349.5</v>
      </c>
      <c r="O184" s="179">
        <f>M184</f>
        <v>653.5</v>
      </c>
      <c r="P184" s="177">
        <f t="shared" si="97"/>
        <v>2379.722968</v>
      </c>
      <c r="Q184" s="179">
        <f>P184</f>
        <v>2379.722968</v>
      </c>
      <c r="R184" s="20">
        <v>193000</v>
      </c>
      <c r="S184" s="349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39">
        <f>((L184*Q184)+(T184*V184))/(Q184+V184)</f>
        <v>367.07412119486889</v>
      </c>
      <c r="Y184" s="58">
        <v>193000</v>
      </c>
      <c r="Z184" s="539">
        <f t="shared" si="100"/>
        <v>1.9019384517868854E-3</v>
      </c>
      <c r="AA184" s="471">
        <f t="shared" si="101"/>
        <v>653.5</v>
      </c>
      <c r="AB184" s="354"/>
      <c r="AC184" s="313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07"/>
        <v>303.27703200000008</v>
      </c>
      <c r="AK184" s="63">
        <f t="shared" si="102"/>
        <v>349.5</v>
      </c>
      <c r="AL184" s="1122">
        <f t="shared" si="103"/>
        <v>193000</v>
      </c>
      <c r="AM184" s="179">
        <f t="shared" si="104"/>
        <v>1.8108808290155441E-3</v>
      </c>
      <c r="AN184" s="317">
        <f t="shared" si="105"/>
        <v>653.5</v>
      </c>
      <c r="AO184" s="1119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16"/>
      <c r="BA184" s="1114"/>
      <c r="BB184" s="195"/>
      <c r="BC184" s="1114"/>
      <c r="BD184" s="1114"/>
      <c r="BE184" s="195"/>
      <c r="BF184" s="1114"/>
      <c r="BG184" s="1114"/>
      <c r="BH184" s="1114"/>
      <c r="BI184" s="1114"/>
      <c r="BJ184" s="195"/>
      <c r="BK184" s="195"/>
      <c r="BL184" s="195"/>
      <c r="BM184" s="1114"/>
      <c r="BN184" s="195"/>
      <c r="BO184" s="1114"/>
      <c r="BP184" s="1114"/>
      <c r="BQ184" s="195"/>
      <c r="BR184" s="195"/>
      <c r="BS184" s="195"/>
      <c r="BT184" s="1114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14"/>
      <c r="CY184" s="176"/>
      <c r="CZ184" s="195"/>
      <c r="DA184" s="1116"/>
      <c r="DB184" s="1116"/>
      <c r="DC184" s="195"/>
    </row>
    <row r="185" spans="1:107" ht="13.5" customHeight="1">
      <c r="A185" s="1449" t="s">
        <v>100</v>
      </c>
      <c r="B185" s="1456" t="s">
        <v>101</v>
      </c>
      <c r="C185" s="473" t="s">
        <v>88</v>
      </c>
      <c r="D185" s="807" t="s">
        <v>131</v>
      </c>
      <c r="E185" s="306" t="s">
        <v>39</v>
      </c>
      <c r="F185" s="319" t="s">
        <v>67</v>
      </c>
      <c r="G185" s="322">
        <f t="shared" ref="G185:G199" si="111">0.001*AI185*X185</f>
        <v>650.1439585280001</v>
      </c>
      <c r="H185" s="86">
        <v>558.20000000000005</v>
      </c>
      <c r="I185" s="168">
        <f t="shared" si="94"/>
        <v>0.85857907726133198</v>
      </c>
      <c r="J185" s="159" t="s">
        <v>41</v>
      </c>
      <c r="K185" s="170" t="s">
        <v>41</v>
      </c>
      <c r="L185" s="328">
        <v>486</v>
      </c>
      <c r="M185" s="328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08"/>
        <v>947.6543999999999</v>
      </c>
      <c r="R185" s="326">
        <v>212000</v>
      </c>
      <c r="S185" s="348" t="s">
        <v>41</v>
      </c>
      <c r="T185" s="360">
        <f>0.83*M185</f>
        <v>610.88</v>
      </c>
      <c r="U185" s="165">
        <f t="shared" ref="U185:U211" si="112">AJ185</f>
        <v>158.56319999999994</v>
      </c>
      <c r="V185" s="173">
        <f t="shared" si="99"/>
        <v>310.34559999999993</v>
      </c>
      <c r="W185" s="5">
        <v>212000</v>
      </c>
      <c r="X185" s="500">
        <f>((L185*Q185)+(T185*V185))/(Q185+V185)</f>
        <v>516.80759819395871</v>
      </c>
      <c r="Y185" s="5">
        <v>212000</v>
      </c>
      <c r="Z185" s="540">
        <f>X185/Y185</f>
        <v>2.4377716895941448E-3</v>
      </c>
      <c r="AA185" s="463">
        <f t="shared" si="101"/>
        <v>736</v>
      </c>
      <c r="AB185" s="367"/>
      <c r="AC185" s="3">
        <v>600</v>
      </c>
      <c r="AD185" s="55">
        <v>140</v>
      </c>
      <c r="AE185" s="75">
        <v>78.8</v>
      </c>
      <c r="AF185" s="374">
        <v>3.08</v>
      </c>
      <c r="AG185" s="172">
        <v>7</v>
      </c>
      <c r="AH185" s="75">
        <v>10</v>
      </c>
      <c r="AI185" s="55">
        <v>1258</v>
      </c>
      <c r="AJ185" s="168">
        <f t="shared" si="107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6">
        <f t="shared" si="105"/>
        <v>736</v>
      </c>
      <c r="AO185" s="1128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16"/>
      <c r="BA185" s="1114"/>
      <c r="BB185" s="195"/>
      <c r="BC185" s="1114"/>
      <c r="BD185" s="1114"/>
      <c r="BE185" s="195"/>
      <c r="BF185" s="1114"/>
      <c r="BG185" s="1114"/>
      <c r="BH185" s="1114"/>
      <c r="BI185" s="1114"/>
      <c r="BJ185" s="195"/>
      <c r="BK185" s="195"/>
      <c r="BL185" s="195"/>
      <c r="BM185" s="1114"/>
      <c r="BN185" s="195"/>
      <c r="BO185" s="1114"/>
      <c r="BP185" s="1114"/>
      <c r="BQ185" s="195"/>
      <c r="BR185" s="195"/>
      <c r="BS185" s="195"/>
      <c r="BT185" s="1114"/>
      <c r="BU185" s="176"/>
      <c r="BV185" s="176"/>
      <c r="BW185" s="176"/>
      <c r="BX185" s="1115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14"/>
      <c r="CY185" s="176"/>
      <c r="CZ185" s="195"/>
      <c r="DA185" s="1116"/>
      <c r="DB185" s="1116"/>
      <c r="DC185" s="195"/>
    </row>
    <row r="186" spans="1:107" ht="13.5" customHeight="1">
      <c r="A186" s="1450"/>
      <c r="B186" s="1457"/>
      <c r="C186" s="799" t="s">
        <v>88</v>
      </c>
      <c r="D186" s="808" t="s">
        <v>132</v>
      </c>
      <c r="E186" s="308" t="s">
        <v>39</v>
      </c>
      <c r="F186" s="320" t="s">
        <v>67</v>
      </c>
      <c r="G186" s="324">
        <f t="shared" si="111"/>
        <v>722.58323279999991</v>
      </c>
      <c r="H186" s="88">
        <v>537.29999999999995</v>
      </c>
      <c r="I186" s="182">
        <f t="shared" si="94"/>
        <v>0.74358215858119203</v>
      </c>
      <c r="J186" s="362" t="s">
        <v>41</v>
      </c>
      <c r="K186" s="356" t="s">
        <v>41</v>
      </c>
      <c r="L186" s="362">
        <v>536</v>
      </c>
      <c r="M186" s="362">
        <v>766</v>
      </c>
      <c r="N186" s="179" t="s">
        <v>41</v>
      </c>
      <c r="O186" s="179" t="s">
        <v>41</v>
      </c>
      <c r="P186" s="177">
        <f t="shared" si="97"/>
        <v>1172.2228</v>
      </c>
      <c r="Q186" s="179">
        <f t="shared" si="108"/>
        <v>1040.4323999999999</v>
      </c>
      <c r="R186" s="362">
        <v>208000</v>
      </c>
      <c r="S186" s="359">
        <v>710</v>
      </c>
      <c r="T186" s="362" t="s">
        <v>41</v>
      </c>
      <c r="U186" s="179">
        <f t="shared" si="112"/>
        <v>132.77719999999999</v>
      </c>
      <c r="V186" s="179">
        <f t="shared" si="99"/>
        <v>264.56759999999997</v>
      </c>
      <c r="W186" s="356">
        <v>208000</v>
      </c>
      <c r="X186" s="539">
        <f>((L186*P186)+(S186*U186))/(P186+U186)</f>
        <v>553.70362666666665</v>
      </c>
      <c r="Y186" s="356">
        <v>208000</v>
      </c>
      <c r="Z186" s="539">
        <f>X186/Y186</f>
        <v>2.6620366666666668E-3</v>
      </c>
      <c r="AA186" s="471">
        <f t="shared" si="101"/>
        <v>766</v>
      </c>
      <c r="AB186" s="354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07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7">
        <f t="shared" si="105"/>
        <v>766</v>
      </c>
      <c r="AO186" s="1119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16"/>
      <c r="BA186" s="1114"/>
      <c r="BB186" s="195"/>
      <c r="BC186" s="1114"/>
      <c r="BD186" s="1114"/>
      <c r="BE186" s="195"/>
      <c r="BF186" s="1114"/>
      <c r="BG186" s="1114"/>
      <c r="BH186" s="1114"/>
      <c r="BI186" s="1114"/>
      <c r="BJ186" s="195"/>
      <c r="BK186" s="195"/>
      <c r="BL186" s="195"/>
      <c r="BM186" s="1114"/>
      <c r="BN186" s="195"/>
      <c r="BO186" s="1114"/>
      <c r="BP186" s="1114"/>
      <c r="BQ186" s="195"/>
      <c r="BR186" s="195"/>
      <c r="BS186" s="195"/>
      <c r="BT186" s="1114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14"/>
      <c r="CY186" s="176"/>
      <c r="CZ186" s="195"/>
      <c r="DA186" s="1116"/>
      <c r="DB186" s="1116"/>
      <c r="DC186" s="195"/>
    </row>
    <row r="187" spans="1:107" ht="15.75" customHeight="1">
      <c r="A187" s="1451"/>
      <c r="B187" s="347">
        <v>1.4300999999999999</v>
      </c>
      <c r="C187" s="799" t="s">
        <v>88</v>
      </c>
      <c r="D187" s="808" t="s">
        <v>133</v>
      </c>
      <c r="E187" s="308" t="s">
        <v>39</v>
      </c>
      <c r="F187" s="320" t="s">
        <v>67</v>
      </c>
      <c r="G187" s="323">
        <f t="shared" si="111"/>
        <v>1225.7706952000003</v>
      </c>
      <c r="H187" s="87">
        <v>957</v>
      </c>
      <c r="I187" s="175">
        <f t="shared" si="94"/>
        <v>0.78073330007604158</v>
      </c>
      <c r="J187" s="362" t="s">
        <v>41</v>
      </c>
      <c r="K187" s="356" t="s">
        <v>41</v>
      </c>
      <c r="L187" s="362">
        <v>503</v>
      </c>
      <c r="M187" s="362">
        <v>961</v>
      </c>
      <c r="N187" s="179" t="s">
        <v>41</v>
      </c>
      <c r="O187" s="179" t="s">
        <v>41</v>
      </c>
      <c r="P187" s="169">
        <f t="shared" si="97"/>
        <v>2023.1251999999999</v>
      </c>
      <c r="Q187" s="165">
        <f t="shared" si="108"/>
        <v>1765.8435999999999</v>
      </c>
      <c r="R187" s="362">
        <v>200000</v>
      </c>
      <c r="S187" s="368">
        <v>777</v>
      </c>
      <c r="T187" s="360" t="s">
        <v>41</v>
      </c>
      <c r="U187" s="165">
        <f t="shared" si="112"/>
        <v>267.87480000000016</v>
      </c>
      <c r="V187" s="173">
        <f t="shared" si="99"/>
        <v>525.15640000000008</v>
      </c>
      <c r="W187" s="356">
        <v>200000</v>
      </c>
      <c r="X187" s="500">
        <f>((L187*P187)+(S187*U187))/(P187+U187)</f>
        <v>535.03740515058939</v>
      </c>
      <c r="Y187" s="356">
        <v>200000</v>
      </c>
      <c r="Z187" s="500">
        <f>X187/Y187</f>
        <v>2.675187025752947E-3</v>
      </c>
      <c r="AA187" s="534">
        <f t="shared" si="101"/>
        <v>961</v>
      </c>
      <c r="AB187" s="354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07"/>
        <v>267.87480000000016</v>
      </c>
      <c r="AK187" s="283">
        <v>503</v>
      </c>
      <c r="AL187" s="119">
        <v>200000</v>
      </c>
      <c r="AM187" s="195">
        <f>AK187/AL187</f>
        <v>2.5149999999999999E-3</v>
      </c>
      <c r="AN187" s="317">
        <f t="shared" si="105"/>
        <v>961</v>
      </c>
      <c r="AO187" s="1128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16"/>
      <c r="BA187" s="1114"/>
      <c r="BB187" s="195"/>
      <c r="BC187" s="1114"/>
      <c r="BD187" s="1114"/>
      <c r="BE187" s="195"/>
      <c r="BF187" s="1114"/>
      <c r="BG187" s="1114"/>
      <c r="BH187" s="1114"/>
      <c r="BI187" s="1114"/>
      <c r="BJ187" s="195"/>
      <c r="BK187" s="195"/>
      <c r="BL187" s="195"/>
      <c r="BM187" s="1114"/>
      <c r="BN187" s="195"/>
      <c r="BO187" s="1114"/>
      <c r="BP187" s="1114"/>
      <c r="BQ187" s="195"/>
      <c r="BR187" s="195"/>
      <c r="BS187" s="195"/>
      <c r="BT187" s="1114"/>
      <c r="BU187" s="176"/>
      <c r="BV187" s="176"/>
      <c r="BW187" s="176"/>
      <c r="BX187" s="1115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14"/>
      <c r="CY187" s="176"/>
      <c r="CZ187" s="195"/>
      <c r="DA187" s="1116"/>
      <c r="DB187" s="1116"/>
      <c r="DC187" s="195"/>
    </row>
    <row r="188" spans="1:107" ht="14.25" customHeight="1">
      <c r="A188" s="1449" t="s">
        <v>134</v>
      </c>
      <c r="B188" s="1455" t="s">
        <v>135</v>
      </c>
      <c r="C188" s="473" t="s">
        <v>88</v>
      </c>
      <c r="D188" s="807" t="s">
        <v>136</v>
      </c>
      <c r="E188" s="307" t="s">
        <v>39</v>
      </c>
      <c r="F188" s="321" t="s">
        <v>67</v>
      </c>
      <c r="G188" s="322">
        <f t="shared" si="111"/>
        <v>230.356779488</v>
      </c>
      <c r="H188" s="86">
        <v>187.8</v>
      </c>
      <c r="I188" s="168">
        <f t="shared" si="9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9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 t="shared" ref="T188:T199" si="113">0.83*M188</f>
        <v>538.66999999999996</v>
      </c>
      <c r="U188" s="165">
        <f t="shared" si="112"/>
        <v>50.140800000000056</v>
      </c>
      <c r="V188" s="165">
        <f t="shared" si="99"/>
        <v>111.60640000000005</v>
      </c>
      <c r="W188" s="159">
        <v>198000</v>
      </c>
      <c r="X188" s="537">
        <f>((L188*Q188)+(T188*V188))/(Q188+V188)</f>
        <v>385.21200583277596</v>
      </c>
      <c r="Y188" s="159">
        <v>198000</v>
      </c>
      <c r="Z188" s="537">
        <f>X188/Y188</f>
        <v>1.945515180973616E-3</v>
      </c>
      <c r="AA188" s="463">
        <f t="shared" si="101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07"/>
        <v>50.140800000000056</v>
      </c>
      <c r="AK188" s="284">
        <v>350</v>
      </c>
      <c r="AL188" s="115">
        <v>198000</v>
      </c>
      <c r="AM188" s="218">
        <f>AK188/AL188</f>
        <v>1.7676767676767678E-3</v>
      </c>
      <c r="AN188" s="316">
        <f t="shared" si="105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16"/>
      <c r="BA188" s="1114"/>
      <c r="BB188" s="195"/>
      <c r="BC188" s="1114"/>
      <c r="BD188" s="1114"/>
      <c r="BE188" s="195"/>
      <c r="BF188" s="1114"/>
      <c r="BG188" s="1114"/>
      <c r="BH188" s="1114"/>
      <c r="BI188" s="1114"/>
      <c r="BJ188" s="195"/>
      <c r="BK188" s="195"/>
      <c r="BL188" s="195"/>
      <c r="BM188" s="1114"/>
      <c r="BN188" s="195"/>
      <c r="BO188" s="1114"/>
      <c r="BP188" s="1114"/>
      <c r="BQ188" s="195"/>
      <c r="BR188" s="195"/>
      <c r="BS188" s="195"/>
      <c r="BT188" s="1114"/>
      <c r="BU188" s="176"/>
      <c r="BV188" s="176"/>
      <c r="BW188" s="176"/>
      <c r="BX188" s="1115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14"/>
      <c r="CY188" s="176"/>
      <c r="CZ188" s="195"/>
      <c r="DA188" s="1116"/>
      <c r="DB188" s="1116"/>
      <c r="DC188" s="195"/>
    </row>
    <row r="189" spans="1:107" ht="15.75" customHeight="1">
      <c r="A189" s="1450"/>
      <c r="B189" s="1455"/>
      <c r="C189" s="473" t="s">
        <v>88</v>
      </c>
      <c r="D189" s="807" t="s">
        <v>136</v>
      </c>
      <c r="E189" s="307" t="s">
        <v>39</v>
      </c>
      <c r="F189" s="321" t="s">
        <v>67</v>
      </c>
      <c r="G189" s="323">
        <f t="shared" si="111"/>
        <v>227.18985407200003</v>
      </c>
      <c r="H189" s="87">
        <v>184.7</v>
      </c>
      <c r="I189" s="175">
        <f t="shared" si="94"/>
        <v>0.81297644542465197</v>
      </c>
      <c r="J189" s="360" t="s">
        <v>41</v>
      </c>
      <c r="K189" s="156" t="s">
        <v>41</v>
      </c>
      <c r="L189" s="328">
        <v>350</v>
      </c>
      <c r="M189" s="328">
        <v>649</v>
      </c>
      <c r="N189" s="173" t="s">
        <v>41</v>
      </c>
      <c r="O189" s="173" t="s">
        <v>41</v>
      </c>
      <c r="P189" s="162">
        <f t="shared" si="97"/>
        <v>539.93679999999995</v>
      </c>
      <c r="Q189" s="173">
        <f t="shared" si="108"/>
        <v>480.33839999999998</v>
      </c>
      <c r="R189" s="361">
        <v>198000</v>
      </c>
      <c r="S189" s="157" t="s">
        <v>41</v>
      </c>
      <c r="T189" s="360">
        <f t="shared" si="113"/>
        <v>538.66999999999996</v>
      </c>
      <c r="U189" s="173">
        <f t="shared" si="112"/>
        <v>50.063200000000066</v>
      </c>
      <c r="V189" s="173">
        <f t="shared" si="99"/>
        <v>109.66160000000006</v>
      </c>
      <c r="W189" s="360">
        <v>198000</v>
      </c>
      <c r="X189" s="500">
        <f>((L189*Q189)+(T189*V189))/(Q189+V189)</f>
        <v>385.06754927457632</v>
      </c>
      <c r="Y189" s="360">
        <v>198000</v>
      </c>
      <c r="Z189" s="500">
        <f t="shared" ref="Z189:Z195" si="114">X189/Y189</f>
        <v>1.9447856023968502E-3</v>
      </c>
      <c r="AA189" s="463">
        <f t="shared" si="101"/>
        <v>649</v>
      </c>
      <c r="AB189" s="367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07"/>
        <v>50.063200000000066</v>
      </c>
      <c r="AK189" s="283">
        <v>350</v>
      </c>
      <c r="AL189" s="114">
        <v>198000</v>
      </c>
      <c r="AM189" s="195">
        <f>AK189/AL189</f>
        <v>1.7676767676767678E-3</v>
      </c>
      <c r="AN189" s="316">
        <f t="shared" si="105"/>
        <v>649</v>
      </c>
      <c r="AO189" s="1128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16"/>
      <c r="BA189" s="1114"/>
      <c r="BB189" s="195"/>
      <c r="BC189" s="1114"/>
      <c r="BD189" s="1114"/>
      <c r="BE189" s="195"/>
      <c r="BF189" s="1114"/>
      <c r="BG189" s="1114"/>
      <c r="BH189" s="1114"/>
      <c r="BI189" s="1114"/>
      <c r="BJ189" s="195"/>
      <c r="BK189" s="195"/>
      <c r="BL189" s="195"/>
      <c r="BM189" s="1114"/>
      <c r="BN189" s="195"/>
      <c r="BO189" s="1114"/>
      <c r="BP189" s="1114"/>
      <c r="BQ189" s="195"/>
      <c r="BR189" s="195"/>
      <c r="BS189" s="195"/>
      <c r="BT189" s="1114"/>
      <c r="BU189" s="176"/>
      <c r="BV189" s="176"/>
      <c r="BW189" s="176"/>
      <c r="BX189" s="1115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14"/>
      <c r="CY189" s="176"/>
      <c r="CZ189" s="195"/>
      <c r="DA189" s="1116"/>
      <c r="DB189" s="1116"/>
      <c r="DC189" s="195"/>
    </row>
    <row r="190" spans="1:107" ht="17.25" customHeight="1">
      <c r="A190" s="1450"/>
      <c r="B190" s="1455"/>
      <c r="C190" s="473" t="s">
        <v>88</v>
      </c>
      <c r="D190" s="807" t="s">
        <v>137</v>
      </c>
      <c r="E190" s="307" t="s">
        <v>39</v>
      </c>
      <c r="F190" s="321" t="s">
        <v>67</v>
      </c>
      <c r="G190" s="323">
        <f t="shared" si="111"/>
        <v>736.24673280000002</v>
      </c>
      <c r="H190" s="87">
        <v>969.8</v>
      </c>
      <c r="I190" s="175">
        <f t="shared" si="94"/>
        <v>1.3172214650267851</v>
      </c>
      <c r="J190" s="360" t="s">
        <v>41</v>
      </c>
      <c r="K190" s="156" t="s">
        <v>41</v>
      </c>
      <c r="L190" s="328">
        <v>424</v>
      </c>
      <c r="M190" s="328">
        <v>676</v>
      </c>
      <c r="N190" s="173" t="s">
        <v>41</v>
      </c>
      <c r="O190" s="173" t="s">
        <v>41</v>
      </c>
      <c r="P190" s="162">
        <f t="shared" si="97"/>
        <v>1312.28</v>
      </c>
      <c r="Q190" s="173">
        <f t="shared" si="108"/>
        <v>862.83999999999992</v>
      </c>
      <c r="R190" s="361">
        <v>194000</v>
      </c>
      <c r="S190" s="157" t="s">
        <v>41</v>
      </c>
      <c r="T190" s="360">
        <f t="shared" si="113"/>
        <v>561.07999999999993</v>
      </c>
      <c r="U190" s="173">
        <f t="shared" si="112"/>
        <v>210.72000000000008</v>
      </c>
      <c r="V190" s="173">
        <f t="shared" si="99"/>
        <v>660.16000000000008</v>
      </c>
      <c r="W190" s="360">
        <v>194000</v>
      </c>
      <c r="X190" s="500">
        <f t="shared" ref="X190:X196" si="115">((L190*Q190)+(T190*V190))/(Q190+V190)</f>
        <v>483.4187346027577</v>
      </c>
      <c r="Y190" s="360">
        <v>194000</v>
      </c>
      <c r="Z190" s="500">
        <f t="shared" si="114"/>
        <v>2.4918491474368951E-3</v>
      </c>
      <c r="AA190" s="463">
        <f t="shared" si="101"/>
        <v>676</v>
      </c>
      <c r="AB190" s="367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16">AG190+AF190</f>
        <v>9</v>
      </c>
      <c r="AI190" s="52">
        <v>1523</v>
      </c>
      <c r="AJ190" s="175">
        <f t="shared" si="107"/>
        <v>210.72000000000008</v>
      </c>
      <c r="AK190" s="283">
        <v>424</v>
      </c>
      <c r="AL190" s="114">
        <v>194000</v>
      </c>
      <c r="AM190" s="195">
        <f t="shared" ref="AM190:AM195" si="117">AK190/AL190</f>
        <v>2.1855670103092784E-3</v>
      </c>
      <c r="AN190" s="316">
        <f t="shared" si="105"/>
        <v>676</v>
      </c>
      <c r="AO190" s="1128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16"/>
      <c r="BA190" s="1114"/>
      <c r="BB190" s="195"/>
      <c r="BC190" s="1114"/>
      <c r="BD190" s="1114"/>
      <c r="BE190" s="195"/>
      <c r="BF190" s="1114"/>
      <c r="BG190" s="1114"/>
      <c r="BH190" s="1114"/>
      <c r="BI190" s="1114"/>
      <c r="BJ190" s="195"/>
      <c r="BK190" s="195"/>
      <c r="BL190" s="195"/>
      <c r="BM190" s="1114"/>
      <c r="BN190" s="195"/>
      <c r="BO190" s="1114"/>
      <c r="BP190" s="1114"/>
      <c r="BQ190" s="195"/>
      <c r="BR190" s="195"/>
      <c r="BS190" s="195"/>
      <c r="BT190" s="1114"/>
      <c r="BU190" s="176"/>
      <c r="BV190" s="176"/>
      <c r="BW190" s="176"/>
      <c r="BX190" s="1115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14"/>
      <c r="CY190" s="176"/>
      <c r="CZ190" s="195"/>
      <c r="DA190" s="1116"/>
      <c r="DB190" s="1116"/>
      <c r="DC190" s="195"/>
    </row>
    <row r="191" spans="1:107" ht="16.5" customHeight="1">
      <c r="A191" s="1450"/>
      <c r="B191" s="1455"/>
      <c r="C191" s="473" t="s">
        <v>88</v>
      </c>
      <c r="D191" s="807" t="s">
        <v>137</v>
      </c>
      <c r="E191" s="307" t="s">
        <v>39</v>
      </c>
      <c r="F191" s="321" t="s">
        <v>67</v>
      </c>
      <c r="G191" s="323">
        <f t="shared" si="111"/>
        <v>731.76297284800012</v>
      </c>
      <c r="H191" s="87">
        <v>994.7</v>
      </c>
      <c r="I191" s="175">
        <f t="shared" si="94"/>
        <v>1.3593199395272171</v>
      </c>
      <c r="J191" s="360" t="s">
        <v>41</v>
      </c>
      <c r="K191" s="156" t="s">
        <v>41</v>
      </c>
      <c r="L191" s="328">
        <v>424</v>
      </c>
      <c r="M191" s="328">
        <v>676</v>
      </c>
      <c r="N191" s="173" t="s">
        <v>41</v>
      </c>
      <c r="O191" s="173" t="s">
        <v>41</v>
      </c>
      <c r="P191" s="162">
        <f t="shared" si="97"/>
        <v>1307.1707999999999</v>
      </c>
      <c r="Q191" s="173">
        <f t="shared" si="108"/>
        <v>862.80439999999999</v>
      </c>
      <c r="R191" s="156">
        <v>194000</v>
      </c>
      <c r="S191" s="157" t="s">
        <v>41</v>
      </c>
      <c r="T191" s="360">
        <f t="shared" si="113"/>
        <v>561.07999999999993</v>
      </c>
      <c r="U191" s="173">
        <f t="shared" si="112"/>
        <v>207.82920000000004</v>
      </c>
      <c r="V191" s="173">
        <f t="shared" si="99"/>
        <v>652.19560000000001</v>
      </c>
      <c r="W191" s="328">
        <v>194000</v>
      </c>
      <c r="X191" s="500">
        <f t="shared" si="115"/>
        <v>483.01186326600663</v>
      </c>
      <c r="Y191" s="328">
        <v>194000</v>
      </c>
      <c r="Z191" s="500">
        <f t="shared" si="114"/>
        <v>2.4897518725051889E-3</v>
      </c>
      <c r="AA191" s="463">
        <f t="shared" si="101"/>
        <v>676</v>
      </c>
      <c r="AB191" s="367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16"/>
        <v>8.9699999999999989</v>
      </c>
      <c r="AI191" s="52">
        <v>1515</v>
      </c>
      <c r="AJ191" s="175">
        <f t="shared" si="107"/>
        <v>207.82920000000004</v>
      </c>
      <c r="AK191" s="283">
        <v>424</v>
      </c>
      <c r="AL191" s="114">
        <v>194000</v>
      </c>
      <c r="AM191" s="195">
        <f t="shared" si="117"/>
        <v>2.1855670103092784E-3</v>
      </c>
      <c r="AN191" s="316">
        <f t="shared" si="105"/>
        <v>676</v>
      </c>
      <c r="AO191" s="1128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16"/>
      <c r="BA191" s="1114"/>
      <c r="BB191" s="195"/>
      <c r="BC191" s="1114"/>
      <c r="BD191" s="1114"/>
      <c r="BE191" s="195"/>
      <c r="BF191" s="1114"/>
      <c r="BG191" s="1114"/>
      <c r="BH191" s="1114"/>
      <c r="BI191" s="1114"/>
      <c r="BJ191" s="195"/>
      <c r="BK191" s="195"/>
      <c r="BL191" s="195"/>
      <c r="BM191" s="1114"/>
      <c r="BN191" s="195"/>
      <c r="BO191" s="1114"/>
      <c r="BP191" s="1114"/>
      <c r="BQ191" s="195"/>
      <c r="BR191" s="195"/>
      <c r="BS191" s="195"/>
      <c r="BT191" s="1114"/>
      <c r="BU191" s="176"/>
      <c r="BV191" s="176"/>
      <c r="BW191" s="176"/>
      <c r="BX191" s="1115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14"/>
      <c r="CY191" s="176"/>
      <c r="CZ191" s="195"/>
      <c r="DA191" s="1116"/>
      <c r="DB191" s="1116"/>
      <c r="DC191" s="195"/>
    </row>
    <row r="192" spans="1:107" ht="16.5" customHeight="1">
      <c r="A192" s="1450"/>
      <c r="B192" s="1455"/>
      <c r="C192" s="473" t="s">
        <v>88</v>
      </c>
      <c r="D192" s="807" t="s">
        <v>176</v>
      </c>
      <c r="E192" s="307" t="s">
        <v>39</v>
      </c>
      <c r="F192" s="321" t="s">
        <v>67</v>
      </c>
      <c r="G192" s="323">
        <f t="shared" si="111"/>
        <v>424.03300454400005</v>
      </c>
      <c r="H192" s="87">
        <v>404.6</v>
      </c>
      <c r="I192" s="175">
        <f t="shared" si="94"/>
        <v>0.95417100948333478</v>
      </c>
      <c r="J192" s="360" t="s">
        <v>41</v>
      </c>
      <c r="K192" s="156" t="s">
        <v>41</v>
      </c>
      <c r="L192" s="328">
        <v>366</v>
      </c>
      <c r="M192" s="328">
        <v>648</v>
      </c>
      <c r="N192" s="173" t="s">
        <v>41</v>
      </c>
      <c r="O192" s="173" t="s">
        <v>41</v>
      </c>
      <c r="P192" s="162">
        <f t="shared" si="97"/>
        <v>961.2127999999999</v>
      </c>
      <c r="Q192" s="173">
        <f t="shared" si="108"/>
        <v>837.55839999999989</v>
      </c>
      <c r="R192" s="156">
        <v>193000</v>
      </c>
      <c r="S192" s="157" t="s">
        <v>41</v>
      </c>
      <c r="T192" s="360">
        <f t="shared" si="113"/>
        <v>537.83999999999992</v>
      </c>
      <c r="U192" s="173">
        <f t="shared" si="112"/>
        <v>94.787200000000098</v>
      </c>
      <c r="V192" s="173">
        <f t="shared" si="99"/>
        <v>218.44160000000008</v>
      </c>
      <c r="W192" s="328">
        <v>193000</v>
      </c>
      <c r="X192" s="500">
        <f t="shared" si="115"/>
        <v>401.54640581818182</v>
      </c>
      <c r="Y192" s="328">
        <v>193000</v>
      </c>
      <c r="Z192" s="500">
        <f t="shared" si="114"/>
        <v>2.0805513254828073E-3</v>
      </c>
      <c r="AA192" s="463">
        <f t="shared" si="101"/>
        <v>648</v>
      </c>
      <c r="AB192" s="367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16"/>
        <v>6.68</v>
      </c>
      <c r="AI192" s="52">
        <v>1056</v>
      </c>
      <c r="AJ192" s="175">
        <f t="shared" si="107"/>
        <v>94.787200000000098</v>
      </c>
      <c r="AK192" s="283">
        <v>366</v>
      </c>
      <c r="AL192" s="114">
        <v>193000</v>
      </c>
      <c r="AM192" s="195">
        <f t="shared" si="117"/>
        <v>1.8963730569948186E-3</v>
      </c>
      <c r="AN192" s="316">
        <f t="shared" si="105"/>
        <v>648</v>
      </c>
      <c r="AO192" s="1128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16"/>
      <c r="BA192" s="1114"/>
      <c r="BB192" s="195"/>
      <c r="BC192" s="1114"/>
      <c r="BD192" s="1114"/>
      <c r="BE192" s="195"/>
      <c r="BF192" s="1114"/>
      <c r="BG192" s="1114"/>
      <c r="BH192" s="1114"/>
      <c r="BI192" s="1114"/>
      <c r="BJ192" s="195"/>
      <c r="BK192" s="195"/>
      <c r="BL192" s="195"/>
      <c r="BM192" s="1114"/>
      <c r="BN192" s="195"/>
      <c r="BO192" s="1114"/>
      <c r="BP192" s="1114"/>
      <c r="BQ192" s="195"/>
      <c r="BR192" s="195"/>
      <c r="BS192" s="195"/>
      <c r="BT192" s="1114"/>
      <c r="BU192" s="176"/>
      <c r="BV192" s="176"/>
      <c r="BW192" s="176"/>
      <c r="BX192" s="1115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14"/>
      <c r="CY192" s="176"/>
      <c r="CZ192" s="195"/>
      <c r="DA192" s="1116"/>
      <c r="DB192" s="1116"/>
      <c r="DC192" s="195"/>
    </row>
    <row r="193" spans="1:131" ht="16.5" customHeight="1">
      <c r="A193" s="1450"/>
      <c r="B193" s="1455"/>
      <c r="C193" s="473" t="s">
        <v>88</v>
      </c>
      <c r="D193" s="807" t="s">
        <v>177</v>
      </c>
      <c r="E193" s="307" t="s">
        <v>39</v>
      </c>
      <c r="F193" s="321" t="s">
        <v>67</v>
      </c>
      <c r="G193" s="323">
        <f t="shared" si="111"/>
        <v>427.81961625599996</v>
      </c>
      <c r="H193" s="87">
        <v>413.1</v>
      </c>
      <c r="I193" s="175">
        <f t="shared" si="94"/>
        <v>0.96559387251847761</v>
      </c>
      <c r="J193" s="360" t="s">
        <v>41</v>
      </c>
      <c r="K193" s="156" t="s">
        <v>41</v>
      </c>
      <c r="L193" s="328">
        <v>366</v>
      </c>
      <c r="M193" s="328">
        <v>648</v>
      </c>
      <c r="N193" s="173" t="s">
        <v>41</v>
      </c>
      <c r="O193" s="173" t="s">
        <v>41</v>
      </c>
      <c r="P193" s="162">
        <f t="shared" si="97"/>
        <v>973.15920000000006</v>
      </c>
      <c r="Q193" s="173">
        <f t="shared" si="108"/>
        <v>846.82159999999999</v>
      </c>
      <c r="R193" s="156">
        <v>193000</v>
      </c>
      <c r="S193" s="157" t="s">
        <v>41</v>
      </c>
      <c r="T193" s="360">
        <f t="shared" si="113"/>
        <v>537.83999999999992</v>
      </c>
      <c r="U193" s="173">
        <f t="shared" si="112"/>
        <v>92.840799999999945</v>
      </c>
      <c r="V193" s="173">
        <f t="shared" si="99"/>
        <v>219.17839999999995</v>
      </c>
      <c r="W193" s="328">
        <v>193000</v>
      </c>
      <c r="X193" s="500">
        <f t="shared" si="115"/>
        <v>401.33172256660407</v>
      </c>
      <c r="Y193" s="328">
        <v>193000</v>
      </c>
      <c r="Z193" s="500">
        <f t="shared" si="114"/>
        <v>2.0794389770290365E-3</v>
      </c>
      <c r="AA193" s="463">
        <f t="shared" si="101"/>
        <v>648</v>
      </c>
      <c r="AB193" s="367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16"/>
        <v>6.71</v>
      </c>
      <c r="AI193" s="52">
        <v>1066</v>
      </c>
      <c r="AJ193" s="175">
        <f t="shared" si="107"/>
        <v>92.840799999999945</v>
      </c>
      <c r="AK193" s="283">
        <v>366</v>
      </c>
      <c r="AL193" s="114">
        <v>193000</v>
      </c>
      <c r="AM193" s="195">
        <f t="shared" si="117"/>
        <v>1.8963730569948186E-3</v>
      </c>
      <c r="AN193" s="316">
        <f t="shared" si="105"/>
        <v>648</v>
      </c>
      <c r="AO193" s="1128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16"/>
      <c r="BA193" s="1114"/>
      <c r="BB193" s="195"/>
      <c r="BC193" s="1114"/>
      <c r="BD193" s="1114"/>
      <c r="BE193" s="195"/>
      <c r="BF193" s="1114"/>
      <c r="BG193" s="1114"/>
      <c r="BH193" s="1114"/>
      <c r="BI193" s="1114"/>
      <c r="BJ193" s="195"/>
      <c r="BK193" s="195"/>
      <c r="BL193" s="195"/>
      <c r="BM193" s="1114"/>
      <c r="BN193" s="195"/>
      <c r="BO193" s="1114"/>
      <c r="BP193" s="1114"/>
      <c r="BQ193" s="195"/>
      <c r="BR193" s="195"/>
      <c r="BS193" s="195"/>
      <c r="BT193" s="1114"/>
      <c r="BU193" s="176"/>
      <c r="BV193" s="176"/>
      <c r="BW193" s="176"/>
      <c r="BX193" s="1115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14"/>
      <c r="CY193" s="176"/>
      <c r="CZ193" s="195"/>
      <c r="DA193" s="1116"/>
      <c r="DB193" s="1116"/>
      <c r="DC193" s="195"/>
    </row>
    <row r="194" spans="1:131" ht="15.75" customHeight="1">
      <c r="A194" s="1450"/>
      <c r="B194" s="1455"/>
      <c r="C194" s="473" t="s">
        <v>88</v>
      </c>
      <c r="D194" s="807" t="s">
        <v>138</v>
      </c>
      <c r="E194" s="307" t="s">
        <v>39</v>
      </c>
      <c r="F194" s="321" t="s">
        <v>67</v>
      </c>
      <c r="G194" s="323">
        <f t="shared" si="111"/>
        <v>1067.8226923040002</v>
      </c>
      <c r="H194" s="87">
        <v>1414.1</v>
      </c>
      <c r="I194" s="175">
        <f t="shared" si="94"/>
        <v>1.3242835258996515</v>
      </c>
      <c r="J194" s="360" t="s">
        <v>41</v>
      </c>
      <c r="K194" s="156" t="s">
        <v>41</v>
      </c>
      <c r="L194" s="328">
        <v>443</v>
      </c>
      <c r="M194" s="328">
        <v>678</v>
      </c>
      <c r="N194" s="173" t="s">
        <v>41</v>
      </c>
      <c r="O194" s="173" t="s">
        <v>41</v>
      </c>
      <c r="P194" s="162">
        <f t="shared" si="97"/>
        <v>1800.9368000000004</v>
      </c>
      <c r="Q194" s="173">
        <f t="shared" si="108"/>
        <v>1228.7704000000003</v>
      </c>
      <c r="R194" s="156">
        <v>194000</v>
      </c>
      <c r="S194" s="157" t="s">
        <v>41</v>
      </c>
      <c r="T194" s="360">
        <f t="shared" si="113"/>
        <v>562.74</v>
      </c>
      <c r="U194" s="173">
        <f t="shared" si="112"/>
        <v>358.06319999999971</v>
      </c>
      <c r="V194" s="173">
        <f t="shared" si="99"/>
        <v>930.22959999999978</v>
      </c>
      <c r="W194" s="328">
        <v>194000</v>
      </c>
      <c r="X194" s="500">
        <f t="shared" si="115"/>
        <v>494.59133501806394</v>
      </c>
      <c r="Y194" s="328">
        <v>194000</v>
      </c>
      <c r="Z194" s="500">
        <f t="shared" si="114"/>
        <v>2.5494398712271335E-3</v>
      </c>
      <c r="AA194" s="463">
        <f t="shared" si="101"/>
        <v>678</v>
      </c>
      <c r="AB194" s="367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16"/>
        <v>12.48</v>
      </c>
      <c r="AI194" s="52">
        <v>2159</v>
      </c>
      <c r="AJ194" s="175">
        <f t="shared" si="107"/>
        <v>358.06319999999971</v>
      </c>
      <c r="AK194" s="283">
        <v>443</v>
      </c>
      <c r="AL194" s="114">
        <v>194000</v>
      </c>
      <c r="AM194" s="195">
        <f t="shared" si="117"/>
        <v>2.2835051546391751E-3</v>
      </c>
      <c r="AN194" s="316">
        <f t="shared" si="105"/>
        <v>678</v>
      </c>
      <c r="AO194" s="1128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16"/>
      <c r="BA194" s="1114"/>
      <c r="BB194" s="195"/>
      <c r="BC194" s="1114"/>
      <c r="BD194" s="1114"/>
      <c r="BE194" s="195"/>
      <c r="BF194" s="1114"/>
      <c r="BG194" s="1114"/>
      <c r="BH194" s="1114"/>
      <c r="BI194" s="1114"/>
      <c r="BJ194" s="195"/>
      <c r="BK194" s="195"/>
      <c r="BL194" s="195"/>
      <c r="BM194" s="1114"/>
      <c r="BN194" s="195"/>
      <c r="BO194" s="1114"/>
      <c r="BP194" s="1114"/>
      <c r="BQ194" s="195"/>
      <c r="BR194" s="195"/>
      <c r="BS194" s="195"/>
      <c r="BT194" s="1114"/>
      <c r="BU194" s="176"/>
      <c r="BV194" s="176"/>
      <c r="BW194" s="176"/>
      <c r="BX194" s="1115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14"/>
      <c r="CY194" s="176"/>
      <c r="CZ194" s="195"/>
      <c r="DA194" s="1116"/>
      <c r="DB194" s="1116"/>
      <c r="DC194" s="195"/>
    </row>
    <row r="195" spans="1:131" ht="16.5" customHeight="1">
      <c r="A195" s="1451"/>
      <c r="B195" s="1395"/>
      <c r="C195" s="799" t="s">
        <v>88</v>
      </c>
      <c r="D195" s="808" t="s">
        <v>138</v>
      </c>
      <c r="E195" s="307" t="s">
        <v>39</v>
      </c>
      <c r="F195" s="321" t="s">
        <v>67</v>
      </c>
      <c r="G195" s="324">
        <f t="shared" si="111"/>
        <v>1074.918948624</v>
      </c>
      <c r="H195" s="88">
        <v>1387.8</v>
      </c>
      <c r="I195" s="182">
        <f t="shared" si="94"/>
        <v>1.2910740868197719</v>
      </c>
      <c r="J195" s="362" t="s">
        <v>41</v>
      </c>
      <c r="K195" s="356" t="s">
        <v>41</v>
      </c>
      <c r="L195" s="362">
        <v>443</v>
      </c>
      <c r="M195" s="362">
        <v>678</v>
      </c>
      <c r="N195" s="179" t="s">
        <v>41</v>
      </c>
      <c r="O195" s="179" t="s">
        <v>41</v>
      </c>
      <c r="P195" s="162">
        <f t="shared" si="97"/>
        <v>1812.3768</v>
      </c>
      <c r="Q195" s="173">
        <f>P195-8*(2*AF195*AF195)</f>
        <v>1230.6024</v>
      </c>
      <c r="R195" s="356">
        <v>194000</v>
      </c>
      <c r="S195" s="362" t="s">
        <v>41</v>
      </c>
      <c r="T195" s="362">
        <f t="shared" si="113"/>
        <v>562.74</v>
      </c>
      <c r="U195" s="173">
        <f t="shared" si="112"/>
        <v>359.62319999999988</v>
      </c>
      <c r="V195" s="173">
        <f t="shared" si="99"/>
        <v>941.3975999999999</v>
      </c>
      <c r="W195" s="362">
        <v>194000</v>
      </c>
      <c r="X195" s="500">
        <f t="shared" si="115"/>
        <v>494.89822680662979</v>
      </c>
      <c r="Y195" s="362">
        <v>194000</v>
      </c>
      <c r="Z195" s="500">
        <f t="shared" si="114"/>
        <v>2.5510217876630404E-3</v>
      </c>
      <c r="AA195" s="471">
        <f t="shared" si="101"/>
        <v>678</v>
      </c>
      <c r="AB195" s="354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16"/>
        <v>12.530000000000001</v>
      </c>
      <c r="AI195" s="52">
        <v>2172</v>
      </c>
      <c r="AJ195" s="175">
        <f t="shared" si="107"/>
        <v>359.62319999999988</v>
      </c>
      <c r="AK195" s="283">
        <v>443</v>
      </c>
      <c r="AL195" s="114">
        <v>194000</v>
      </c>
      <c r="AM195" s="227">
        <f t="shared" si="117"/>
        <v>2.2835051546391751E-3</v>
      </c>
      <c r="AN195" s="316">
        <f t="shared" si="105"/>
        <v>678</v>
      </c>
      <c r="AO195" s="1119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16"/>
      <c r="BA195" s="1114"/>
      <c r="BB195" s="195"/>
      <c r="BC195" s="1114"/>
      <c r="BD195" s="1114"/>
      <c r="BE195" s="195"/>
      <c r="BF195" s="1114"/>
      <c r="BG195" s="1114"/>
      <c r="BH195" s="1114"/>
      <c r="BI195" s="1114"/>
      <c r="BJ195" s="195"/>
      <c r="BK195" s="195"/>
      <c r="BL195" s="195"/>
      <c r="BM195" s="1114"/>
      <c r="BN195" s="195"/>
      <c r="BO195" s="1114"/>
      <c r="BP195" s="1114"/>
      <c r="BQ195" s="195"/>
      <c r="BR195" s="195"/>
      <c r="BS195" s="195"/>
      <c r="BT195" s="1114"/>
      <c r="BU195" s="176"/>
      <c r="BV195" s="176"/>
      <c r="BW195" s="176"/>
      <c r="BX195" s="1115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14"/>
      <c r="CY195" s="176"/>
      <c r="CZ195" s="195"/>
      <c r="DA195" s="1116"/>
      <c r="DB195" s="1116"/>
      <c r="DC195" s="195"/>
    </row>
    <row r="196" spans="1:131" s="491" customFormat="1" ht="15" customHeight="1">
      <c r="A196" s="1449" t="s">
        <v>109</v>
      </c>
      <c r="B196" s="1452">
        <v>1.4318</v>
      </c>
      <c r="C196" s="800" t="s">
        <v>88</v>
      </c>
      <c r="D196" s="809" t="s">
        <v>139</v>
      </c>
      <c r="E196" s="311" t="s">
        <v>39</v>
      </c>
      <c r="F196" s="16" t="s">
        <v>67</v>
      </c>
      <c r="G196" s="430">
        <f t="shared" si="111"/>
        <v>654.98651983999991</v>
      </c>
      <c r="H196" s="87">
        <v>595</v>
      </c>
      <c r="I196" s="435">
        <f t="shared" si="94"/>
        <v>0.90841564211939285</v>
      </c>
      <c r="J196" s="382" t="s">
        <v>41</v>
      </c>
      <c r="K196" s="221" t="s">
        <v>41</v>
      </c>
      <c r="L196" s="382">
        <v>520</v>
      </c>
      <c r="M196" s="382">
        <v>830</v>
      </c>
      <c r="N196" s="218" t="s">
        <v>41</v>
      </c>
      <c r="O196" s="218" t="s">
        <v>41</v>
      </c>
      <c r="P196" s="172">
        <f t="shared" si="97"/>
        <v>1053.1327999999999</v>
      </c>
      <c r="Q196" s="218">
        <f>P196-8*(2*AF196*AF196)</f>
        <v>902.33439999999985</v>
      </c>
      <c r="R196" s="221">
        <v>200000</v>
      </c>
      <c r="S196" s="382" t="s">
        <v>41</v>
      </c>
      <c r="T196" s="172">
        <f t="shared" si="113"/>
        <v>688.9</v>
      </c>
      <c r="U196" s="218">
        <f t="shared" si="112"/>
        <v>118.86720000000014</v>
      </c>
      <c r="V196" s="218">
        <f t="shared" si="99"/>
        <v>269.66560000000015</v>
      </c>
      <c r="W196" s="382">
        <v>195000</v>
      </c>
      <c r="X196" s="541">
        <f t="shared" si="115"/>
        <v>558.8622182935153</v>
      </c>
      <c r="Y196" s="434">
        <v>195000</v>
      </c>
      <c r="Z196" s="541">
        <f t="shared" ref="Z196:Z201" si="118">X196/Y196</f>
        <v>2.8659600938128992E-3</v>
      </c>
      <c r="AA196" s="543">
        <f t="shared" si="101"/>
        <v>830</v>
      </c>
      <c r="AB196" s="222"/>
      <c r="AC196" s="3">
        <v>400</v>
      </c>
      <c r="AD196" s="55">
        <v>120</v>
      </c>
      <c r="AE196" s="75">
        <v>79.8</v>
      </c>
      <c r="AF196" s="374">
        <v>3.07</v>
      </c>
      <c r="AG196" s="135">
        <v>4</v>
      </c>
      <c r="AH196" s="272">
        <f t="shared" ref="AH196:AH205" si="119">AF196+AG196</f>
        <v>7.07</v>
      </c>
      <c r="AI196" s="55">
        <v>1172</v>
      </c>
      <c r="AJ196" s="431">
        <f>AI196-2*(AD196-2*(AF196+AG196))*AF196-2*(AE196-2*(AF196+AG196))*AF196</f>
        <v>118.86720000000014</v>
      </c>
      <c r="AK196" s="269">
        <f>L196</f>
        <v>520</v>
      </c>
      <c r="AL196" s="1148">
        <f>R196</f>
        <v>200000</v>
      </c>
      <c r="AM196" s="218">
        <f t="shared" ref="AM196:AM201" si="120">AK196/AL196</f>
        <v>2.5999999999999999E-3</v>
      </c>
      <c r="AN196" s="315">
        <f t="shared" si="105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16"/>
      <c r="BA196" s="1114"/>
      <c r="BB196" s="195"/>
      <c r="BC196" s="1114"/>
      <c r="BD196" s="1114"/>
      <c r="BE196" s="195"/>
      <c r="BF196" s="1114"/>
      <c r="BG196" s="1114"/>
      <c r="BH196" s="1114"/>
      <c r="BI196" s="1114"/>
      <c r="BJ196" s="195"/>
      <c r="BK196" s="195"/>
      <c r="BL196" s="195"/>
      <c r="BM196" s="1114"/>
      <c r="BN196" s="195"/>
      <c r="BO196" s="1114"/>
      <c r="BP196" s="1114"/>
      <c r="BQ196" s="195"/>
      <c r="BR196" s="195"/>
      <c r="BS196" s="195"/>
      <c r="BT196" s="1114"/>
      <c r="BU196" s="176"/>
      <c r="BV196" s="176"/>
      <c r="BW196" s="176"/>
      <c r="BX196" s="1115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14"/>
      <c r="CY196" s="176"/>
      <c r="CZ196" s="195"/>
      <c r="DA196" s="1116"/>
      <c r="DB196" s="1116"/>
      <c r="DC196" s="195"/>
    </row>
    <row r="197" spans="1:131" s="491" customFormat="1" ht="15" customHeight="1">
      <c r="A197" s="1450"/>
      <c r="B197" s="1453"/>
      <c r="C197" s="473" t="s">
        <v>88</v>
      </c>
      <c r="D197" s="807" t="s">
        <v>139</v>
      </c>
      <c r="E197" s="309" t="s">
        <v>39</v>
      </c>
      <c r="F197" s="15" t="s">
        <v>67</v>
      </c>
      <c r="G197" s="430">
        <f t="shared" si="111"/>
        <v>778.71475945600002</v>
      </c>
      <c r="H197" s="87">
        <v>645</v>
      </c>
      <c r="I197" s="435">
        <f t="shared" si="94"/>
        <v>0.82828788355133864</v>
      </c>
      <c r="J197" s="328" t="s">
        <v>41</v>
      </c>
      <c r="K197" s="156" t="s">
        <v>41</v>
      </c>
      <c r="L197" s="328">
        <v>634</v>
      </c>
      <c r="M197" s="328">
        <v>958</v>
      </c>
      <c r="N197" s="195" t="s">
        <v>41</v>
      </c>
      <c r="O197" s="195" t="s">
        <v>41</v>
      </c>
      <c r="P197" s="176">
        <f t="shared" si="97"/>
        <v>1056.0672</v>
      </c>
      <c r="Q197" s="195">
        <f t="shared" si="108"/>
        <v>906.24959999999999</v>
      </c>
      <c r="R197" s="156">
        <v>190500</v>
      </c>
      <c r="S197" s="328" t="s">
        <v>41</v>
      </c>
      <c r="T197" s="328">
        <f t="shared" si="113"/>
        <v>795.14</v>
      </c>
      <c r="U197" s="195">
        <f t="shared" si="112"/>
        <v>106.93280000000004</v>
      </c>
      <c r="V197" s="195">
        <f t="shared" si="99"/>
        <v>256.75040000000001</v>
      </c>
      <c r="W197" s="328">
        <v>190000</v>
      </c>
      <c r="X197" s="540">
        <f>((L197*Q197)+(T197*V197))/(Q197+V197)</f>
        <v>669.57416978159927</v>
      </c>
      <c r="Y197" s="157">
        <v>190000</v>
      </c>
      <c r="Z197" s="540">
        <f t="shared" si="118"/>
        <v>3.524074577797891E-3</v>
      </c>
      <c r="AA197" s="543">
        <f t="shared" si="101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 t="shared" si="119"/>
        <v>7.0600000000000005</v>
      </c>
      <c r="AI197" s="52">
        <v>1163</v>
      </c>
      <c r="AJ197" s="435">
        <f t="shared" si="107"/>
        <v>106.93280000000004</v>
      </c>
      <c r="AK197" s="270">
        <f>L197</f>
        <v>634</v>
      </c>
      <c r="AL197" s="119">
        <f>R197</f>
        <v>190500</v>
      </c>
      <c r="AM197" s="195">
        <f t="shared" si="120"/>
        <v>3.3280839895013124E-3</v>
      </c>
      <c r="AN197" s="316">
        <f t="shared" si="105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16"/>
      <c r="BA197" s="1114"/>
      <c r="BB197" s="195"/>
      <c r="BC197" s="1114"/>
      <c r="BD197" s="1114"/>
      <c r="BE197" s="195"/>
      <c r="BF197" s="1114"/>
      <c r="BG197" s="1114"/>
      <c r="BH197" s="1114"/>
      <c r="BI197" s="1114"/>
      <c r="BJ197" s="195"/>
      <c r="BK197" s="195"/>
      <c r="BL197" s="195"/>
      <c r="BM197" s="1114"/>
      <c r="BN197" s="195"/>
      <c r="BO197" s="1114"/>
      <c r="BP197" s="1114"/>
      <c r="BQ197" s="195"/>
      <c r="BR197" s="195"/>
      <c r="BS197" s="195"/>
      <c r="BT197" s="1114"/>
      <c r="BU197" s="176"/>
      <c r="BV197" s="176"/>
      <c r="BW197" s="176"/>
      <c r="BX197" s="1115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14"/>
      <c r="CY197" s="176"/>
      <c r="CZ197" s="195"/>
      <c r="DA197" s="1116"/>
      <c r="DB197" s="1116"/>
      <c r="DC197" s="195"/>
    </row>
    <row r="198" spans="1:131" s="491" customFormat="1" ht="15" customHeight="1">
      <c r="A198" s="1450"/>
      <c r="B198" s="1453"/>
      <c r="C198" s="473" t="s">
        <v>88</v>
      </c>
      <c r="D198" s="807" t="s">
        <v>140</v>
      </c>
      <c r="E198" s="309" t="s">
        <v>39</v>
      </c>
      <c r="F198" s="15" t="s">
        <v>67</v>
      </c>
      <c r="G198" s="430">
        <f t="shared" si="111"/>
        <v>658.0895804160001</v>
      </c>
      <c r="H198" s="87">
        <v>560</v>
      </c>
      <c r="I198" s="435">
        <f t="shared" si="94"/>
        <v>0.85094798134625615</v>
      </c>
      <c r="J198" s="328" t="s">
        <v>41</v>
      </c>
      <c r="K198" s="156" t="s">
        <v>41</v>
      </c>
      <c r="L198" s="328">
        <v>526</v>
      </c>
      <c r="M198" s="328">
        <v>828</v>
      </c>
      <c r="N198" s="195" t="s">
        <v>41</v>
      </c>
      <c r="O198" s="195" t="s">
        <v>41</v>
      </c>
      <c r="P198" s="176">
        <f t="shared" si="97"/>
        <v>1049.6112000000001</v>
      </c>
      <c r="Q198" s="195">
        <f t="shared" si="108"/>
        <v>896.84160000000008</v>
      </c>
      <c r="R198" s="156">
        <v>199500</v>
      </c>
      <c r="S198" s="328" t="s">
        <v>41</v>
      </c>
      <c r="T198" s="328">
        <f t="shared" si="113"/>
        <v>687.24</v>
      </c>
      <c r="U198" s="195">
        <f t="shared" si="112"/>
        <v>118.3888</v>
      </c>
      <c r="V198" s="195">
        <f t="shared" si="99"/>
        <v>271.15840000000003</v>
      </c>
      <c r="W198" s="328">
        <v>199000</v>
      </c>
      <c r="X198" s="540">
        <f>((L198*Q198)+(T198*V198))/(Q198+V198)</f>
        <v>563.43285994520556</v>
      </c>
      <c r="Y198" s="157">
        <v>199000</v>
      </c>
      <c r="Z198" s="540">
        <f t="shared" si="118"/>
        <v>2.8313209042472643E-3</v>
      </c>
      <c r="AA198" s="543">
        <f t="shared" si="101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si="119"/>
        <v>7.59</v>
      </c>
      <c r="AI198" s="52">
        <v>1168</v>
      </c>
      <c r="AJ198" s="435">
        <f t="shared" si="107"/>
        <v>118.3888</v>
      </c>
      <c r="AK198" s="270">
        <f>L198</f>
        <v>526</v>
      </c>
      <c r="AL198" s="119">
        <f>R198</f>
        <v>199500</v>
      </c>
      <c r="AM198" s="195">
        <f t="shared" si="120"/>
        <v>2.6365914786967417E-3</v>
      </c>
      <c r="AN198" s="316">
        <f t="shared" si="105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16"/>
      <c r="BA198" s="1114"/>
      <c r="BB198" s="195"/>
      <c r="BC198" s="1114"/>
      <c r="BD198" s="1114"/>
      <c r="BE198" s="195"/>
      <c r="BF198" s="1114"/>
      <c r="BG198" s="1114"/>
      <c r="BH198" s="1114"/>
      <c r="BI198" s="1114"/>
      <c r="BJ198" s="195"/>
      <c r="BK198" s="195"/>
      <c r="BL198" s="195"/>
      <c r="BM198" s="1114"/>
      <c r="BN198" s="195"/>
      <c r="BO198" s="1114"/>
      <c r="BP198" s="1114"/>
      <c r="BQ198" s="195"/>
      <c r="BR198" s="195"/>
      <c r="BS198" s="195"/>
      <c r="BT198" s="1114"/>
      <c r="BU198" s="176"/>
      <c r="BV198" s="176"/>
      <c r="BW198" s="176"/>
      <c r="BX198" s="1115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14"/>
      <c r="CY198" s="176"/>
      <c r="CZ198" s="195"/>
      <c r="DA198" s="1116"/>
      <c r="DB198" s="1116"/>
      <c r="DC198" s="195"/>
    </row>
    <row r="199" spans="1:131" s="491" customFormat="1" ht="16.5" customHeight="1">
      <c r="A199" s="1451"/>
      <c r="B199" s="1454"/>
      <c r="C199" s="799" t="s">
        <v>88</v>
      </c>
      <c r="D199" s="808" t="s">
        <v>140</v>
      </c>
      <c r="E199" s="312" t="s">
        <v>39</v>
      </c>
      <c r="F199" s="122" t="s">
        <v>67</v>
      </c>
      <c r="G199" s="430">
        <f t="shared" si="111"/>
        <v>759.04995641599999</v>
      </c>
      <c r="H199" s="87">
        <v>642</v>
      </c>
      <c r="I199" s="435">
        <f t="shared" si="9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97"/>
        <v>1044.7872000000002</v>
      </c>
      <c r="Q199" s="227">
        <f t="shared" si="108"/>
        <v>896.92160000000024</v>
      </c>
      <c r="R199" s="229">
        <v>185500</v>
      </c>
      <c r="S199" s="230" t="s">
        <v>41</v>
      </c>
      <c r="T199" s="230">
        <f t="shared" si="113"/>
        <v>811.74</v>
      </c>
      <c r="U199" s="227">
        <f t="shared" si="112"/>
        <v>113.21279999999985</v>
      </c>
      <c r="V199" s="227">
        <f t="shared" si="99"/>
        <v>261.07839999999987</v>
      </c>
      <c r="W199" s="230">
        <v>186000</v>
      </c>
      <c r="X199" s="544">
        <f>((L199*Q199)+(T199*V199))/(Q199+V199)</f>
        <v>655.4835547633852</v>
      </c>
      <c r="Y199" s="244">
        <v>186000</v>
      </c>
      <c r="Z199" s="544">
        <f t="shared" si="118"/>
        <v>3.5241051331364797E-3</v>
      </c>
      <c r="AA199" s="546">
        <f t="shared" si="101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19"/>
        <v>7.04</v>
      </c>
      <c r="AI199" s="56">
        <v>1158</v>
      </c>
      <c r="AJ199" s="436">
        <f t="shared" si="107"/>
        <v>113.21279999999985</v>
      </c>
      <c r="AK199" s="271">
        <f>L199</f>
        <v>610</v>
      </c>
      <c r="AL199" s="70">
        <f>R199</f>
        <v>185500</v>
      </c>
      <c r="AM199" s="227">
        <f t="shared" si="120"/>
        <v>3.2884097035040432E-3</v>
      </c>
      <c r="AN199" s="316">
        <f t="shared" si="105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16"/>
      <c r="BA199" s="1114"/>
      <c r="BB199" s="195"/>
      <c r="BC199" s="1114"/>
      <c r="BD199" s="1114"/>
      <c r="BE199" s="195"/>
      <c r="BF199" s="1114"/>
      <c r="BG199" s="1114"/>
      <c r="BH199" s="1114"/>
      <c r="BI199" s="1114"/>
      <c r="BJ199" s="195"/>
      <c r="BK199" s="195"/>
      <c r="BL199" s="195"/>
      <c r="BM199" s="1114"/>
      <c r="BN199" s="195"/>
      <c r="BO199" s="1114"/>
      <c r="BP199" s="1114"/>
      <c r="BQ199" s="195"/>
      <c r="BR199" s="195"/>
      <c r="BS199" s="195"/>
      <c r="BT199" s="1114"/>
      <c r="BU199" s="176"/>
      <c r="BV199" s="176"/>
      <c r="BW199" s="176"/>
      <c r="BX199" s="1115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14"/>
      <c r="CY199" s="176"/>
      <c r="CZ199" s="195"/>
      <c r="DA199" s="1116"/>
      <c r="DB199" s="1116"/>
      <c r="DC199" s="195"/>
    </row>
    <row r="200" spans="1:131" ht="13.15">
      <c r="A200" s="1353" t="s">
        <v>216</v>
      </c>
      <c r="B200" s="1432" t="s">
        <v>158</v>
      </c>
      <c r="C200" s="473" t="s">
        <v>127</v>
      </c>
      <c r="D200" s="810" t="s">
        <v>159</v>
      </c>
      <c r="E200" s="309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8" t="s">
        <v>41</v>
      </c>
      <c r="K200" s="156" t="s">
        <v>41</v>
      </c>
      <c r="L200" s="328">
        <v>734</v>
      </c>
      <c r="M200" s="328">
        <v>817</v>
      </c>
      <c r="N200" s="195" t="s">
        <v>41</v>
      </c>
      <c r="O200" s="195" t="s">
        <v>41</v>
      </c>
      <c r="P200" s="162">
        <f t="shared" si="97"/>
        <v>672.73919999999998</v>
      </c>
      <c r="Q200" s="173" t="s">
        <v>41</v>
      </c>
      <c r="R200" s="156">
        <v>199500</v>
      </c>
      <c r="S200" s="360">
        <v>831</v>
      </c>
      <c r="T200" s="328" t="s">
        <v>41</v>
      </c>
      <c r="U200" s="173">
        <f t="shared" si="112"/>
        <v>127.06079999999994</v>
      </c>
      <c r="V200" s="173" t="s">
        <v>41</v>
      </c>
      <c r="W200" s="328">
        <v>213800</v>
      </c>
      <c r="X200" s="540">
        <f t="shared" ref="X200:X205" si="121">((L200*P200)+(S200*U200))/(P200+U200)</f>
        <v>749.40997449362339</v>
      </c>
      <c r="Y200" s="463">
        <f>((R200*P200)+(W200*U200))/(P200+U200)</f>
        <v>201771.77974493621</v>
      </c>
      <c r="Z200" s="500">
        <f t="shared" si="118"/>
        <v>3.7141466236803168E-3</v>
      </c>
      <c r="AA200" s="463">
        <f t="shared" si="101"/>
        <v>817</v>
      </c>
      <c r="AB200" s="464"/>
      <c r="AC200" s="294">
        <v>239.9</v>
      </c>
      <c r="AD200" s="360">
        <v>79.5</v>
      </c>
      <c r="AE200" s="246">
        <v>39</v>
      </c>
      <c r="AF200" s="360">
        <v>3.76</v>
      </c>
      <c r="AG200" s="360">
        <v>3.5</v>
      </c>
      <c r="AH200" s="273">
        <f t="shared" si="119"/>
        <v>7.26</v>
      </c>
      <c r="AI200" s="246">
        <v>799.8</v>
      </c>
      <c r="AJ200" s="175">
        <f t="shared" si="107"/>
        <v>127.06079999999994</v>
      </c>
      <c r="AK200" s="1121">
        <v>734</v>
      </c>
      <c r="AL200" s="1124">
        <v>199500</v>
      </c>
      <c r="AM200" s="173">
        <f t="shared" si="120"/>
        <v>3.6791979949874687E-3</v>
      </c>
      <c r="AN200" s="6">
        <f t="shared" si="105"/>
        <v>817</v>
      </c>
      <c r="AO200" s="314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16"/>
      <c r="BA200" s="1114"/>
      <c r="BB200" s="195"/>
      <c r="BC200" s="1114"/>
      <c r="BD200" s="1114"/>
      <c r="BE200" s="195"/>
      <c r="BF200" s="1114"/>
      <c r="BG200" s="1114"/>
      <c r="BH200" s="1114"/>
      <c r="BI200" s="1114"/>
      <c r="BJ200" s="195"/>
      <c r="BK200" s="195"/>
      <c r="BL200" s="195"/>
      <c r="BM200" s="1114"/>
      <c r="BN200" s="195"/>
      <c r="BO200" s="1114"/>
      <c r="BP200" s="1114"/>
      <c r="BQ200" s="195"/>
      <c r="BR200" s="195"/>
      <c r="BS200" s="195"/>
      <c r="BT200" s="1114"/>
      <c r="BU200" s="176"/>
      <c r="BV200" s="176"/>
      <c r="BW200" s="176"/>
      <c r="BX200" s="1114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14"/>
      <c r="CY200" s="176"/>
      <c r="CZ200" s="195"/>
      <c r="DA200" s="1116"/>
      <c r="DB200" s="1116"/>
      <c r="DC200" s="195"/>
      <c r="DP200" s="548"/>
      <c r="DW200" s="442"/>
      <c r="EA200" s="173"/>
    </row>
    <row r="201" spans="1:131" ht="13.15">
      <c r="A201" s="1353"/>
      <c r="B201" s="1432"/>
      <c r="C201" s="473" t="s">
        <v>222</v>
      </c>
      <c r="D201" s="810" t="s">
        <v>160</v>
      </c>
      <c r="E201" s="309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8" t="s">
        <v>41</v>
      </c>
      <c r="K201" s="156" t="s">
        <v>41</v>
      </c>
      <c r="L201" s="328">
        <v>734</v>
      </c>
      <c r="M201" s="328">
        <v>817</v>
      </c>
      <c r="N201" s="328" t="s">
        <v>41</v>
      </c>
      <c r="O201" s="328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0">
        <v>831</v>
      </c>
      <c r="T201" s="328" t="s">
        <v>41</v>
      </c>
      <c r="U201" s="173">
        <f t="shared" si="112"/>
        <v>153.02279999999993</v>
      </c>
      <c r="V201" s="173" t="s">
        <v>41</v>
      </c>
      <c r="W201" s="328">
        <v>213800</v>
      </c>
      <c r="X201" s="540">
        <f t="shared" si="121"/>
        <v>752.35214094955495</v>
      </c>
      <c r="Y201" s="463">
        <f>((R201*P201)+(W201*U201))/(P201+U201)</f>
        <v>202205.52181008903</v>
      </c>
      <c r="Z201" s="500">
        <f t="shared" si="118"/>
        <v>3.7207299494825979E-3</v>
      </c>
      <c r="AA201" s="463">
        <f t="shared" si="101"/>
        <v>817</v>
      </c>
      <c r="AB201" s="464"/>
      <c r="AC201" s="294">
        <v>237.8</v>
      </c>
      <c r="AD201" s="360">
        <v>79.5</v>
      </c>
      <c r="AE201" s="246">
        <v>39</v>
      </c>
      <c r="AF201" s="360">
        <v>3.81</v>
      </c>
      <c r="AG201" s="360">
        <v>4.3</v>
      </c>
      <c r="AH201" s="273">
        <f t="shared" si="119"/>
        <v>8.11</v>
      </c>
      <c r="AI201" s="246">
        <v>808.8</v>
      </c>
      <c r="AJ201" s="175">
        <f t="shared" si="107"/>
        <v>153.02279999999993</v>
      </c>
      <c r="AK201" s="1121">
        <v>734</v>
      </c>
      <c r="AL201" s="1124">
        <v>199500</v>
      </c>
      <c r="AM201" s="173">
        <f t="shared" si="120"/>
        <v>3.6791979949874687E-3</v>
      </c>
      <c r="AN201" s="316">
        <f t="shared" si="105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16"/>
      <c r="BA201" s="1114"/>
      <c r="BB201" s="195"/>
      <c r="BC201" s="1114"/>
      <c r="BD201" s="1114"/>
      <c r="BE201" s="195"/>
      <c r="BF201" s="1114"/>
      <c r="BG201" s="1114"/>
      <c r="BH201" s="1114"/>
      <c r="BI201" s="1114"/>
      <c r="BJ201" s="195"/>
      <c r="BK201" s="195"/>
      <c r="BL201" s="195"/>
      <c r="BM201" s="1114"/>
      <c r="BN201" s="195"/>
      <c r="BO201" s="1114"/>
      <c r="BP201" s="1114"/>
      <c r="BQ201" s="195"/>
      <c r="BR201" s="195"/>
      <c r="BS201" s="195"/>
      <c r="BT201" s="1114"/>
      <c r="BU201" s="176"/>
      <c r="BV201" s="176"/>
      <c r="BW201" s="176"/>
      <c r="BX201" s="1114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14"/>
      <c r="CY201" s="176"/>
      <c r="CZ201" s="195"/>
      <c r="DA201" s="1116"/>
      <c r="DB201" s="1116"/>
      <c r="DC201" s="195"/>
      <c r="DP201" s="548"/>
      <c r="DW201" s="442"/>
      <c r="EA201" s="173"/>
    </row>
    <row r="202" spans="1:131" s="491" customFormat="1" ht="13.15">
      <c r="A202" s="1426" t="s">
        <v>208</v>
      </c>
      <c r="B202" s="1428" t="s">
        <v>209</v>
      </c>
      <c r="C202" s="801" t="s">
        <v>127</v>
      </c>
      <c r="D202" s="659" t="s">
        <v>217</v>
      </c>
      <c r="E202" s="416" t="s">
        <v>73</v>
      </c>
      <c r="F202" s="417" t="s">
        <v>67</v>
      </c>
      <c r="G202" s="429">
        <f>0.001*X202*AI202</f>
        <v>466.15006160000007</v>
      </c>
      <c r="H202" s="580">
        <v>449</v>
      </c>
      <c r="I202" s="426">
        <f t="shared" ref="I202:I211" si="122">H202/G202</f>
        <v>0.96320914011866765</v>
      </c>
      <c r="J202" s="394">
        <v>346</v>
      </c>
      <c r="K202" s="393">
        <v>498</v>
      </c>
      <c r="L202" s="394">
        <v>423</v>
      </c>
      <c r="M202" s="394">
        <v>472</v>
      </c>
      <c r="N202" s="394" t="s">
        <v>41</v>
      </c>
      <c r="O202" s="394" t="s">
        <v>41</v>
      </c>
      <c r="P202" s="390">
        <f t="shared" ref="P202:P211" si="123">AI202-AJ202</f>
        <v>986.84320000000002</v>
      </c>
      <c r="Q202" s="395" t="s">
        <v>41</v>
      </c>
      <c r="R202" s="393">
        <v>216000</v>
      </c>
      <c r="S202" s="680">
        <v>535</v>
      </c>
      <c r="T202" s="394" t="s">
        <v>41</v>
      </c>
      <c r="U202" s="395">
        <f t="shared" si="112"/>
        <v>91.056800000000067</v>
      </c>
      <c r="V202" s="395" t="s">
        <v>41</v>
      </c>
      <c r="W202" s="393">
        <v>216000</v>
      </c>
      <c r="X202" s="395">
        <f t="shared" si="121"/>
        <v>432.46132442712684</v>
      </c>
      <c r="Y202" s="555">
        <v>216000</v>
      </c>
      <c r="Z202" s="552">
        <f t="shared" ref="Z202:Z211" si="124">X202/Y202</f>
        <v>2.0021357612366982E-3</v>
      </c>
      <c r="AA202" s="555">
        <f t="shared" si="101"/>
        <v>472</v>
      </c>
      <c r="AB202" s="581"/>
      <c r="AC202" s="582">
        <v>362</v>
      </c>
      <c r="AD202" s="583">
        <v>119.9</v>
      </c>
      <c r="AE202" s="584">
        <v>80</v>
      </c>
      <c r="AF202" s="583">
        <v>2.84</v>
      </c>
      <c r="AG202" s="583">
        <v>3.7</v>
      </c>
      <c r="AH202" s="418">
        <f t="shared" si="119"/>
        <v>6.54</v>
      </c>
      <c r="AI202" s="583">
        <v>1077.9000000000001</v>
      </c>
      <c r="AJ202" s="419">
        <f t="shared" si="107"/>
        <v>91.056800000000067</v>
      </c>
      <c r="AK202" s="1146">
        <v>423</v>
      </c>
      <c r="AL202" s="394">
        <v>216000</v>
      </c>
      <c r="AM202" s="395">
        <f t="shared" ref="AM202:AM211" si="125">AK202/AL202</f>
        <v>1.9583333333333332E-3</v>
      </c>
      <c r="AN202" s="420">
        <f t="shared" si="105"/>
        <v>472</v>
      </c>
      <c r="AO202" s="421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16"/>
      <c r="BA202" s="1114"/>
      <c r="BB202" s="195"/>
      <c r="BC202" s="1114"/>
      <c r="BD202" s="1114"/>
      <c r="BE202" s="195"/>
      <c r="BF202" s="1114"/>
      <c r="BG202" s="1114"/>
      <c r="BH202" s="1114"/>
      <c r="BI202" s="1114"/>
      <c r="BJ202" s="195"/>
      <c r="BK202" s="195"/>
      <c r="BL202" s="195"/>
      <c r="BM202" s="1114"/>
      <c r="BN202" s="195"/>
      <c r="BO202" s="1114"/>
      <c r="BP202" s="1114"/>
      <c r="BQ202" s="195"/>
      <c r="BR202" s="195"/>
      <c r="BS202" s="195"/>
      <c r="BT202" s="1114"/>
      <c r="BU202" s="176"/>
      <c r="BV202" s="176"/>
      <c r="BW202" s="176"/>
      <c r="BX202" s="743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14"/>
      <c r="CY202" s="176"/>
      <c r="CZ202" s="195"/>
      <c r="DA202" s="1116"/>
      <c r="DB202" s="1116"/>
      <c r="DC202" s="195"/>
      <c r="DP202" s="637"/>
      <c r="DW202" s="497"/>
      <c r="EA202" s="195"/>
    </row>
    <row r="203" spans="1:131" s="491" customFormat="1" ht="15" customHeight="1">
      <c r="A203" s="1427"/>
      <c r="B203" s="1429"/>
      <c r="C203" s="802" t="s">
        <v>127</v>
      </c>
      <c r="D203" s="660" t="s">
        <v>218</v>
      </c>
      <c r="E203" s="423" t="s">
        <v>73</v>
      </c>
      <c r="F203" s="424" t="s">
        <v>67</v>
      </c>
      <c r="G203" s="429">
        <f t="shared" ref="G203:G211" si="126">0.001*X203*AI203</f>
        <v>465.03162639999994</v>
      </c>
      <c r="H203" s="580">
        <v>441</v>
      </c>
      <c r="I203" s="426">
        <f t="shared" si="122"/>
        <v>0.94832259778536232</v>
      </c>
      <c r="J203" s="396">
        <v>346</v>
      </c>
      <c r="K203" s="415">
        <v>498</v>
      </c>
      <c r="L203" s="396">
        <v>423</v>
      </c>
      <c r="M203" s="396">
        <v>472</v>
      </c>
      <c r="N203" s="396" t="s">
        <v>41</v>
      </c>
      <c r="O203" s="396" t="s">
        <v>41</v>
      </c>
      <c r="P203" s="398">
        <f t="shared" si="123"/>
        <v>979.63279999999986</v>
      </c>
      <c r="Q203" s="397" t="s">
        <v>41</v>
      </c>
      <c r="R203" s="415">
        <v>216000</v>
      </c>
      <c r="S203" s="422">
        <v>535</v>
      </c>
      <c r="T203" s="396" t="s">
        <v>41</v>
      </c>
      <c r="U203" s="397">
        <f t="shared" si="112"/>
        <v>94.667200000000037</v>
      </c>
      <c r="V203" s="397" t="s">
        <v>41</v>
      </c>
      <c r="W203" s="415">
        <v>216000</v>
      </c>
      <c r="X203" s="397">
        <f t="shared" si="121"/>
        <v>432.86942790654376</v>
      </c>
      <c r="Y203" s="575">
        <v>216000</v>
      </c>
      <c r="Z203" s="565">
        <f t="shared" si="124"/>
        <v>2.0040251291969617E-3</v>
      </c>
      <c r="AA203" s="575">
        <f t="shared" si="101"/>
        <v>472</v>
      </c>
      <c r="AB203" s="586"/>
      <c r="AC203" s="585">
        <v>362.2</v>
      </c>
      <c r="AD203" s="587">
        <v>120</v>
      </c>
      <c r="AE203" s="588">
        <v>80</v>
      </c>
      <c r="AF203" s="587">
        <v>2.83</v>
      </c>
      <c r="AG203" s="587">
        <v>3.9</v>
      </c>
      <c r="AH203" s="425">
        <f t="shared" si="119"/>
        <v>6.73</v>
      </c>
      <c r="AI203" s="587">
        <v>1074.3</v>
      </c>
      <c r="AJ203" s="426">
        <f t="shared" si="107"/>
        <v>94.667200000000037</v>
      </c>
      <c r="AK203" s="1147">
        <v>423</v>
      </c>
      <c r="AL203" s="396">
        <v>216000</v>
      </c>
      <c r="AM203" s="397">
        <f t="shared" si="125"/>
        <v>1.9583333333333332E-3</v>
      </c>
      <c r="AN203" s="427">
        <f t="shared" si="105"/>
        <v>472</v>
      </c>
      <c r="AO203" s="428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16"/>
      <c r="BA203" s="1114"/>
      <c r="BB203" s="195"/>
      <c r="BC203" s="1114"/>
      <c r="BD203" s="1114"/>
      <c r="BE203" s="195"/>
      <c r="BF203" s="1114"/>
      <c r="BG203" s="1114"/>
      <c r="BH203" s="1114"/>
      <c r="BI203" s="1114"/>
      <c r="BJ203" s="195"/>
      <c r="BK203" s="195"/>
      <c r="BL203" s="195"/>
      <c r="BM203" s="1114"/>
      <c r="BN203" s="195"/>
      <c r="BO203" s="1114"/>
      <c r="BP203" s="1114"/>
      <c r="BQ203" s="195"/>
      <c r="BR203" s="195"/>
      <c r="BS203" s="195"/>
      <c r="BT203" s="1114"/>
      <c r="BU203" s="176"/>
      <c r="BV203" s="176"/>
      <c r="BW203" s="176"/>
      <c r="BX203" s="743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14"/>
      <c r="CY203" s="176"/>
      <c r="CZ203" s="195"/>
      <c r="DA203" s="1116"/>
      <c r="DB203" s="1116"/>
      <c r="DC203" s="195"/>
      <c r="DP203" s="637"/>
      <c r="DW203" s="497"/>
      <c r="EA203" s="195"/>
    </row>
    <row r="204" spans="1:131" s="491" customFormat="1" ht="15" customHeight="1">
      <c r="A204" s="1427"/>
      <c r="B204" s="1429"/>
      <c r="C204" s="802" t="s">
        <v>127</v>
      </c>
      <c r="D204" s="660" t="s">
        <v>219</v>
      </c>
      <c r="E204" s="423" t="s">
        <v>73</v>
      </c>
      <c r="F204" s="424" t="s">
        <v>67</v>
      </c>
      <c r="G204" s="429">
        <f t="shared" si="126"/>
        <v>238.09772200000003</v>
      </c>
      <c r="H204" s="580">
        <v>278</v>
      </c>
      <c r="I204" s="426">
        <f t="shared" si="122"/>
        <v>1.1675878192568343</v>
      </c>
      <c r="J204" s="396">
        <v>339</v>
      </c>
      <c r="K204" s="415">
        <v>478</v>
      </c>
      <c r="L204" s="396">
        <v>454</v>
      </c>
      <c r="M204" s="396">
        <v>475</v>
      </c>
      <c r="N204" s="396" t="s">
        <v>41</v>
      </c>
      <c r="O204" s="396" t="s">
        <v>41</v>
      </c>
      <c r="P204" s="398">
        <f t="shared" si="123"/>
        <v>426.55799999999999</v>
      </c>
      <c r="Q204" s="397" t="s">
        <v>41</v>
      </c>
      <c r="R204" s="415">
        <v>219300</v>
      </c>
      <c r="S204" s="422">
        <v>545</v>
      </c>
      <c r="T204" s="396" t="s">
        <v>41</v>
      </c>
      <c r="U204" s="397">
        <f t="shared" si="112"/>
        <v>81.54200000000003</v>
      </c>
      <c r="V204" s="397" t="s">
        <v>41</v>
      </c>
      <c r="W204" s="415">
        <v>219300</v>
      </c>
      <c r="X204" s="397">
        <f t="shared" si="121"/>
        <v>468.60405825624878</v>
      </c>
      <c r="Y204" s="575">
        <v>219300</v>
      </c>
      <c r="Z204" s="565">
        <f t="shared" si="124"/>
        <v>2.1368174111092058E-3</v>
      </c>
      <c r="AA204" s="575">
        <f t="shared" si="101"/>
        <v>475</v>
      </c>
      <c r="AB204" s="586"/>
      <c r="AC204" s="585">
        <v>122.1</v>
      </c>
      <c r="AD204" s="587">
        <v>59.9</v>
      </c>
      <c r="AE204" s="588">
        <v>40</v>
      </c>
      <c r="AF204" s="587">
        <v>2.81</v>
      </c>
      <c r="AG204" s="587">
        <v>3.19</v>
      </c>
      <c r="AH204" s="425">
        <f t="shared" si="119"/>
        <v>6</v>
      </c>
      <c r="AI204" s="587">
        <v>508.1</v>
      </c>
      <c r="AJ204" s="426">
        <f t="shared" si="107"/>
        <v>81.54200000000003</v>
      </c>
      <c r="AK204" s="1147">
        <v>454</v>
      </c>
      <c r="AL204" s="396">
        <v>219300</v>
      </c>
      <c r="AM204" s="397">
        <f t="shared" si="125"/>
        <v>2.0702234382124944E-3</v>
      </c>
      <c r="AN204" s="427">
        <f t="shared" si="105"/>
        <v>475</v>
      </c>
      <c r="AO204" s="428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16"/>
      <c r="BA204" s="1114"/>
      <c r="BB204" s="195"/>
      <c r="BC204" s="1114"/>
      <c r="BD204" s="1114"/>
      <c r="BE204" s="195"/>
      <c r="BF204" s="1114"/>
      <c r="BG204" s="1114"/>
      <c r="BH204" s="1114"/>
      <c r="BI204" s="1114"/>
      <c r="BJ204" s="195"/>
      <c r="BK204" s="195"/>
      <c r="BL204" s="195"/>
      <c r="BM204" s="1114"/>
      <c r="BN204" s="195"/>
      <c r="BO204" s="1114"/>
      <c r="BP204" s="1114"/>
      <c r="BQ204" s="195"/>
      <c r="BR204" s="195"/>
      <c r="BS204" s="195"/>
      <c r="BT204" s="1114"/>
      <c r="BU204" s="176"/>
      <c r="BV204" s="176"/>
      <c r="BW204" s="176"/>
      <c r="BX204" s="743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14"/>
      <c r="CY204" s="176"/>
      <c r="CZ204" s="195"/>
      <c r="DA204" s="1116"/>
      <c r="DB204" s="1116"/>
      <c r="DC204" s="195"/>
      <c r="DP204" s="637"/>
      <c r="DW204" s="497"/>
      <c r="EA204" s="195"/>
    </row>
    <row r="205" spans="1:131" s="491" customFormat="1" ht="15.75" customHeight="1">
      <c r="A205" s="1427"/>
      <c r="B205" s="1429"/>
      <c r="C205" s="802" t="s">
        <v>127</v>
      </c>
      <c r="D205" s="660" t="s">
        <v>220</v>
      </c>
      <c r="E205" s="423" t="s">
        <v>73</v>
      </c>
      <c r="F205" s="424" t="s">
        <v>67</v>
      </c>
      <c r="G205" s="562">
        <f t="shared" si="126"/>
        <v>238.04322200000001</v>
      </c>
      <c r="H205" s="580">
        <v>271</v>
      </c>
      <c r="I205" s="563">
        <f t="shared" si="122"/>
        <v>1.1384487141583053</v>
      </c>
      <c r="J205" s="396">
        <v>339</v>
      </c>
      <c r="K205" s="415">
        <v>478</v>
      </c>
      <c r="L205" s="396">
        <v>454</v>
      </c>
      <c r="M205" s="396">
        <v>475</v>
      </c>
      <c r="N205" s="396" t="s">
        <v>41</v>
      </c>
      <c r="O205" s="396" t="s">
        <v>41</v>
      </c>
      <c r="P205" s="398">
        <f t="shared" si="123"/>
        <v>426.55799999999999</v>
      </c>
      <c r="Q205" s="397" t="s">
        <v>41</v>
      </c>
      <c r="R205" s="415">
        <v>219300</v>
      </c>
      <c r="S205" s="422">
        <v>545</v>
      </c>
      <c r="T205" s="396" t="s">
        <v>41</v>
      </c>
      <c r="U205" s="397">
        <f t="shared" si="112"/>
        <v>81.442000000000007</v>
      </c>
      <c r="V205" s="397" t="s">
        <v>41</v>
      </c>
      <c r="W205" s="415">
        <v>219300</v>
      </c>
      <c r="X205" s="397">
        <f t="shared" si="121"/>
        <v>468.58901968503937</v>
      </c>
      <c r="Y205" s="575">
        <v>219300</v>
      </c>
      <c r="Z205" s="565">
        <f t="shared" si="124"/>
        <v>2.1367488357730935E-3</v>
      </c>
      <c r="AA205" s="575">
        <f t="shared" si="101"/>
        <v>475</v>
      </c>
      <c r="AB205" s="586"/>
      <c r="AC205" s="585">
        <v>122.1</v>
      </c>
      <c r="AD205" s="587">
        <v>59.9</v>
      </c>
      <c r="AE205" s="588">
        <v>40</v>
      </c>
      <c r="AF205" s="587">
        <v>2.81</v>
      </c>
      <c r="AG205" s="587">
        <v>3.19</v>
      </c>
      <c r="AH205" s="425">
        <f t="shared" si="119"/>
        <v>6</v>
      </c>
      <c r="AI205" s="587">
        <v>508</v>
      </c>
      <c r="AJ205" s="426">
        <f t="shared" si="107"/>
        <v>81.442000000000007</v>
      </c>
      <c r="AK205" s="1147">
        <v>454</v>
      </c>
      <c r="AL205" s="396">
        <v>219300</v>
      </c>
      <c r="AM205" s="397">
        <f t="shared" si="125"/>
        <v>2.0702234382124944E-3</v>
      </c>
      <c r="AN205" s="427">
        <f t="shared" si="105"/>
        <v>475</v>
      </c>
      <c r="AO205" s="428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16"/>
      <c r="BA205" s="1114"/>
      <c r="BB205" s="195"/>
      <c r="BC205" s="1114"/>
      <c r="BD205" s="1114"/>
      <c r="BE205" s="195"/>
      <c r="BF205" s="1114"/>
      <c r="BG205" s="1114"/>
      <c r="BH205" s="1114"/>
      <c r="BI205" s="1114"/>
      <c r="BJ205" s="195"/>
      <c r="BK205" s="195"/>
      <c r="BL205" s="195"/>
      <c r="BM205" s="1114"/>
      <c r="BN205" s="195"/>
      <c r="BO205" s="1114"/>
      <c r="BP205" s="1114"/>
      <c r="BQ205" s="195"/>
      <c r="BR205" s="195"/>
      <c r="BS205" s="195"/>
      <c r="BT205" s="1114"/>
      <c r="BU205" s="176"/>
      <c r="BV205" s="176"/>
      <c r="BW205" s="176"/>
      <c r="BX205" s="743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14"/>
      <c r="CY205" s="176"/>
      <c r="CZ205" s="195"/>
      <c r="DA205" s="1116"/>
      <c r="DB205" s="1116"/>
      <c r="DC205" s="195"/>
      <c r="DP205" s="637"/>
      <c r="DW205" s="497"/>
      <c r="EA205" s="195"/>
    </row>
    <row r="206" spans="1:131" s="491" customFormat="1" ht="15.75" customHeight="1">
      <c r="A206" s="1444" t="s">
        <v>332</v>
      </c>
      <c r="B206" s="1447" t="s">
        <v>309</v>
      </c>
      <c r="C206" s="16" t="s">
        <v>338</v>
      </c>
      <c r="D206" s="811" t="s">
        <v>340</v>
      </c>
      <c r="E206" s="311" t="s">
        <v>73</v>
      </c>
      <c r="F206" s="121" t="s">
        <v>67</v>
      </c>
      <c r="G206" s="223">
        <f t="shared" si="126"/>
        <v>1081.3459200000002</v>
      </c>
      <c r="H206" s="778">
        <v>1068.5999999999999</v>
      </c>
      <c r="I206" s="435">
        <f t="shared" si="122"/>
        <v>0.98821291155377888</v>
      </c>
      <c r="J206" s="263"/>
      <c r="K206" s="221"/>
      <c r="L206" s="382"/>
      <c r="M206" s="382"/>
      <c r="N206" s="382"/>
      <c r="O206" s="382"/>
      <c r="P206" s="172">
        <f t="shared" si="123"/>
        <v>3459.2</v>
      </c>
      <c r="Q206" s="218"/>
      <c r="R206" s="221"/>
      <c r="S206" s="382"/>
      <c r="T206" s="382"/>
      <c r="U206" s="218">
        <f t="shared" si="112"/>
        <v>0</v>
      </c>
      <c r="V206" s="218"/>
      <c r="W206" s="382"/>
      <c r="X206" s="779">
        <v>312.60000000000002</v>
      </c>
      <c r="Y206" s="542">
        <v>188600</v>
      </c>
      <c r="Z206" s="552">
        <f t="shared" si="124"/>
        <v>1.6574761399787913E-3</v>
      </c>
      <c r="AA206" s="542">
        <v>695.7</v>
      </c>
      <c r="AB206" s="785"/>
      <c r="AC206" s="793">
        <v>600.1</v>
      </c>
      <c r="AD206" s="794">
        <v>199.9</v>
      </c>
      <c r="AE206" s="795">
        <v>100.4</v>
      </c>
      <c r="AF206" s="796">
        <v>6</v>
      </c>
      <c r="AG206" s="796">
        <v>0</v>
      </c>
      <c r="AH206" s="272">
        <v>5</v>
      </c>
      <c r="AI206" s="796">
        <v>3459.2</v>
      </c>
      <c r="AJ206" s="218">
        <v>0</v>
      </c>
      <c r="AK206" s="220">
        <v>312.60000000000002</v>
      </c>
      <c r="AL206" s="774">
        <v>188600</v>
      </c>
      <c r="AM206" s="218">
        <f t="shared" si="125"/>
        <v>1.6574761399787913E-3</v>
      </c>
      <c r="AN206" s="774">
        <v>695.7</v>
      </c>
      <c r="AO206" s="314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16"/>
      <c r="BA206" s="1114"/>
      <c r="BB206" s="195"/>
      <c r="BC206" s="1114"/>
      <c r="BD206" s="1114"/>
      <c r="BE206" s="195"/>
      <c r="BF206" s="1114"/>
      <c r="BG206" s="1114"/>
      <c r="BH206" s="176"/>
      <c r="BI206" s="1114"/>
      <c r="BJ206" s="195"/>
      <c r="BK206" s="195"/>
      <c r="BL206" s="195"/>
      <c r="BM206" s="176"/>
      <c r="BN206" s="195"/>
      <c r="BO206" s="1114"/>
      <c r="BP206" s="1114"/>
      <c r="BQ206" s="195"/>
      <c r="BR206" s="195"/>
      <c r="BS206" s="195"/>
      <c r="BT206" s="1114"/>
      <c r="BU206" s="176"/>
      <c r="BV206" s="176"/>
      <c r="BW206" s="176"/>
      <c r="BX206" s="743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14"/>
      <c r="CY206" s="176"/>
      <c r="CZ206" s="195"/>
      <c r="DA206" s="1116"/>
      <c r="DB206" s="1116"/>
      <c r="DC206" s="195"/>
      <c r="DP206" s="637"/>
      <c r="DW206" s="497"/>
      <c r="EA206" s="195"/>
    </row>
    <row r="207" spans="1:131" s="491" customFormat="1" ht="15.75" customHeight="1">
      <c r="A207" s="1445"/>
      <c r="B207" s="1414"/>
      <c r="C207" s="15" t="s">
        <v>338</v>
      </c>
      <c r="D207" s="812" t="s">
        <v>341</v>
      </c>
      <c r="E207" s="309" t="s">
        <v>73</v>
      </c>
      <c r="F207" s="295" t="s">
        <v>67</v>
      </c>
      <c r="G207" s="223">
        <f t="shared" si="126"/>
        <v>1829.5852800000002</v>
      </c>
      <c r="H207" s="776">
        <v>1317.1</v>
      </c>
      <c r="I207" s="435">
        <f t="shared" si="122"/>
        <v>0.71988991953411419</v>
      </c>
      <c r="J207" s="155"/>
      <c r="K207" s="156"/>
      <c r="L207" s="655"/>
      <c r="M207" s="655"/>
      <c r="N207" s="655"/>
      <c r="O207" s="655"/>
      <c r="P207" s="176">
        <f t="shared" si="123"/>
        <v>5852.8</v>
      </c>
      <c r="Q207" s="195"/>
      <c r="R207" s="156"/>
      <c r="S207" s="655"/>
      <c r="T207" s="655"/>
      <c r="U207" s="195">
        <f t="shared" si="112"/>
        <v>0</v>
      </c>
      <c r="V207" s="195"/>
      <c r="W207" s="655"/>
      <c r="X207" s="780">
        <v>312.60000000000002</v>
      </c>
      <c r="Y207" s="543">
        <v>188600</v>
      </c>
      <c r="Z207" s="565">
        <f t="shared" si="124"/>
        <v>1.6574761399787913E-3</v>
      </c>
      <c r="AA207" s="543">
        <v>695.7</v>
      </c>
      <c r="AB207" s="781"/>
      <c r="AC207" s="788">
        <v>901.2</v>
      </c>
      <c r="AD207" s="786">
        <v>299.7</v>
      </c>
      <c r="AE207" s="787">
        <v>200.05</v>
      </c>
      <c r="AF207" s="743">
        <v>6</v>
      </c>
      <c r="AG207" s="743">
        <v>0</v>
      </c>
      <c r="AH207" s="273">
        <v>5</v>
      </c>
      <c r="AI207" s="743">
        <v>5852.8</v>
      </c>
      <c r="AJ207" s="195">
        <v>0</v>
      </c>
      <c r="AK207" s="225">
        <v>312.60000000000002</v>
      </c>
      <c r="AL207" s="538">
        <v>188600</v>
      </c>
      <c r="AM207" s="195">
        <f t="shared" si="125"/>
        <v>1.6574761399787913E-3</v>
      </c>
      <c r="AN207" s="538">
        <v>695.7</v>
      </c>
      <c r="AO207" s="385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16"/>
      <c r="BA207" s="1114"/>
      <c r="BB207" s="195"/>
      <c r="BC207" s="1114"/>
      <c r="BD207" s="1114"/>
      <c r="BE207" s="195"/>
      <c r="BF207" s="1114"/>
      <c r="BG207" s="1114"/>
      <c r="BH207" s="176"/>
      <c r="BI207" s="1114"/>
      <c r="BJ207" s="195"/>
      <c r="BK207" s="195"/>
      <c r="BL207" s="195"/>
      <c r="BM207" s="176"/>
      <c r="BN207" s="195"/>
      <c r="BO207" s="1114"/>
      <c r="BP207" s="1114"/>
      <c r="BQ207" s="195"/>
      <c r="BR207" s="195"/>
      <c r="BS207" s="195"/>
      <c r="BT207" s="1114"/>
      <c r="BU207" s="176"/>
      <c r="BV207" s="176"/>
      <c r="BW207" s="176"/>
      <c r="BX207" s="743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14"/>
      <c r="CY207" s="176"/>
      <c r="CZ207" s="195"/>
      <c r="DA207" s="1116"/>
      <c r="DB207" s="1116"/>
      <c r="DC207" s="195"/>
      <c r="DP207" s="637"/>
      <c r="DW207" s="497"/>
      <c r="EA207" s="195"/>
    </row>
    <row r="208" spans="1:131" s="491" customFormat="1" ht="15.75" customHeight="1">
      <c r="A208" s="1445"/>
      <c r="B208" s="1448"/>
      <c r="C208" s="122" t="s">
        <v>338</v>
      </c>
      <c r="D208" s="813" t="s">
        <v>347</v>
      </c>
      <c r="E208" s="309" t="s">
        <v>73</v>
      </c>
      <c r="F208" s="295" t="s">
        <v>67</v>
      </c>
      <c r="G208" s="223">
        <f t="shared" si="126"/>
        <v>2206.6434000000004</v>
      </c>
      <c r="H208" s="776">
        <v>1351.7</v>
      </c>
      <c r="I208" s="435">
        <f t="shared" si="122"/>
        <v>0.61255932879775676</v>
      </c>
      <c r="J208" s="155"/>
      <c r="K208" s="156"/>
      <c r="L208" s="655"/>
      <c r="M208" s="655"/>
      <c r="N208" s="655"/>
      <c r="O208" s="655"/>
      <c r="P208" s="176">
        <f t="shared" si="123"/>
        <v>7059</v>
      </c>
      <c r="Q208" s="195"/>
      <c r="R208" s="156"/>
      <c r="S208" s="655"/>
      <c r="T208" s="655"/>
      <c r="U208" s="195">
        <f t="shared" si="112"/>
        <v>0</v>
      </c>
      <c r="V208" s="195"/>
      <c r="W208" s="655"/>
      <c r="X208" s="780">
        <v>312.60000000000002</v>
      </c>
      <c r="Y208" s="543">
        <v>188600</v>
      </c>
      <c r="Z208" s="565">
        <f t="shared" si="124"/>
        <v>1.6574761399787913E-3</v>
      </c>
      <c r="AA208" s="543">
        <v>695.7</v>
      </c>
      <c r="AB208" s="781"/>
      <c r="AC208" s="788">
        <v>1201.5</v>
      </c>
      <c r="AD208" s="786">
        <v>400.25</v>
      </c>
      <c r="AE208" s="787">
        <v>200</v>
      </c>
      <c r="AF208" s="743">
        <v>6</v>
      </c>
      <c r="AG208" s="743">
        <v>0</v>
      </c>
      <c r="AH208" s="273">
        <v>5</v>
      </c>
      <c r="AI208" s="743">
        <v>7059</v>
      </c>
      <c r="AJ208" s="195">
        <v>0</v>
      </c>
      <c r="AK208" s="225">
        <v>312.60000000000002</v>
      </c>
      <c r="AL208" s="538">
        <v>188600</v>
      </c>
      <c r="AM208" s="195">
        <f t="shared" si="125"/>
        <v>1.6574761399787913E-3</v>
      </c>
      <c r="AN208" s="538">
        <v>695.7</v>
      </c>
      <c r="AO208" s="385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16"/>
      <c r="BA208" s="1114"/>
      <c r="BB208" s="195"/>
      <c r="BC208" s="1114"/>
      <c r="BD208" s="1114"/>
      <c r="BE208" s="195"/>
      <c r="BF208" s="1114"/>
      <c r="BG208" s="1114"/>
      <c r="BH208" s="176"/>
      <c r="BI208" s="1114"/>
      <c r="BJ208" s="195"/>
      <c r="BK208" s="195"/>
      <c r="BL208" s="195"/>
      <c r="BM208" s="176"/>
      <c r="BN208" s="195"/>
      <c r="BO208" s="1114"/>
      <c r="BP208" s="1114"/>
      <c r="BQ208" s="195"/>
      <c r="BR208" s="195"/>
      <c r="BS208" s="195"/>
      <c r="BT208" s="1114"/>
      <c r="BU208" s="176"/>
      <c r="BV208" s="176"/>
      <c r="BW208" s="176"/>
      <c r="BX208" s="743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14"/>
      <c r="CY208" s="176"/>
      <c r="CZ208" s="195"/>
      <c r="DA208" s="1116"/>
      <c r="DB208" s="1116"/>
      <c r="DC208" s="195"/>
      <c r="DP208" s="637"/>
      <c r="DW208" s="497"/>
      <c r="EA208" s="195"/>
    </row>
    <row r="209" spans="1:131" s="491" customFormat="1" ht="15.75" customHeight="1">
      <c r="A209" s="1445"/>
      <c r="B209" s="1414" t="s">
        <v>310</v>
      </c>
      <c r="C209" s="15" t="s">
        <v>338</v>
      </c>
      <c r="D209" s="812" t="s">
        <v>348</v>
      </c>
      <c r="E209" s="309" t="s">
        <v>73</v>
      </c>
      <c r="F209" s="295" t="s">
        <v>67</v>
      </c>
      <c r="G209" s="223">
        <f t="shared" si="126"/>
        <v>2096.7083200000002</v>
      </c>
      <c r="H209" s="776">
        <v>1802.5</v>
      </c>
      <c r="I209" s="435">
        <f t="shared" si="122"/>
        <v>0.8596808544166028</v>
      </c>
      <c r="J209" s="155"/>
      <c r="K209" s="156"/>
      <c r="L209" s="655"/>
      <c r="M209" s="655"/>
      <c r="N209" s="655"/>
      <c r="O209" s="655"/>
      <c r="P209" s="176">
        <f t="shared" si="123"/>
        <v>3462.2</v>
      </c>
      <c r="Q209" s="195"/>
      <c r="R209" s="156"/>
      <c r="S209" s="655"/>
      <c r="T209" s="655"/>
      <c r="U209" s="195">
        <f t="shared" si="112"/>
        <v>0</v>
      </c>
      <c r="V209" s="195"/>
      <c r="W209" s="655"/>
      <c r="X209" s="780">
        <v>605.6</v>
      </c>
      <c r="Y209" s="543">
        <v>193200</v>
      </c>
      <c r="Z209" s="565">
        <f t="shared" si="124"/>
        <v>3.1345755693581783E-3</v>
      </c>
      <c r="AA209" s="543">
        <v>797.9</v>
      </c>
      <c r="AB209" s="781"/>
      <c r="AC209" s="788">
        <v>399.5</v>
      </c>
      <c r="AD209" s="786">
        <v>200.1</v>
      </c>
      <c r="AE209" s="787">
        <v>100.4</v>
      </c>
      <c r="AF209" s="743">
        <v>6</v>
      </c>
      <c r="AG209" s="743">
        <v>0</v>
      </c>
      <c r="AH209" s="273">
        <v>5</v>
      </c>
      <c r="AI209" s="743">
        <v>3462.2</v>
      </c>
      <c r="AJ209" s="195">
        <v>0</v>
      </c>
      <c r="AK209" s="225">
        <v>605.6</v>
      </c>
      <c r="AL209" s="538">
        <v>193200</v>
      </c>
      <c r="AM209" s="195">
        <f t="shared" si="125"/>
        <v>3.1345755693581783E-3</v>
      </c>
      <c r="AN209" s="538">
        <v>797.9</v>
      </c>
      <c r="AO209" s="385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16"/>
      <c r="BA209" s="1114"/>
      <c r="BB209" s="195"/>
      <c r="BC209" s="1114"/>
      <c r="BD209" s="1114"/>
      <c r="BE209" s="195"/>
      <c r="BF209" s="1114"/>
      <c r="BG209" s="1114"/>
      <c r="BH209" s="176"/>
      <c r="BI209" s="1114"/>
      <c r="BJ209" s="195"/>
      <c r="BK209" s="195"/>
      <c r="BL209" s="195"/>
      <c r="BM209" s="176"/>
      <c r="BN209" s="195"/>
      <c r="BO209" s="1114"/>
      <c r="BP209" s="1114"/>
      <c r="BQ209" s="195"/>
      <c r="BR209" s="195"/>
      <c r="BS209" s="195"/>
      <c r="BT209" s="1114"/>
      <c r="BU209" s="176"/>
      <c r="BV209" s="176"/>
      <c r="BW209" s="176"/>
      <c r="BX209" s="743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14"/>
      <c r="CY209" s="176"/>
      <c r="CZ209" s="195"/>
      <c r="DA209" s="1116"/>
      <c r="DB209" s="1116"/>
      <c r="DC209" s="195"/>
      <c r="DP209" s="637"/>
      <c r="DW209" s="497"/>
      <c r="EA209" s="195"/>
    </row>
    <row r="210" spans="1:131" s="491" customFormat="1" ht="15.75" customHeight="1">
      <c r="A210" s="1445"/>
      <c r="B210" s="1414"/>
      <c r="C210" s="15" t="s">
        <v>338</v>
      </c>
      <c r="D210" s="812" t="s">
        <v>344</v>
      </c>
      <c r="E210" s="309" t="s">
        <v>73</v>
      </c>
      <c r="F210" s="295" t="s">
        <v>67</v>
      </c>
      <c r="G210" s="223">
        <f t="shared" si="126"/>
        <v>3557.0521600000002</v>
      </c>
      <c r="H210" s="776">
        <v>2140.4</v>
      </c>
      <c r="I210" s="435">
        <f t="shared" si="122"/>
        <v>0.60173421803294558</v>
      </c>
      <c r="J210" s="155"/>
      <c r="K210" s="156"/>
      <c r="L210" s="655"/>
      <c r="M210" s="655"/>
      <c r="N210" s="655"/>
      <c r="O210" s="655"/>
      <c r="P210" s="176">
        <f t="shared" si="123"/>
        <v>5873.6</v>
      </c>
      <c r="Q210" s="195"/>
      <c r="R210" s="156"/>
      <c r="S210" s="655"/>
      <c r="T210" s="655"/>
      <c r="U210" s="195">
        <f t="shared" si="112"/>
        <v>0</v>
      </c>
      <c r="V210" s="195"/>
      <c r="W210" s="655"/>
      <c r="X210" s="780">
        <v>605.6</v>
      </c>
      <c r="Y210" s="543">
        <v>193200</v>
      </c>
      <c r="Z210" s="565">
        <f t="shared" si="124"/>
        <v>3.1345755693581783E-3</v>
      </c>
      <c r="AA210" s="543">
        <v>797.9</v>
      </c>
      <c r="AB210" s="781"/>
      <c r="AC210" s="788">
        <v>898.9</v>
      </c>
      <c r="AD210" s="786">
        <v>300.55</v>
      </c>
      <c r="AE210" s="787">
        <v>200.9</v>
      </c>
      <c r="AF210" s="743">
        <v>6</v>
      </c>
      <c r="AG210" s="743">
        <v>0</v>
      </c>
      <c r="AH210" s="273">
        <v>5</v>
      </c>
      <c r="AI210" s="743">
        <v>5873.6</v>
      </c>
      <c r="AJ210" s="195">
        <v>0</v>
      </c>
      <c r="AK210" s="225">
        <v>605.6</v>
      </c>
      <c r="AL210" s="538">
        <v>193200</v>
      </c>
      <c r="AM210" s="195">
        <f t="shared" si="125"/>
        <v>3.1345755693581783E-3</v>
      </c>
      <c r="AN210" s="538">
        <v>797.9</v>
      </c>
      <c r="AO210" s="385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16"/>
      <c r="BA210" s="1114"/>
      <c r="BB210" s="195"/>
      <c r="BC210" s="1114"/>
      <c r="BD210" s="1114"/>
      <c r="BE210" s="195"/>
      <c r="BF210" s="1114"/>
      <c r="BG210" s="1114"/>
      <c r="BH210" s="176"/>
      <c r="BI210" s="1114"/>
      <c r="BJ210" s="195"/>
      <c r="BK210" s="195"/>
      <c r="BL210" s="195"/>
      <c r="BM210" s="176"/>
      <c r="BN210" s="195"/>
      <c r="BO210" s="1114"/>
      <c r="BP210" s="1114"/>
      <c r="BQ210" s="195"/>
      <c r="BR210" s="195"/>
      <c r="BS210" s="195"/>
      <c r="BT210" s="1114"/>
      <c r="BU210" s="176"/>
      <c r="BV210" s="176"/>
      <c r="BW210" s="176"/>
      <c r="BX210" s="743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14"/>
      <c r="CY210" s="176"/>
      <c r="CZ210" s="195"/>
      <c r="DA210" s="1116"/>
      <c r="DB210" s="1116"/>
      <c r="DC210" s="195"/>
      <c r="DP210" s="637"/>
      <c r="DW210" s="497"/>
      <c r="EA210" s="195"/>
    </row>
    <row r="211" spans="1:131" s="491" customFormat="1" ht="15.75" customHeight="1" thickBot="1">
      <c r="A211" s="1446"/>
      <c r="B211" s="1415"/>
      <c r="C211" s="12" t="s">
        <v>338</v>
      </c>
      <c r="D211" s="814" t="s">
        <v>349</v>
      </c>
      <c r="E211" s="310" t="s">
        <v>73</v>
      </c>
      <c r="F211" s="123" t="s">
        <v>67</v>
      </c>
      <c r="G211" s="632">
        <f t="shared" si="126"/>
        <v>4283.1665600000006</v>
      </c>
      <c r="H211" s="777">
        <v>2320.3000000000002</v>
      </c>
      <c r="I211" s="483">
        <f t="shared" si="122"/>
        <v>0.54172537245434604</v>
      </c>
      <c r="J211" s="305"/>
      <c r="K211" s="241"/>
      <c r="L211" s="240"/>
      <c r="M211" s="240"/>
      <c r="N211" s="240"/>
      <c r="O211" s="240"/>
      <c r="P211" s="193">
        <f t="shared" si="123"/>
        <v>7072.6</v>
      </c>
      <c r="Q211" s="238"/>
      <c r="R211" s="241"/>
      <c r="S211" s="240"/>
      <c r="T211" s="240"/>
      <c r="U211" s="238">
        <f t="shared" si="112"/>
        <v>0</v>
      </c>
      <c r="V211" s="238"/>
      <c r="W211" s="240"/>
      <c r="X211" s="782">
        <v>605.6</v>
      </c>
      <c r="Y211" s="783">
        <v>193200</v>
      </c>
      <c r="Z211" s="578">
        <f t="shared" si="124"/>
        <v>3.1345755693581783E-3</v>
      </c>
      <c r="AA211" s="783">
        <v>797.9</v>
      </c>
      <c r="AB211" s="784"/>
      <c r="AC211" s="789">
        <v>1051</v>
      </c>
      <c r="AD211" s="790">
        <v>401.25</v>
      </c>
      <c r="AE211" s="791">
        <v>200.15</v>
      </c>
      <c r="AF211" s="792">
        <v>6</v>
      </c>
      <c r="AG211" s="792">
        <v>0</v>
      </c>
      <c r="AH211" s="276">
        <v>5</v>
      </c>
      <c r="AI211" s="792">
        <v>7072.6</v>
      </c>
      <c r="AJ211" s="238">
        <v>0</v>
      </c>
      <c r="AK211" s="239">
        <v>605.6</v>
      </c>
      <c r="AL211" s="775">
        <v>193200</v>
      </c>
      <c r="AM211" s="238">
        <f t="shared" si="125"/>
        <v>3.1345755693581783E-3</v>
      </c>
      <c r="AN211" s="775">
        <v>797.9</v>
      </c>
      <c r="AO211" s="527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16"/>
      <c r="BA211" s="1114"/>
      <c r="BB211" s="195"/>
      <c r="BC211" s="1114"/>
      <c r="BD211" s="1114"/>
      <c r="BE211" s="195"/>
      <c r="BF211" s="1114"/>
      <c r="BG211" s="1114"/>
      <c r="BH211" s="176"/>
      <c r="BI211" s="1114"/>
      <c r="BJ211" s="195"/>
      <c r="BK211" s="195"/>
      <c r="BL211" s="195"/>
      <c r="BM211" s="176"/>
      <c r="BN211" s="195"/>
      <c r="BO211" s="1114"/>
      <c r="BP211" s="1114"/>
      <c r="BQ211" s="195"/>
      <c r="BR211" s="195"/>
      <c r="BS211" s="195"/>
      <c r="BT211" s="1114"/>
      <c r="BU211" s="176"/>
      <c r="BV211" s="176"/>
      <c r="BW211" s="176"/>
      <c r="BX211" s="743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14"/>
      <c r="CY211" s="176"/>
      <c r="CZ211" s="195"/>
      <c r="DA211" s="1116"/>
      <c r="DB211" s="1116"/>
      <c r="DC211" s="195"/>
      <c r="DP211" s="637"/>
      <c r="DW211" s="497"/>
      <c r="EA211" s="195"/>
    </row>
    <row r="212" spans="1:131" s="491" customFormat="1" ht="15.75" customHeight="1">
      <c r="A212" s="738"/>
      <c r="B212" s="655"/>
      <c r="C212" s="201"/>
      <c r="D212" s="738"/>
      <c r="E212" s="201"/>
      <c r="F212" s="658"/>
      <c r="G212" s="195"/>
      <c r="H212" s="742"/>
      <c r="I212" s="195"/>
      <c r="J212" s="655"/>
      <c r="K212" s="655"/>
      <c r="L212" s="655"/>
      <c r="M212" s="655"/>
      <c r="N212" s="655"/>
      <c r="O212" s="655"/>
      <c r="P212" s="176"/>
      <c r="Q212" s="195"/>
      <c r="R212" s="655"/>
      <c r="S212" s="655"/>
      <c r="T212" s="655"/>
      <c r="U212" s="195"/>
      <c r="V212" s="195"/>
      <c r="W212" s="655"/>
      <c r="X212" s="195"/>
      <c r="Y212" s="538"/>
      <c r="Z212" s="195"/>
      <c r="AA212" s="538"/>
      <c r="AB212" s="538"/>
      <c r="AC212" s="743"/>
      <c r="AD212" s="743"/>
      <c r="AE212" s="744"/>
      <c r="AF212" s="743"/>
      <c r="AG212" s="743"/>
      <c r="AH212" s="273"/>
      <c r="AI212" s="743"/>
      <c r="AJ212" s="195"/>
      <c r="AK212" s="655"/>
      <c r="AL212" s="655"/>
      <c r="AM212" s="195"/>
      <c r="AN212" s="7"/>
      <c r="AO212" s="655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57"/>
      <c r="BA212" s="655"/>
      <c r="BB212" s="195"/>
      <c r="BC212" s="655"/>
      <c r="BD212" s="655"/>
      <c r="BE212" s="195"/>
      <c r="BF212" s="655"/>
      <c r="BG212" s="655"/>
      <c r="BH212" s="655"/>
      <c r="BI212" s="655"/>
      <c r="BJ212" s="195"/>
      <c r="BK212" s="195"/>
      <c r="BL212" s="195"/>
      <c r="BM212" s="655"/>
      <c r="BN212" s="195"/>
      <c r="BO212" s="655"/>
      <c r="BP212" s="655"/>
      <c r="BQ212" s="195"/>
      <c r="BR212" s="195"/>
      <c r="BS212" s="195"/>
      <c r="BT212" s="655"/>
      <c r="BU212" s="176"/>
      <c r="BV212" s="176"/>
      <c r="BW212" s="176"/>
      <c r="BX212" s="743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55"/>
      <c r="CY212" s="176"/>
      <c r="CZ212" s="195"/>
      <c r="DA212" s="657"/>
      <c r="DB212" s="657"/>
      <c r="DC212" s="195"/>
      <c r="DP212" s="637"/>
      <c r="DW212" s="497"/>
      <c r="EA212" s="195"/>
    </row>
  </sheetData>
  <mergeCells count="137"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L129"/>
  <sheetViews>
    <sheetView tabSelected="1" topLeftCell="N91" zoomScale="70" zoomScaleNormal="70" workbookViewId="0">
      <selection activeCell="U122" sqref="U122"/>
    </sheetView>
  </sheetViews>
  <sheetFormatPr defaultColWidth="9.06640625" defaultRowHeight="13.5"/>
  <cols>
    <col min="1" max="1" width="9.06640625" style="331"/>
    <col min="2" max="2" width="33.796875" style="331" bestFit="1" customWidth="1"/>
    <col min="3" max="3" width="55.796875" style="331" bestFit="1" customWidth="1"/>
    <col min="4" max="4" width="55.796875" style="331" customWidth="1"/>
    <col min="5" max="5" width="25.73046875" style="331" customWidth="1"/>
    <col min="6" max="6" width="28.06640625" style="331" bestFit="1" customWidth="1"/>
    <col min="7" max="9" width="20.06640625" style="331" customWidth="1"/>
    <col min="10" max="10" width="20.265625" style="331" customWidth="1"/>
    <col min="11" max="12" width="10.73046875" style="331" bestFit="1" customWidth="1"/>
    <col min="13" max="13" width="12" style="331" bestFit="1" customWidth="1"/>
    <col min="14" max="14" width="12.59765625" style="331" bestFit="1" customWidth="1"/>
    <col min="15" max="15" width="15.59765625" style="331" customWidth="1"/>
    <col min="16" max="16" width="12.59765625" style="331" bestFit="1" customWidth="1"/>
    <col min="17" max="17" width="9.796875" style="331" customWidth="1"/>
    <col min="18" max="18" width="13.3984375" style="331" customWidth="1"/>
    <col min="19" max="19" width="17.59765625" style="331" bestFit="1" customWidth="1"/>
    <col min="20" max="20" width="18.06640625" style="331" bestFit="1" customWidth="1"/>
    <col min="21" max="21" width="18.73046875" style="331" bestFit="1" customWidth="1"/>
    <col min="22" max="22" width="19.06640625" style="331" bestFit="1" customWidth="1"/>
    <col min="23" max="23" width="9.06640625" style="331"/>
    <col min="24" max="24" width="11.59765625" style="331" bestFit="1" customWidth="1"/>
    <col min="25" max="25" width="11.73046875" style="331" customWidth="1"/>
    <col min="26" max="26" width="10" style="331" customWidth="1"/>
    <col min="27" max="27" width="9.796875" style="331" customWidth="1"/>
    <col min="28" max="29" width="9.06640625" style="331"/>
    <col min="30" max="30" width="11.73046875" style="331" customWidth="1"/>
    <col min="31" max="31" width="9.06640625" style="331"/>
    <col min="32" max="32" width="10.33203125" style="331" customWidth="1"/>
    <col min="33" max="33" width="11.46484375" style="331" customWidth="1"/>
    <col min="34" max="34" width="10.73046875" style="331" customWidth="1"/>
    <col min="35" max="36" width="9.06640625" style="331"/>
    <col min="37" max="37" width="13.06640625" style="331" customWidth="1"/>
    <col min="38" max="38" width="9.06640625" style="331"/>
    <col min="39" max="39" width="12.265625" style="331" customWidth="1"/>
    <col min="40" max="40" width="14.3984375" style="331" customWidth="1"/>
    <col min="41" max="41" width="11.59765625" style="331" customWidth="1"/>
    <col min="42" max="42" width="13.59765625" style="331" customWidth="1"/>
    <col min="43" max="43" width="15" style="331" customWidth="1"/>
    <col min="44" max="44" width="11.59765625" style="331" bestFit="1" customWidth="1"/>
    <col min="45" max="45" width="13.265625" style="331" bestFit="1" customWidth="1"/>
    <col min="46" max="46" width="13.265625" style="331" customWidth="1"/>
    <col min="47" max="47" width="10" style="331" customWidth="1"/>
    <col min="48" max="48" width="13" style="331" customWidth="1"/>
    <col min="49" max="49" width="20.73046875" style="331" bestFit="1" customWidth="1"/>
    <col min="50" max="50" width="18.796875" style="331" bestFit="1" customWidth="1"/>
    <col min="51" max="51" width="10.06640625" style="331" customWidth="1"/>
    <col min="52" max="52" width="9.265625" style="331" bestFit="1" customWidth="1"/>
    <col min="53" max="53" width="9.59765625" style="331" bestFit="1" customWidth="1"/>
    <col min="54" max="54" width="9.59765625" style="331" customWidth="1"/>
    <col min="55" max="55" width="10" style="331" bestFit="1" customWidth="1"/>
    <col min="56" max="56" width="9.265625" style="331" bestFit="1" customWidth="1"/>
    <col min="57" max="57" width="11.59765625" style="331" bestFit="1" customWidth="1"/>
    <col min="58" max="58" width="12.796875" style="331" bestFit="1" customWidth="1"/>
    <col min="59" max="59" width="11.59765625" style="331" bestFit="1" customWidth="1"/>
    <col min="60" max="60" width="18.265625" style="331" bestFit="1" customWidth="1"/>
    <col min="61" max="61" width="13.33203125" style="331" bestFit="1" customWidth="1"/>
    <col min="62" max="63" width="14.33203125" style="331" bestFit="1" customWidth="1"/>
    <col min="64" max="64" width="12.73046875" style="331" customWidth="1"/>
    <col min="65" max="65" width="11.73046875" style="331" bestFit="1" customWidth="1"/>
    <col min="66" max="66" width="11.59765625" style="331" bestFit="1" customWidth="1"/>
    <col min="67" max="67" width="18.33203125" style="331" bestFit="1" customWidth="1"/>
    <col min="68" max="68" width="14.73046875" style="331" bestFit="1" customWidth="1"/>
    <col min="69" max="69" width="12" style="331" bestFit="1" customWidth="1"/>
    <col min="70" max="71" width="13.73046875" style="331" bestFit="1" customWidth="1"/>
    <col min="72" max="73" width="13.73046875" style="331" customWidth="1"/>
    <col min="74" max="75" width="13.796875" style="331" bestFit="1" customWidth="1"/>
    <col min="76" max="76" width="12.06640625" style="331" bestFit="1" customWidth="1"/>
    <col min="77" max="77" width="9.06640625" style="331"/>
    <col min="78" max="78" width="12" style="331" bestFit="1" customWidth="1"/>
    <col min="79" max="79" width="13.73046875" style="331" bestFit="1" customWidth="1"/>
    <col min="80" max="81" width="14.33203125" style="331" bestFit="1" customWidth="1"/>
    <col min="82" max="83" width="11.73046875" style="331" bestFit="1" customWidth="1"/>
    <col min="84" max="84" width="12.73046875" style="331" bestFit="1" customWidth="1"/>
    <col min="85" max="85" width="10.33203125" style="331" bestFit="1" customWidth="1"/>
    <col min="86" max="86" width="9.06640625" style="331"/>
    <col min="87" max="87" width="12.33203125" style="331" bestFit="1" customWidth="1"/>
    <col min="88" max="88" width="12.59765625" style="331" bestFit="1" customWidth="1"/>
    <col min="89" max="89" width="13.73046875" style="331" bestFit="1" customWidth="1"/>
    <col min="90" max="90" width="11.06640625" style="331" bestFit="1" customWidth="1"/>
    <col min="91" max="91" width="10.59765625" style="331" bestFit="1" customWidth="1"/>
    <col min="92" max="92" width="13.73046875" style="331" bestFit="1" customWidth="1"/>
    <col min="93" max="94" width="13.73046875" style="331" customWidth="1"/>
    <col min="95" max="95" width="15.06640625" style="331" bestFit="1" customWidth="1"/>
    <col min="96" max="96" width="12.33203125" style="331" bestFit="1" customWidth="1"/>
    <col min="97" max="97" width="11.796875" style="331" bestFit="1" customWidth="1"/>
    <col min="98" max="98" width="12" style="331" bestFit="1" customWidth="1"/>
    <col min="99" max="104" width="12" style="331" customWidth="1"/>
    <col min="105" max="105" width="9.06640625" style="331"/>
    <col min="106" max="106" width="14.796875" style="331" bestFit="1" customWidth="1"/>
    <col min="107" max="107" width="9.06640625" style="331"/>
    <col min="108" max="108" width="12.33203125" style="331" bestFit="1" customWidth="1"/>
    <col min="109" max="109" width="11.59765625" style="331" bestFit="1" customWidth="1"/>
    <col min="110" max="110" width="11.59765625" style="331" customWidth="1"/>
    <col min="111" max="111" width="12.06640625" style="331" bestFit="1" customWidth="1"/>
    <col min="112" max="115" width="9.06640625" style="331"/>
    <col min="116" max="117" width="13.59765625" style="331" customWidth="1"/>
    <col min="118" max="118" width="9.06640625" style="331"/>
    <col min="119" max="119" width="10" style="331" bestFit="1" customWidth="1"/>
    <col min="120" max="120" width="9.06640625" style="331"/>
    <col min="121" max="121" width="11.59765625" style="331" bestFit="1" customWidth="1"/>
    <col min="122" max="122" width="11.796875" style="331" bestFit="1" customWidth="1"/>
    <col min="123" max="125" width="11.796875" style="331" customWidth="1"/>
    <col min="126" max="126" width="17.06640625" style="331" bestFit="1" customWidth="1"/>
    <col min="127" max="127" width="12.06640625" style="331" customWidth="1"/>
    <col min="128" max="128" width="10.265625" style="335" customWidth="1"/>
    <col min="129" max="129" width="12.73046875" style="335" bestFit="1" customWidth="1"/>
    <col min="130" max="130" width="17.59765625" style="335" bestFit="1" customWidth="1"/>
    <col min="131" max="131" width="12.73046875" style="335" customWidth="1"/>
    <col min="132" max="132" width="10.33203125" style="331" bestFit="1" customWidth="1"/>
    <col min="133" max="133" width="9.06640625" style="331"/>
    <col min="134" max="134" width="19.59765625" style="335" bestFit="1" customWidth="1"/>
    <col min="135" max="135" width="12.59765625" style="331" customWidth="1"/>
    <col min="136" max="136" width="9.06640625" style="331"/>
    <col min="137" max="137" width="8.796875" style="331" bestFit="1" customWidth="1"/>
    <col min="138" max="145" width="9.06640625" style="331"/>
    <col min="146" max="146" width="13.265625" style="331" bestFit="1" customWidth="1"/>
    <col min="147" max="147" width="11" style="331" bestFit="1" customWidth="1"/>
    <col min="148" max="148" width="13.796875" style="331" bestFit="1" customWidth="1"/>
    <col min="149" max="149" width="13.06640625" style="331" bestFit="1" customWidth="1"/>
    <col min="150" max="16384" width="9.06640625" style="331"/>
  </cols>
  <sheetData>
    <row r="1" spans="1:134">
      <c r="AO1" s="342"/>
      <c r="AP1" s="1171"/>
      <c r="AQ1" s="1171"/>
      <c r="AR1" s="342"/>
      <c r="AS1" s="342"/>
      <c r="AT1" s="342"/>
      <c r="AU1" s="342"/>
      <c r="AV1" s="342"/>
      <c r="AW1" s="342"/>
      <c r="AX1" s="342"/>
      <c r="AY1" s="342"/>
    </row>
    <row r="2" spans="1:134">
      <c r="F2" s="332"/>
      <c r="AO2" s="342"/>
      <c r="AP2" s="1171"/>
      <c r="AQ2" s="1171"/>
      <c r="AR2" s="342"/>
      <c r="AS2" s="345"/>
      <c r="AT2" s="345"/>
      <c r="AU2" s="345"/>
      <c r="AV2" s="345"/>
      <c r="AW2" s="342"/>
      <c r="AX2" s="342"/>
      <c r="AY2" s="342"/>
      <c r="BD2" s="333"/>
      <c r="BE2" s="334"/>
      <c r="BF2" s="334"/>
      <c r="BM2" s="332"/>
    </row>
    <row r="3" spans="1:134" ht="13.9">
      <c r="B3" s="336" t="s">
        <v>223</v>
      </c>
      <c r="C3" s="336"/>
      <c r="D3" s="336"/>
      <c r="E3" s="336"/>
      <c r="F3" s="337"/>
      <c r="AO3" s="1172"/>
      <c r="AP3" s="1172"/>
      <c r="AQ3" s="1172"/>
      <c r="AR3" s="342"/>
      <c r="AS3" s="345"/>
      <c r="AT3" s="345"/>
      <c r="AU3" s="1173"/>
      <c r="AV3" s="1174"/>
      <c r="AW3" s="340"/>
      <c r="AX3" s="341"/>
      <c r="AY3" s="342"/>
      <c r="BE3" s="338"/>
      <c r="BF3" s="338"/>
      <c r="BM3" s="332"/>
    </row>
    <row r="4" spans="1:134" ht="13.9" thickBot="1">
      <c r="AS4" s="335"/>
      <c r="AT4" s="335"/>
      <c r="DR4" s="818"/>
      <c r="DS4" s="818"/>
    </row>
    <row r="5" spans="1:134" s="342" customFormat="1" ht="14.25" thickBot="1">
      <c r="A5" s="331"/>
      <c r="B5" s="1506" t="s">
        <v>224</v>
      </c>
      <c r="C5" s="1509" t="s">
        <v>225</v>
      </c>
      <c r="D5" s="1268"/>
      <c r="E5" s="1509" t="s">
        <v>226</v>
      </c>
      <c r="F5" s="1509" t="s">
        <v>3</v>
      </c>
      <c r="G5" s="1512" t="s">
        <v>227</v>
      </c>
      <c r="H5" s="1465" t="s">
        <v>398</v>
      </c>
      <c r="I5" s="1465" t="s">
        <v>391</v>
      </c>
      <c r="J5" s="1465" t="s">
        <v>354</v>
      </c>
      <c r="K5" s="1503" t="s">
        <v>20</v>
      </c>
      <c r="L5" s="1504"/>
      <c r="M5" s="1504"/>
      <c r="N5" s="1504"/>
      <c r="O5" s="1504"/>
      <c r="P5" s="1504"/>
      <c r="Q5" s="1504"/>
      <c r="R5" s="1504"/>
      <c r="S5" s="1504"/>
      <c r="T5" s="1504"/>
      <c r="U5" s="1504"/>
      <c r="V5" s="1504"/>
      <c r="W5" s="1504"/>
      <c r="X5" s="1504"/>
      <c r="Y5" s="1504"/>
      <c r="Z5" s="1504"/>
      <c r="AA5" s="1504"/>
      <c r="AB5" s="1504"/>
      <c r="AC5" s="1505"/>
      <c r="AD5" s="1483" t="s">
        <v>228</v>
      </c>
      <c r="AE5" s="1483"/>
      <c r="AF5" s="1483"/>
      <c r="AG5" s="1483"/>
      <c r="AH5" s="1483"/>
      <c r="AI5" s="1483"/>
      <c r="AJ5" s="1483"/>
      <c r="AK5" s="1483"/>
      <c r="AL5" s="1483"/>
      <c r="AM5" s="1497" t="s">
        <v>229</v>
      </c>
      <c r="AN5" s="1498"/>
      <c r="AO5" s="1498"/>
      <c r="AP5" s="1498"/>
      <c r="AQ5" s="1499"/>
      <c r="AR5" s="1170"/>
      <c r="AS5" s="1170"/>
      <c r="AT5" s="1170"/>
      <c r="AU5" s="1170"/>
      <c r="AV5" s="1170"/>
      <c r="AW5" s="1170"/>
      <c r="AX5" s="1170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1097"/>
      <c r="BZ5" s="1097"/>
      <c r="CA5" s="1097"/>
      <c r="CB5" s="1097"/>
      <c r="CC5" s="1097"/>
      <c r="CD5" s="1097"/>
      <c r="CE5" s="1097"/>
      <c r="CF5" s="1097"/>
      <c r="CG5" s="1097"/>
      <c r="CH5" s="1097"/>
      <c r="CI5" s="1097"/>
      <c r="CJ5" s="1097"/>
      <c r="CK5" s="1097"/>
      <c r="CL5" s="1097"/>
      <c r="CM5" s="325"/>
      <c r="CN5" s="325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286"/>
      <c r="DT5" s="1097"/>
      <c r="DU5" s="1097"/>
      <c r="DV5" s="1097"/>
      <c r="DW5" s="1097"/>
      <c r="DX5" s="1116"/>
      <c r="DY5" s="289"/>
      <c r="DZ5" s="1171"/>
      <c r="EA5" s="1171"/>
      <c r="EB5" s="1171"/>
      <c r="EC5" s="1171"/>
      <c r="ED5" s="1171"/>
    </row>
    <row r="6" spans="1:134" s="342" customFormat="1" ht="15">
      <c r="A6" s="331"/>
      <c r="B6" s="1507"/>
      <c r="C6" s="1510"/>
      <c r="D6" s="1269"/>
      <c r="E6" s="1510"/>
      <c r="F6" s="1510"/>
      <c r="G6" s="1513"/>
      <c r="H6" s="1466"/>
      <c r="I6" s="1466"/>
      <c r="J6" s="1466"/>
      <c r="K6" s="1500" t="s">
        <v>17</v>
      </c>
      <c r="L6" s="1313"/>
      <c r="M6" s="1425" t="s">
        <v>146</v>
      </c>
      <c r="N6" s="1312"/>
      <c r="O6" s="1312"/>
      <c r="P6" s="1312"/>
      <c r="Q6" s="1312"/>
      <c r="R6" s="1312"/>
      <c r="S6" s="1313"/>
      <c r="T6" s="1425" t="s">
        <v>147</v>
      </c>
      <c r="U6" s="1312"/>
      <c r="V6" s="1312"/>
      <c r="W6" s="1312"/>
      <c r="X6" s="1313"/>
      <c r="Y6" s="1501" t="s">
        <v>20</v>
      </c>
      <c r="Z6" s="1312"/>
      <c r="AA6" s="1313"/>
      <c r="AB6" s="290" t="s">
        <v>197</v>
      </c>
      <c r="AC6" s="1409"/>
      <c r="AD6" s="820" t="s">
        <v>8</v>
      </c>
      <c r="AE6" s="821" t="s">
        <v>230</v>
      </c>
      <c r="AF6" s="821" t="s">
        <v>9</v>
      </c>
      <c r="AG6" s="822" t="s">
        <v>10</v>
      </c>
      <c r="AH6" s="821" t="s">
        <v>355</v>
      </c>
      <c r="AI6" s="821" t="s">
        <v>231</v>
      </c>
      <c r="AJ6" s="821" t="s">
        <v>11</v>
      </c>
      <c r="AK6" s="821" t="s">
        <v>356</v>
      </c>
      <c r="AL6" s="823" t="s">
        <v>15</v>
      </c>
      <c r="AM6" s="824" t="s">
        <v>357</v>
      </c>
      <c r="AN6" s="290" t="s">
        <v>197</v>
      </c>
      <c r="AO6" s="825" t="s">
        <v>358</v>
      </c>
      <c r="AP6" s="826" t="s">
        <v>359</v>
      </c>
      <c r="AQ6" s="1409" t="s">
        <v>392</v>
      </c>
      <c r="AR6" s="1114"/>
      <c r="AS6" s="1193" t="s">
        <v>395</v>
      </c>
      <c r="AT6" s="1193" t="s">
        <v>396</v>
      </c>
      <c r="AU6" s="1116"/>
      <c r="AV6" s="1116"/>
      <c r="AW6" s="1116"/>
      <c r="AX6" s="1116"/>
      <c r="AY6" s="1116"/>
      <c r="AZ6" s="1116"/>
      <c r="BA6" s="1116"/>
      <c r="BB6" s="1116"/>
      <c r="BC6" s="1116"/>
      <c r="BD6" s="1116"/>
      <c r="BE6" s="1116"/>
      <c r="BF6" s="1116"/>
      <c r="BG6" s="1116"/>
      <c r="BH6" s="1116"/>
      <c r="BI6" s="1116"/>
      <c r="BJ6" s="1116"/>
      <c r="BK6" s="1097"/>
      <c r="BL6" s="1097"/>
      <c r="BM6" s="1097"/>
      <c r="BN6" s="1097"/>
      <c r="BO6" s="1097"/>
      <c r="BP6" s="1097"/>
      <c r="BQ6" s="1097"/>
      <c r="BR6" s="1097"/>
      <c r="BS6" s="1097"/>
      <c r="BT6" s="1097"/>
      <c r="BU6" s="1097"/>
      <c r="BV6" s="1097"/>
      <c r="BW6" s="1097"/>
      <c r="BX6" s="1097"/>
      <c r="BY6" s="1116"/>
      <c r="BZ6" s="1114"/>
      <c r="CA6" s="1114"/>
      <c r="CB6" s="1114"/>
      <c r="CC6" s="1114"/>
      <c r="CD6" s="114"/>
      <c r="CE6" s="1114"/>
      <c r="CF6" s="1114"/>
      <c r="CG6" s="325"/>
      <c r="CH6" s="325"/>
      <c r="CI6" s="325"/>
      <c r="CJ6" s="325"/>
      <c r="CK6" s="325"/>
      <c r="CL6" s="325"/>
      <c r="CM6" s="325"/>
      <c r="CN6" s="325"/>
      <c r="CO6" s="1114"/>
      <c r="CP6" s="1114"/>
      <c r="CQ6" s="1114"/>
      <c r="CR6" s="1114"/>
      <c r="CS6" s="1114"/>
      <c r="CT6" s="1114"/>
      <c r="CU6" s="1114"/>
      <c r="CV6" s="1114"/>
      <c r="CW6" s="1114"/>
      <c r="CX6" s="1114"/>
      <c r="CY6" s="114"/>
      <c r="CZ6" s="1114"/>
      <c r="DA6" s="1114"/>
      <c r="DB6" s="1114"/>
      <c r="DC6" s="1114"/>
      <c r="DD6" s="1114"/>
      <c r="DE6" s="1114"/>
      <c r="DF6" s="1114"/>
      <c r="DG6" s="1114"/>
      <c r="DH6" s="1114"/>
      <c r="DI6" s="1114"/>
      <c r="DJ6" s="1114"/>
      <c r="DK6" s="1114"/>
      <c r="DL6" s="114"/>
      <c r="DM6" s="1114"/>
      <c r="DN6" s="1114"/>
      <c r="DO6" s="1114"/>
      <c r="DP6" s="1114"/>
      <c r="DQ6" s="1114"/>
      <c r="DR6" s="1114"/>
      <c r="DS6" s="1114"/>
      <c r="DT6" s="1114"/>
      <c r="DU6" s="1114"/>
      <c r="DV6" s="1114"/>
      <c r="DW6" s="1114"/>
      <c r="DX6" s="1116"/>
      <c r="DY6" s="289"/>
      <c r="DZ6" s="113"/>
      <c r="EA6" s="113"/>
      <c r="EB6" s="113"/>
      <c r="EC6" s="113"/>
      <c r="ED6" s="340"/>
    </row>
    <row r="7" spans="1:134" s="342" customFormat="1" ht="14.25" customHeight="1" thickBot="1">
      <c r="A7" s="331"/>
      <c r="B7" s="1508"/>
      <c r="C7" s="1511"/>
      <c r="D7" s="1270"/>
      <c r="E7" s="1511"/>
      <c r="F7" s="1511"/>
      <c r="G7" s="1514"/>
      <c r="H7" s="829" t="s">
        <v>232</v>
      </c>
      <c r="I7" s="829" t="s">
        <v>232</v>
      </c>
      <c r="J7" s="829" t="s">
        <v>232</v>
      </c>
      <c r="K7" s="830" t="s">
        <v>26</v>
      </c>
      <c r="L7" s="831" t="s">
        <v>185</v>
      </c>
      <c r="M7" s="832" t="s">
        <v>27</v>
      </c>
      <c r="N7" s="833" t="s">
        <v>186</v>
      </c>
      <c r="O7" s="833" t="s">
        <v>28</v>
      </c>
      <c r="P7" s="833" t="s">
        <v>187</v>
      </c>
      <c r="Q7" s="833" t="s">
        <v>213</v>
      </c>
      <c r="R7" s="833" t="s">
        <v>189</v>
      </c>
      <c r="S7" s="831" t="s">
        <v>190</v>
      </c>
      <c r="T7" s="834" t="s">
        <v>27</v>
      </c>
      <c r="U7" s="722" t="s">
        <v>32</v>
      </c>
      <c r="V7" s="722" t="s">
        <v>33</v>
      </c>
      <c r="W7" s="833" t="s">
        <v>34</v>
      </c>
      <c r="X7" s="835" t="s">
        <v>31</v>
      </c>
      <c r="Y7" s="831" t="s">
        <v>35</v>
      </c>
      <c r="Z7" s="831" t="s">
        <v>36</v>
      </c>
      <c r="AA7" s="836" t="s">
        <v>180</v>
      </c>
      <c r="AB7" s="837" t="s">
        <v>23</v>
      </c>
      <c r="AC7" s="1502"/>
      <c r="AD7" s="838" t="s">
        <v>21</v>
      </c>
      <c r="AE7" s="839" t="s">
        <v>21</v>
      </c>
      <c r="AF7" s="839" t="s">
        <v>21</v>
      </c>
      <c r="AG7" s="840" t="s">
        <v>21</v>
      </c>
      <c r="AH7" s="839" t="s">
        <v>21</v>
      </c>
      <c r="AI7" s="839" t="s">
        <v>21</v>
      </c>
      <c r="AJ7" s="839" t="s">
        <v>21</v>
      </c>
      <c r="AK7" s="839" t="s">
        <v>360</v>
      </c>
      <c r="AL7" s="839" t="s">
        <v>22</v>
      </c>
      <c r="AM7" s="841" t="s">
        <v>361</v>
      </c>
      <c r="AN7" s="842" t="s">
        <v>361</v>
      </c>
      <c r="AO7" s="114" t="s">
        <v>362</v>
      </c>
      <c r="AP7" s="843" t="s">
        <v>361</v>
      </c>
      <c r="AQ7" s="1328"/>
      <c r="AR7" s="1165"/>
      <c r="AS7" s="1163" t="s">
        <v>397</v>
      </c>
      <c r="AT7" s="1163" t="s">
        <v>397</v>
      </c>
      <c r="AU7" s="1163"/>
      <c r="AV7" s="1163"/>
      <c r="AW7" s="1163"/>
      <c r="AX7" s="1163"/>
      <c r="AY7" s="1114"/>
      <c r="AZ7" s="1114"/>
      <c r="BA7" s="1114"/>
      <c r="BB7" s="1114"/>
      <c r="BC7" s="1114"/>
      <c r="BD7" s="1114"/>
      <c r="BE7" s="1114"/>
      <c r="BF7" s="1114"/>
      <c r="BG7" s="1114"/>
      <c r="BH7" s="1114"/>
      <c r="BI7" s="1114"/>
      <c r="BJ7" s="1114"/>
      <c r="BK7" s="1114"/>
      <c r="BL7" s="1114"/>
      <c r="BM7" s="1114"/>
      <c r="BN7" s="1114"/>
      <c r="BO7" s="1114"/>
      <c r="BP7" s="1114"/>
      <c r="BQ7" s="1114"/>
      <c r="BR7" s="1114"/>
      <c r="BS7" s="1114"/>
      <c r="BT7" s="1114"/>
      <c r="BU7" s="1114"/>
      <c r="BV7" s="1114"/>
      <c r="BW7" s="1114"/>
      <c r="BX7" s="1114"/>
      <c r="BY7" s="1116"/>
      <c r="BZ7" s="1163"/>
      <c r="CA7" s="1163"/>
      <c r="CB7" s="1163"/>
      <c r="CC7" s="1163"/>
      <c r="CD7" s="1163"/>
      <c r="CE7" s="1163"/>
      <c r="CF7" s="1163"/>
      <c r="CG7" s="844"/>
      <c r="CH7" s="844"/>
      <c r="CI7" s="844"/>
      <c r="CJ7" s="844"/>
      <c r="CK7" s="844"/>
      <c r="CL7" s="844"/>
      <c r="CM7" s="1163"/>
      <c r="CN7" s="1163"/>
      <c r="CO7" s="1114"/>
      <c r="CP7" s="1114"/>
      <c r="CQ7" s="1114"/>
      <c r="CR7" s="1114"/>
      <c r="CS7" s="1114"/>
      <c r="CT7" s="1114"/>
      <c r="CU7" s="1114"/>
      <c r="CV7" s="1114"/>
      <c r="CW7" s="1114"/>
      <c r="CX7" s="1114"/>
      <c r="CY7" s="1116"/>
      <c r="CZ7" s="1114"/>
      <c r="DA7" s="1114"/>
      <c r="DB7" s="1114"/>
      <c r="DC7" s="1114"/>
      <c r="DD7" s="1114"/>
      <c r="DE7" s="1114"/>
      <c r="DF7" s="1114"/>
      <c r="DG7" s="1114"/>
      <c r="DH7" s="1114"/>
      <c r="DI7" s="1114"/>
      <c r="DJ7" s="1114"/>
      <c r="DK7" s="1114"/>
      <c r="DL7" s="1116"/>
      <c r="DM7" s="1114"/>
      <c r="DN7" s="1114"/>
      <c r="DO7" s="1114"/>
      <c r="DP7" s="1114"/>
      <c r="DQ7" s="1114"/>
      <c r="DR7" s="1114"/>
      <c r="DS7" s="1114"/>
      <c r="DT7" s="1114"/>
      <c r="DU7" s="1114"/>
      <c r="DV7" s="1114"/>
      <c r="DW7" s="1114"/>
      <c r="DX7" s="1116"/>
      <c r="DY7" s="289"/>
      <c r="DZ7" s="113"/>
      <c r="EA7" s="113"/>
      <c r="EB7" s="113"/>
      <c r="EC7" s="113"/>
      <c r="ED7" s="340"/>
    </row>
    <row r="8" spans="1:134" s="342" customFormat="1" ht="14.25" customHeight="1">
      <c r="A8" s="331"/>
      <c r="B8" s="1484" t="s">
        <v>363</v>
      </c>
      <c r="C8" s="1469" t="s">
        <v>364</v>
      </c>
      <c r="D8" s="1258"/>
      <c r="E8" s="1469"/>
      <c r="F8" s="1470">
        <v>1.4300999999999999</v>
      </c>
      <c r="G8" s="971" t="s">
        <v>235</v>
      </c>
      <c r="H8" s="971"/>
      <c r="I8" s="1206"/>
      <c r="J8" s="845">
        <v>31.85</v>
      </c>
      <c r="K8" s="846"/>
      <c r="L8" s="847"/>
      <c r="M8" s="848">
        <v>442</v>
      </c>
      <c r="N8" s="325">
        <v>661</v>
      </c>
      <c r="O8" s="325" t="s">
        <v>41</v>
      </c>
      <c r="P8" s="325" t="s">
        <v>41</v>
      </c>
      <c r="Q8" s="243">
        <f>AK8-AL8</f>
        <v>1375.9998938564081</v>
      </c>
      <c r="R8" s="243">
        <f>Q8-8*(2*AG8*AG8)</f>
        <v>1119.9998938564081</v>
      </c>
      <c r="S8" s="266">
        <v>161160</v>
      </c>
      <c r="T8" s="848" t="s">
        <v>41</v>
      </c>
      <c r="U8" s="325">
        <f>0.83*N8</f>
        <v>548.63</v>
      </c>
      <c r="V8" s="243">
        <f t="shared" ref="V8:V19" si="0">AL8</f>
        <v>125.66370614359171</v>
      </c>
      <c r="W8" s="325">
        <f>V8+8*(2*AG8*AG8)</f>
        <v>381.6637061435917</v>
      </c>
      <c r="X8" s="266">
        <v>161160</v>
      </c>
      <c r="Y8" s="282">
        <f>((M8*R8)+(U8*W8))/(R8+W8)</f>
        <v>469.10114368230757</v>
      </c>
      <c r="Z8" s="325">
        <f>S8</f>
        <v>161160</v>
      </c>
      <c r="AA8" s="325">
        <f>Y8/Z8</f>
        <v>2.9107790002625192E-3</v>
      </c>
      <c r="AB8" s="325">
        <f>N8</f>
        <v>661</v>
      </c>
      <c r="AC8" s="849"/>
      <c r="AD8" s="850">
        <v>2800</v>
      </c>
      <c r="AE8" s="851">
        <v>120</v>
      </c>
      <c r="AF8" s="851">
        <v>80</v>
      </c>
      <c r="AG8" s="852">
        <v>4</v>
      </c>
      <c r="AH8" s="851">
        <v>3</v>
      </c>
      <c r="AI8" s="851">
        <f>AE8-2*(AG8+AH8)</f>
        <v>106</v>
      </c>
      <c r="AJ8" s="851">
        <f>AF8-2*(AG8+AH8)</f>
        <v>66</v>
      </c>
      <c r="AK8" s="853">
        <f t="shared" ref="AK8:AK15" si="1">3.14159*(((AH8+AG8)^2)-(AH8^2))+2*AG8*(AE8-2*(AG8+AH8))+2*AG8*(AF8-2*(AG8+AH8))</f>
        <v>1501.6635999999999</v>
      </c>
      <c r="AL8" s="853">
        <f>PI()*(AH8+AG8)^2-PI()*(AH8^2)</f>
        <v>125.66370614359171</v>
      </c>
      <c r="AM8" s="854">
        <f>M8</f>
        <v>442</v>
      </c>
      <c r="AN8" s="855">
        <f>N8</f>
        <v>661</v>
      </c>
      <c r="AO8" s="856">
        <f>AM8/AP8</f>
        <v>2.7426160337552744E-3</v>
      </c>
      <c r="AP8" s="857">
        <v>161160</v>
      </c>
      <c r="AQ8" s="858">
        <v>7</v>
      </c>
      <c r="AR8" s="151"/>
      <c r="AS8" s="1163" t="s">
        <v>397</v>
      </c>
      <c r="AT8" s="1163" t="s">
        <v>397</v>
      </c>
      <c r="AU8" s="886"/>
      <c r="AV8" s="888"/>
      <c r="AW8" s="888"/>
      <c r="AX8" s="887"/>
      <c r="AY8" s="862"/>
      <c r="AZ8" s="325"/>
      <c r="BA8" s="151"/>
      <c r="BB8" s="325"/>
      <c r="BC8" s="151"/>
      <c r="BD8" s="151"/>
      <c r="BE8" s="151"/>
      <c r="BF8" s="151"/>
      <c r="BG8" s="243"/>
      <c r="BH8" s="243"/>
      <c r="BI8" s="862"/>
      <c r="BJ8" s="862"/>
      <c r="BK8" s="862"/>
      <c r="BL8" s="862"/>
      <c r="BM8" s="151"/>
      <c r="BN8" s="325"/>
      <c r="BO8" s="889"/>
      <c r="BP8" s="151"/>
      <c r="BQ8" s="151"/>
      <c r="BR8" s="325"/>
      <c r="BS8" s="151"/>
      <c r="BT8" s="151"/>
      <c r="BU8" s="151"/>
      <c r="BV8" s="862"/>
      <c r="BW8" s="862"/>
      <c r="BX8" s="151"/>
      <c r="BY8" s="325"/>
      <c r="BZ8" s="862"/>
      <c r="CA8" s="862"/>
      <c r="CB8" s="862"/>
      <c r="CC8" s="890"/>
      <c r="CD8" s="862"/>
      <c r="CE8" s="862"/>
      <c r="CF8" s="862"/>
      <c r="CG8" s="151"/>
      <c r="CH8" s="862"/>
      <c r="CI8" s="151"/>
      <c r="CJ8" s="151"/>
      <c r="CK8" s="151"/>
      <c r="CL8" s="151"/>
      <c r="CM8" s="862"/>
      <c r="CN8" s="862"/>
      <c r="CO8" s="862"/>
      <c r="CP8" s="862"/>
      <c r="CQ8" s="151"/>
      <c r="CR8" s="151"/>
      <c r="CS8" s="151"/>
      <c r="CT8" s="862"/>
      <c r="CU8" s="862"/>
      <c r="CV8" s="862"/>
      <c r="CW8" s="151"/>
      <c r="CX8" s="862"/>
      <c r="CY8" s="151"/>
      <c r="CZ8" s="151"/>
      <c r="DA8" s="151"/>
      <c r="DB8" s="862"/>
      <c r="DC8" s="243"/>
      <c r="DD8" s="862"/>
      <c r="DE8" s="862"/>
      <c r="DF8" s="151"/>
      <c r="DG8" s="151"/>
      <c r="DH8" s="151"/>
      <c r="DI8" s="862"/>
      <c r="DJ8" s="151"/>
      <c r="DK8" s="1002"/>
      <c r="DL8" s="151"/>
      <c r="DM8" s="151"/>
      <c r="DN8" s="862"/>
      <c r="DO8" s="151"/>
      <c r="DP8" s="862"/>
      <c r="DQ8" s="862"/>
      <c r="DR8" s="862"/>
      <c r="DS8" s="862"/>
      <c r="DT8" s="151"/>
      <c r="DU8" s="862"/>
      <c r="DV8" s="862"/>
      <c r="DW8" s="862"/>
      <c r="DX8" s="151"/>
      <c r="DY8" s="151"/>
      <c r="DZ8" s="1166"/>
      <c r="EA8" s="958"/>
      <c r="EB8" s="341"/>
      <c r="EC8" s="819"/>
      <c r="ED8" s="341"/>
    </row>
    <row r="9" spans="1:134" s="342" customFormat="1" ht="14.25" customHeight="1" thickBot="1">
      <c r="A9" s="331"/>
      <c r="B9" s="1485"/>
      <c r="C9" s="1486"/>
      <c r="D9" s="1265"/>
      <c r="E9" s="1471"/>
      <c r="F9" s="1471"/>
      <c r="G9" s="1183" t="s">
        <v>235</v>
      </c>
      <c r="H9" s="1183"/>
      <c r="I9" s="1207"/>
      <c r="J9" s="863">
        <v>31.5</v>
      </c>
      <c r="K9" s="864"/>
      <c r="L9" s="865"/>
      <c r="M9" s="866">
        <v>442</v>
      </c>
      <c r="N9" s="235">
        <v>661</v>
      </c>
      <c r="O9" s="235" t="s">
        <v>41</v>
      </c>
      <c r="P9" s="235" t="s">
        <v>41</v>
      </c>
      <c r="Q9" s="299">
        <f t="shared" ref="Q9:Q26" si="2">AK9-AL9</f>
        <v>1376</v>
      </c>
      <c r="R9" s="299">
        <f t="shared" ref="R9:R19" si="3">Q9-8*(2*AG9*AG9)</f>
        <v>1120</v>
      </c>
      <c r="S9" s="275">
        <v>161160</v>
      </c>
      <c r="T9" s="866" t="s">
        <v>41</v>
      </c>
      <c r="U9" s="235">
        <f>0.83*N9</f>
        <v>548.63</v>
      </c>
      <c r="V9" s="299">
        <f t="shared" si="0"/>
        <v>125.66359999999986</v>
      </c>
      <c r="W9" s="235">
        <f>V9+8*(2*AG9*AG9)</f>
        <v>381.66359999999986</v>
      </c>
      <c r="X9" s="275">
        <v>161160</v>
      </c>
      <c r="Y9" s="293">
        <f>((M9*R9)+(U9*W9))/(R9+W9)</f>
        <v>469.10113614527251</v>
      </c>
      <c r="Z9" s="235">
        <f t="shared" ref="Z9:Z71" si="4">S9</f>
        <v>161160</v>
      </c>
      <c r="AA9" s="235">
        <f t="shared" ref="AA9:AA19" si="5">Y9/Z9</f>
        <v>2.9107789534951137E-3</v>
      </c>
      <c r="AB9" s="235">
        <f t="shared" ref="AB9:AB71" si="6">N9</f>
        <v>661</v>
      </c>
      <c r="AC9" s="867"/>
      <c r="AD9" s="868">
        <v>2800</v>
      </c>
      <c r="AE9" s="869">
        <v>120</v>
      </c>
      <c r="AF9" s="869">
        <v>80</v>
      </c>
      <c r="AG9" s="870">
        <v>4</v>
      </c>
      <c r="AH9" s="869">
        <v>3</v>
      </c>
      <c r="AI9" s="869">
        <f t="shared" ref="AI9:AI71" si="7">AE9-2*(AG9+AH9)</f>
        <v>106</v>
      </c>
      <c r="AJ9" s="869">
        <f t="shared" ref="AJ9:AJ71" si="8">AF9-2*(AG9+AH9)</f>
        <v>66</v>
      </c>
      <c r="AK9" s="871">
        <f t="shared" si="1"/>
        <v>1501.6635999999999</v>
      </c>
      <c r="AL9" s="871">
        <f t="shared" ref="AL9:AL71" si="9">AK9-2*AG9*(AF9-2*(AG9+AH9))-2*AG9*(AE9-2*(AG9+AH9))</f>
        <v>125.66359999999986</v>
      </c>
      <c r="AM9" s="872">
        <f t="shared" ref="AM9:AN71" si="10">M9</f>
        <v>442</v>
      </c>
      <c r="AN9" s="873">
        <f t="shared" si="10"/>
        <v>661</v>
      </c>
      <c r="AO9" s="874">
        <f t="shared" ref="AO9:AO71" si="11">AM9/AP9</f>
        <v>2.7426160337552744E-3</v>
      </c>
      <c r="AP9" s="875">
        <v>161160</v>
      </c>
      <c r="AQ9" s="876">
        <v>7</v>
      </c>
      <c r="AR9" s="151"/>
      <c r="AS9" s="1163" t="s">
        <v>397</v>
      </c>
      <c r="AT9" s="1163" t="s">
        <v>397</v>
      </c>
      <c r="AU9" s="886"/>
      <c r="AV9" s="888"/>
      <c r="AW9" s="888"/>
      <c r="AX9" s="887"/>
      <c r="AY9" s="862"/>
      <c r="AZ9" s="325"/>
      <c r="BA9" s="151"/>
      <c r="BB9" s="325"/>
      <c r="BC9" s="151"/>
      <c r="BD9" s="151"/>
      <c r="BE9" s="151"/>
      <c r="BF9" s="151"/>
      <c r="BG9" s="243"/>
      <c r="BH9" s="243"/>
      <c r="BI9" s="862"/>
      <c r="BJ9" s="862"/>
      <c r="BK9" s="862"/>
      <c r="BL9" s="862"/>
      <c r="BM9" s="151"/>
      <c r="BN9" s="325"/>
      <c r="BO9" s="889"/>
      <c r="BP9" s="151"/>
      <c r="BQ9" s="151"/>
      <c r="BR9" s="325"/>
      <c r="BS9" s="151"/>
      <c r="BT9" s="151"/>
      <c r="BU9" s="151"/>
      <c r="BV9" s="862"/>
      <c r="BW9" s="862"/>
      <c r="BX9" s="151"/>
      <c r="BY9" s="325"/>
      <c r="BZ9" s="862"/>
      <c r="CA9" s="862"/>
      <c r="CB9" s="862"/>
      <c r="CC9" s="890"/>
      <c r="CD9" s="862"/>
      <c r="CE9" s="862"/>
      <c r="CF9" s="862"/>
      <c r="CG9" s="151"/>
      <c r="CH9" s="862"/>
      <c r="CI9" s="151"/>
      <c r="CJ9" s="151"/>
      <c r="CK9" s="151"/>
      <c r="CL9" s="151"/>
      <c r="CM9" s="862"/>
      <c r="CN9" s="862"/>
      <c r="CO9" s="862"/>
      <c r="CP9" s="862"/>
      <c r="CQ9" s="151"/>
      <c r="CR9" s="151"/>
      <c r="CS9" s="151"/>
      <c r="CT9" s="862"/>
      <c r="CU9" s="862"/>
      <c r="CV9" s="862"/>
      <c r="CW9" s="151"/>
      <c r="CX9" s="862"/>
      <c r="CY9" s="151"/>
      <c r="CZ9" s="151"/>
      <c r="DA9" s="151"/>
      <c r="DB9" s="862"/>
      <c r="DC9" s="243"/>
      <c r="DD9" s="862"/>
      <c r="DE9" s="862"/>
      <c r="DF9" s="151"/>
      <c r="DG9" s="151"/>
      <c r="DH9" s="151"/>
      <c r="DI9" s="862"/>
      <c r="DJ9" s="151"/>
      <c r="DK9" s="1002"/>
      <c r="DL9" s="151"/>
      <c r="DM9" s="151"/>
      <c r="DN9" s="862"/>
      <c r="DO9" s="151"/>
      <c r="DP9" s="862"/>
      <c r="DQ9" s="862"/>
      <c r="DR9" s="862"/>
      <c r="DS9" s="862"/>
      <c r="DT9" s="151"/>
      <c r="DU9" s="862"/>
      <c r="DV9" s="862"/>
      <c r="DW9" s="862"/>
      <c r="DX9" s="151"/>
      <c r="DY9" s="151"/>
      <c r="DZ9" s="1166"/>
      <c r="EA9" s="958"/>
      <c r="EB9" s="341"/>
      <c r="EC9" s="819"/>
      <c r="ED9" s="341"/>
    </row>
    <row r="10" spans="1:134" s="342" customFormat="1" ht="14.25" customHeight="1">
      <c r="A10" s="331"/>
      <c r="B10" s="1487" t="s">
        <v>236</v>
      </c>
      <c r="C10" s="1470" t="s">
        <v>365</v>
      </c>
      <c r="D10" s="1259"/>
      <c r="E10" s="1470" t="s">
        <v>237</v>
      </c>
      <c r="F10" s="1470">
        <v>1.4300999999999999</v>
      </c>
      <c r="G10" s="973" t="s">
        <v>238</v>
      </c>
      <c r="H10" s="973">
        <v>19.889893579483573</v>
      </c>
      <c r="I10" s="1206"/>
      <c r="J10" s="879">
        <v>26.25</v>
      </c>
      <c r="K10" s="149">
        <v>287</v>
      </c>
      <c r="L10" s="266">
        <v>620</v>
      </c>
      <c r="M10" s="325">
        <v>296</v>
      </c>
      <c r="N10" s="325">
        <v>627</v>
      </c>
      <c r="O10" s="325" t="s">
        <v>41</v>
      </c>
      <c r="P10" s="325" t="s">
        <v>41</v>
      </c>
      <c r="Q10" s="243">
        <f t="shared" si="2"/>
        <v>1313.4472000000001</v>
      </c>
      <c r="R10" s="243">
        <f t="shared" si="3"/>
        <v>1179.8136</v>
      </c>
      <c r="S10" s="266">
        <v>196750</v>
      </c>
      <c r="T10" s="848" t="s">
        <v>41</v>
      </c>
      <c r="U10" s="151">
        <f t="shared" ref="U10:U15" si="12">(1.673*K10)/((AH10/AG10)^0.126)</f>
        <v>477.89632165402378</v>
      </c>
      <c r="V10" s="243">
        <f t="shared" si="0"/>
        <v>80.714044438999963</v>
      </c>
      <c r="W10" s="325">
        <f>V10+8*(2*AG10*AG10)</f>
        <v>214.34764443899996</v>
      </c>
      <c r="X10" s="266">
        <v>196750</v>
      </c>
      <c r="Y10" s="151">
        <f t="shared" ref="Y10:Y15" si="13">((M10*Q10)+(U10*V10))/(Q10+V10)</f>
        <v>306.53076740429782</v>
      </c>
      <c r="Z10" s="325">
        <f t="shared" si="4"/>
        <v>196750</v>
      </c>
      <c r="AA10" s="325">
        <f t="shared" si="5"/>
        <v>1.5579708635542456E-3</v>
      </c>
      <c r="AB10" s="325">
        <f t="shared" si="6"/>
        <v>627</v>
      </c>
      <c r="AC10" s="849"/>
      <c r="AD10" s="850">
        <v>4000</v>
      </c>
      <c r="AE10" s="853">
        <v>150.6</v>
      </c>
      <c r="AF10" s="853">
        <v>100.2</v>
      </c>
      <c r="AG10" s="880">
        <v>2.89</v>
      </c>
      <c r="AH10" s="853">
        <v>3</v>
      </c>
      <c r="AI10" s="851">
        <f t="shared" si="7"/>
        <v>138.82</v>
      </c>
      <c r="AJ10" s="851">
        <f t="shared" si="8"/>
        <v>88.42</v>
      </c>
      <c r="AK10" s="853">
        <f t="shared" si="1"/>
        <v>1394.161244439</v>
      </c>
      <c r="AL10" s="853">
        <f t="shared" si="9"/>
        <v>80.714044438999963</v>
      </c>
      <c r="AM10" s="881">
        <f t="shared" si="10"/>
        <v>296</v>
      </c>
      <c r="AN10" s="882">
        <f t="shared" si="10"/>
        <v>627</v>
      </c>
      <c r="AO10" s="883">
        <f t="shared" si="11"/>
        <v>1.5044472681067344E-3</v>
      </c>
      <c r="AP10" s="884">
        <v>196750</v>
      </c>
      <c r="AQ10" s="885">
        <v>7</v>
      </c>
      <c r="AR10" s="151"/>
      <c r="AS10" s="1163" t="s">
        <v>397</v>
      </c>
      <c r="AT10" s="1163" t="s">
        <v>397</v>
      </c>
      <c r="AU10" s="886"/>
      <c r="AV10" s="888"/>
      <c r="AW10" s="888"/>
      <c r="AX10" s="887"/>
      <c r="AY10" s="862"/>
      <c r="AZ10" s="325"/>
      <c r="BA10" s="151"/>
      <c r="BB10" s="325"/>
      <c r="BC10" s="151"/>
      <c r="BD10" s="151"/>
      <c r="BE10" s="151"/>
      <c r="BF10" s="151"/>
      <c r="BG10" s="243"/>
      <c r="BH10" s="243"/>
      <c r="BI10" s="862"/>
      <c r="BJ10" s="862"/>
      <c r="BK10" s="862"/>
      <c r="BL10" s="862"/>
      <c r="BM10" s="151"/>
      <c r="BN10" s="325"/>
      <c r="BO10" s="889"/>
      <c r="BP10" s="151"/>
      <c r="BQ10" s="151"/>
      <c r="BR10" s="325"/>
      <c r="BS10" s="151"/>
      <c r="BT10" s="151"/>
      <c r="BU10" s="151"/>
      <c r="BV10" s="862"/>
      <c r="BW10" s="862"/>
      <c r="BX10" s="151"/>
      <c r="BY10" s="325"/>
      <c r="BZ10" s="862"/>
      <c r="CA10" s="862"/>
      <c r="CB10" s="862"/>
      <c r="CC10" s="890"/>
      <c r="CD10" s="862"/>
      <c r="CE10" s="862"/>
      <c r="CF10" s="862"/>
      <c r="CG10" s="151"/>
      <c r="CH10" s="862"/>
      <c r="CI10" s="151"/>
      <c r="CJ10" s="151"/>
      <c r="CK10" s="151"/>
      <c r="CL10" s="151"/>
      <c r="CM10" s="862"/>
      <c r="CN10" s="862"/>
      <c r="CO10" s="862"/>
      <c r="CP10" s="862"/>
      <c r="CQ10" s="151"/>
      <c r="CR10" s="151"/>
      <c r="CS10" s="151"/>
      <c r="CT10" s="862"/>
      <c r="CU10" s="862"/>
      <c r="CV10" s="862"/>
      <c r="CW10" s="151"/>
      <c r="CX10" s="862"/>
      <c r="CY10" s="151"/>
      <c r="CZ10" s="151"/>
      <c r="DA10" s="151"/>
      <c r="DB10" s="862"/>
      <c r="DC10" s="243"/>
      <c r="DD10" s="862"/>
      <c r="DE10" s="862"/>
      <c r="DF10" s="151"/>
      <c r="DG10" s="151"/>
      <c r="DH10" s="151"/>
      <c r="DI10" s="862"/>
      <c r="DJ10" s="151"/>
      <c r="DK10" s="1002"/>
      <c r="DL10" s="151"/>
      <c r="DM10" s="151"/>
      <c r="DN10" s="862"/>
      <c r="DO10" s="151"/>
      <c r="DP10" s="862"/>
      <c r="DQ10" s="862"/>
      <c r="DR10" s="862"/>
      <c r="DS10" s="862"/>
      <c r="DT10" s="151"/>
      <c r="DU10" s="862"/>
      <c r="DV10" s="862"/>
      <c r="DW10" s="862"/>
      <c r="DX10" s="151"/>
      <c r="DY10" s="151"/>
      <c r="DZ10" s="341"/>
      <c r="EA10" s="958"/>
      <c r="EB10" s="341"/>
      <c r="EC10" s="819"/>
      <c r="ED10" s="341"/>
    </row>
    <row r="11" spans="1:134" s="342" customFormat="1" ht="14.25" customHeight="1">
      <c r="A11" s="331"/>
      <c r="B11" s="1487"/>
      <c r="C11" s="1470"/>
      <c r="D11" s="1259"/>
      <c r="E11" s="1470"/>
      <c r="F11" s="1477"/>
      <c r="G11" s="973" t="s">
        <v>238</v>
      </c>
      <c r="H11" s="973">
        <v>19.851156045975834</v>
      </c>
      <c r="I11" s="1206"/>
      <c r="J11" s="879">
        <v>26.25</v>
      </c>
      <c r="K11" s="149">
        <v>287</v>
      </c>
      <c r="L11" s="150">
        <v>620</v>
      </c>
      <c r="M11" s="325">
        <v>296</v>
      </c>
      <c r="N11" s="325">
        <v>627</v>
      </c>
      <c r="O11" s="325" t="s">
        <v>41</v>
      </c>
      <c r="P11" s="325" t="s">
        <v>41</v>
      </c>
      <c r="Q11" s="243">
        <f t="shared" si="2"/>
        <v>1312.8692000000001</v>
      </c>
      <c r="R11" s="243">
        <f t="shared" si="3"/>
        <v>1179.2356</v>
      </c>
      <c r="S11" s="266">
        <v>196750</v>
      </c>
      <c r="T11" s="848" t="s">
        <v>41</v>
      </c>
      <c r="U11" s="151">
        <f t="shared" si="12"/>
        <v>477.89632165402378</v>
      </c>
      <c r="V11" s="243">
        <f t="shared" si="0"/>
        <v>80.714044438999963</v>
      </c>
      <c r="W11" s="325">
        <f>V11+8*(2*AG11*AG11)</f>
        <v>214.34764443899996</v>
      </c>
      <c r="X11" s="325">
        <v>196750</v>
      </c>
      <c r="Y11" s="282">
        <f t="shared" si="13"/>
        <v>306.53513512584152</v>
      </c>
      <c r="Z11" s="325">
        <f t="shared" si="4"/>
        <v>196750</v>
      </c>
      <c r="AA11" s="325">
        <f t="shared" si="5"/>
        <v>1.5579930629013546E-3</v>
      </c>
      <c r="AB11" s="325">
        <f t="shared" si="6"/>
        <v>627</v>
      </c>
      <c r="AC11" s="849"/>
      <c r="AD11" s="850">
        <v>4000</v>
      </c>
      <c r="AE11" s="853">
        <v>150.4</v>
      </c>
      <c r="AF11" s="853">
        <v>100.3</v>
      </c>
      <c r="AG11" s="880">
        <v>2.89</v>
      </c>
      <c r="AH11" s="853">
        <v>3</v>
      </c>
      <c r="AI11" s="851">
        <f t="shared" si="7"/>
        <v>138.62</v>
      </c>
      <c r="AJ11" s="851">
        <f t="shared" si="8"/>
        <v>88.52</v>
      </c>
      <c r="AK11" s="853">
        <f t="shared" si="1"/>
        <v>1393.5832444390001</v>
      </c>
      <c r="AL11" s="853">
        <f t="shared" si="9"/>
        <v>80.714044438999963</v>
      </c>
      <c r="AM11" s="881">
        <f t="shared" si="10"/>
        <v>296</v>
      </c>
      <c r="AN11" s="882">
        <f t="shared" si="10"/>
        <v>627</v>
      </c>
      <c r="AO11" s="883">
        <f t="shared" si="11"/>
        <v>1.5044472681067344E-3</v>
      </c>
      <c r="AP11" s="884">
        <v>196750</v>
      </c>
      <c r="AQ11" s="885">
        <v>7</v>
      </c>
      <c r="AR11" s="151"/>
      <c r="AS11" s="1163" t="s">
        <v>397</v>
      </c>
      <c r="AT11" s="1163" t="s">
        <v>397</v>
      </c>
      <c r="AU11" s="886"/>
      <c r="AV11" s="888"/>
      <c r="AW11" s="888"/>
      <c r="AX11" s="887"/>
      <c r="AY11" s="862"/>
      <c r="AZ11" s="325"/>
      <c r="BA11" s="151"/>
      <c r="BB11" s="325"/>
      <c r="BC11" s="151"/>
      <c r="BD11" s="151"/>
      <c r="BE11" s="151"/>
      <c r="BF11" s="151"/>
      <c r="BG11" s="243"/>
      <c r="BH11" s="243"/>
      <c r="BI11" s="862"/>
      <c r="BJ11" s="862"/>
      <c r="BK11" s="862"/>
      <c r="BL11" s="862"/>
      <c r="BM11" s="151"/>
      <c r="BN11" s="325"/>
      <c r="BO11" s="889"/>
      <c r="BP11" s="151"/>
      <c r="BQ11" s="151"/>
      <c r="BR11" s="325"/>
      <c r="BS11" s="151"/>
      <c r="BT11" s="151"/>
      <c r="BU11" s="151"/>
      <c r="BV11" s="862"/>
      <c r="BW11" s="862"/>
      <c r="BX11" s="151"/>
      <c r="BY11" s="325"/>
      <c r="BZ11" s="862"/>
      <c r="CA11" s="862"/>
      <c r="CB11" s="862"/>
      <c r="CC11" s="890"/>
      <c r="CD11" s="862"/>
      <c r="CE11" s="862"/>
      <c r="CF11" s="862"/>
      <c r="CG11" s="151"/>
      <c r="CH11" s="862"/>
      <c r="CI11" s="151"/>
      <c r="CJ11" s="151"/>
      <c r="CK11" s="151"/>
      <c r="CL11" s="151"/>
      <c r="CM11" s="862"/>
      <c r="CN11" s="862"/>
      <c r="CO11" s="862"/>
      <c r="CP11" s="862"/>
      <c r="CQ11" s="151"/>
      <c r="CR11" s="151"/>
      <c r="CS11" s="151"/>
      <c r="CT11" s="862"/>
      <c r="CU11" s="862"/>
      <c r="CV11" s="862"/>
      <c r="CW11" s="151"/>
      <c r="CX11" s="862"/>
      <c r="CY11" s="151"/>
      <c r="CZ11" s="151"/>
      <c r="DA11" s="151"/>
      <c r="DB11" s="862"/>
      <c r="DC11" s="243"/>
      <c r="DD11" s="862"/>
      <c r="DE11" s="862"/>
      <c r="DF11" s="151"/>
      <c r="DG11" s="151"/>
      <c r="DH11" s="151"/>
      <c r="DI11" s="862"/>
      <c r="DJ11" s="151"/>
      <c r="DK11" s="1002"/>
      <c r="DL11" s="151"/>
      <c r="DM11" s="151"/>
      <c r="DN11" s="862"/>
      <c r="DO11" s="151"/>
      <c r="DP11" s="862"/>
      <c r="DQ11" s="862"/>
      <c r="DR11" s="862"/>
      <c r="DS11" s="862"/>
      <c r="DT11" s="151"/>
      <c r="DU11" s="862"/>
      <c r="DV11" s="862"/>
      <c r="DW11" s="862"/>
      <c r="DX11" s="151"/>
      <c r="DY11" s="151"/>
      <c r="DZ11" s="341"/>
      <c r="EA11" s="958"/>
      <c r="EB11" s="341"/>
      <c r="EC11" s="819"/>
      <c r="ED11" s="341"/>
    </row>
    <row r="12" spans="1:134" s="342" customFormat="1" ht="14.25" customHeight="1">
      <c r="A12" s="331"/>
      <c r="B12" s="1487"/>
      <c r="C12" s="1470"/>
      <c r="D12" s="1259"/>
      <c r="E12" s="1470"/>
      <c r="F12" s="1477"/>
      <c r="G12" s="973" t="s">
        <v>238</v>
      </c>
      <c r="H12" s="973">
        <v>19.889893579483573</v>
      </c>
      <c r="I12" s="1206"/>
      <c r="J12" s="879">
        <v>26.25</v>
      </c>
      <c r="K12" s="232">
        <v>287</v>
      </c>
      <c r="L12" s="266">
        <v>620</v>
      </c>
      <c r="M12" s="325">
        <v>296</v>
      </c>
      <c r="N12" s="325">
        <v>627</v>
      </c>
      <c r="O12" s="325" t="s">
        <v>41</v>
      </c>
      <c r="P12" s="325" t="s">
        <v>41</v>
      </c>
      <c r="Q12" s="243">
        <f t="shared" si="2"/>
        <v>1313.4472000000001</v>
      </c>
      <c r="R12" s="243">
        <f t="shared" si="3"/>
        <v>1179.8136</v>
      </c>
      <c r="S12" s="266">
        <v>196750</v>
      </c>
      <c r="T12" s="848" t="s">
        <v>41</v>
      </c>
      <c r="U12" s="151">
        <f t="shared" si="12"/>
        <v>477.89632165402378</v>
      </c>
      <c r="V12" s="243">
        <f t="shared" si="0"/>
        <v>80.714044438999963</v>
      </c>
      <c r="W12" s="325">
        <f t="shared" ref="W12:W26" si="14">V12+8*(2*AG12*AG12)</f>
        <v>214.34764443899996</v>
      </c>
      <c r="X12" s="325">
        <v>196750</v>
      </c>
      <c r="Y12" s="282">
        <f t="shared" si="13"/>
        <v>306.53076740429782</v>
      </c>
      <c r="Z12" s="325">
        <f t="shared" si="4"/>
        <v>196750</v>
      </c>
      <c r="AA12" s="325">
        <f t="shared" si="5"/>
        <v>1.5579708635542456E-3</v>
      </c>
      <c r="AB12" s="325">
        <f t="shared" si="6"/>
        <v>627</v>
      </c>
      <c r="AC12" s="849"/>
      <c r="AD12" s="850">
        <v>4000</v>
      </c>
      <c r="AE12" s="853">
        <v>150.6</v>
      </c>
      <c r="AF12" s="853">
        <v>100.2</v>
      </c>
      <c r="AG12" s="880">
        <v>2.89</v>
      </c>
      <c r="AH12" s="853">
        <v>3</v>
      </c>
      <c r="AI12" s="851">
        <f t="shared" si="7"/>
        <v>138.82</v>
      </c>
      <c r="AJ12" s="851">
        <f t="shared" si="8"/>
        <v>88.42</v>
      </c>
      <c r="AK12" s="853">
        <f t="shared" si="1"/>
        <v>1394.161244439</v>
      </c>
      <c r="AL12" s="853">
        <f t="shared" si="9"/>
        <v>80.714044438999963</v>
      </c>
      <c r="AM12" s="881">
        <f t="shared" si="10"/>
        <v>296</v>
      </c>
      <c r="AN12" s="882">
        <f t="shared" si="10"/>
        <v>627</v>
      </c>
      <c r="AO12" s="883">
        <f t="shared" si="11"/>
        <v>1.5044472681067344E-3</v>
      </c>
      <c r="AP12" s="884">
        <v>196750</v>
      </c>
      <c r="AQ12" s="885">
        <v>7</v>
      </c>
      <c r="AR12" s="151"/>
      <c r="AS12" s="1163" t="s">
        <v>397</v>
      </c>
      <c r="AT12" s="1163" t="s">
        <v>397</v>
      </c>
      <c r="AU12" s="886"/>
      <c r="AV12" s="888"/>
      <c r="AW12" s="888"/>
      <c r="AX12" s="887"/>
      <c r="AY12" s="862"/>
      <c r="AZ12" s="325"/>
      <c r="BA12" s="151"/>
      <c r="BB12" s="325"/>
      <c r="BC12" s="151"/>
      <c r="BD12" s="151"/>
      <c r="BE12" s="151"/>
      <c r="BF12" s="151"/>
      <c r="BG12" s="243"/>
      <c r="BH12" s="243"/>
      <c r="BI12" s="862"/>
      <c r="BJ12" s="862"/>
      <c r="BK12" s="862"/>
      <c r="BL12" s="862"/>
      <c r="BM12" s="151"/>
      <c r="BN12" s="325"/>
      <c r="BO12" s="889"/>
      <c r="BP12" s="151"/>
      <c r="BQ12" s="151"/>
      <c r="BR12" s="325"/>
      <c r="BS12" s="151"/>
      <c r="BT12" s="151"/>
      <c r="BU12" s="151"/>
      <c r="BV12" s="862"/>
      <c r="BW12" s="862"/>
      <c r="BX12" s="151"/>
      <c r="BY12" s="325"/>
      <c r="BZ12" s="862"/>
      <c r="CA12" s="862"/>
      <c r="CB12" s="862"/>
      <c r="CC12" s="890"/>
      <c r="CD12" s="862"/>
      <c r="CE12" s="862"/>
      <c r="CF12" s="862"/>
      <c r="CG12" s="151"/>
      <c r="CH12" s="862"/>
      <c r="CI12" s="151"/>
      <c r="CJ12" s="151"/>
      <c r="CK12" s="151"/>
      <c r="CL12" s="151"/>
      <c r="CM12" s="862"/>
      <c r="CN12" s="862"/>
      <c r="CO12" s="862"/>
      <c r="CP12" s="862"/>
      <c r="CQ12" s="151"/>
      <c r="CR12" s="151"/>
      <c r="CS12" s="151"/>
      <c r="CT12" s="862"/>
      <c r="CU12" s="862"/>
      <c r="CV12" s="862"/>
      <c r="CW12" s="151"/>
      <c r="CX12" s="862"/>
      <c r="CY12" s="151"/>
      <c r="CZ12" s="151"/>
      <c r="DA12" s="151"/>
      <c r="DB12" s="862"/>
      <c r="DC12" s="243"/>
      <c r="DD12" s="862"/>
      <c r="DE12" s="862"/>
      <c r="DF12" s="151"/>
      <c r="DG12" s="151"/>
      <c r="DH12" s="151"/>
      <c r="DI12" s="862"/>
      <c r="DJ12" s="151"/>
      <c r="DK12" s="1002"/>
      <c r="DL12" s="151"/>
      <c r="DM12" s="151"/>
      <c r="DN12" s="862"/>
      <c r="DO12" s="151"/>
      <c r="DP12" s="862"/>
      <c r="DQ12" s="862"/>
      <c r="DR12" s="862"/>
      <c r="DS12" s="862"/>
      <c r="DT12" s="151"/>
      <c r="DU12" s="862"/>
      <c r="DV12" s="862"/>
      <c r="DW12" s="862"/>
      <c r="DX12" s="151"/>
      <c r="DY12" s="151"/>
      <c r="DZ12" s="341"/>
      <c r="EA12" s="958"/>
      <c r="EB12" s="341"/>
      <c r="EC12" s="819"/>
      <c r="ED12" s="341"/>
    </row>
    <row r="13" spans="1:134" s="342" customFormat="1" ht="14.25" customHeight="1">
      <c r="A13" s="331"/>
      <c r="B13" s="1487"/>
      <c r="C13" s="1470"/>
      <c r="D13" s="1259"/>
      <c r="E13" s="1470"/>
      <c r="F13" s="1477"/>
      <c r="G13" s="973" t="s">
        <v>239</v>
      </c>
      <c r="H13" s="973">
        <v>55.924217774591497</v>
      </c>
      <c r="I13" s="1206"/>
      <c r="J13" s="879">
        <v>70.540000000000006</v>
      </c>
      <c r="K13" s="149">
        <v>300</v>
      </c>
      <c r="L13" s="266">
        <v>612</v>
      </c>
      <c r="M13" s="325">
        <v>349.5</v>
      </c>
      <c r="N13" s="325">
        <v>653.5</v>
      </c>
      <c r="O13" s="325" t="s">
        <v>41</v>
      </c>
      <c r="P13" s="325" t="s">
        <v>41</v>
      </c>
      <c r="Q13" s="243">
        <f t="shared" si="2"/>
        <v>2441.79</v>
      </c>
      <c r="R13" s="243">
        <f t="shared" si="3"/>
        <v>1894.23</v>
      </c>
      <c r="S13" s="266">
        <v>193000</v>
      </c>
      <c r="T13" s="848" t="s">
        <v>41</v>
      </c>
      <c r="U13" s="151">
        <f t="shared" si="12"/>
        <v>518.76905011495217</v>
      </c>
      <c r="V13" s="243">
        <f t="shared" si="0"/>
        <v>272.91777727499971</v>
      </c>
      <c r="W13" s="325">
        <f t="shared" si="14"/>
        <v>820.47777727499965</v>
      </c>
      <c r="X13" s="325">
        <v>196750</v>
      </c>
      <c r="Y13" s="282">
        <f t="shared" si="13"/>
        <v>366.51712917520535</v>
      </c>
      <c r="Z13" s="325">
        <f t="shared" si="4"/>
        <v>193000</v>
      </c>
      <c r="AA13" s="325">
        <f t="shared" si="5"/>
        <v>1.8990524827730848E-3</v>
      </c>
      <c r="AB13" s="325">
        <f t="shared" si="6"/>
        <v>653.5</v>
      </c>
      <c r="AC13" s="849"/>
      <c r="AD13" s="850">
        <v>2200</v>
      </c>
      <c r="AE13" s="853">
        <v>149.9</v>
      </c>
      <c r="AF13" s="853">
        <v>100.2</v>
      </c>
      <c r="AG13" s="880">
        <v>5.85</v>
      </c>
      <c r="AH13" s="853">
        <v>4.5</v>
      </c>
      <c r="AI13" s="851">
        <f t="shared" si="7"/>
        <v>129.20000000000002</v>
      </c>
      <c r="AJ13" s="851">
        <f t="shared" si="8"/>
        <v>79.5</v>
      </c>
      <c r="AK13" s="853">
        <f t="shared" si="1"/>
        <v>2714.7077772749999</v>
      </c>
      <c r="AL13" s="853">
        <f t="shared" si="9"/>
        <v>272.91777727499971</v>
      </c>
      <c r="AM13" s="881">
        <f t="shared" si="10"/>
        <v>349.5</v>
      </c>
      <c r="AN13" s="882">
        <f t="shared" si="10"/>
        <v>653.5</v>
      </c>
      <c r="AO13" s="883">
        <f t="shared" si="11"/>
        <v>1.8108808290155441E-3</v>
      </c>
      <c r="AP13" s="884">
        <v>193000</v>
      </c>
      <c r="AQ13" s="885">
        <v>7</v>
      </c>
      <c r="AR13" s="151"/>
      <c r="AS13" s="1163" t="s">
        <v>397</v>
      </c>
      <c r="AT13" s="1163" t="s">
        <v>397</v>
      </c>
      <c r="AU13" s="886"/>
      <c r="AV13" s="888"/>
      <c r="AW13" s="888"/>
      <c r="AX13" s="887"/>
      <c r="AY13" s="862"/>
      <c r="AZ13" s="325"/>
      <c r="BA13" s="151"/>
      <c r="BB13" s="325"/>
      <c r="BC13" s="151"/>
      <c r="BD13" s="151"/>
      <c r="BE13" s="151"/>
      <c r="BF13" s="151"/>
      <c r="BG13" s="243"/>
      <c r="BH13" s="243"/>
      <c r="BI13" s="862"/>
      <c r="BJ13" s="862"/>
      <c r="BK13" s="862"/>
      <c r="BL13" s="862"/>
      <c r="BM13" s="151"/>
      <c r="BN13" s="325"/>
      <c r="BO13" s="889"/>
      <c r="BP13" s="151"/>
      <c r="BQ13" s="151"/>
      <c r="BR13" s="325"/>
      <c r="BS13" s="151"/>
      <c r="BT13" s="151"/>
      <c r="BU13" s="151"/>
      <c r="BV13" s="862"/>
      <c r="BW13" s="862"/>
      <c r="BX13" s="151"/>
      <c r="BY13" s="325"/>
      <c r="BZ13" s="862"/>
      <c r="CA13" s="862"/>
      <c r="CB13" s="862"/>
      <c r="CC13" s="890"/>
      <c r="CD13" s="862"/>
      <c r="CE13" s="862"/>
      <c r="CF13" s="862"/>
      <c r="CG13" s="151"/>
      <c r="CH13" s="862"/>
      <c r="CI13" s="151"/>
      <c r="CJ13" s="151"/>
      <c r="CK13" s="151"/>
      <c r="CL13" s="151"/>
      <c r="CM13" s="862"/>
      <c r="CN13" s="862"/>
      <c r="CO13" s="862"/>
      <c r="CP13" s="862"/>
      <c r="CQ13" s="151"/>
      <c r="CR13" s="151"/>
      <c r="CS13" s="151"/>
      <c r="CT13" s="862"/>
      <c r="CU13" s="862"/>
      <c r="CV13" s="862"/>
      <c r="CW13" s="151"/>
      <c r="CX13" s="862"/>
      <c r="CY13" s="151"/>
      <c r="CZ13" s="151"/>
      <c r="DA13" s="151"/>
      <c r="DB13" s="862"/>
      <c r="DC13" s="243"/>
      <c r="DD13" s="862"/>
      <c r="DE13" s="862"/>
      <c r="DF13" s="151"/>
      <c r="DG13" s="151"/>
      <c r="DH13" s="151"/>
      <c r="DI13" s="862"/>
      <c r="DJ13" s="151"/>
      <c r="DK13" s="1002"/>
      <c r="DL13" s="151"/>
      <c r="DM13" s="151"/>
      <c r="DN13" s="862"/>
      <c r="DO13" s="151"/>
      <c r="DP13" s="862"/>
      <c r="DQ13" s="862"/>
      <c r="DR13" s="862"/>
      <c r="DS13" s="862"/>
      <c r="DT13" s="151"/>
      <c r="DU13" s="862"/>
      <c r="DV13" s="862"/>
      <c r="DW13" s="862"/>
      <c r="DX13" s="151"/>
      <c r="DY13" s="151"/>
      <c r="DZ13" s="341"/>
      <c r="EA13" s="958"/>
      <c r="EB13" s="341"/>
      <c r="EC13" s="819"/>
      <c r="ED13" s="341"/>
    </row>
    <row r="14" spans="1:134" s="342" customFormat="1" ht="14.25" customHeight="1">
      <c r="A14" s="331"/>
      <c r="B14" s="1487"/>
      <c r="C14" s="1470"/>
      <c r="D14" s="1259"/>
      <c r="E14" s="1470"/>
      <c r="F14" s="1477"/>
      <c r="G14" s="973" t="s">
        <v>239</v>
      </c>
      <c r="H14" s="973">
        <v>55.924217774591497</v>
      </c>
      <c r="I14" s="1206"/>
      <c r="J14" s="879">
        <v>70.37</v>
      </c>
      <c r="K14" s="232">
        <v>300</v>
      </c>
      <c r="L14" s="266">
        <v>612</v>
      </c>
      <c r="M14" s="325">
        <v>349.5</v>
      </c>
      <c r="N14" s="325">
        <v>653.5</v>
      </c>
      <c r="O14" s="325" t="s">
        <v>41</v>
      </c>
      <c r="P14" s="325" t="s">
        <v>41</v>
      </c>
      <c r="Q14" s="243">
        <f t="shared" si="2"/>
        <v>2441.79</v>
      </c>
      <c r="R14" s="243">
        <f t="shared" si="3"/>
        <v>1894.23</v>
      </c>
      <c r="S14" s="266">
        <v>193000</v>
      </c>
      <c r="T14" s="848" t="s">
        <v>41</v>
      </c>
      <c r="U14" s="151">
        <f t="shared" si="12"/>
        <v>518.76905011495217</v>
      </c>
      <c r="V14" s="243">
        <f t="shared" si="0"/>
        <v>272.91777727499971</v>
      </c>
      <c r="W14" s="325">
        <f t="shared" si="14"/>
        <v>820.47777727499965</v>
      </c>
      <c r="X14" s="325">
        <v>196750</v>
      </c>
      <c r="Y14" s="282">
        <f t="shared" si="13"/>
        <v>366.51712917520535</v>
      </c>
      <c r="Z14" s="325">
        <f t="shared" si="4"/>
        <v>193000</v>
      </c>
      <c r="AA14" s="325">
        <f t="shared" si="5"/>
        <v>1.8990524827730848E-3</v>
      </c>
      <c r="AB14" s="325">
        <f t="shared" si="6"/>
        <v>653.5</v>
      </c>
      <c r="AC14" s="849"/>
      <c r="AD14" s="850">
        <v>2200</v>
      </c>
      <c r="AE14" s="853">
        <v>149.9</v>
      </c>
      <c r="AF14" s="853">
        <v>100.2</v>
      </c>
      <c r="AG14" s="880">
        <v>5.85</v>
      </c>
      <c r="AH14" s="853">
        <v>4.5</v>
      </c>
      <c r="AI14" s="851">
        <f t="shared" si="7"/>
        <v>129.20000000000002</v>
      </c>
      <c r="AJ14" s="851">
        <f t="shared" si="8"/>
        <v>79.5</v>
      </c>
      <c r="AK14" s="853">
        <f t="shared" si="1"/>
        <v>2714.7077772749999</v>
      </c>
      <c r="AL14" s="853">
        <f t="shared" si="9"/>
        <v>272.91777727499971</v>
      </c>
      <c r="AM14" s="881">
        <f t="shared" si="10"/>
        <v>349.5</v>
      </c>
      <c r="AN14" s="882">
        <f t="shared" si="10"/>
        <v>653.5</v>
      </c>
      <c r="AO14" s="883">
        <f t="shared" si="11"/>
        <v>1.8108808290155441E-3</v>
      </c>
      <c r="AP14" s="884">
        <v>193000</v>
      </c>
      <c r="AQ14" s="885">
        <v>7</v>
      </c>
      <c r="AR14" s="151"/>
      <c r="AS14" s="1163" t="s">
        <v>397</v>
      </c>
      <c r="AT14" s="1163" t="s">
        <v>397</v>
      </c>
      <c r="AU14" s="886"/>
      <c r="AV14" s="888"/>
      <c r="AW14" s="888"/>
      <c r="AX14" s="887"/>
      <c r="AY14" s="862"/>
      <c r="AZ14" s="325"/>
      <c r="BA14" s="151"/>
      <c r="BB14" s="325"/>
      <c r="BC14" s="151"/>
      <c r="BD14" s="151"/>
      <c r="BE14" s="151"/>
      <c r="BF14" s="151"/>
      <c r="BG14" s="243"/>
      <c r="BH14" s="243"/>
      <c r="BI14" s="862"/>
      <c r="BJ14" s="862"/>
      <c r="BK14" s="862"/>
      <c r="BL14" s="862"/>
      <c r="BM14" s="151"/>
      <c r="BN14" s="325"/>
      <c r="BO14" s="889"/>
      <c r="BP14" s="151"/>
      <c r="BQ14" s="151"/>
      <c r="BR14" s="325"/>
      <c r="BS14" s="151"/>
      <c r="BT14" s="151"/>
      <c r="BU14" s="151"/>
      <c r="BV14" s="862"/>
      <c r="BW14" s="862"/>
      <c r="BX14" s="151"/>
      <c r="BY14" s="325"/>
      <c r="BZ14" s="862"/>
      <c r="CA14" s="862"/>
      <c r="CB14" s="862"/>
      <c r="CC14" s="890"/>
      <c r="CD14" s="862"/>
      <c r="CE14" s="862"/>
      <c r="CF14" s="862"/>
      <c r="CG14" s="151"/>
      <c r="CH14" s="862"/>
      <c r="CI14" s="151"/>
      <c r="CJ14" s="151"/>
      <c r="CK14" s="151"/>
      <c r="CL14" s="151"/>
      <c r="CM14" s="862"/>
      <c r="CN14" s="862"/>
      <c r="CO14" s="862"/>
      <c r="CP14" s="862"/>
      <c r="CQ14" s="151"/>
      <c r="CR14" s="151"/>
      <c r="CS14" s="151"/>
      <c r="CT14" s="862"/>
      <c r="CU14" s="862"/>
      <c r="CV14" s="862"/>
      <c r="CW14" s="151"/>
      <c r="CX14" s="862"/>
      <c r="CY14" s="151"/>
      <c r="CZ14" s="151"/>
      <c r="DA14" s="151"/>
      <c r="DB14" s="862"/>
      <c r="DC14" s="243"/>
      <c r="DD14" s="862"/>
      <c r="DE14" s="862"/>
      <c r="DF14" s="151"/>
      <c r="DG14" s="151"/>
      <c r="DH14" s="151"/>
      <c r="DI14" s="862"/>
      <c r="DJ14" s="151"/>
      <c r="DK14" s="1002"/>
      <c r="DL14" s="151"/>
      <c r="DM14" s="151"/>
      <c r="DN14" s="862"/>
      <c r="DO14" s="151"/>
      <c r="DP14" s="862"/>
      <c r="DQ14" s="862"/>
      <c r="DR14" s="862"/>
      <c r="DS14" s="862"/>
      <c r="DT14" s="151"/>
      <c r="DU14" s="862"/>
      <c r="DV14" s="862"/>
      <c r="DW14" s="862"/>
      <c r="DX14" s="151"/>
      <c r="DY14" s="151"/>
      <c r="DZ14" s="341"/>
      <c r="EA14" s="958"/>
      <c r="EB14" s="341"/>
      <c r="EC14" s="819"/>
      <c r="ED14" s="341"/>
    </row>
    <row r="15" spans="1:134" s="342" customFormat="1" ht="14.25" customHeight="1" thickBot="1">
      <c r="A15" s="331"/>
      <c r="B15" s="1487"/>
      <c r="C15" s="1470"/>
      <c r="D15" s="1259"/>
      <c r="E15" s="1470"/>
      <c r="F15" s="1477"/>
      <c r="G15" s="973" t="s">
        <v>239</v>
      </c>
      <c r="H15" s="973">
        <v>55.828829340240787</v>
      </c>
      <c r="I15" s="1206"/>
      <c r="J15" s="879">
        <v>70.209999999999994</v>
      </c>
      <c r="K15" s="234">
        <v>300</v>
      </c>
      <c r="L15" s="275">
        <v>612</v>
      </c>
      <c r="M15" s="235">
        <v>349.5</v>
      </c>
      <c r="N15" s="235">
        <v>653.5</v>
      </c>
      <c r="O15" s="235" t="s">
        <v>41</v>
      </c>
      <c r="P15" s="235" t="s">
        <v>41</v>
      </c>
      <c r="Q15" s="299">
        <f t="shared" si="2"/>
        <v>2439.4499999999998</v>
      </c>
      <c r="R15" s="299">
        <f t="shared" si="3"/>
        <v>1891.8899999999999</v>
      </c>
      <c r="S15" s="275">
        <v>193000</v>
      </c>
      <c r="T15" s="866" t="s">
        <v>41</v>
      </c>
      <c r="U15" s="293">
        <f t="shared" si="12"/>
        <v>518.76905011495217</v>
      </c>
      <c r="V15" s="299">
        <f t="shared" si="0"/>
        <v>272.91777727499971</v>
      </c>
      <c r="W15" s="235">
        <f t="shared" si="14"/>
        <v>820.47777727499965</v>
      </c>
      <c r="X15" s="275">
        <v>196750</v>
      </c>
      <c r="Y15" s="293">
        <f t="shared" si="13"/>
        <v>366.53181010549935</v>
      </c>
      <c r="Z15" s="235">
        <f t="shared" si="4"/>
        <v>193000</v>
      </c>
      <c r="AA15" s="235">
        <f t="shared" si="5"/>
        <v>1.8991285497694267E-3</v>
      </c>
      <c r="AB15" s="235">
        <f t="shared" si="6"/>
        <v>653.5</v>
      </c>
      <c r="AC15" s="867"/>
      <c r="AD15" s="850">
        <v>2200</v>
      </c>
      <c r="AE15" s="853">
        <v>149.80000000000001</v>
      </c>
      <c r="AF15" s="853">
        <v>100.1</v>
      </c>
      <c r="AG15" s="880">
        <v>5.85</v>
      </c>
      <c r="AH15" s="853">
        <v>4.5</v>
      </c>
      <c r="AI15" s="851">
        <f t="shared" si="7"/>
        <v>129.10000000000002</v>
      </c>
      <c r="AJ15" s="851">
        <f t="shared" si="8"/>
        <v>79.399999999999991</v>
      </c>
      <c r="AK15" s="853">
        <f t="shared" si="1"/>
        <v>2712.3677772749998</v>
      </c>
      <c r="AL15" s="853">
        <f t="shared" si="9"/>
        <v>272.91777727499971</v>
      </c>
      <c r="AM15" s="881">
        <f t="shared" si="10"/>
        <v>349.5</v>
      </c>
      <c r="AN15" s="882">
        <f t="shared" si="10"/>
        <v>653.5</v>
      </c>
      <c r="AO15" s="883">
        <f t="shared" si="11"/>
        <v>1.8108808290155441E-3</v>
      </c>
      <c r="AP15" s="884">
        <v>193000</v>
      </c>
      <c r="AQ15" s="885">
        <v>7</v>
      </c>
      <c r="AR15" s="151"/>
      <c r="AS15" s="1163" t="s">
        <v>397</v>
      </c>
      <c r="AT15" s="1163" t="s">
        <v>397</v>
      </c>
      <c r="AU15" s="886"/>
      <c r="AV15" s="888"/>
      <c r="AW15" s="888"/>
      <c r="AX15" s="887"/>
      <c r="AY15" s="862"/>
      <c r="AZ15" s="325"/>
      <c r="BA15" s="151"/>
      <c r="BB15" s="325"/>
      <c r="BC15" s="151"/>
      <c r="BD15" s="151"/>
      <c r="BE15" s="151"/>
      <c r="BF15" s="151"/>
      <c r="BG15" s="243"/>
      <c r="BH15" s="243"/>
      <c r="BI15" s="862"/>
      <c r="BJ15" s="862"/>
      <c r="BK15" s="862"/>
      <c r="BL15" s="862"/>
      <c r="BM15" s="151"/>
      <c r="BN15" s="325"/>
      <c r="BO15" s="889"/>
      <c r="BP15" s="151"/>
      <c r="BQ15" s="151"/>
      <c r="BR15" s="325"/>
      <c r="BS15" s="151"/>
      <c r="BT15" s="151"/>
      <c r="BU15" s="151"/>
      <c r="BV15" s="862"/>
      <c r="BW15" s="862"/>
      <c r="BX15" s="151"/>
      <c r="BY15" s="325"/>
      <c r="BZ15" s="862"/>
      <c r="CA15" s="862"/>
      <c r="CB15" s="862"/>
      <c r="CC15" s="890"/>
      <c r="CD15" s="862"/>
      <c r="CE15" s="862"/>
      <c r="CF15" s="862"/>
      <c r="CG15" s="151"/>
      <c r="CH15" s="862"/>
      <c r="CI15" s="151"/>
      <c r="CJ15" s="151"/>
      <c r="CK15" s="151"/>
      <c r="CL15" s="151"/>
      <c r="CM15" s="862"/>
      <c r="CN15" s="862"/>
      <c r="CO15" s="862"/>
      <c r="CP15" s="862"/>
      <c r="CQ15" s="151"/>
      <c r="CR15" s="151"/>
      <c r="CS15" s="151"/>
      <c r="CT15" s="862"/>
      <c r="CU15" s="862"/>
      <c r="CV15" s="862"/>
      <c r="CW15" s="151"/>
      <c r="CX15" s="862"/>
      <c r="CY15" s="151"/>
      <c r="CZ15" s="151"/>
      <c r="DA15" s="151"/>
      <c r="DB15" s="862"/>
      <c r="DC15" s="243"/>
      <c r="DD15" s="862"/>
      <c r="DE15" s="862"/>
      <c r="DF15" s="151"/>
      <c r="DG15" s="151"/>
      <c r="DH15" s="151"/>
      <c r="DI15" s="862"/>
      <c r="DJ15" s="151"/>
      <c r="DK15" s="1002"/>
      <c r="DL15" s="151"/>
      <c r="DM15" s="151"/>
      <c r="DN15" s="862"/>
      <c r="DO15" s="151"/>
      <c r="DP15" s="862"/>
      <c r="DQ15" s="862"/>
      <c r="DR15" s="862"/>
      <c r="DS15" s="862"/>
      <c r="DT15" s="151"/>
      <c r="DU15" s="862"/>
      <c r="DV15" s="862"/>
      <c r="DW15" s="862"/>
      <c r="DX15" s="151"/>
      <c r="DY15" s="151"/>
      <c r="DZ15" s="341"/>
      <c r="EA15" s="958"/>
      <c r="EB15" s="341"/>
      <c r="EC15" s="819"/>
      <c r="ED15" s="341"/>
    </row>
    <row r="16" spans="1:134" s="342" customFormat="1" ht="14.25" customHeight="1">
      <c r="A16" s="331">
        <v>3</v>
      </c>
      <c r="B16" s="1484" t="s">
        <v>366</v>
      </c>
      <c r="C16" s="1489" t="s">
        <v>364</v>
      </c>
      <c r="D16" s="1266"/>
      <c r="E16" s="1489" t="s">
        <v>240</v>
      </c>
      <c r="F16" s="1469">
        <v>1.4300999999999999</v>
      </c>
      <c r="G16" s="971" t="s">
        <v>241</v>
      </c>
      <c r="H16" s="971"/>
      <c r="I16" s="1208"/>
      <c r="J16" s="891">
        <v>10.5</v>
      </c>
      <c r="K16" s="846"/>
      <c r="L16" s="327"/>
      <c r="M16" s="848">
        <v>489</v>
      </c>
      <c r="N16" s="325">
        <v>705</v>
      </c>
      <c r="O16" s="325" t="s">
        <v>41</v>
      </c>
      <c r="P16" s="325" t="s">
        <v>41</v>
      </c>
      <c r="Q16" s="243">
        <f t="shared" si="2"/>
        <v>553.64319999999998</v>
      </c>
      <c r="R16" s="243">
        <f t="shared" si="3"/>
        <v>323.81759999999997</v>
      </c>
      <c r="S16" s="325">
        <v>192800</v>
      </c>
      <c r="T16" s="848" t="s">
        <v>41</v>
      </c>
      <c r="U16" s="325">
        <f>0.83*N16</f>
        <v>585.15</v>
      </c>
      <c r="V16" s="243">
        <f t="shared" si="0"/>
        <v>115.35679999999996</v>
      </c>
      <c r="W16" s="325">
        <f t="shared" si="14"/>
        <v>345.18239999999997</v>
      </c>
      <c r="X16" s="325">
        <v>192800</v>
      </c>
      <c r="Y16" s="282">
        <f>((M16*R16)+(U16*W16))/(R16+W16)</f>
        <v>538.61029560538111</v>
      </c>
      <c r="Z16" s="325">
        <f t="shared" si="4"/>
        <v>192800</v>
      </c>
      <c r="AA16" s="325">
        <f t="shared" si="5"/>
        <v>2.7936218651731385E-3</v>
      </c>
      <c r="AB16" s="325">
        <f t="shared" si="6"/>
        <v>705</v>
      </c>
      <c r="AC16" s="849"/>
      <c r="AD16" s="892">
        <v>1100</v>
      </c>
      <c r="AE16" s="893">
        <v>59.9</v>
      </c>
      <c r="AF16" s="893">
        <v>39.9</v>
      </c>
      <c r="AG16" s="894">
        <v>3.79</v>
      </c>
      <c r="AH16" s="893">
        <v>2.9</v>
      </c>
      <c r="AI16" s="895">
        <f t="shared" si="7"/>
        <v>46.519999999999996</v>
      </c>
      <c r="AJ16" s="895">
        <f t="shared" si="8"/>
        <v>26.52</v>
      </c>
      <c r="AK16" s="893">
        <v>669</v>
      </c>
      <c r="AL16" s="893">
        <f t="shared" si="9"/>
        <v>115.35679999999996</v>
      </c>
      <c r="AM16" s="854">
        <f t="shared" si="10"/>
        <v>489</v>
      </c>
      <c r="AN16" s="855">
        <f t="shared" si="10"/>
        <v>705</v>
      </c>
      <c r="AO16" s="856">
        <f t="shared" si="11"/>
        <v>2.5363070539419089E-3</v>
      </c>
      <c r="AP16" s="896">
        <v>192800</v>
      </c>
      <c r="AQ16" s="858">
        <v>7</v>
      </c>
      <c r="AR16" s="151"/>
      <c r="AS16" s="1163" t="s">
        <v>397</v>
      </c>
      <c r="AT16" s="1163" t="s">
        <v>397</v>
      </c>
      <c r="AU16" s="886"/>
      <c r="AV16" s="888"/>
      <c r="AW16" s="888"/>
      <c r="AX16" s="887"/>
      <c r="AY16" s="862"/>
      <c r="AZ16" s="325"/>
      <c r="BA16" s="151"/>
      <c r="BB16" s="325"/>
      <c r="BC16" s="151"/>
      <c r="BD16" s="151"/>
      <c r="BE16" s="151"/>
      <c r="BF16" s="151"/>
      <c r="BG16" s="243"/>
      <c r="BH16" s="243"/>
      <c r="BI16" s="862"/>
      <c r="BJ16" s="862"/>
      <c r="BK16" s="862"/>
      <c r="BL16" s="862"/>
      <c r="BM16" s="151"/>
      <c r="BN16" s="325"/>
      <c r="BO16" s="889"/>
      <c r="BP16" s="151"/>
      <c r="BQ16" s="151"/>
      <c r="BR16" s="325"/>
      <c r="BS16" s="151"/>
      <c r="BT16" s="151"/>
      <c r="BU16" s="151"/>
      <c r="BV16" s="862"/>
      <c r="BW16" s="862"/>
      <c r="BX16" s="151"/>
      <c r="BY16" s="325"/>
      <c r="BZ16" s="862"/>
      <c r="CA16" s="862"/>
      <c r="CB16" s="862"/>
      <c r="CC16" s="890"/>
      <c r="CD16" s="862"/>
      <c r="CE16" s="862"/>
      <c r="CF16" s="862"/>
      <c r="CG16" s="151"/>
      <c r="CH16" s="862"/>
      <c r="CI16" s="151"/>
      <c r="CJ16" s="151"/>
      <c r="CK16" s="151"/>
      <c r="CL16" s="151"/>
      <c r="CM16" s="862"/>
      <c r="CN16" s="862"/>
      <c r="CO16" s="862"/>
      <c r="CP16" s="862"/>
      <c r="CQ16" s="151"/>
      <c r="CR16" s="151"/>
      <c r="CS16" s="151"/>
      <c r="CT16" s="862"/>
      <c r="CU16" s="862"/>
      <c r="CV16" s="862"/>
      <c r="CW16" s="151"/>
      <c r="CX16" s="862"/>
      <c r="CY16" s="151"/>
      <c r="CZ16" s="151"/>
      <c r="DA16" s="151"/>
      <c r="DB16" s="862"/>
      <c r="DC16" s="243"/>
      <c r="DD16" s="862"/>
      <c r="DE16" s="862"/>
      <c r="DF16" s="151"/>
      <c r="DG16" s="151"/>
      <c r="DH16" s="151"/>
      <c r="DI16" s="862"/>
      <c r="DJ16" s="151"/>
      <c r="DK16" s="1002"/>
      <c r="DL16" s="151"/>
      <c r="DM16" s="151"/>
      <c r="DN16" s="862"/>
      <c r="DO16" s="151"/>
      <c r="DP16" s="862"/>
      <c r="DQ16" s="862"/>
      <c r="DR16" s="862"/>
      <c r="DS16" s="862"/>
      <c r="DT16" s="151"/>
      <c r="DU16" s="862"/>
      <c r="DV16" s="862"/>
      <c r="DW16" s="862"/>
      <c r="DX16" s="151"/>
      <c r="DY16" s="151"/>
      <c r="DZ16" s="341"/>
      <c r="EA16" s="958"/>
      <c r="EB16" s="341"/>
      <c r="EC16" s="819"/>
      <c r="ED16" s="341"/>
    </row>
    <row r="17" spans="1:134" s="342" customFormat="1" ht="14.25" customHeight="1">
      <c r="A17" s="331"/>
      <c r="B17" s="1488"/>
      <c r="C17" s="1490"/>
      <c r="D17" s="1267"/>
      <c r="E17" s="1473"/>
      <c r="F17" s="1470"/>
      <c r="G17" s="973" t="s">
        <v>242</v>
      </c>
      <c r="H17" s="973"/>
      <c r="I17" s="1206"/>
      <c r="J17" s="897">
        <v>7.1</v>
      </c>
      <c r="K17" s="846"/>
      <c r="L17" s="327"/>
      <c r="M17" s="848">
        <v>403</v>
      </c>
      <c r="N17" s="325">
        <v>707</v>
      </c>
      <c r="O17" s="325" t="s">
        <v>41</v>
      </c>
      <c r="P17" s="325" t="s">
        <v>41</v>
      </c>
      <c r="Q17" s="243">
        <f t="shared" si="2"/>
        <v>476.64120000000003</v>
      </c>
      <c r="R17" s="243">
        <f t="shared" si="3"/>
        <v>425.37560000000002</v>
      </c>
      <c r="S17" s="325">
        <v>208000</v>
      </c>
      <c r="T17" s="848" t="s">
        <v>41</v>
      </c>
      <c r="U17" s="325">
        <f>0.83*N17</f>
        <v>586.80999999999995</v>
      </c>
      <c r="V17" s="243">
        <f t="shared" si="0"/>
        <v>37.358799999999974</v>
      </c>
      <c r="W17" s="325">
        <f t="shared" si="14"/>
        <v>88.62439999999998</v>
      </c>
      <c r="X17" s="325">
        <v>208000</v>
      </c>
      <c r="Y17" s="282">
        <f>((M17*R17)+(U17*W17))/(R17+W17)</f>
        <v>434.69270615564199</v>
      </c>
      <c r="Z17" s="325">
        <f t="shared" si="4"/>
        <v>208000</v>
      </c>
      <c r="AA17" s="325">
        <f t="shared" si="5"/>
        <v>2.0898687795944328E-3</v>
      </c>
      <c r="AB17" s="325">
        <f t="shared" si="6"/>
        <v>707</v>
      </c>
      <c r="AC17" s="849"/>
      <c r="AD17" s="850">
        <v>1000</v>
      </c>
      <c r="AE17" s="853">
        <v>99.7</v>
      </c>
      <c r="AF17" s="853">
        <v>49.8</v>
      </c>
      <c r="AG17" s="880">
        <v>1.79</v>
      </c>
      <c r="AH17" s="853">
        <v>2.2999999999999998</v>
      </c>
      <c r="AI17" s="851">
        <f t="shared" si="7"/>
        <v>91.52000000000001</v>
      </c>
      <c r="AJ17" s="851">
        <f t="shared" si="8"/>
        <v>41.62</v>
      </c>
      <c r="AK17" s="853">
        <v>514</v>
      </c>
      <c r="AL17" s="853">
        <f t="shared" si="9"/>
        <v>37.358799999999974</v>
      </c>
      <c r="AM17" s="881">
        <f t="shared" si="10"/>
        <v>403</v>
      </c>
      <c r="AN17" s="882">
        <f t="shared" si="10"/>
        <v>707</v>
      </c>
      <c r="AO17" s="883">
        <f t="shared" si="11"/>
        <v>1.9375E-3</v>
      </c>
      <c r="AP17" s="884">
        <v>208000</v>
      </c>
      <c r="AQ17" s="885">
        <v>7</v>
      </c>
      <c r="AR17" s="151"/>
      <c r="AS17" s="1163" t="s">
        <v>397</v>
      </c>
      <c r="AT17" s="1163" t="s">
        <v>397</v>
      </c>
      <c r="AU17" s="886"/>
      <c r="AV17" s="888"/>
      <c r="AW17" s="888"/>
      <c r="AX17" s="887"/>
      <c r="AY17" s="862"/>
      <c r="AZ17" s="325"/>
      <c r="BA17" s="151"/>
      <c r="BB17" s="325"/>
      <c r="BC17" s="151"/>
      <c r="BD17" s="151"/>
      <c r="BE17" s="151"/>
      <c r="BF17" s="151"/>
      <c r="BG17" s="243"/>
      <c r="BH17" s="243"/>
      <c r="BI17" s="862"/>
      <c r="BJ17" s="862"/>
      <c r="BK17" s="862"/>
      <c r="BL17" s="862"/>
      <c r="BM17" s="151"/>
      <c r="BN17" s="325"/>
      <c r="BO17" s="889"/>
      <c r="BP17" s="151"/>
      <c r="BQ17" s="151"/>
      <c r="BR17" s="325"/>
      <c r="BS17" s="151"/>
      <c r="BT17" s="151"/>
      <c r="BU17" s="151"/>
      <c r="BV17" s="862"/>
      <c r="BW17" s="862"/>
      <c r="BX17" s="151"/>
      <c r="BY17" s="325"/>
      <c r="BZ17" s="862"/>
      <c r="CA17" s="862"/>
      <c r="CB17" s="862"/>
      <c r="CC17" s="890"/>
      <c r="CD17" s="862"/>
      <c r="CE17" s="862"/>
      <c r="CF17" s="862"/>
      <c r="CG17" s="151"/>
      <c r="CH17" s="862"/>
      <c r="CI17" s="151"/>
      <c r="CJ17" s="151"/>
      <c r="CK17" s="151"/>
      <c r="CL17" s="151"/>
      <c r="CM17" s="862"/>
      <c r="CN17" s="862"/>
      <c r="CO17" s="862"/>
      <c r="CP17" s="862"/>
      <c r="CQ17" s="151"/>
      <c r="CR17" s="151"/>
      <c r="CS17" s="151"/>
      <c r="CT17" s="862"/>
      <c r="CU17" s="862"/>
      <c r="CV17" s="862"/>
      <c r="CW17" s="151"/>
      <c r="CX17" s="862"/>
      <c r="CY17" s="151"/>
      <c r="CZ17" s="151"/>
      <c r="DA17" s="151"/>
      <c r="DB17" s="862"/>
      <c r="DC17" s="243"/>
      <c r="DD17" s="862"/>
      <c r="DE17" s="862"/>
      <c r="DF17" s="151"/>
      <c r="DG17" s="151"/>
      <c r="DH17" s="151"/>
      <c r="DI17" s="862"/>
      <c r="DJ17" s="151"/>
      <c r="DK17" s="1002"/>
      <c r="DL17" s="151"/>
      <c r="DM17" s="151"/>
      <c r="DN17" s="862"/>
      <c r="DO17" s="151"/>
      <c r="DP17" s="862"/>
      <c r="DQ17" s="862"/>
      <c r="DR17" s="862"/>
      <c r="DS17" s="862"/>
      <c r="DT17" s="151"/>
      <c r="DU17" s="862"/>
      <c r="DV17" s="862"/>
      <c r="DW17" s="862"/>
      <c r="DX17" s="151"/>
      <c r="DY17" s="151"/>
      <c r="DZ17" s="341"/>
      <c r="EA17" s="958"/>
      <c r="EB17" s="341"/>
      <c r="EC17" s="819"/>
      <c r="ED17" s="341"/>
    </row>
    <row r="18" spans="1:134" s="342" customFormat="1" ht="14.25" customHeight="1">
      <c r="A18" s="331"/>
      <c r="B18" s="1488"/>
      <c r="C18" s="1490"/>
      <c r="D18" s="1267"/>
      <c r="E18" s="1473"/>
      <c r="F18" s="1470"/>
      <c r="G18" s="973" t="s">
        <v>243</v>
      </c>
      <c r="H18" s="973"/>
      <c r="I18" s="1206"/>
      <c r="J18" s="897">
        <v>15.4</v>
      </c>
      <c r="K18" s="846"/>
      <c r="L18" s="327"/>
      <c r="M18" s="848">
        <v>479</v>
      </c>
      <c r="N18" s="325">
        <v>716</v>
      </c>
      <c r="O18" s="325" t="s">
        <v>41</v>
      </c>
      <c r="P18" s="325" t="s">
        <v>41</v>
      </c>
      <c r="Q18" s="243">
        <f t="shared" si="2"/>
        <v>724.49279999999999</v>
      </c>
      <c r="R18" s="243">
        <f t="shared" si="3"/>
        <v>591.78240000000005</v>
      </c>
      <c r="S18" s="325">
        <v>203600</v>
      </c>
      <c r="T18" s="848" t="s">
        <v>41</v>
      </c>
      <c r="U18" s="325">
        <f>0.83*N18</f>
        <v>594.28</v>
      </c>
      <c r="V18" s="243">
        <f t="shared" si="0"/>
        <v>85.507200000000068</v>
      </c>
      <c r="W18" s="325">
        <f t="shared" si="14"/>
        <v>218.21760000000006</v>
      </c>
      <c r="X18" s="325">
        <v>203600</v>
      </c>
      <c r="Y18" s="282">
        <f>((M18*R18)+(U18*W18))/(R18+W18)</f>
        <v>510.05694435555552</v>
      </c>
      <c r="Z18" s="325">
        <f t="shared" si="4"/>
        <v>203600</v>
      </c>
      <c r="AA18" s="325">
        <f t="shared" si="5"/>
        <v>2.5051912787600957E-3</v>
      </c>
      <c r="AB18" s="325">
        <f t="shared" si="6"/>
        <v>716</v>
      </c>
      <c r="AC18" s="849"/>
      <c r="AD18" s="850">
        <v>1100</v>
      </c>
      <c r="AE18" s="853">
        <v>100.1</v>
      </c>
      <c r="AF18" s="853">
        <v>50</v>
      </c>
      <c r="AG18" s="880">
        <v>2.88</v>
      </c>
      <c r="AH18" s="853">
        <v>3.2</v>
      </c>
      <c r="AI18" s="851">
        <f t="shared" si="7"/>
        <v>87.94</v>
      </c>
      <c r="AJ18" s="851">
        <f t="shared" si="8"/>
        <v>37.840000000000003</v>
      </c>
      <c r="AK18" s="853">
        <v>810</v>
      </c>
      <c r="AL18" s="853">
        <f t="shared" si="9"/>
        <v>85.507200000000068</v>
      </c>
      <c r="AM18" s="881">
        <f t="shared" si="10"/>
        <v>479</v>
      </c>
      <c r="AN18" s="882">
        <f t="shared" si="10"/>
        <v>716</v>
      </c>
      <c r="AO18" s="883">
        <f t="shared" si="11"/>
        <v>2.3526522593320235E-3</v>
      </c>
      <c r="AP18" s="884">
        <v>203600</v>
      </c>
      <c r="AQ18" s="885">
        <v>7</v>
      </c>
      <c r="AR18" s="151"/>
      <c r="AS18" s="1163" t="s">
        <v>397</v>
      </c>
      <c r="AT18" s="1163" t="s">
        <v>397</v>
      </c>
      <c r="AU18" s="886"/>
      <c r="AV18" s="888"/>
      <c r="AW18" s="888"/>
      <c r="AX18" s="887"/>
      <c r="AY18" s="862"/>
      <c r="AZ18" s="325"/>
      <c r="BA18" s="151"/>
      <c r="BB18" s="325"/>
      <c r="BC18" s="151"/>
      <c r="BD18" s="151"/>
      <c r="BE18" s="151"/>
      <c r="BF18" s="151"/>
      <c r="BG18" s="243"/>
      <c r="BH18" s="243"/>
      <c r="BI18" s="862"/>
      <c r="BJ18" s="862"/>
      <c r="BK18" s="862"/>
      <c r="BL18" s="862"/>
      <c r="BM18" s="151"/>
      <c r="BN18" s="325"/>
      <c r="BO18" s="889"/>
      <c r="BP18" s="151"/>
      <c r="BQ18" s="151"/>
      <c r="BR18" s="325"/>
      <c r="BS18" s="151"/>
      <c r="BT18" s="151"/>
      <c r="BU18" s="151"/>
      <c r="BV18" s="862"/>
      <c r="BW18" s="862"/>
      <c r="BX18" s="151"/>
      <c r="BY18" s="325"/>
      <c r="BZ18" s="862"/>
      <c r="CA18" s="862"/>
      <c r="CB18" s="862"/>
      <c r="CC18" s="890"/>
      <c r="CD18" s="862"/>
      <c r="CE18" s="862"/>
      <c r="CF18" s="862"/>
      <c r="CG18" s="151"/>
      <c r="CH18" s="862"/>
      <c r="CI18" s="151"/>
      <c r="CJ18" s="151"/>
      <c r="CK18" s="151"/>
      <c r="CL18" s="151"/>
      <c r="CM18" s="862"/>
      <c r="CN18" s="862"/>
      <c r="CO18" s="862"/>
      <c r="CP18" s="862"/>
      <c r="CQ18" s="151"/>
      <c r="CR18" s="151"/>
      <c r="CS18" s="151"/>
      <c r="CT18" s="862"/>
      <c r="CU18" s="862"/>
      <c r="CV18" s="862"/>
      <c r="CW18" s="151"/>
      <c r="CX18" s="862"/>
      <c r="CY18" s="151"/>
      <c r="CZ18" s="151"/>
      <c r="DA18" s="151"/>
      <c r="DB18" s="862"/>
      <c r="DC18" s="243"/>
      <c r="DD18" s="862"/>
      <c r="DE18" s="862"/>
      <c r="DF18" s="151"/>
      <c r="DG18" s="151"/>
      <c r="DH18" s="151"/>
      <c r="DI18" s="862"/>
      <c r="DJ18" s="151"/>
      <c r="DK18" s="1002"/>
      <c r="DL18" s="151"/>
      <c r="DM18" s="151"/>
      <c r="DN18" s="862"/>
      <c r="DO18" s="151"/>
      <c r="DP18" s="862"/>
      <c r="DQ18" s="862"/>
      <c r="DR18" s="862"/>
      <c r="DS18" s="862"/>
      <c r="DT18" s="151"/>
      <c r="DU18" s="862"/>
      <c r="DV18" s="862"/>
      <c r="DW18" s="862"/>
      <c r="DX18" s="151"/>
      <c r="DY18" s="151"/>
      <c r="DZ18" s="341"/>
      <c r="EA18" s="958"/>
      <c r="EB18" s="341"/>
      <c r="EC18" s="819"/>
      <c r="ED18" s="341"/>
    </row>
    <row r="19" spans="1:134" s="342" customFormat="1" ht="14.25" customHeight="1" thickBot="1">
      <c r="A19" s="331"/>
      <c r="B19" s="1485"/>
      <c r="C19" s="1486"/>
      <c r="D19" s="1265"/>
      <c r="E19" s="1474"/>
      <c r="F19" s="1471"/>
      <c r="G19" s="1183" t="s">
        <v>244</v>
      </c>
      <c r="H19" s="1183"/>
      <c r="I19" s="1207"/>
      <c r="J19" s="898">
        <v>21.6</v>
      </c>
      <c r="K19" s="864"/>
      <c r="L19" s="302"/>
      <c r="M19" s="866">
        <v>471</v>
      </c>
      <c r="N19" s="235">
        <v>702</v>
      </c>
      <c r="O19" s="235" t="s">
        <v>41</v>
      </c>
      <c r="P19" s="235" t="s">
        <v>41</v>
      </c>
      <c r="Q19" s="299">
        <f t="shared" si="2"/>
        <v>886.7328</v>
      </c>
      <c r="R19" s="299">
        <f t="shared" si="3"/>
        <v>670.05439999999999</v>
      </c>
      <c r="S19" s="235">
        <v>208000</v>
      </c>
      <c r="T19" s="866" t="s">
        <v>41</v>
      </c>
      <c r="U19" s="235">
        <f>0.83*N19</f>
        <v>582.66</v>
      </c>
      <c r="V19" s="299">
        <f t="shared" si="0"/>
        <v>127.2672</v>
      </c>
      <c r="W19" s="235">
        <f t="shared" si="14"/>
        <v>343.94560000000001</v>
      </c>
      <c r="X19" s="235">
        <v>208000</v>
      </c>
      <c r="Y19" s="303">
        <f>((M19*R19)+(U19*W19))/(R19+W19)</f>
        <v>508.87471962130178</v>
      </c>
      <c r="Z19" s="235">
        <f t="shared" si="4"/>
        <v>208000</v>
      </c>
      <c r="AA19" s="235">
        <f t="shared" si="5"/>
        <v>2.4465130751024126E-3</v>
      </c>
      <c r="AB19" s="235">
        <f t="shared" si="6"/>
        <v>702</v>
      </c>
      <c r="AC19" s="867"/>
      <c r="AD19" s="868">
        <v>1100</v>
      </c>
      <c r="AE19" s="871">
        <v>99.7</v>
      </c>
      <c r="AF19" s="871">
        <v>49.9</v>
      </c>
      <c r="AG19" s="899">
        <v>3.68</v>
      </c>
      <c r="AH19" s="871">
        <v>3.6</v>
      </c>
      <c r="AI19" s="869">
        <f t="shared" si="7"/>
        <v>85.14</v>
      </c>
      <c r="AJ19" s="869">
        <f t="shared" si="8"/>
        <v>35.339999999999996</v>
      </c>
      <c r="AK19" s="871">
        <v>1014</v>
      </c>
      <c r="AL19" s="871">
        <f t="shared" si="9"/>
        <v>127.2672</v>
      </c>
      <c r="AM19" s="872">
        <f t="shared" si="10"/>
        <v>471</v>
      </c>
      <c r="AN19" s="873">
        <f t="shared" si="10"/>
        <v>702</v>
      </c>
      <c r="AO19" s="874">
        <f t="shared" si="11"/>
        <v>2.2644230769230771E-3</v>
      </c>
      <c r="AP19" s="900">
        <v>208000</v>
      </c>
      <c r="AQ19" s="876">
        <v>7</v>
      </c>
      <c r="AR19" s="151"/>
      <c r="AS19" s="1163" t="s">
        <v>397</v>
      </c>
      <c r="AT19" s="1163" t="s">
        <v>397</v>
      </c>
      <c r="AU19" s="886"/>
      <c r="AV19" s="888"/>
      <c r="AW19" s="888"/>
      <c r="AX19" s="887"/>
      <c r="AY19" s="862"/>
      <c r="AZ19" s="325"/>
      <c r="BA19" s="151"/>
      <c r="BB19" s="325"/>
      <c r="BC19" s="151"/>
      <c r="BD19" s="151"/>
      <c r="BE19" s="151"/>
      <c r="BF19" s="151"/>
      <c r="BG19" s="243"/>
      <c r="BH19" s="243"/>
      <c r="BI19" s="862"/>
      <c r="BJ19" s="862"/>
      <c r="BK19" s="862"/>
      <c r="BL19" s="862"/>
      <c r="BM19" s="151"/>
      <c r="BN19" s="325"/>
      <c r="BO19" s="889"/>
      <c r="BP19" s="151"/>
      <c r="BQ19" s="151"/>
      <c r="BR19" s="325"/>
      <c r="BS19" s="151"/>
      <c r="BT19" s="151"/>
      <c r="BU19" s="151"/>
      <c r="BV19" s="862"/>
      <c r="BW19" s="862"/>
      <c r="BX19" s="151"/>
      <c r="BY19" s="325"/>
      <c r="BZ19" s="862"/>
      <c r="CA19" s="862"/>
      <c r="CB19" s="862"/>
      <c r="CC19" s="890"/>
      <c r="CD19" s="862"/>
      <c r="CE19" s="862"/>
      <c r="CF19" s="862"/>
      <c r="CG19" s="151"/>
      <c r="CH19" s="862"/>
      <c r="CI19" s="151"/>
      <c r="CJ19" s="151"/>
      <c r="CK19" s="151"/>
      <c r="CL19" s="151"/>
      <c r="CM19" s="862"/>
      <c r="CN19" s="862"/>
      <c r="CO19" s="862"/>
      <c r="CP19" s="862"/>
      <c r="CQ19" s="151"/>
      <c r="CR19" s="151"/>
      <c r="CS19" s="151"/>
      <c r="CT19" s="862"/>
      <c r="CU19" s="862"/>
      <c r="CV19" s="862"/>
      <c r="CW19" s="151"/>
      <c r="CX19" s="862"/>
      <c r="CY19" s="151"/>
      <c r="CZ19" s="151"/>
      <c r="DA19" s="151"/>
      <c r="DB19" s="862"/>
      <c r="DC19" s="243"/>
      <c r="DD19" s="862"/>
      <c r="DE19" s="862"/>
      <c r="DF19" s="151"/>
      <c r="DG19" s="151"/>
      <c r="DH19" s="151"/>
      <c r="DI19" s="862"/>
      <c r="DJ19" s="151"/>
      <c r="DK19" s="1002"/>
      <c r="DL19" s="151"/>
      <c r="DM19" s="151"/>
      <c r="DN19" s="862"/>
      <c r="DO19" s="151"/>
      <c r="DP19" s="862"/>
      <c r="DQ19" s="862"/>
      <c r="DR19" s="862"/>
      <c r="DS19" s="862"/>
      <c r="DT19" s="151"/>
      <c r="DU19" s="862"/>
      <c r="DV19" s="862"/>
      <c r="DW19" s="862"/>
      <c r="DX19" s="151"/>
      <c r="DY19" s="151"/>
      <c r="DZ19" s="341"/>
      <c r="EA19" s="958"/>
      <c r="EB19" s="341"/>
      <c r="EC19" s="819"/>
      <c r="ED19" s="341"/>
    </row>
    <row r="20" spans="1:134" s="342" customFormat="1" ht="14.25" customHeight="1">
      <c r="A20" s="331"/>
      <c r="B20" s="1494" t="s">
        <v>245</v>
      </c>
      <c r="C20" s="1473" t="s">
        <v>365</v>
      </c>
      <c r="D20" s="1260"/>
      <c r="E20" s="1473" t="s">
        <v>240</v>
      </c>
      <c r="F20" s="1470">
        <v>1.4300999999999999</v>
      </c>
      <c r="G20" s="973" t="s">
        <v>246</v>
      </c>
      <c r="H20" s="973">
        <v>6.3237199579274899</v>
      </c>
      <c r="I20" s="1206">
        <v>7.9</v>
      </c>
      <c r="J20" s="897">
        <v>8.81</v>
      </c>
      <c r="K20" s="846"/>
      <c r="L20" s="327"/>
      <c r="M20" s="848">
        <v>320</v>
      </c>
      <c r="N20" s="325">
        <v>635</v>
      </c>
      <c r="O20" s="325" t="s">
        <v>41</v>
      </c>
      <c r="P20" s="325" t="s">
        <v>41</v>
      </c>
      <c r="Q20" s="243">
        <f t="shared" si="2"/>
        <v>527.25080000000003</v>
      </c>
      <c r="R20" s="243">
        <f>Q20-8*(2*AG20*AG20)</f>
        <v>465.15640000000002</v>
      </c>
      <c r="S20" s="325">
        <v>198000</v>
      </c>
      <c r="T20" s="848" t="s">
        <v>41</v>
      </c>
      <c r="U20" s="325">
        <f>0.83*N20</f>
        <v>527.04999999999995</v>
      </c>
      <c r="V20" s="243">
        <f>AL20</f>
        <v>36.94792583100002</v>
      </c>
      <c r="W20" s="325">
        <f t="shared" si="14"/>
        <v>99.042325831000028</v>
      </c>
      <c r="X20" s="266">
        <v>198000</v>
      </c>
      <c r="Y20" s="151">
        <f>((M20*R20)+(U20*W20))/(R20+W20)</f>
        <v>356.34661445416157</v>
      </c>
      <c r="Z20" s="325">
        <f t="shared" si="4"/>
        <v>198000</v>
      </c>
      <c r="AA20" s="325">
        <f>Y20/Z20</f>
        <v>1.799730376031119E-3</v>
      </c>
      <c r="AB20" s="325">
        <f t="shared" si="6"/>
        <v>635</v>
      </c>
      <c r="AC20" s="849"/>
      <c r="AD20" s="850">
        <v>1440</v>
      </c>
      <c r="AE20" s="901">
        <v>99.9</v>
      </c>
      <c r="AF20" s="853">
        <v>49.8</v>
      </c>
      <c r="AG20" s="886">
        <v>1.97</v>
      </c>
      <c r="AH20" s="853">
        <v>2</v>
      </c>
      <c r="AI20" s="851">
        <f t="shared" si="7"/>
        <v>91.960000000000008</v>
      </c>
      <c r="AJ20" s="851">
        <f t="shared" si="8"/>
        <v>41.86</v>
      </c>
      <c r="AK20" s="853">
        <f t="shared" ref="AK20:AK30" si="15">3.14159*(((AH20+AG20)^2)-(AH20^2))+2*AG20*(AE20-2*(AG20+AH20))+2*AG20*(AF20-2*(AG20+AH20))</f>
        <v>564.19872583100005</v>
      </c>
      <c r="AL20" s="853">
        <f t="shared" si="9"/>
        <v>36.94792583100002</v>
      </c>
      <c r="AM20" s="881">
        <f t="shared" si="10"/>
        <v>320</v>
      </c>
      <c r="AN20" s="882">
        <f t="shared" si="10"/>
        <v>635</v>
      </c>
      <c r="AO20" s="883">
        <f t="shared" si="11"/>
        <v>1.6161616161616162E-3</v>
      </c>
      <c r="AP20" s="884">
        <v>198000</v>
      </c>
      <c r="AQ20" s="849">
        <v>5.3</v>
      </c>
      <c r="AR20" s="151"/>
      <c r="AS20" s="1163">
        <v>1</v>
      </c>
      <c r="AT20" s="1163">
        <v>1</v>
      </c>
      <c r="AU20" s="886"/>
      <c r="AV20" s="888"/>
      <c r="AW20" s="888"/>
      <c r="AX20" s="887"/>
      <c r="AY20" s="862"/>
      <c r="AZ20" s="325"/>
      <c r="BA20" s="151"/>
      <c r="BB20" s="325"/>
      <c r="BC20" s="151"/>
      <c r="BD20" s="151"/>
      <c r="BE20" s="151"/>
      <c r="BF20" s="151"/>
      <c r="BG20" s="243"/>
      <c r="BH20" s="243"/>
      <c r="BI20" s="862"/>
      <c r="BJ20" s="862"/>
      <c r="BK20" s="862"/>
      <c r="BL20" s="862"/>
      <c r="BM20" s="151"/>
      <c r="BN20" s="325"/>
      <c r="BO20" s="889"/>
      <c r="BP20" s="151"/>
      <c r="BQ20" s="151"/>
      <c r="BR20" s="325"/>
      <c r="BS20" s="151"/>
      <c r="BT20" s="151"/>
      <c r="BU20" s="151"/>
      <c r="BV20" s="862"/>
      <c r="BW20" s="862"/>
      <c r="BX20" s="151"/>
      <c r="BY20" s="325"/>
      <c r="BZ20" s="862"/>
      <c r="CA20" s="862"/>
      <c r="CB20" s="862"/>
      <c r="CC20" s="890"/>
      <c r="CD20" s="862"/>
      <c r="CE20" s="862"/>
      <c r="CF20" s="862"/>
      <c r="CG20" s="151"/>
      <c r="CH20" s="862"/>
      <c r="CI20" s="151"/>
      <c r="CJ20" s="151"/>
      <c r="CK20" s="151"/>
      <c r="CL20" s="151"/>
      <c r="CM20" s="862"/>
      <c r="CN20" s="862"/>
      <c r="CO20" s="862"/>
      <c r="CP20" s="862"/>
      <c r="CQ20" s="151"/>
      <c r="CR20" s="151"/>
      <c r="CS20" s="151"/>
      <c r="CT20" s="862"/>
      <c r="CU20" s="862"/>
      <c r="CV20" s="862"/>
      <c r="CW20" s="151"/>
      <c r="CX20" s="862"/>
      <c r="CY20" s="151"/>
      <c r="CZ20" s="151"/>
      <c r="DA20" s="151"/>
      <c r="DB20" s="862"/>
      <c r="DC20" s="243"/>
      <c r="DD20" s="862"/>
      <c r="DE20" s="862"/>
      <c r="DF20" s="151"/>
      <c r="DG20" s="151"/>
      <c r="DH20" s="151"/>
      <c r="DI20" s="862"/>
      <c r="DJ20" s="151"/>
      <c r="DK20" s="1002"/>
      <c r="DL20" s="151"/>
      <c r="DM20" s="151"/>
      <c r="DN20" s="862"/>
      <c r="DO20" s="151"/>
      <c r="DP20" s="862"/>
      <c r="DQ20" s="862"/>
      <c r="DR20" s="862"/>
      <c r="DS20" s="862"/>
      <c r="DT20" s="151"/>
      <c r="DU20" s="862"/>
      <c r="DV20" s="862"/>
      <c r="DW20" s="862"/>
      <c r="DX20" s="151"/>
      <c r="DY20" s="151"/>
      <c r="DZ20" s="1164"/>
      <c r="EA20" s="958"/>
      <c r="EB20" s="341"/>
      <c r="EC20" s="819"/>
      <c r="ED20" s="341"/>
    </row>
    <row r="21" spans="1:134" s="342" customFormat="1" ht="14.25" customHeight="1">
      <c r="A21" s="331"/>
      <c r="B21" s="1495"/>
      <c r="C21" s="1490"/>
      <c r="D21" s="1267"/>
      <c r="E21" s="1473"/>
      <c r="F21" s="1470"/>
      <c r="G21" s="973" t="s">
        <v>247</v>
      </c>
      <c r="H21" s="973">
        <v>14.086411020717325</v>
      </c>
      <c r="I21" s="1206">
        <v>19</v>
      </c>
      <c r="J21" s="897">
        <v>21.28</v>
      </c>
      <c r="K21" s="846"/>
      <c r="L21" s="327"/>
      <c r="M21" s="848">
        <v>378</v>
      </c>
      <c r="N21" s="325">
        <v>603</v>
      </c>
      <c r="O21" s="325" t="s">
        <v>41</v>
      </c>
      <c r="P21" s="325" t="s">
        <v>41</v>
      </c>
      <c r="Q21" s="243">
        <f t="shared" si="2"/>
        <v>914.17731200000003</v>
      </c>
      <c r="R21" s="243">
        <f t="shared" ref="R21:R26" si="16">Q21-8*(2*AG21*AG21)</f>
        <v>673.18273600000009</v>
      </c>
      <c r="S21" s="325">
        <v>195000</v>
      </c>
      <c r="T21" s="848" t="s">
        <v>41</v>
      </c>
      <c r="U21" s="325">
        <f t="shared" ref="U21:U36" si="17">0.83*N21</f>
        <v>500.48999999999995</v>
      </c>
      <c r="V21" s="243">
        <f t="shared" ref="V21:V26" si="18">AL21</f>
        <v>144.85922069598996</v>
      </c>
      <c r="W21" s="325">
        <f t="shared" si="14"/>
        <v>385.8537966959899</v>
      </c>
      <c r="X21" s="266">
        <v>195000</v>
      </c>
      <c r="Y21" s="151">
        <f t="shared" ref="Y21:Y26" si="19">((M21*R21)+(U21*W21))/(R21+W21)</f>
        <v>422.62851856203082</v>
      </c>
      <c r="Z21" s="325">
        <f t="shared" si="4"/>
        <v>195000</v>
      </c>
      <c r="AA21" s="325">
        <f t="shared" ref="AA21:AA26" si="20">Y21/Z21</f>
        <v>2.1673257362155429E-3</v>
      </c>
      <c r="AB21" s="325">
        <f t="shared" si="6"/>
        <v>603</v>
      </c>
      <c r="AC21" s="849"/>
      <c r="AD21" s="850">
        <v>1439</v>
      </c>
      <c r="AE21" s="901">
        <v>99.7</v>
      </c>
      <c r="AF21" s="853">
        <v>49.6</v>
      </c>
      <c r="AG21" s="886">
        <v>3.8809999999999998</v>
      </c>
      <c r="AH21" s="853">
        <v>4</v>
      </c>
      <c r="AI21" s="851">
        <f t="shared" si="7"/>
        <v>83.938000000000002</v>
      </c>
      <c r="AJ21" s="851">
        <f t="shared" si="8"/>
        <v>33.838000000000001</v>
      </c>
      <c r="AK21" s="853">
        <f t="shared" si="15"/>
        <v>1059.03653269599</v>
      </c>
      <c r="AL21" s="853">
        <f t="shared" si="9"/>
        <v>144.85922069598996</v>
      </c>
      <c r="AM21" s="881">
        <f t="shared" si="10"/>
        <v>378</v>
      </c>
      <c r="AN21" s="882">
        <f t="shared" si="10"/>
        <v>603</v>
      </c>
      <c r="AO21" s="883">
        <f t="shared" si="11"/>
        <v>1.9384615384615384E-3</v>
      </c>
      <c r="AP21" s="884">
        <v>195000</v>
      </c>
      <c r="AQ21" s="849">
        <v>7.9</v>
      </c>
      <c r="AR21" s="151"/>
      <c r="AS21" s="1163">
        <v>1</v>
      </c>
      <c r="AT21" s="1163">
        <v>1</v>
      </c>
      <c r="AU21" s="886"/>
      <c r="AV21" s="888"/>
      <c r="AW21" s="888"/>
      <c r="AX21" s="887"/>
      <c r="AY21" s="862"/>
      <c r="AZ21" s="325"/>
      <c r="BA21" s="151"/>
      <c r="BB21" s="325"/>
      <c r="BC21" s="151"/>
      <c r="BD21" s="151"/>
      <c r="BE21" s="151"/>
      <c r="BF21" s="151"/>
      <c r="BG21" s="243"/>
      <c r="BH21" s="243"/>
      <c r="BI21" s="862"/>
      <c r="BJ21" s="862"/>
      <c r="BK21" s="862"/>
      <c r="BL21" s="862"/>
      <c r="BM21" s="151"/>
      <c r="BN21" s="325"/>
      <c r="BO21" s="889"/>
      <c r="BP21" s="151"/>
      <c r="BQ21" s="151"/>
      <c r="BR21" s="325"/>
      <c r="BS21" s="151"/>
      <c r="BT21" s="151"/>
      <c r="BU21" s="151"/>
      <c r="BV21" s="862"/>
      <c r="BW21" s="862"/>
      <c r="BX21" s="151"/>
      <c r="BY21" s="325"/>
      <c r="BZ21" s="862"/>
      <c r="CA21" s="862"/>
      <c r="CB21" s="862"/>
      <c r="CC21" s="890"/>
      <c r="CD21" s="862"/>
      <c r="CE21" s="862"/>
      <c r="CF21" s="862"/>
      <c r="CG21" s="151"/>
      <c r="CH21" s="862"/>
      <c r="CI21" s="151"/>
      <c r="CJ21" s="151"/>
      <c r="CK21" s="151"/>
      <c r="CL21" s="151"/>
      <c r="CM21" s="862"/>
      <c r="CN21" s="862"/>
      <c r="CO21" s="862"/>
      <c r="CP21" s="862"/>
      <c r="CQ21" s="151"/>
      <c r="CR21" s="151"/>
      <c r="CS21" s="151"/>
      <c r="CT21" s="862"/>
      <c r="CU21" s="862"/>
      <c r="CV21" s="862"/>
      <c r="CW21" s="151"/>
      <c r="CX21" s="862"/>
      <c r="CY21" s="151"/>
      <c r="CZ21" s="151"/>
      <c r="DA21" s="151"/>
      <c r="DB21" s="862"/>
      <c r="DC21" s="243"/>
      <c r="DD21" s="862"/>
      <c r="DE21" s="862"/>
      <c r="DF21" s="151"/>
      <c r="DG21" s="151"/>
      <c r="DH21" s="151"/>
      <c r="DI21" s="862"/>
      <c r="DJ21" s="151"/>
      <c r="DK21" s="1002"/>
      <c r="DL21" s="151"/>
      <c r="DM21" s="151"/>
      <c r="DN21" s="862"/>
      <c r="DO21" s="151"/>
      <c r="DP21" s="862"/>
      <c r="DQ21" s="862"/>
      <c r="DR21" s="862"/>
      <c r="DS21" s="862"/>
      <c r="DT21" s="151"/>
      <c r="DU21" s="862"/>
      <c r="DV21" s="862"/>
      <c r="DW21" s="862"/>
      <c r="DX21" s="151"/>
      <c r="DY21" s="151"/>
      <c r="DZ21" s="1164"/>
      <c r="EA21" s="958"/>
      <c r="EB21" s="341"/>
      <c r="EC21" s="819"/>
      <c r="ED21" s="341"/>
    </row>
    <row r="22" spans="1:134" s="342" customFormat="1" ht="14.25" customHeight="1">
      <c r="A22" s="331"/>
      <c r="B22" s="1495"/>
      <c r="C22" s="1490"/>
      <c r="D22" s="1267"/>
      <c r="E22" s="1473"/>
      <c r="F22" s="1470"/>
      <c r="G22" s="1199" t="s">
        <v>248</v>
      </c>
      <c r="H22" s="1204">
        <v>8.3759973970421022</v>
      </c>
      <c r="I22" s="1206">
        <v>8.6999999999999993</v>
      </c>
      <c r="J22" s="897">
        <v>10.25</v>
      </c>
      <c r="K22" s="846"/>
      <c r="L22" s="327"/>
      <c r="M22" s="848">
        <v>361</v>
      </c>
      <c r="N22" s="325">
        <v>646</v>
      </c>
      <c r="O22" s="325" t="s">
        <v>41</v>
      </c>
      <c r="P22" s="325" t="s">
        <v>41</v>
      </c>
      <c r="Q22" s="243">
        <f t="shared" si="2"/>
        <v>598.26164800000004</v>
      </c>
      <c r="R22" s="243">
        <f t="shared" si="16"/>
        <v>544.209744</v>
      </c>
      <c r="S22" s="325">
        <v>200000</v>
      </c>
      <c r="T22" s="848" t="s">
        <v>41</v>
      </c>
      <c r="U22" s="325">
        <f t="shared" si="17"/>
        <v>536.17999999999995</v>
      </c>
      <c r="V22" s="243">
        <f t="shared" si="18"/>
        <v>39.484269667960007</v>
      </c>
      <c r="W22" s="325">
        <f t="shared" si="14"/>
        <v>93.536173667960014</v>
      </c>
      <c r="X22" s="266">
        <v>200000</v>
      </c>
      <c r="Y22" s="151">
        <f t="shared" si="19"/>
        <v>386.69309571289858</v>
      </c>
      <c r="Z22" s="325">
        <f t="shared" si="4"/>
        <v>200000</v>
      </c>
      <c r="AA22" s="325">
        <f t="shared" si="20"/>
        <v>1.9334654785644928E-3</v>
      </c>
      <c r="AB22" s="325">
        <f t="shared" si="6"/>
        <v>646</v>
      </c>
      <c r="AC22" s="849"/>
      <c r="AD22" s="850">
        <v>1442</v>
      </c>
      <c r="AE22" s="901">
        <v>120.2</v>
      </c>
      <c r="AF22" s="853">
        <v>59.9</v>
      </c>
      <c r="AG22" s="886">
        <v>1.8380000000000001</v>
      </c>
      <c r="AH22" s="853">
        <v>2.5</v>
      </c>
      <c r="AI22" s="851">
        <f t="shared" si="7"/>
        <v>111.524</v>
      </c>
      <c r="AJ22" s="851">
        <f t="shared" si="8"/>
        <v>51.223999999999997</v>
      </c>
      <c r="AK22" s="853">
        <f t="shared" si="15"/>
        <v>637.74591766796004</v>
      </c>
      <c r="AL22" s="853">
        <f t="shared" si="9"/>
        <v>39.484269667960007</v>
      </c>
      <c r="AM22" s="881">
        <f t="shared" si="10"/>
        <v>361</v>
      </c>
      <c r="AN22" s="882">
        <f t="shared" si="10"/>
        <v>646</v>
      </c>
      <c r="AO22" s="883">
        <f t="shared" si="11"/>
        <v>1.805E-3</v>
      </c>
      <c r="AP22" s="884">
        <v>200000</v>
      </c>
      <c r="AQ22" s="849">
        <v>6.2</v>
      </c>
      <c r="AR22" s="151"/>
      <c r="AS22" s="1163">
        <v>1</v>
      </c>
      <c r="AT22" s="1163">
        <v>1</v>
      </c>
      <c r="AU22" s="886"/>
      <c r="AV22" s="888"/>
      <c r="AW22" s="888"/>
      <c r="AX22" s="887"/>
      <c r="AY22" s="862"/>
      <c r="AZ22" s="325"/>
      <c r="BA22" s="151"/>
      <c r="BB22" s="325"/>
      <c r="BC22" s="151"/>
      <c r="BD22" s="151"/>
      <c r="BE22" s="151"/>
      <c r="BF22" s="151"/>
      <c r="BG22" s="243"/>
      <c r="BH22" s="243"/>
      <c r="BI22" s="862"/>
      <c r="BJ22" s="862"/>
      <c r="BK22" s="862"/>
      <c r="BL22" s="862"/>
      <c r="BM22" s="151"/>
      <c r="BN22" s="325"/>
      <c r="BO22" s="889"/>
      <c r="BP22" s="151"/>
      <c r="BQ22" s="151"/>
      <c r="BR22" s="325"/>
      <c r="BS22" s="151"/>
      <c r="BT22" s="151"/>
      <c r="BU22" s="151"/>
      <c r="BV22" s="862"/>
      <c r="BW22" s="862"/>
      <c r="BX22" s="151"/>
      <c r="BY22" s="325"/>
      <c r="BZ22" s="862"/>
      <c r="CA22" s="862"/>
      <c r="CB22" s="862"/>
      <c r="CC22" s="890"/>
      <c r="CD22" s="862"/>
      <c r="CE22" s="862"/>
      <c r="CF22" s="862"/>
      <c r="CG22" s="151"/>
      <c r="CH22" s="862"/>
      <c r="CI22" s="151"/>
      <c r="CJ22" s="151"/>
      <c r="CK22" s="151"/>
      <c r="CL22" s="151"/>
      <c r="CM22" s="862"/>
      <c r="CN22" s="862"/>
      <c r="CO22" s="862"/>
      <c r="CP22" s="862"/>
      <c r="CQ22" s="151"/>
      <c r="CR22" s="151"/>
      <c r="CS22" s="151"/>
      <c r="CT22" s="862"/>
      <c r="CU22" s="862"/>
      <c r="CV22" s="862"/>
      <c r="CW22" s="151"/>
      <c r="CX22" s="862"/>
      <c r="CY22" s="151"/>
      <c r="CZ22" s="151"/>
      <c r="DA22" s="151"/>
      <c r="DB22" s="862"/>
      <c r="DC22" s="243"/>
      <c r="DD22" s="862"/>
      <c r="DE22" s="862"/>
      <c r="DF22" s="151"/>
      <c r="DG22" s="151"/>
      <c r="DH22" s="151"/>
      <c r="DI22" s="862"/>
      <c r="DJ22" s="151"/>
      <c r="DK22" s="1002"/>
      <c r="DL22" s="151"/>
      <c r="DM22" s="151"/>
      <c r="DN22" s="862"/>
      <c r="DO22" s="151"/>
      <c r="DP22" s="862"/>
      <c r="DQ22" s="862"/>
      <c r="DR22" s="862"/>
      <c r="DS22" s="862"/>
      <c r="DT22" s="151"/>
      <c r="DU22" s="862"/>
      <c r="DV22" s="862"/>
      <c r="DW22" s="862"/>
      <c r="DX22" s="151"/>
      <c r="DY22" s="151"/>
      <c r="DZ22" s="1164"/>
      <c r="EA22" s="958"/>
      <c r="EB22" s="341"/>
      <c r="EC22" s="819"/>
      <c r="ED22" s="341"/>
    </row>
    <row r="23" spans="1:134" s="342" customFormat="1" ht="14.25" customHeight="1">
      <c r="A23" s="331"/>
      <c r="B23" s="1495"/>
      <c r="C23" s="1490"/>
      <c r="D23" s="1267"/>
      <c r="E23" s="1473"/>
      <c r="F23" s="1475"/>
      <c r="G23" s="1184" t="s">
        <v>249</v>
      </c>
      <c r="H23" s="1184">
        <v>22.31536193329276</v>
      </c>
      <c r="I23" s="1209">
        <v>29.4</v>
      </c>
      <c r="J23" s="902">
        <v>34.090000000000003</v>
      </c>
      <c r="K23" s="903"/>
      <c r="L23" s="297"/>
      <c r="M23" s="296">
        <v>392</v>
      </c>
      <c r="N23" s="904">
        <v>696</v>
      </c>
      <c r="O23" s="904" t="s">
        <v>41</v>
      </c>
      <c r="P23" s="904" t="s">
        <v>41</v>
      </c>
      <c r="Q23" s="298">
        <f t="shared" si="2"/>
        <v>1104.5832</v>
      </c>
      <c r="R23" s="298">
        <f t="shared" si="16"/>
        <v>863.09160000000008</v>
      </c>
      <c r="S23" s="904">
        <v>200000</v>
      </c>
      <c r="T23" s="296" t="s">
        <v>41</v>
      </c>
      <c r="U23" s="904">
        <f t="shared" si="17"/>
        <v>577.67999999999995</v>
      </c>
      <c r="V23" s="298">
        <f t="shared" si="18"/>
        <v>181.67257337774981</v>
      </c>
      <c r="W23" s="904">
        <f t="shared" si="14"/>
        <v>423.16417337774976</v>
      </c>
      <c r="X23" s="905">
        <v>200000</v>
      </c>
      <c r="Y23" s="260">
        <f t="shared" si="19"/>
        <v>453.08670245766518</v>
      </c>
      <c r="Z23" s="904">
        <f t="shared" si="4"/>
        <v>200000</v>
      </c>
      <c r="AA23" s="904">
        <f t="shared" si="20"/>
        <v>2.2654335122883258E-3</v>
      </c>
      <c r="AB23" s="904">
        <f t="shared" si="6"/>
        <v>696</v>
      </c>
      <c r="AC23" s="906"/>
      <c r="AD23" s="907">
        <v>1442</v>
      </c>
      <c r="AE23" s="908">
        <v>120</v>
      </c>
      <c r="AF23" s="909">
        <v>59.7</v>
      </c>
      <c r="AG23" s="910">
        <v>3.8849999999999998</v>
      </c>
      <c r="AH23" s="909">
        <v>5.5</v>
      </c>
      <c r="AI23" s="911">
        <f t="shared" si="7"/>
        <v>101.23</v>
      </c>
      <c r="AJ23" s="911">
        <f t="shared" si="8"/>
        <v>40.930000000000007</v>
      </c>
      <c r="AK23" s="909">
        <f t="shared" si="15"/>
        <v>1286.2557733777498</v>
      </c>
      <c r="AL23" s="909">
        <f t="shared" si="9"/>
        <v>181.67257337774981</v>
      </c>
      <c r="AM23" s="881">
        <f t="shared" si="10"/>
        <v>392</v>
      </c>
      <c r="AN23" s="882">
        <f t="shared" si="10"/>
        <v>696</v>
      </c>
      <c r="AO23" s="883">
        <f t="shared" si="11"/>
        <v>1.9599999999999999E-3</v>
      </c>
      <c r="AP23" s="884">
        <v>200000</v>
      </c>
      <c r="AQ23" s="906">
        <v>5.0999999999999996</v>
      </c>
      <c r="AR23" s="151"/>
      <c r="AS23" s="1163">
        <v>1</v>
      </c>
      <c r="AT23" s="1163">
        <v>1</v>
      </c>
      <c r="AU23" s="886"/>
      <c r="AV23" s="888"/>
      <c r="AW23" s="888"/>
      <c r="AX23" s="887"/>
      <c r="AY23" s="862"/>
      <c r="AZ23" s="325"/>
      <c r="BA23" s="151"/>
      <c r="BB23" s="325"/>
      <c r="BC23" s="151"/>
      <c r="BD23" s="151"/>
      <c r="BE23" s="151"/>
      <c r="BF23" s="151"/>
      <c r="BG23" s="243"/>
      <c r="BH23" s="243"/>
      <c r="BI23" s="862"/>
      <c r="BJ23" s="862"/>
      <c r="BK23" s="862"/>
      <c r="BL23" s="862"/>
      <c r="BM23" s="151"/>
      <c r="BN23" s="325"/>
      <c r="BO23" s="889"/>
      <c r="BP23" s="151"/>
      <c r="BQ23" s="151"/>
      <c r="BR23" s="325"/>
      <c r="BS23" s="151"/>
      <c r="BT23" s="151"/>
      <c r="BU23" s="151"/>
      <c r="BV23" s="862"/>
      <c r="BW23" s="862"/>
      <c r="BX23" s="151"/>
      <c r="BY23" s="325"/>
      <c r="BZ23" s="862"/>
      <c r="CA23" s="862"/>
      <c r="CB23" s="862"/>
      <c r="CC23" s="890"/>
      <c r="CD23" s="862"/>
      <c r="CE23" s="862"/>
      <c r="CF23" s="862"/>
      <c r="CG23" s="151"/>
      <c r="CH23" s="862"/>
      <c r="CI23" s="151"/>
      <c r="CJ23" s="151"/>
      <c r="CK23" s="151"/>
      <c r="CL23" s="151"/>
      <c r="CM23" s="862"/>
      <c r="CN23" s="862"/>
      <c r="CO23" s="862"/>
      <c r="CP23" s="862"/>
      <c r="CQ23" s="151"/>
      <c r="CR23" s="151"/>
      <c r="CS23" s="151"/>
      <c r="CT23" s="862"/>
      <c r="CU23" s="862"/>
      <c r="CV23" s="862"/>
      <c r="CW23" s="151"/>
      <c r="CX23" s="862"/>
      <c r="CY23" s="151"/>
      <c r="CZ23" s="151"/>
      <c r="DA23" s="151"/>
      <c r="DB23" s="862"/>
      <c r="DC23" s="243"/>
      <c r="DD23" s="862"/>
      <c r="DE23" s="862"/>
      <c r="DF23" s="151"/>
      <c r="DG23" s="151"/>
      <c r="DH23" s="151"/>
      <c r="DI23" s="862"/>
      <c r="DJ23" s="151"/>
      <c r="DK23" s="1002"/>
      <c r="DL23" s="151"/>
      <c r="DM23" s="151"/>
      <c r="DN23" s="862"/>
      <c r="DO23" s="151"/>
      <c r="DP23" s="862"/>
      <c r="DQ23" s="862"/>
      <c r="DR23" s="862"/>
      <c r="DS23" s="862"/>
      <c r="DT23" s="151"/>
      <c r="DU23" s="862"/>
      <c r="DV23" s="862"/>
      <c r="DW23" s="862"/>
      <c r="DX23" s="151"/>
      <c r="DY23" s="151"/>
      <c r="DZ23" s="1164"/>
      <c r="EA23" s="958"/>
      <c r="EB23" s="341"/>
      <c r="EC23" s="819"/>
      <c r="ED23" s="341"/>
    </row>
    <row r="24" spans="1:134" s="342" customFormat="1" ht="14.25" customHeight="1">
      <c r="A24" s="331"/>
      <c r="B24" s="1495"/>
      <c r="C24" s="1490"/>
      <c r="D24" s="1267"/>
      <c r="E24" s="1473"/>
      <c r="F24" s="1482" t="s">
        <v>250</v>
      </c>
      <c r="G24" s="1199" t="s">
        <v>251</v>
      </c>
      <c r="H24" s="1204">
        <v>28.72979521416919</v>
      </c>
      <c r="I24" s="1206">
        <v>26.8</v>
      </c>
      <c r="J24" s="897">
        <v>33.97</v>
      </c>
      <c r="K24" s="846"/>
      <c r="L24" s="327"/>
      <c r="M24" s="848">
        <v>486</v>
      </c>
      <c r="N24" s="325">
        <v>736</v>
      </c>
      <c r="O24" s="325" t="s">
        <v>41</v>
      </c>
      <c r="P24" s="325" t="s">
        <v>41</v>
      </c>
      <c r="Q24" s="243">
        <f t="shared" si="2"/>
        <v>1128.839712</v>
      </c>
      <c r="R24" s="243">
        <f t="shared" si="16"/>
        <v>975.67433600000004</v>
      </c>
      <c r="S24" s="325">
        <v>212000</v>
      </c>
      <c r="T24" s="848" t="s">
        <v>41</v>
      </c>
      <c r="U24" s="325">
        <f t="shared" si="17"/>
        <v>610.88</v>
      </c>
      <c r="V24" s="243">
        <f t="shared" si="18"/>
        <v>156.4349588292398</v>
      </c>
      <c r="W24" s="325">
        <f t="shared" si="14"/>
        <v>309.60033482923978</v>
      </c>
      <c r="X24" s="266">
        <v>212000</v>
      </c>
      <c r="Y24" s="151">
        <f t="shared" si="19"/>
        <v>516.0814220422867</v>
      </c>
      <c r="Z24" s="325">
        <f t="shared" si="4"/>
        <v>212000</v>
      </c>
      <c r="AA24" s="325">
        <f t="shared" si="20"/>
        <v>2.4343463303881448E-3</v>
      </c>
      <c r="AB24" s="325">
        <f t="shared" si="6"/>
        <v>736</v>
      </c>
      <c r="AC24" s="849"/>
      <c r="AD24" s="850">
        <v>1440</v>
      </c>
      <c r="AE24" s="901">
        <v>140.30000000000001</v>
      </c>
      <c r="AF24" s="853">
        <v>80.5</v>
      </c>
      <c r="AG24" s="886">
        <v>3.0939999999999999</v>
      </c>
      <c r="AH24" s="853">
        <v>6.5</v>
      </c>
      <c r="AI24" s="851">
        <f t="shared" si="7"/>
        <v>121.11200000000001</v>
      </c>
      <c r="AJ24" s="851">
        <f t="shared" si="8"/>
        <v>61.311999999999998</v>
      </c>
      <c r="AK24" s="853">
        <f t="shared" si="15"/>
        <v>1285.2746708292398</v>
      </c>
      <c r="AL24" s="853">
        <f t="shared" si="9"/>
        <v>156.4349588292398</v>
      </c>
      <c r="AM24" s="912">
        <f t="shared" si="10"/>
        <v>486</v>
      </c>
      <c r="AN24" s="913">
        <f t="shared" si="10"/>
        <v>736</v>
      </c>
      <c r="AO24" s="914">
        <f t="shared" si="11"/>
        <v>2.292452830188679E-3</v>
      </c>
      <c r="AP24" s="915">
        <v>212000</v>
      </c>
      <c r="AQ24" s="849">
        <v>6.5</v>
      </c>
      <c r="AR24" s="151"/>
      <c r="AS24" s="1163">
        <v>1</v>
      </c>
      <c r="AT24" s="1163">
        <v>1</v>
      </c>
      <c r="AU24" s="886"/>
      <c r="AV24" s="888"/>
      <c r="AW24" s="888"/>
      <c r="AX24" s="887"/>
      <c r="AY24" s="862"/>
      <c r="AZ24" s="325"/>
      <c r="BA24" s="151"/>
      <c r="BB24" s="325"/>
      <c r="BC24" s="151"/>
      <c r="BD24" s="151"/>
      <c r="BE24" s="151"/>
      <c r="BF24" s="151"/>
      <c r="BG24" s="243"/>
      <c r="BH24" s="243"/>
      <c r="BI24" s="862"/>
      <c r="BJ24" s="862"/>
      <c r="BK24" s="862"/>
      <c r="BL24" s="862"/>
      <c r="BM24" s="151"/>
      <c r="BN24" s="325"/>
      <c r="BO24" s="889"/>
      <c r="BP24" s="151"/>
      <c r="BQ24" s="151"/>
      <c r="BR24" s="325"/>
      <c r="BS24" s="151"/>
      <c r="BT24" s="151"/>
      <c r="BU24" s="151"/>
      <c r="BV24" s="862"/>
      <c r="BW24" s="862"/>
      <c r="BX24" s="151"/>
      <c r="BY24" s="325"/>
      <c r="BZ24" s="862"/>
      <c r="CA24" s="862"/>
      <c r="CB24" s="862"/>
      <c r="CC24" s="890"/>
      <c r="CD24" s="862"/>
      <c r="CE24" s="862"/>
      <c r="CF24" s="862"/>
      <c r="CG24" s="151"/>
      <c r="CH24" s="862"/>
      <c r="CI24" s="151"/>
      <c r="CJ24" s="151"/>
      <c r="CK24" s="151"/>
      <c r="CL24" s="151"/>
      <c r="CM24" s="862"/>
      <c r="CN24" s="862"/>
      <c r="CO24" s="862"/>
      <c r="CP24" s="862"/>
      <c r="CQ24" s="151"/>
      <c r="CR24" s="151"/>
      <c r="CS24" s="151"/>
      <c r="CT24" s="862"/>
      <c r="CU24" s="862"/>
      <c r="CV24" s="862"/>
      <c r="CW24" s="151"/>
      <c r="CX24" s="862"/>
      <c r="CY24" s="151"/>
      <c r="CZ24" s="151"/>
      <c r="DA24" s="151"/>
      <c r="DB24" s="862"/>
      <c r="DC24" s="243"/>
      <c r="DD24" s="862"/>
      <c r="DE24" s="862"/>
      <c r="DF24" s="151"/>
      <c r="DG24" s="151"/>
      <c r="DH24" s="151"/>
      <c r="DI24" s="862"/>
      <c r="DJ24" s="151"/>
      <c r="DK24" s="1002"/>
      <c r="DL24" s="151"/>
      <c r="DM24" s="151"/>
      <c r="DN24" s="862"/>
      <c r="DO24" s="151"/>
      <c r="DP24" s="862"/>
      <c r="DQ24" s="862"/>
      <c r="DR24" s="862"/>
      <c r="DS24" s="862"/>
      <c r="DT24" s="151"/>
      <c r="DU24" s="862"/>
      <c r="DV24" s="862"/>
      <c r="DW24" s="862"/>
      <c r="DX24" s="151"/>
      <c r="DY24" s="151"/>
      <c r="DZ24" s="1164"/>
      <c r="EA24" s="958"/>
      <c r="EB24" s="341"/>
      <c r="EC24" s="819"/>
      <c r="ED24" s="341"/>
    </row>
    <row r="25" spans="1:134" s="342" customFormat="1" ht="14.25" customHeight="1">
      <c r="A25" s="331"/>
      <c r="B25" s="1495"/>
      <c r="C25" s="1490"/>
      <c r="D25" s="1267"/>
      <c r="E25" s="1473"/>
      <c r="F25" s="1473"/>
      <c r="G25" s="1199" t="s">
        <v>252</v>
      </c>
      <c r="H25" s="1204">
        <v>35.043715313447528</v>
      </c>
      <c r="I25" s="1206">
        <v>33.4</v>
      </c>
      <c r="J25" s="897">
        <v>39.36</v>
      </c>
      <c r="K25" s="846"/>
      <c r="L25" s="327"/>
      <c r="M25" s="848">
        <v>536</v>
      </c>
      <c r="N25" s="325">
        <v>766</v>
      </c>
      <c r="O25" s="325" t="s">
        <v>41</v>
      </c>
      <c r="P25" s="325" t="s">
        <v>41</v>
      </c>
      <c r="Q25" s="243">
        <f t="shared" si="2"/>
        <v>1194.608592</v>
      </c>
      <c r="R25" s="243">
        <f t="shared" si="16"/>
        <v>1059.955776</v>
      </c>
      <c r="S25" s="325">
        <v>208000</v>
      </c>
      <c r="T25" s="848" t="s">
        <v>41</v>
      </c>
      <c r="U25" s="325">
        <f t="shared" si="17"/>
        <v>635.78</v>
      </c>
      <c r="V25" s="243">
        <f t="shared" si="18"/>
        <v>135.80402734359006</v>
      </c>
      <c r="W25" s="325">
        <f t="shared" si="14"/>
        <v>270.45684334359004</v>
      </c>
      <c r="X25" s="266">
        <v>208000</v>
      </c>
      <c r="Y25" s="151">
        <f t="shared" si="19"/>
        <v>556.28407084874016</v>
      </c>
      <c r="Z25" s="325">
        <f t="shared" si="4"/>
        <v>208000</v>
      </c>
      <c r="AA25" s="325">
        <f t="shared" si="20"/>
        <v>2.6744426483112506E-3</v>
      </c>
      <c r="AB25" s="325">
        <f t="shared" si="6"/>
        <v>766</v>
      </c>
      <c r="AC25" s="849"/>
      <c r="AD25" s="850">
        <v>1440</v>
      </c>
      <c r="AE25" s="901">
        <v>160.6</v>
      </c>
      <c r="AF25" s="853">
        <v>80.900000000000006</v>
      </c>
      <c r="AG25" s="886">
        <v>2.9009999999999998</v>
      </c>
      <c r="AH25" s="853">
        <v>6</v>
      </c>
      <c r="AI25" s="851">
        <f t="shared" si="7"/>
        <v>142.798</v>
      </c>
      <c r="AJ25" s="851">
        <f t="shared" si="8"/>
        <v>63.098000000000006</v>
      </c>
      <c r="AK25" s="853">
        <f t="shared" si="15"/>
        <v>1330.41261934359</v>
      </c>
      <c r="AL25" s="853">
        <f t="shared" si="9"/>
        <v>135.80402734359006</v>
      </c>
      <c r="AM25" s="881">
        <f t="shared" si="10"/>
        <v>536</v>
      </c>
      <c r="AN25" s="882">
        <f t="shared" si="10"/>
        <v>766</v>
      </c>
      <c r="AO25" s="883">
        <f t="shared" si="11"/>
        <v>2.5769230769230769E-3</v>
      </c>
      <c r="AP25" s="884">
        <v>208000</v>
      </c>
      <c r="AQ25" s="849">
        <v>5.9</v>
      </c>
      <c r="AR25" s="151"/>
      <c r="AS25" s="1163">
        <v>1</v>
      </c>
      <c r="AT25" s="1163">
        <v>1</v>
      </c>
      <c r="AU25" s="886"/>
      <c r="AV25" s="888"/>
      <c r="AW25" s="888"/>
      <c r="AX25" s="887"/>
      <c r="AY25" s="862"/>
      <c r="AZ25" s="325"/>
      <c r="BA25" s="151"/>
      <c r="BB25" s="325"/>
      <c r="BC25" s="151"/>
      <c r="BD25" s="151"/>
      <c r="BE25" s="151"/>
      <c r="BF25" s="151"/>
      <c r="BG25" s="243"/>
      <c r="BH25" s="243"/>
      <c r="BI25" s="862"/>
      <c r="BJ25" s="862"/>
      <c r="BK25" s="862"/>
      <c r="BL25" s="862"/>
      <c r="BM25" s="151"/>
      <c r="BN25" s="325"/>
      <c r="BO25" s="889"/>
      <c r="BP25" s="151"/>
      <c r="BQ25" s="151"/>
      <c r="BR25" s="325"/>
      <c r="BS25" s="151"/>
      <c r="BT25" s="151"/>
      <c r="BU25" s="151"/>
      <c r="BV25" s="862"/>
      <c r="BW25" s="862"/>
      <c r="BX25" s="151"/>
      <c r="BY25" s="325"/>
      <c r="BZ25" s="862"/>
      <c r="CA25" s="862"/>
      <c r="CB25" s="862"/>
      <c r="CC25" s="890"/>
      <c r="CD25" s="862"/>
      <c r="CE25" s="862"/>
      <c r="CF25" s="862"/>
      <c r="CG25" s="151"/>
      <c r="CH25" s="862"/>
      <c r="CI25" s="151"/>
      <c r="CJ25" s="151"/>
      <c r="CK25" s="151"/>
      <c r="CL25" s="151"/>
      <c r="CM25" s="862"/>
      <c r="CN25" s="862"/>
      <c r="CO25" s="862"/>
      <c r="CP25" s="862"/>
      <c r="CQ25" s="151"/>
      <c r="CR25" s="151"/>
      <c r="CS25" s="151"/>
      <c r="CT25" s="862"/>
      <c r="CU25" s="862"/>
      <c r="CV25" s="862"/>
      <c r="CW25" s="151"/>
      <c r="CX25" s="862"/>
      <c r="CY25" s="151"/>
      <c r="CZ25" s="151"/>
      <c r="DA25" s="151"/>
      <c r="DB25" s="862"/>
      <c r="DC25" s="243"/>
      <c r="DD25" s="862"/>
      <c r="DE25" s="862"/>
      <c r="DF25" s="151"/>
      <c r="DG25" s="151"/>
      <c r="DH25" s="151"/>
      <c r="DI25" s="862"/>
      <c r="DJ25" s="151"/>
      <c r="DK25" s="1002"/>
      <c r="DL25" s="151"/>
      <c r="DM25" s="151"/>
      <c r="DN25" s="862"/>
      <c r="DO25" s="151"/>
      <c r="DP25" s="862"/>
      <c r="DQ25" s="862"/>
      <c r="DR25" s="862"/>
      <c r="DS25" s="862"/>
      <c r="DT25" s="151"/>
      <c r="DU25" s="862"/>
      <c r="DV25" s="862"/>
      <c r="DW25" s="862"/>
      <c r="DX25" s="151"/>
      <c r="DY25" s="151"/>
      <c r="DZ25" s="1164"/>
      <c r="EA25" s="958"/>
      <c r="EB25" s="341"/>
      <c r="EC25" s="819"/>
      <c r="ED25" s="341"/>
    </row>
    <row r="26" spans="1:134" s="342" customFormat="1" ht="14.25" customHeight="1" thickBot="1">
      <c r="A26" s="331"/>
      <c r="B26" s="1496"/>
      <c r="C26" s="1486"/>
      <c r="D26" s="1265"/>
      <c r="E26" s="1474"/>
      <c r="F26" s="1143" t="s">
        <v>253</v>
      </c>
      <c r="G26" s="1199" t="s">
        <v>254</v>
      </c>
      <c r="H26" s="1205">
        <v>72.688845729366051</v>
      </c>
      <c r="I26" s="1207">
        <v>52.1</v>
      </c>
      <c r="J26" s="898">
        <v>80.150000000000006</v>
      </c>
      <c r="K26" s="864"/>
      <c r="L26" s="302"/>
      <c r="M26" s="866">
        <v>503</v>
      </c>
      <c r="N26" s="235">
        <v>961</v>
      </c>
      <c r="O26" s="235" t="s">
        <v>41</v>
      </c>
      <c r="P26" s="235" t="s">
        <v>41</v>
      </c>
      <c r="Q26" s="299">
        <f t="shared" si="2"/>
        <v>2053.4367679999996</v>
      </c>
      <c r="R26" s="299">
        <f t="shared" si="16"/>
        <v>1797.6927039999996</v>
      </c>
      <c r="S26" s="235">
        <v>200000</v>
      </c>
      <c r="T26" s="866" t="s">
        <v>41</v>
      </c>
      <c r="U26" s="235">
        <f t="shared" si="17"/>
        <v>797.63</v>
      </c>
      <c r="V26" s="299">
        <f t="shared" si="18"/>
        <v>263.73649306636003</v>
      </c>
      <c r="W26" s="235">
        <f t="shared" si="14"/>
        <v>519.48055706636001</v>
      </c>
      <c r="X26" s="275">
        <v>200000</v>
      </c>
      <c r="Y26" s="293">
        <f t="shared" si="19"/>
        <v>569.05227114437969</v>
      </c>
      <c r="Z26" s="235">
        <f t="shared" si="4"/>
        <v>200000</v>
      </c>
      <c r="AA26" s="235">
        <f t="shared" si="20"/>
        <v>2.8452613557218985E-3</v>
      </c>
      <c r="AB26" s="235">
        <f t="shared" si="6"/>
        <v>961</v>
      </c>
      <c r="AC26" s="867"/>
      <c r="AD26" s="868">
        <v>1644</v>
      </c>
      <c r="AE26" s="916">
        <v>197.7</v>
      </c>
      <c r="AF26" s="871">
        <v>109.1</v>
      </c>
      <c r="AG26" s="877">
        <v>3.9980000000000002</v>
      </c>
      <c r="AH26" s="871">
        <v>8.5</v>
      </c>
      <c r="AI26" s="869">
        <f t="shared" si="7"/>
        <v>172.70399999999998</v>
      </c>
      <c r="AJ26" s="869">
        <f t="shared" si="8"/>
        <v>84.103999999999985</v>
      </c>
      <c r="AK26" s="871">
        <f t="shared" si="15"/>
        <v>2317.1732610663598</v>
      </c>
      <c r="AL26" s="871">
        <f t="shared" si="9"/>
        <v>263.73649306636003</v>
      </c>
      <c r="AM26" s="872">
        <f t="shared" si="10"/>
        <v>503</v>
      </c>
      <c r="AN26" s="873">
        <f t="shared" si="10"/>
        <v>961</v>
      </c>
      <c r="AO26" s="874">
        <f t="shared" si="11"/>
        <v>2.5149999999999999E-3</v>
      </c>
      <c r="AP26" s="900">
        <v>200000</v>
      </c>
      <c r="AQ26" s="867">
        <v>4.2</v>
      </c>
      <c r="AR26" s="151"/>
      <c r="AS26" s="1163">
        <v>1</v>
      </c>
      <c r="AT26" s="1163">
        <v>1</v>
      </c>
      <c r="AU26" s="886"/>
      <c r="AV26" s="888"/>
      <c r="AW26" s="888"/>
      <c r="AX26" s="887"/>
      <c r="AY26" s="862"/>
      <c r="AZ26" s="325"/>
      <c r="BA26" s="151"/>
      <c r="BB26" s="325"/>
      <c r="BC26" s="151"/>
      <c r="BD26" s="151"/>
      <c r="BE26" s="151"/>
      <c r="BF26" s="151"/>
      <c r="BG26" s="243"/>
      <c r="BH26" s="243"/>
      <c r="BI26" s="862"/>
      <c r="BJ26" s="862"/>
      <c r="BK26" s="862"/>
      <c r="BL26" s="862"/>
      <c r="BM26" s="151"/>
      <c r="BN26" s="325"/>
      <c r="BO26" s="889"/>
      <c r="BP26" s="151"/>
      <c r="BQ26" s="151"/>
      <c r="BR26" s="325"/>
      <c r="BS26" s="151"/>
      <c r="BT26" s="151"/>
      <c r="BU26" s="151"/>
      <c r="BV26" s="862"/>
      <c r="BW26" s="862"/>
      <c r="BX26" s="151"/>
      <c r="BY26" s="325"/>
      <c r="BZ26" s="862"/>
      <c r="CA26" s="862"/>
      <c r="CB26" s="862"/>
      <c r="CC26" s="890"/>
      <c r="CD26" s="862"/>
      <c r="CE26" s="862"/>
      <c r="CF26" s="862"/>
      <c r="CG26" s="151"/>
      <c r="CH26" s="862"/>
      <c r="CI26" s="151"/>
      <c r="CJ26" s="151"/>
      <c r="CK26" s="151"/>
      <c r="CL26" s="151"/>
      <c r="CM26" s="862"/>
      <c r="CN26" s="862"/>
      <c r="CO26" s="862"/>
      <c r="CP26" s="862"/>
      <c r="CQ26" s="151"/>
      <c r="CR26" s="151"/>
      <c r="CS26" s="151"/>
      <c r="CT26" s="862"/>
      <c r="CU26" s="862"/>
      <c r="CV26" s="862"/>
      <c r="CW26" s="151"/>
      <c r="CX26" s="862"/>
      <c r="CY26" s="151"/>
      <c r="CZ26" s="151"/>
      <c r="DA26" s="151"/>
      <c r="DB26" s="862"/>
      <c r="DC26" s="243"/>
      <c r="DD26" s="862"/>
      <c r="DE26" s="862"/>
      <c r="DF26" s="151"/>
      <c r="DG26" s="151"/>
      <c r="DH26" s="151"/>
      <c r="DI26" s="862"/>
      <c r="DJ26" s="151"/>
      <c r="DK26" s="1002"/>
      <c r="DL26" s="151"/>
      <c r="DM26" s="151"/>
      <c r="DN26" s="862"/>
      <c r="DO26" s="151"/>
      <c r="DP26" s="862"/>
      <c r="DQ26" s="862"/>
      <c r="DR26" s="862"/>
      <c r="DS26" s="862"/>
      <c r="DT26" s="151"/>
      <c r="DU26" s="862"/>
      <c r="DV26" s="862"/>
      <c r="DW26" s="862"/>
      <c r="DX26" s="151"/>
      <c r="DY26" s="151"/>
      <c r="DZ26" s="1164"/>
      <c r="EA26" s="958"/>
      <c r="EB26" s="341"/>
      <c r="EC26" s="819"/>
      <c r="ED26" s="341"/>
    </row>
    <row r="27" spans="1:134" s="342" customFormat="1" ht="14.25" customHeight="1">
      <c r="A27" s="331">
        <v>5</v>
      </c>
      <c r="B27" s="1491" t="s">
        <v>255</v>
      </c>
      <c r="C27" s="1473" t="s">
        <v>365</v>
      </c>
      <c r="D27" s="1260"/>
      <c r="E27" s="1473" t="s">
        <v>240</v>
      </c>
      <c r="F27" s="1473" t="s">
        <v>256</v>
      </c>
      <c r="G27" s="1201" t="s">
        <v>139</v>
      </c>
      <c r="H27" s="1204">
        <v>23.850364878562885</v>
      </c>
      <c r="I27" s="1206"/>
      <c r="J27" s="897">
        <v>29.8</v>
      </c>
      <c r="K27" s="846"/>
      <c r="L27" s="847"/>
      <c r="M27" s="848">
        <v>520</v>
      </c>
      <c r="N27" s="325">
        <v>830</v>
      </c>
      <c r="O27" s="325" t="s">
        <v>41</v>
      </c>
      <c r="P27" s="325" t="s">
        <v>41</v>
      </c>
      <c r="Q27" s="243">
        <f>AK27-AL27</f>
        <v>1053.1327999999999</v>
      </c>
      <c r="R27" s="243">
        <f>Q27-8*(2*AG27*AG27)</f>
        <v>902.33439999999985</v>
      </c>
      <c r="S27" s="266">
        <v>200000</v>
      </c>
      <c r="T27" s="848" t="s">
        <v>41</v>
      </c>
      <c r="U27" s="325">
        <f t="shared" si="17"/>
        <v>688.9</v>
      </c>
      <c r="V27" s="243">
        <f>AL27</f>
        <v>106.76662199099997</v>
      </c>
      <c r="W27" s="325">
        <f>V27+8*(2*AG27*AG27)</f>
        <v>257.56502199099998</v>
      </c>
      <c r="X27" s="325">
        <v>200000</v>
      </c>
      <c r="Y27" s="282">
        <f t="shared" ref="Y27:Y36" si="21">((M27*R27)+(U27*W27))/(R27+W27)</f>
        <v>557.50560728757523</v>
      </c>
      <c r="Z27" s="325">
        <f t="shared" si="4"/>
        <v>200000</v>
      </c>
      <c r="AA27" s="325">
        <f t="shared" ref="AA27:AA41" si="22">Y27/Z27</f>
        <v>2.7875280364378762E-3</v>
      </c>
      <c r="AB27" s="325">
        <f t="shared" si="6"/>
        <v>830</v>
      </c>
      <c r="AC27" s="849"/>
      <c r="AD27" s="850">
        <v>2000</v>
      </c>
      <c r="AE27" s="917">
        <v>120</v>
      </c>
      <c r="AF27" s="893">
        <v>79.8</v>
      </c>
      <c r="AG27" s="894">
        <v>3.07</v>
      </c>
      <c r="AH27" s="893">
        <v>4</v>
      </c>
      <c r="AI27" s="895">
        <f t="shared" si="7"/>
        <v>105.86</v>
      </c>
      <c r="AJ27" s="895">
        <f t="shared" si="8"/>
        <v>65.66</v>
      </c>
      <c r="AK27" s="893">
        <f t="shared" si="15"/>
        <v>1159.8994219909998</v>
      </c>
      <c r="AL27" s="893">
        <f t="shared" si="9"/>
        <v>106.76662199099997</v>
      </c>
      <c r="AM27" s="854">
        <f t="shared" si="10"/>
        <v>520</v>
      </c>
      <c r="AN27" s="855">
        <f t="shared" si="10"/>
        <v>830</v>
      </c>
      <c r="AO27" s="856">
        <f t="shared" si="11"/>
        <v>2.5999999999999999E-3</v>
      </c>
      <c r="AP27" s="896">
        <v>200000</v>
      </c>
      <c r="AQ27" s="918">
        <v>7</v>
      </c>
      <c r="AR27" s="151"/>
      <c r="AS27" s="1163" t="s">
        <v>397</v>
      </c>
      <c r="AT27" s="1163" t="s">
        <v>397</v>
      </c>
      <c r="AU27" s="886"/>
      <c r="AV27" s="888"/>
      <c r="AW27" s="888"/>
      <c r="AX27" s="887"/>
      <c r="AY27" s="862"/>
      <c r="AZ27" s="325"/>
      <c r="BA27" s="151"/>
      <c r="BB27" s="325"/>
      <c r="BC27" s="151"/>
      <c r="BD27" s="151"/>
      <c r="BE27" s="151"/>
      <c r="BF27" s="151"/>
      <c r="BG27" s="243"/>
      <c r="BH27" s="243"/>
      <c r="BI27" s="862"/>
      <c r="BJ27" s="862"/>
      <c r="BK27" s="862"/>
      <c r="BL27" s="862"/>
      <c r="BM27" s="151"/>
      <c r="BN27" s="325"/>
      <c r="BO27" s="889"/>
      <c r="BP27" s="151"/>
      <c r="BQ27" s="151"/>
      <c r="BR27" s="325"/>
      <c r="BS27" s="151"/>
      <c r="BT27" s="151"/>
      <c r="BU27" s="151"/>
      <c r="BV27" s="862"/>
      <c r="BW27" s="862"/>
      <c r="BX27" s="151"/>
      <c r="BY27" s="325"/>
      <c r="BZ27" s="862"/>
      <c r="CA27" s="862"/>
      <c r="CB27" s="862"/>
      <c r="CC27" s="890"/>
      <c r="CD27" s="862"/>
      <c r="CE27" s="862"/>
      <c r="CF27" s="862"/>
      <c r="CG27" s="151"/>
      <c r="CH27" s="862"/>
      <c r="CI27" s="151"/>
      <c r="CJ27" s="151"/>
      <c r="CK27" s="151"/>
      <c r="CL27" s="151"/>
      <c r="CM27" s="862"/>
      <c r="CN27" s="862"/>
      <c r="CO27" s="862"/>
      <c r="CP27" s="862"/>
      <c r="CQ27" s="151"/>
      <c r="CR27" s="151"/>
      <c r="CS27" s="151"/>
      <c r="CT27" s="862"/>
      <c r="CU27" s="862"/>
      <c r="CV27" s="862"/>
      <c r="CW27" s="151"/>
      <c r="CX27" s="862"/>
      <c r="CY27" s="151"/>
      <c r="CZ27" s="151"/>
      <c r="DA27" s="151"/>
      <c r="DB27" s="862"/>
      <c r="DC27" s="243"/>
      <c r="DD27" s="862"/>
      <c r="DE27" s="862"/>
      <c r="DF27" s="151"/>
      <c r="DG27" s="151"/>
      <c r="DH27" s="151"/>
      <c r="DI27" s="862"/>
      <c r="DJ27" s="151"/>
      <c r="DK27" s="1002"/>
      <c r="DL27" s="151"/>
      <c r="DM27" s="151"/>
      <c r="DN27" s="862"/>
      <c r="DO27" s="151"/>
      <c r="DP27" s="862"/>
      <c r="DQ27" s="862"/>
      <c r="DR27" s="862"/>
      <c r="DS27" s="862"/>
      <c r="DT27" s="151"/>
      <c r="DU27" s="862"/>
      <c r="DV27" s="862"/>
      <c r="DW27" s="862"/>
      <c r="DX27" s="151"/>
      <c r="DY27" s="151"/>
      <c r="DZ27" s="1167"/>
      <c r="EA27" s="958"/>
      <c r="EB27" s="341"/>
      <c r="EC27" s="819"/>
      <c r="ED27" s="341"/>
    </row>
    <row r="28" spans="1:134" s="342" customFormat="1" ht="14.25" customHeight="1">
      <c r="A28" s="331"/>
      <c r="B28" s="1492"/>
      <c r="C28" s="1490"/>
      <c r="D28" s="1267"/>
      <c r="E28" s="1473"/>
      <c r="F28" s="1473"/>
      <c r="G28" s="973" t="s">
        <v>140</v>
      </c>
      <c r="H28" s="973">
        <v>28.125295838199264</v>
      </c>
      <c r="I28" s="1206"/>
      <c r="J28" s="897">
        <v>34.6</v>
      </c>
      <c r="K28" s="846"/>
      <c r="L28" s="847"/>
      <c r="M28" s="848">
        <v>526</v>
      </c>
      <c r="N28" s="325">
        <v>825</v>
      </c>
      <c r="O28" s="325" t="s">
        <v>41</v>
      </c>
      <c r="P28" s="325" t="s">
        <v>41</v>
      </c>
      <c r="Q28" s="243">
        <f t="shared" ref="Q28:Q40" si="23">AK28-AL28</f>
        <v>1043.9227999999998</v>
      </c>
      <c r="R28" s="243">
        <f t="shared" ref="R28:R40" si="24">Q28-8*(2*AG28*AG28)</f>
        <v>893.12439999999981</v>
      </c>
      <c r="S28" s="266">
        <v>199500</v>
      </c>
      <c r="T28" s="848" t="s">
        <v>41</v>
      </c>
      <c r="U28" s="325">
        <f t="shared" si="17"/>
        <v>684.75</v>
      </c>
      <c r="V28" s="243">
        <f>AL28</f>
        <v>116.41130329099985</v>
      </c>
      <c r="W28" s="325">
        <f t="shared" ref="W28:W36" si="25">V28+8*(2*AG28*AG28)</f>
        <v>267.20970329099987</v>
      </c>
      <c r="X28" s="325">
        <v>199500</v>
      </c>
      <c r="Y28" s="282">
        <f t="shared" si="21"/>
        <v>562.55803985863531</v>
      </c>
      <c r="Z28" s="325">
        <f t="shared" si="4"/>
        <v>199500</v>
      </c>
      <c r="AA28" s="325">
        <f t="shared" si="22"/>
        <v>2.8198397987901518E-3</v>
      </c>
      <c r="AB28" s="325">
        <f t="shared" si="6"/>
        <v>825</v>
      </c>
      <c r="AC28" s="849"/>
      <c r="AD28" s="850">
        <v>2000</v>
      </c>
      <c r="AE28" s="901">
        <v>139.9</v>
      </c>
      <c r="AF28" s="853">
        <v>60.4</v>
      </c>
      <c r="AG28" s="880">
        <v>3.07</v>
      </c>
      <c r="AH28" s="853">
        <v>4.5</v>
      </c>
      <c r="AI28" s="851">
        <f t="shared" si="7"/>
        <v>124.76</v>
      </c>
      <c r="AJ28" s="851">
        <f t="shared" si="8"/>
        <v>45.26</v>
      </c>
      <c r="AK28" s="853">
        <f t="shared" si="15"/>
        <v>1160.3341032909998</v>
      </c>
      <c r="AL28" s="853">
        <f t="shared" si="9"/>
        <v>116.41130329099985</v>
      </c>
      <c r="AM28" s="881">
        <f t="shared" si="10"/>
        <v>526</v>
      </c>
      <c r="AN28" s="882">
        <f t="shared" si="10"/>
        <v>825</v>
      </c>
      <c r="AO28" s="883">
        <f t="shared" si="11"/>
        <v>2.6365914786967417E-3</v>
      </c>
      <c r="AP28" s="884">
        <v>199500</v>
      </c>
      <c r="AQ28" s="919">
        <v>7</v>
      </c>
      <c r="AR28" s="151"/>
      <c r="AS28" s="1163" t="s">
        <v>397</v>
      </c>
      <c r="AT28" s="1163" t="s">
        <v>397</v>
      </c>
      <c r="AU28" s="886"/>
      <c r="AV28" s="888"/>
      <c r="AW28" s="888"/>
      <c r="AX28" s="887"/>
      <c r="AY28" s="862"/>
      <c r="AZ28" s="325"/>
      <c r="BA28" s="151"/>
      <c r="BB28" s="325"/>
      <c r="BC28" s="151"/>
      <c r="BD28" s="151"/>
      <c r="BE28" s="151"/>
      <c r="BF28" s="151"/>
      <c r="BG28" s="243"/>
      <c r="BH28" s="243"/>
      <c r="BI28" s="862"/>
      <c r="BJ28" s="862"/>
      <c r="BK28" s="862"/>
      <c r="BL28" s="862"/>
      <c r="BM28" s="151"/>
      <c r="BN28" s="325"/>
      <c r="BO28" s="889"/>
      <c r="BP28" s="151"/>
      <c r="BQ28" s="151"/>
      <c r="BR28" s="325"/>
      <c r="BS28" s="151"/>
      <c r="BT28" s="151"/>
      <c r="BU28" s="151"/>
      <c r="BV28" s="862"/>
      <c r="BW28" s="862"/>
      <c r="BX28" s="151"/>
      <c r="BY28" s="325"/>
      <c r="BZ28" s="862"/>
      <c r="CA28" s="862"/>
      <c r="CB28" s="862"/>
      <c r="CC28" s="890"/>
      <c r="CD28" s="862"/>
      <c r="CE28" s="862"/>
      <c r="CF28" s="862"/>
      <c r="CG28" s="151"/>
      <c r="CH28" s="862"/>
      <c r="CI28" s="151"/>
      <c r="CJ28" s="151"/>
      <c r="CK28" s="151"/>
      <c r="CL28" s="151"/>
      <c r="CM28" s="862"/>
      <c r="CN28" s="862"/>
      <c r="CO28" s="862"/>
      <c r="CP28" s="862"/>
      <c r="CQ28" s="151"/>
      <c r="CR28" s="151"/>
      <c r="CS28" s="151"/>
      <c r="CT28" s="862"/>
      <c r="CU28" s="862"/>
      <c r="CV28" s="862"/>
      <c r="CW28" s="151"/>
      <c r="CX28" s="862"/>
      <c r="CY28" s="151"/>
      <c r="CZ28" s="151"/>
      <c r="DA28" s="151"/>
      <c r="DB28" s="862"/>
      <c r="DC28" s="243"/>
      <c r="DD28" s="862"/>
      <c r="DE28" s="862"/>
      <c r="DF28" s="151"/>
      <c r="DG28" s="151"/>
      <c r="DH28" s="151"/>
      <c r="DI28" s="862"/>
      <c r="DJ28" s="151"/>
      <c r="DK28" s="1002"/>
      <c r="DL28" s="151"/>
      <c r="DM28" s="151"/>
      <c r="DN28" s="862"/>
      <c r="DO28" s="151"/>
      <c r="DP28" s="862"/>
      <c r="DQ28" s="862"/>
      <c r="DR28" s="862"/>
      <c r="DS28" s="862"/>
      <c r="DT28" s="151"/>
      <c r="DU28" s="862"/>
      <c r="DV28" s="862"/>
      <c r="DW28" s="862"/>
      <c r="DX28" s="151"/>
      <c r="DY28" s="151"/>
      <c r="DZ28" s="1167"/>
      <c r="EA28" s="958"/>
      <c r="EB28" s="341"/>
      <c r="EC28" s="819"/>
      <c r="ED28" s="341"/>
    </row>
    <row r="29" spans="1:134" s="342" customFormat="1" ht="14.25" customHeight="1">
      <c r="A29" s="331"/>
      <c r="B29" s="1492"/>
      <c r="C29" s="1490"/>
      <c r="D29" s="1267"/>
      <c r="E29" s="1473"/>
      <c r="F29" s="1473" t="s">
        <v>257</v>
      </c>
      <c r="G29" s="973" t="s">
        <v>139</v>
      </c>
      <c r="H29" s="973">
        <v>27.847745224814513</v>
      </c>
      <c r="I29" s="1206"/>
      <c r="J29" s="897">
        <v>33.700000000000003</v>
      </c>
      <c r="K29" s="846"/>
      <c r="L29" s="847"/>
      <c r="M29" s="848">
        <v>634</v>
      </c>
      <c r="N29" s="325">
        <v>958</v>
      </c>
      <c r="O29" s="325" t="s">
        <v>41</v>
      </c>
      <c r="P29" s="325" t="s">
        <v>41</v>
      </c>
      <c r="Q29" s="243">
        <f t="shared" si="23"/>
        <v>1052.25</v>
      </c>
      <c r="R29" s="243">
        <f t="shared" si="24"/>
        <v>903.41000000000008</v>
      </c>
      <c r="S29" s="266">
        <v>190500</v>
      </c>
      <c r="T29" s="848" t="s">
        <v>41</v>
      </c>
      <c r="U29" s="325">
        <f t="shared" si="17"/>
        <v>795.14</v>
      </c>
      <c r="V29" s="243">
        <f>AL29</f>
        <v>105.87943697499986</v>
      </c>
      <c r="W29" s="325">
        <f t="shared" si="25"/>
        <v>254.71943697499984</v>
      </c>
      <c r="X29" s="325">
        <v>190500</v>
      </c>
      <c r="Y29" s="282">
        <f t="shared" si="21"/>
        <v>669.44119401831381</v>
      </c>
      <c r="Z29" s="325">
        <f>S29</f>
        <v>190500</v>
      </c>
      <c r="AA29" s="325">
        <f t="shared" si="22"/>
        <v>3.5141270027208072E-3</v>
      </c>
      <c r="AB29" s="325">
        <f t="shared" si="6"/>
        <v>958</v>
      </c>
      <c r="AC29" s="849"/>
      <c r="AD29" s="850">
        <v>2000</v>
      </c>
      <c r="AE29" s="901">
        <v>120.3</v>
      </c>
      <c r="AF29" s="853">
        <v>80.400000000000006</v>
      </c>
      <c r="AG29" s="880">
        <v>3.05</v>
      </c>
      <c r="AH29" s="853">
        <v>4</v>
      </c>
      <c r="AI29" s="851">
        <f t="shared" si="7"/>
        <v>106.2</v>
      </c>
      <c r="AJ29" s="851">
        <f t="shared" si="8"/>
        <v>66.300000000000011</v>
      </c>
      <c r="AK29" s="853">
        <f t="shared" si="15"/>
        <v>1158.1294369749999</v>
      </c>
      <c r="AL29" s="853">
        <f t="shared" si="9"/>
        <v>105.87943697499986</v>
      </c>
      <c r="AM29" s="881">
        <f t="shared" si="10"/>
        <v>634</v>
      </c>
      <c r="AN29" s="882">
        <f t="shared" si="10"/>
        <v>958</v>
      </c>
      <c r="AO29" s="883">
        <f t="shared" si="11"/>
        <v>3.3280839895013124E-3</v>
      </c>
      <c r="AP29" s="884">
        <v>190500</v>
      </c>
      <c r="AQ29" s="919">
        <v>7</v>
      </c>
      <c r="AR29" s="151"/>
      <c r="AS29" s="1163" t="s">
        <v>397</v>
      </c>
      <c r="AT29" s="1163" t="s">
        <v>397</v>
      </c>
      <c r="AU29" s="886"/>
      <c r="AV29" s="888"/>
      <c r="AW29" s="888"/>
      <c r="AX29" s="887"/>
      <c r="AY29" s="862"/>
      <c r="AZ29" s="325"/>
      <c r="BA29" s="151"/>
      <c r="BB29" s="325"/>
      <c r="BC29" s="151"/>
      <c r="BD29" s="151"/>
      <c r="BE29" s="151"/>
      <c r="BF29" s="151"/>
      <c r="BG29" s="243"/>
      <c r="BH29" s="243"/>
      <c r="BI29" s="862"/>
      <c r="BJ29" s="862"/>
      <c r="BK29" s="862"/>
      <c r="BL29" s="862"/>
      <c r="BM29" s="151"/>
      <c r="BN29" s="325"/>
      <c r="BO29" s="889"/>
      <c r="BP29" s="151"/>
      <c r="BQ29" s="151"/>
      <c r="BR29" s="325"/>
      <c r="BS29" s="151"/>
      <c r="BT29" s="151"/>
      <c r="BU29" s="151"/>
      <c r="BV29" s="862"/>
      <c r="BW29" s="862"/>
      <c r="BX29" s="151"/>
      <c r="BY29" s="325"/>
      <c r="BZ29" s="862"/>
      <c r="CA29" s="862"/>
      <c r="CB29" s="862"/>
      <c r="CC29" s="890"/>
      <c r="CD29" s="862"/>
      <c r="CE29" s="862"/>
      <c r="CF29" s="862"/>
      <c r="CG29" s="151"/>
      <c r="CH29" s="862"/>
      <c r="CI29" s="151"/>
      <c r="CJ29" s="151"/>
      <c r="CK29" s="151"/>
      <c r="CL29" s="151"/>
      <c r="CM29" s="862"/>
      <c r="CN29" s="862"/>
      <c r="CO29" s="862"/>
      <c r="CP29" s="862"/>
      <c r="CQ29" s="151"/>
      <c r="CR29" s="151"/>
      <c r="CS29" s="151"/>
      <c r="CT29" s="862"/>
      <c r="CU29" s="862"/>
      <c r="CV29" s="862"/>
      <c r="CW29" s="151"/>
      <c r="CX29" s="862"/>
      <c r="CY29" s="151"/>
      <c r="CZ29" s="151"/>
      <c r="DA29" s="151"/>
      <c r="DB29" s="862"/>
      <c r="DC29" s="243"/>
      <c r="DD29" s="862"/>
      <c r="DE29" s="862"/>
      <c r="DF29" s="151"/>
      <c r="DG29" s="151"/>
      <c r="DH29" s="151"/>
      <c r="DI29" s="862"/>
      <c r="DJ29" s="151"/>
      <c r="DK29" s="1002"/>
      <c r="DL29" s="151"/>
      <c r="DM29" s="151"/>
      <c r="DN29" s="862"/>
      <c r="DO29" s="151"/>
      <c r="DP29" s="862"/>
      <c r="DQ29" s="862"/>
      <c r="DR29" s="862"/>
      <c r="DS29" s="862"/>
      <c r="DT29" s="151"/>
      <c r="DU29" s="862"/>
      <c r="DV29" s="862"/>
      <c r="DW29" s="862"/>
      <c r="DX29" s="151"/>
      <c r="DY29" s="151"/>
      <c r="DZ29" s="1167"/>
      <c r="EA29" s="958"/>
      <c r="EB29" s="341"/>
      <c r="EC29" s="819"/>
      <c r="ED29" s="341"/>
    </row>
    <row r="30" spans="1:134" s="342" customFormat="1" ht="14.25" customHeight="1" thickBot="1">
      <c r="A30" s="331"/>
      <c r="B30" s="1493"/>
      <c r="C30" s="1486"/>
      <c r="D30" s="1265"/>
      <c r="E30" s="1474"/>
      <c r="F30" s="1474"/>
      <c r="G30" s="1183" t="s">
        <v>140</v>
      </c>
      <c r="H30" s="1183">
        <v>29.803526035815867</v>
      </c>
      <c r="I30" s="1207"/>
      <c r="J30" s="898">
        <v>39</v>
      </c>
      <c r="K30" s="864"/>
      <c r="L30" s="865"/>
      <c r="M30" s="866">
        <v>610</v>
      </c>
      <c r="N30" s="235">
        <v>978</v>
      </c>
      <c r="O30" s="235" t="s">
        <v>41</v>
      </c>
      <c r="P30" s="235" t="s">
        <v>41</v>
      </c>
      <c r="Q30" s="299">
        <f t="shared" si="23"/>
        <v>1051.1712</v>
      </c>
      <c r="R30" s="299">
        <f t="shared" si="24"/>
        <v>901.35360000000003</v>
      </c>
      <c r="S30" s="275">
        <v>185500</v>
      </c>
      <c r="T30" s="866" t="s">
        <v>41</v>
      </c>
      <c r="U30" s="235">
        <f t="shared" si="17"/>
        <v>811.74</v>
      </c>
      <c r="V30" s="299">
        <f>AL30</f>
        <v>106.322715324</v>
      </c>
      <c r="W30" s="235">
        <f t="shared" si="25"/>
        <v>256.14031532399997</v>
      </c>
      <c r="X30" s="235">
        <v>185500</v>
      </c>
      <c r="Y30" s="303">
        <f t="shared" si="21"/>
        <v>654.64278086420825</v>
      </c>
      <c r="Z30" s="235">
        <f t="shared" si="4"/>
        <v>185500</v>
      </c>
      <c r="AA30" s="235">
        <f t="shared" si="22"/>
        <v>3.5290715949553007E-3</v>
      </c>
      <c r="AB30" s="235">
        <f t="shared" si="6"/>
        <v>978</v>
      </c>
      <c r="AC30" s="867"/>
      <c r="AD30" s="850">
        <v>2000</v>
      </c>
      <c r="AE30" s="901">
        <v>139.80000000000001</v>
      </c>
      <c r="AF30" s="871">
        <v>60.2</v>
      </c>
      <c r="AG30" s="899">
        <v>3.06</v>
      </c>
      <c r="AH30" s="871">
        <v>4</v>
      </c>
      <c r="AI30" s="869">
        <f t="shared" si="7"/>
        <v>125.68</v>
      </c>
      <c r="AJ30" s="869">
        <f t="shared" si="8"/>
        <v>46.08</v>
      </c>
      <c r="AK30" s="871">
        <f t="shared" si="15"/>
        <v>1157.493915324</v>
      </c>
      <c r="AL30" s="871">
        <f t="shared" si="9"/>
        <v>106.322715324</v>
      </c>
      <c r="AM30" s="881">
        <f t="shared" si="10"/>
        <v>610</v>
      </c>
      <c r="AN30" s="882">
        <f t="shared" si="10"/>
        <v>978</v>
      </c>
      <c r="AO30" s="883">
        <f t="shared" si="11"/>
        <v>3.2884097035040432E-3</v>
      </c>
      <c r="AP30" s="884">
        <v>185500</v>
      </c>
      <c r="AQ30" s="920">
        <v>7</v>
      </c>
      <c r="AR30" s="151"/>
      <c r="AS30" s="1163" t="s">
        <v>397</v>
      </c>
      <c r="AT30" s="1163" t="s">
        <v>397</v>
      </c>
      <c r="AU30" s="886"/>
      <c r="AV30" s="888"/>
      <c r="AW30" s="888"/>
      <c r="AX30" s="887"/>
      <c r="AY30" s="862"/>
      <c r="AZ30" s="325"/>
      <c r="BA30" s="151"/>
      <c r="BB30" s="325"/>
      <c r="BC30" s="151"/>
      <c r="BD30" s="151"/>
      <c r="BE30" s="151"/>
      <c r="BF30" s="151"/>
      <c r="BG30" s="243"/>
      <c r="BH30" s="243"/>
      <c r="BI30" s="862"/>
      <c r="BJ30" s="862"/>
      <c r="BK30" s="862"/>
      <c r="BL30" s="862"/>
      <c r="BM30" s="151"/>
      <c r="BN30" s="325"/>
      <c r="BO30" s="889"/>
      <c r="BP30" s="151"/>
      <c r="BQ30" s="151"/>
      <c r="BR30" s="325"/>
      <c r="BS30" s="151"/>
      <c r="BT30" s="151"/>
      <c r="BU30" s="151"/>
      <c r="BV30" s="862"/>
      <c r="BW30" s="862"/>
      <c r="BX30" s="151"/>
      <c r="BY30" s="325"/>
      <c r="BZ30" s="862"/>
      <c r="CA30" s="862"/>
      <c r="CB30" s="862"/>
      <c r="CC30" s="890"/>
      <c r="CD30" s="862"/>
      <c r="CE30" s="862"/>
      <c r="CF30" s="862"/>
      <c r="CG30" s="151"/>
      <c r="CH30" s="862"/>
      <c r="CI30" s="151"/>
      <c r="CJ30" s="151"/>
      <c r="CK30" s="151"/>
      <c r="CL30" s="151"/>
      <c r="CM30" s="862"/>
      <c r="CN30" s="862"/>
      <c r="CO30" s="862"/>
      <c r="CP30" s="862"/>
      <c r="CQ30" s="151"/>
      <c r="CR30" s="151"/>
      <c r="CS30" s="151"/>
      <c r="CT30" s="862"/>
      <c r="CU30" s="862"/>
      <c r="CV30" s="862"/>
      <c r="CW30" s="151"/>
      <c r="CX30" s="862"/>
      <c r="CY30" s="151"/>
      <c r="CZ30" s="151"/>
      <c r="DA30" s="151"/>
      <c r="DB30" s="862"/>
      <c r="DC30" s="243"/>
      <c r="DD30" s="862"/>
      <c r="DE30" s="862"/>
      <c r="DF30" s="151"/>
      <c r="DG30" s="151"/>
      <c r="DH30" s="151"/>
      <c r="DI30" s="862"/>
      <c r="DJ30" s="151"/>
      <c r="DK30" s="1002"/>
      <c r="DL30" s="151"/>
      <c r="DM30" s="151"/>
      <c r="DN30" s="862"/>
      <c r="DO30" s="151"/>
      <c r="DP30" s="862"/>
      <c r="DQ30" s="862"/>
      <c r="DR30" s="862"/>
      <c r="DS30" s="862"/>
      <c r="DT30" s="151"/>
      <c r="DU30" s="862"/>
      <c r="DV30" s="862"/>
      <c r="DW30" s="862"/>
      <c r="DX30" s="151"/>
      <c r="DY30" s="151"/>
      <c r="DZ30" s="1167"/>
      <c r="EA30" s="958"/>
      <c r="EB30" s="341"/>
      <c r="EC30" s="819"/>
      <c r="ED30" s="341"/>
    </row>
    <row r="31" spans="1:134" s="342" customFormat="1" ht="14.25" customHeight="1">
      <c r="A31" s="331">
        <v>6</v>
      </c>
      <c r="B31" s="1484" t="s">
        <v>363</v>
      </c>
      <c r="C31" s="1489" t="s">
        <v>364</v>
      </c>
      <c r="D31" s="1266"/>
      <c r="E31" s="1489"/>
      <c r="F31" s="1469">
        <v>1.4300999999999999</v>
      </c>
      <c r="G31" s="973" t="s">
        <v>258</v>
      </c>
      <c r="H31" s="973"/>
      <c r="I31" s="1206"/>
      <c r="J31" s="845">
        <v>13.5</v>
      </c>
      <c r="K31" s="846"/>
      <c r="L31" s="847"/>
      <c r="M31" s="848">
        <v>422</v>
      </c>
      <c r="N31" s="325">
        <v>658</v>
      </c>
      <c r="O31" s="325" t="s">
        <v>41</v>
      </c>
      <c r="P31" s="325" t="s">
        <v>41</v>
      </c>
      <c r="Q31" s="243">
        <f t="shared" si="23"/>
        <v>816</v>
      </c>
      <c r="R31" s="243">
        <f t="shared" si="24"/>
        <v>672</v>
      </c>
      <c r="S31" s="266">
        <v>165570</v>
      </c>
      <c r="T31" s="848" t="s">
        <v>41</v>
      </c>
      <c r="U31" s="325">
        <f>0.83*N31</f>
        <v>546.14</v>
      </c>
      <c r="V31" s="325">
        <f>0.83*N31</f>
        <v>546.14</v>
      </c>
      <c r="W31" s="325">
        <f t="shared" si="25"/>
        <v>690.14</v>
      </c>
      <c r="X31" s="266">
        <v>165570</v>
      </c>
      <c r="Y31" s="325">
        <f t="shared" si="21"/>
        <v>484.89660357966147</v>
      </c>
      <c r="Z31" s="325">
        <f t="shared" si="4"/>
        <v>165570</v>
      </c>
      <c r="AA31" s="325">
        <f t="shared" si="22"/>
        <v>2.9286501393951891E-3</v>
      </c>
      <c r="AB31" s="325">
        <f t="shared" si="6"/>
        <v>658</v>
      </c>
      <c r="AC31" s="849"/>
      <c r="AD31" s="921">
        <v>1800</v>
      </c>
      <c r="AE31" s="922">
        <v>80</v>
      </c>
      <c r="AF31" s="895">
        <v>80</v>
      </c>
      <c r="AG31" s="923">
        <v>3</v>
      </c>
      <c r="AH31" s="895">
        <v>3</v>
      </c>
      <c r="AI31" s="895">
        <f t="shared" si="7"/>
        <v>68</v>
      </c>
      <c r="AJ31" s="895">
        <f t="shared" si="8"/>
        <v>68</v>
      </c>
      <c r="AK31" s="893">
        <v>870</v>
      </c>
      <c r="AL31" s="893">
        <f t="shared" si="9"/>
        <v>54</v>
      </c>
      <c r="AM31" s="854">
        <f t="shared" si="10"/>
        <v>422</v>
      </c>
      <c r="AN31" s="855">
        <f t="shared" si="10"/>
        <v>658</v>
      </c>
      <c r="AO31" s="856">
        <f t="shared" si="11"/>
        <v>2.5487709126049405E-3</v>
      </c>
      <c r="AP31" s="857">
        <v>165570</v>
      </c>
      <c r="AQ31" s="924">
        <v>7</v>
      </c>
      <c r="AR31" s="151"/>
      <c r="AS31" s="1163" t="s">
        <v>397</v>
      </c>
      <c r="AT31" s="1163" t="s">
        <v>397</v>
      </c>
      <c r="AU31" s="886"/>
      <c r="AV31" s="888"/>
      <c r="AW31" s="888"/>
      <c r="AX31" s="887"/>
      <c r="AY31" s="862"/>
      <c r="AZ31" s="325"/>
      <c r="BA31" s="151"/>
      <c r="BB31" s="325"/>
      <c r="BC31" s="151"/>
      <c r="BD31" s="151"/>
      <c r="BE31" s="151"/>
      <c r="BF31" s="151"/>
      <c r="BG31" s="243"/>
      <c r="BH31" s="243"/>
      <c r="BI31" s="862"/>
      <c r="BJ31" s="862"/>
      <c r="BK31" s="862"/>
      <c r="BL31" s="862"/>
      <c r="BM31" s="151"/>
      <c r="BN31" s="325"/>
      <c r="BO31" s="889"/>
      <c r="BP31" s="151"/>
      <c r="BQ31" s="151"/>
      <c r="BR31" s="325"/>
      <c r="BS31" s="151"/>
      <c r="BT31" s="151"/>
      <c r="BU31" s="151"/>
      <c r="BV31" s="862"/>
      <c r="BW31" s="862"/>
      <c r="BX31" s="151"/>
      <c r="BY31" s="325"/>
      <c r="BZ31" s="862"/>
      <c r="CA31" s="862"/>
      <c r="CB31" s="862"/>
      <c r="CC31" s="890"/>
      <c r="CD31" s="862"/>
      <c r="CE31" s="862"/>
      <c r="CF31" s="862"/>
      <c r="CG31" s="151"/>
      <c r="CH31" s="862"/>
      <c r="CI31" s="151"/>
      <c r="CJ31" s="151"/>
      <c r="CK31" s="151"/>
      <c r="CL31" s="151"/>
      <c r="CM31" s="862"/>
      <c r="CN31" s="862"/>
      <c r="CO31" s="862"/>
      <c r="CP31" s="862"/>
      <c r="CQ31" s="151"/>
      <c r="CR31" s="151"/>
      <c r="CS31" s="151"/>
      <c r="CT31" s="862"/>
      <c r="CU31" s="862"/>
      <c r="CV31" s="862"/>
      <c r="CW31" s="151"/>
      <c r="CX31" s="862"/>
      <c r="CY31" s="151"/>
      <c r="CZ31" s="151"/>
      <c r="DA31" s="151"/>
      <c r="DB31" s="862"/>
      <c r="DC31" s="243"/>
      <c r="DD31" s="862"/>
      <c r="DE31" s="862"/>
      <c r="DF31" s="151"/>
      <c r="DG31" s="151"/>
      <c r="DH31" s="151"/>
      <c r="DI31" s="862"/>
      <c r="DJ31" s="151"/>
      <c r="DK31" s="1002"/>
      <c r="DL31" s="151"/>
      <c r="DM31" s="151"/>
      <c r="DN31" s="862"/>
      <c r="DO31" s="151"/>
      <c r="DP31" s="862"/>
      <c r="DQ31" s="862"/>
      <c r="DR31" s="862"/>
      <c r="DS31" s="862"/>
      <c r="DT31" s="151"/>
      <c r="DU31" s="862"/>
      <c r="DV31" s="862"/>
      <c r="DW31" s="862"/>
      <c r="DX31" s="151"/>
      <c r="DY31" s="151"/>
      <c r="DZ31" s="1167"/>
      <c r="EA31" s="958"/>
      <c r="EB31" s="341"/>
      <c r="EC31" s="819"/>
      <c r="ED31" s="341"/>
    </row>
    <row r="32" spans="1:134" s="342" customFormat="1" ht="14.25" customHeight="1" thickBot="1">
      <c r="A32" s="331"/>
      <c r="B32" s="1485"/>
      <c r="C32" s="1474"/>
      <c r="D32" s="1261"/>
      <c r="E32" s="1474"/>
      <c r="F32" s="1471"/>
      <c r="G32" s="973" t="s">
        <v>258</v>
      </c>
      <c r="H32" s="973"/>
      <c r="I32" s="1206"/>
      <c r="J32" s="845">
        <v>13.05</v>
      </c>
      <c r="K32" s="864"/>
      <c r="L32" s="865"/>
      <c r="M32" s="866">
        <v>422</v>
      </c>
      <c r="N32" s="235">
        <v>658</v>
      </c>
      <c r="O32" s="235" t="s">
        <v>41</v>
      </c>
      <c r="P32" s="235" t="s">
        <v>41</v>
      </c>
      <c r="Q32" s="299">
        <f t="shared" si="23"/>
        <v>816</v>
      </c>
      <c r="R32" s="299">
        <f t="shared" si="24"/>
        <v>672</v>
      </c>
      <c r="S32" s="275">
        <v>165570</v>
      </c>
      <c r="T32" s="866" t="s">
        <v>41</v>
      </c>
      <c r="U32" s="235">
        <f t="shared" si="17"/>
        <v>546.14</v>
      </c>
      <c r="V32" s="235">
        <f>0.83*N32</f>
        <v>546.14</v>
      </c>
      <c r="W32" s="235">
        <f t="shared" si="25"/>
        <v>690.14</v>
      </c>
      <c r="X32" s="275">
        <v>165570</v>
      </c>
      <c r="Y32" s="235">
        <f t="shared" si="21"/>
        <v>484.89660357966147</v>
      </c>
      <c r="Z32" s="235">
        <f t="shared" si="4"/>
        <v>165570</v>
      </c>
      <c r="AA32" s="235">
        <f t="shared" si="22"/>
        <v>2.9286501393951891E-3</v>
      </c>
      <c r="AB32" s="235">
        <f>N32</f>
        <v>658</v>
      </c>
      <c r="AC32" s="867"/>
      <c r="AD32" s="925">
        <v>1800</v>
      </c>
      <c r="AE32" s="926">
        <v>80</v>
      </c>
      <c r="AF32" s="869">
        <v>80</v>
      </c>
      <c r="AG32" s="870">
        <v>3</v>
      </c>
      <c r="AH32" s="869">
        <v>3</v>
      </c>
      <c r="AI32" s="869">
        <f t="shared" si="7"/>
        <v>68</v>
      </c>
      <c r="AJ32" s="869">
        <f t="shared" si="8"/>
        <v>68</v>
      </c>
      <c r="AK32" s="871">
        <v>870</v>
      </c>
      <c r="AL32" s="871">
        <f t="shared" si="9"/>
        <v>54</v>
      </c>
      <c r="AM32" s="872">
        <f t="shared" si="10"/>
        <v>422</v>
      </c>
      <c r="AN32" s="873">
        <f t="shared" si="10"/>
        <v>658</v>
      </c>
      <c r="AO32" s="874">
        <f t="shared" si="11"/>
        <v>2.5487709126049405E-3</v>
      </c>
      <c r="AP32" s="875">
        <v>165570</v>
      </c>
      <c r="AQ32" s="867">
        <v>7</v>
      </c>
      <c r="AR32" s="151"/>
      <c r="AS32" s="1163" t="s">
        <v>397</v>
      </c>
      <c r="AT32" s="1163" t="s">
        <v>397</v>
      </c>
      <c r="AU32" s="886"/>
      <c r="AV32" s="888"/>
      <c r="AW32" s="888"/>
      <c r="AX32" s="887"/>
      <c r="AY32" s="862"/>
      <c r="AZ32" s="325"/>
      <c r="BA32" s="151"/>
      <c r="BB32" s="325"/>
      <c r="BC32" s="151"/>
      <c r="BD32" s="151"/>
      <c r="BE32" s="151"/>
      <c r="BF32" s="151"/>
      <c r="BG32" s="243"/>
      <c r="BH32" s="243"/>
      <c r="BI32" s="862"/>
      <c r="BJ32" s="862"/>
      <c r="BK32" s="862"/>
      <c r="BL32" s="862"/>
      <c r="BM32" s="151"/>
      <c r="BN32" s="325"/>
      <c r="BO32" s="889"/>
      <c r="BP32" s="151"/>
      <c r="BQ32" s="151"/>
      <c r="BR32" s="325"/>
      <c r="BS32" s="151"/>
      <c r="BT32" s="151"/>
      <c r="BU32" s="151"/>
      <c r="BV32" s="862"/>
      <c r="BW32" s="862"/>
      <c r="BX32" s="151"/>
      <c r="BY32" s="325"/>
      <c r="BZ32" s="862"/>
      <c r="CA32" s="862"/>
      <c r="CB32" s="862"/>
      <c r="CC32" s="890"/>
      <c r="CD32" s="862"/>
      <c r="CE32" s="862"/>
      <c r="CF32" s="862"/>
      <c r="CG32" s="151"/>
      <c r="CH32" s="862"/>
      <c r="CI32" s="151"/>
      <c r="CJ32" s="151"/>
      <c r="CK32" s="151"/>
      <c r="CL32" s="151"/>
      <c r="CM32" s="862"/>
      <c r="CN32" s="862"/>
      <c r="CO32" s="862"/>
      <c r="CP32" s="862"/>
      <c r="CQ32" s="151"/>
      <c r="CR32" s="151"/>
      <c r="CS32" s="151"/>
      <c r="CT32" s="862"/>
      <c r="CU32" s="862"/>
      <c r="CV32" s="862"/>
      <c r="CW32" s="151"/>
      <c r="CX32" s="862"/>
      <c r="CY32" s="151"/>
      <c r="CZ32" s="151"/>
      <c r="DA32" s="151"/>
      <c r="DB32" s="862"/>
      <c r="DC32" s="243"/>
      <c r="DD32" s="862"/>
      <c r="DE32" s="862"/>
      <c r="DF32" s="151"/>
      <c r="DG32" s="151"/>
      <c r="DH32" s="151"/>
      <c r="DI32" s="862"/>
      <c r="DJ32" s="151"/>
      <c r="DK32" s="1002"/>
      <c r="DL32" s="151"/>
      <c r="DM32" s="151"/>
      <c r="DN32" s="862"/>
      <c r="DO32" s="151"/>
      <c r="DP32" s="862"/>
      <c r="DQ32" s="862"/>
      <c r="DR32" s="862"/>
      <c r="DS32" s="862"/>
      <c r="DT32" s="151"/>
      <c r="DU32" s="862"/>
      <c r="DV32" s="862"/>
      <c r="DW32" s="862"/>
      <c r="DX32" s="151"/>
      <c r="DY32" s="151"/>
      <c r="DZ32" s="1167"/>
      <c r="EA32" s="958"/>
      <c r="EB32" s="341"/>
      <c r="EC32" s="819"/>
      <c r="ED32" s="341"/>
    </row>
    <row r="33" spans="1:134" s="342" customFormat="1" ht="14.25" customHeight="1">
      <c r="A33" s="331">
        <v>7</v>
      </c>
      <c r="B33" s="1494" t="s">
        <v>236</v>
      </c>
      <c r="C33" s="1489" t="s">
        <v>367</v>
      </c>
      <c r="D33" s="1266"/>
      <c r="E33" s="1489" t="s">
        <v>240</v>
      </c>
      <c r="F33" s="1470">
        <v>1.4300999999999999</v>
      </c>
      <c r="G33" s="971" t="s">
        <v>259</v>
      </c>
      <c r="H33" s="971">
        <v>12.726162385448683</v>
      </c>
      <c r="I33" s="1208"/>
      <c r="J33" s="927">
        <v>15</v>
      </c>
      <c r="K33" s="846"/>
      <c r="L33" s="327"/>
      <c r="M33" s="848">
        <v>566</v>
      </c>
      <c r="N33" s="325">
        <v>753</v>
      </c>
      <c r="O33" s="325" t="s">
        <v>41</v>
      </c>
      <c r="P33" s="325" t="s">
        <v>41</v>
      </c>
      <c r="Q33" s="243">
        <f t="shared" si="23"/>
        <v>824.44679999999994</v>
      </c>
      <c r="R33" s="243">
        <f t="shared" si="24"/>
        <v>460.40039999999999</v>
      </c>
      <c r="S33" s="266">
        <v>185000</v>
      </c>
      <c r="T33" s="848" t="s">
        <v>41</v>
      </c>
      <c r="U33" s="325">
        <f t="shared" si="17"/>
        <v>624.99</v>
      </c>
      <c r="V33" s="243">
        <f t="shared" ref="V33:V48" si="26">AL33</f>
        <v>176.37797321099987</v>
      </c>
      <c r="W33" s="325">
        <f t="shared" si="25"/>
        <v>540.42437321099987</v>
      </c>
      <c r="X33" s="266">
        <v>185000</v>
      </c>
      <c r="Y33" s="327">
        <f t="shared" si="21"/>
        <v>597.85336197607876</v>
      </c>
      <c r="Z33" s="325">
        <f t="shared" si="4"/>
        <v>185000</v>
      </c>
      <c r="AA33" s="327">
        <f t="shared" si="22"/>
        <v>3.2316397944652906E-3</v>
      </c>
      <c r="AB33" s="325">
        <f t="shared" si="6"/>
        <v>753</v>
      </c>
      <c r="AC33" s="849"/>
      <c r="AD33" s="928">
        <v>900</v>
      </c>
      <c r="AE33" s="851">
        <v>59.9</v>
      </c>
      <c r="AF33" s="851">
        <v>59.6</v>
      </c>
      <c r="AG33" s="852">
        <v>4.7699999999999996</v>
      </c>
      <c r="AH33" s="851">
        <v>3.5</v>
      </c>
      <c r="AI33" s="851">
        <f t="shared" si="7"/>
        <v>43.36</v>
      </c>
      <c r="AJ33" s="851">
        <f t="shared" si="8"/>
        <v>43.06</v>
      </c>
      <c r="AK33" s="853">
        <f t="shared" ref="AK33:AK71" si="27">3.14159*(((AH33+AG33)^2)-(AH33^2))+2*AG33*(AE33-2*(AG33+AH33))+2*AG33*(AF33-2*(AG33+AH33))</f>
        <v>1000.8247732109999</v>
      </c>
      <c r="AL33" s="853">
        <f t="shared" si="9"/>
        <v>176.37797321099987</v>
      </c>
      <c r="AM33" s="854">
        <f t="shared" si="10"/>
        <v>566</v>
      </c>
      <c r="AN33" s="855">
        <f t="shared" si="10"/>
        <v>753</v>
      </c>
      <c r="AO33" s="856">
        <f t="shared" si="11"/>
        <v>3.0594594594594592E-3</v>
      </c>
      <c r="AP33" s="857">
        <v>185000</v>
      </c>
      <c r="AQ33" s="849">
        <v>7</v>
      </c>
      <c r="AR33" s="151"/>
      <c r="AS33" s="1163" t="s">
        <v>397</v>
      </c>
      <c r="AT33" s="1163" t="s">
        <v>397</v>
      </c>
      <c r="AU33" s="886"/>
      <c r="AV33" s="888"/>
      <c r="AW33" s="888"/>
      <c r="AX33" s="887"/>
      <c r="AY33" s="862"/>
      <c r="AZ33" s="325"/>
      <c r="BA33" s="151"/>
      <c r="BB33" s="325"/>
      <c r="BC33" s="151"/>
      <c r="BD33" s="151"/>
      <c r="BE33" s="151"/>
      <c r="BF33" s="151"/>
      <c r="BG33" s="243"/>
      <c r="BH33" s="243"/>
      <c r="BI33" s="862"/>
      <c r="BJ33" s="862"/>
      <c r="BK33" s="862"/>
      <c r="BL33" s="862"/>
      <c r="BM33" s="151"/>
      <c r="BN33" s="325"/>
      <c r="BO33" s="889"/>
      <c r="BP33" s="151"/>
      <c r="BQ33" s="151"/>
      <c r="BR33" s="325"/>
      <c r="BS33" s="151"/>
      <c r="BT33" s="151"/>
      <c r="BU33" s="151"/>
      <c r="BV33" s="862"/>
      <c r="BW33" s="862"/>
      <c r="BX33" s="151"/>
      <c r="BY33" s="325"/>
      <c r="BZ33" s="862"/>
      <c r="CA33" s="862"/>
      <c r="CB33" s="862"/>
      <c r="CC33" s="890"/>
      <c r="CD33" s="862"/>
      <c r="CE33" s="862"/>
      <c r="CF33" s="862"/>
      <c r="CG33" s="151"/>
      <c r="CH33" s="862"/>
      <c r="CI33" s="151"/>
      <c r="CJ33" s="151"/>
      <c r="CK33" s="151"/>
      <c r="CL33" s="151"/>
      <c r="CM33" s="862"/>
      <c r="CN33" s="862"/>
      <c r="CO33" s="862"/>
      <c r="CP33" s="862"/>
      <c r="CQ33" s="151"/>
      <c r="CR33" s="151"/>
      <c r="CS33" s="151"/>
      <c r="CT33" s="862"/>
      <c r="CU33" s="862"/>
      <c r="CV33" s="862"/>
      <c r="CW33" s="151"/>
      <c r="CX33" s="862"/>
      <c r="CY33" s="151"/>
      <c r="CZ33" s="151"/>
      <c r="DA33" s="151"/>
      <c r="DB33" s="862"/>
      <c r="DC33" s="243"/>
      <c r="DD33" s="862"/>
      <c r="DE33" s="862"/>
      <c r="DF33" s="151"/>
      <c r="DG33" s="151"/>
      <c r="DH33" s="151"/>
      <c r="DI33" s="862"/>
      <c r="DJ33" s="151"/>
      <c r="DK33" s="1002"/>
      <c r="DL33" s="151"/>
      <c r="DM33" s="151"/>
      <c r="DN33" s="862"/>
      <c r="DO33" s="151"/>
      <c r="DP33" s="862"/>
      <c r="DQ33" s="862"/>
      <c r="DR33" s="862"/>
      <c r="DS33" s="862"/>
      <c r="DT33" s="151"/>
      <c r="DU33" s="862"/>
      <c r="DV33" s="862"/>
      <c r="DW33" s="862"/>
      <c r="DX33" s="151"/>
      <c r="DY33" s="151"/>
      <c r="DZ33" s="1167"/>
      <c r="EA33" s="958"/>
      <c r="EB33" s="341"/>
      <c r="EC33" s="819"/>
      <c r="ED33" s="341"/>
    </row>
    <row r="34" spans="1:134" s="342" customFormat="1" ht="14.25" customHeight="1">
      <c r="A34" s="331"/>
      <c r="B34" s="1495"/>
      <c r="C34" s="1473"/>
      <c r="D34" s="1260"/>
      <c r="E34" s="1473"/>
      <c r="F34" s="1470"/>
      <c r="G34" s="1185" t="s">
        <v>259</v>
      </c>
      <c r="H34" s="1185">
        <v>12.216484963639513</v>
      </c>
      <c r="I34" s="1210"/>
      <c r="J34" s="929">
        <v>13.5</v>
      </c>
      <c r="K34" s="930"/>
      <c r="L34" s="931"/>
      <c r="M34" s="932">
        <v>530</v>
      </c>
      <c r="N34" s="933">
        <v>668.5</v>
      </c>
      <c r="O34" s="933" t="s">
        <v>41</v>
      </c>
      <c r="P34" s="933" t="s">
        <v>41</v>
      </c>
      <c r="Q34" s="934">
        <f t="shared" si="23"/>
        <v>853.20719999999983</v>
      </c>
      <c r="R34" s="934">
        <f t="shared" si="24"/>
        <v>470.61359999999991</v>
      </c>
      <c r="S34" s="935">
        <v>181000</v>
      </c>
      <c r="T34" s="932" t="s">
        <v>41</v>
      </c>
      <c r="U34" s="933">
        <f t="shared" si="17"/>
        <v>554.85500000000002</v>
      </c>
      <c r="V34" s="934">
        <f t="shared" si="26"/>
        <v>167.29626483900006</v>
      </c>
      <c r="W34" s="933">
        <f t="shared" si="25"/>
        <v>549.88986483899998</v>
      </c>
      <c r="X34" s="935">
        <v>181000</v>
      </c>
      <c r="Y34" s="931">
        <f t="shared" si="21"/>
        <v>543.39291150053032</v>
      </c>
      <c r="Z34" s="933">
        <f t="shared" si="4"/>
        <v>181000</v>
      </c>
      <c r="AA34" s="931">
        <f t="shared" si="22"/>
        <v>3.0021707817708856E-3</v>
      </c>
      <c r="AB34" s="325">
        <f t="shared" si="6"/>
        <v>668.5</v>
      </c>
      <c r="AC34" s="936"/>
      <c r="AD34" s="937">
        <v>900</v>
      </c>
      <c r="AE34" s="938">
        <v>59.5</v>
      </c>
      <c r="AF34" s="938">
        <v>59.3</v>
      </c>
      <c r="AG34" s="939">
        <v>4.8899999999999997</v>
      </c>
      <c r="AH34" s="938">
        <v>3</v>
      </c>
      <c r="AI34" s="938">
        <f t="shared" si="7"/>
        <v>43.72</v>
      </c>
      <c r="AJ34" s="938">
        <f t="shared" si="8"/>
        <v>43.519999999999996</v>
      </c>
      <c r="AK34" s="940">
        <f t="shared" si="27"/>
        <v>1020.5034648389999</v>
      </c>
      <c r="AL34" s="940">
        <f t="shared" si="9"/>
        <v>167.29626483900006</v>
      </c>
      <c r="AM34" s="881">
        <f t="shared" si="10"/>
        <v>530</v>
      </c>
      <c r="AN34" s="882">
        <f t="shared" si="10"/>
        <v>668.5</v>
      </c>
      <c r="AO34" s="941">
        <f t="shared" si="11"/>
        <v>2.9281767955801107E-3</v>
      </c>
      <c r="AP34" s="942">
        <v>181000</v>
      </c>
      <c r="AQ34" s="943">
        <v>7</v>
      </c>
      <c r="AR34" s="947"/>
      <c r="AS34" s="1163" t="s">
        <v>397</v>
      </c>
      <c r="AT34" s="1163" t="s">
        <v>397</v>
      </c>
      <c r="AU34" s="944"/>
      <c r="AV34" s="945"/>
      <c r="AW34" s="945"/>
      <c r="AX34" s="944"/>
      <c r="AY34" s="946"/>
      <c r="AZ34" s="933"/>
      <c r="BA34" s="947"/>
      <c r="BB34" s="933"/>
      <c r="BC34" s="947"/>
      <c r="BD34" s="947"/>
      <c r="BE34" s="947"/>
      <c r="BF34" s="947"/>
      <c r="BG34" s="934"/>
      <c r="BH34" s="934"/>
      <c r="BI34" s="946"/>
      <c r="BJ34" s="946"/>
      <c r="BK34" s="946"/>
      <c r="BL34" s="946"/>
      <c r="BM34" s="947"/>
      <c r="BN34" s="933"/>
      <c r="BO34" s="948"/>
      <c r="BP34" s="947"/>
      <c r="BQ34" s="947"/>
      <c r="BR34" s="933"/>
      <c r="BS34" s="947"/>
      <c r="BT34" s="947"/>
      <c r="BU34" s="947"/>
      <c r="BV34" s="946"/>
      <c r="BW34" s="946"/>
      <c r="BX34" s="947"/>
      <c r="BY34" s="933"/>
      <c r="BZ34" s="946"/>
      <c r="CA34" s="946"/>
      <c r="CB34" s="862"/>
      <c r="CC34" s="949"/>
      <c r="CD34" s="946"/>
      <c r="CE34" s="946"/>
      <c r="CF34" s="946"/>
      <c r="CG34" s="947"/>
      <c r="CH34" s="946"/>
      <c r="CI34" s="947"/>
      <c r="CJ34" s="947"/>
      <c r="CK34" s="947"/>
      <c r="CL34" s="947"/>
      <c r="CM34" s="946"/>
      <c r="CN34" s="946"/>
      <c r="CO34" s="946"/>
      <c r="CP34" s="946"/>
      <c r="CQ34" s="947"/>
      <c r="CR34" s="151"/>
      <c r="CS34" s="151"/>
      <c r="CT34" s="862"/>
      <c r="CU34" s="862"/>
      <c r="CV34" s="862"/>
      <c r="CW34" s="151"/>
      <c r="CX34" s="862"/>
      <c r="CY34" s="151"/>
      <c r="CZ34" s="151"/>
      <c r="DA34" s="151"/>
      <c r="DB34" s="862"/>
      <c r="DC34" s="243"/>
      <c r="DD34" s="862"/>
      <c r="DE34" s="862"/>
      <c r="DF34" s="947"/>
      <c r="DG34" s="151"/>
      <c r="DH34" s="151"/>
      <c r="DI34" s="862"/>
      <c r="DJ34" s="151"/>
      <c r="DK34" s="1002"/>
      <c r="DL34" s="151"/>
      <c r="DM34" s="151"/>
      <c r="DN34" s="862"/>
      <c r="DO34" s="151"/>
      <c r="DP34" s="862"/>
      <c r="DQ34" s="862"/>
      <c r="DR34" s="862"/>
      <c r="DS34" s="862"/>
      <c r="DT34" s="151"/>
      <c r="DU34" s="862"/>
      <c r="DV34" s="862"/>
      <c r="DW34" s="862"/>
      <c r="DX34" s="151"/>
      <c r="DY34" s="151"/>
      <c r="DZ34" s="1167"/>
      <c r="EA34" s="958"/>
      <c r="EB34" s="341"/>
      <c r="EC34" s="819"/>
      <c r="ED34" s="341"/>
    </row>
    <row r="35" spans="1:134" s="342" customFormat="1" ht="14.25" customHeight="1" thickBot="1">
      <c r="A35" s="331"/>
      <c r="B35" s="1495"/>
      <c r="C35" s="1473"/>
      <c r="D35" s="1260"/>
      <c r="E35" s="1474"/>
      <c r="F35" s="1470"/>
      <c r="G35" s="1183" t="s">
        <v>259</v>
      </c>
      <c r="H35" s="1183">
        <v>12.745672964651854</v>
      </c>
      <c r="I35" s="1207"/>
      <c r="J35" s="950">
        <v>15.24</v>
      </c>
      <c r="K35" s="864"/>
      <c r="L35" s="302"/>
      <c r="M35" s="866">
        <v>566</v>
      </c>
      <c r="N35" s="235">
        <v>753</v>
      </c>
      <c r="O35" s="235" t="s">
        <v>41</v>
      </c>
      <c r="P35" s="235" t="s">
        <v>41</v>
      </c>
      <c r="Q35" s="299">
        <f t="shared" si="23"/>
        <v>841.61879999999996</v>
      </c>
      <c r="R35" s="299">
        <f t="shared" si="24"/>
        <v>477.57240000000002</v>
      </c>
      <c r="S35" s="275">
        <v>185000</v>
      </c>
      <c r="T35" s="866" t="s">
        <v>41</v>
      </c>
      <c r="U35" s="235">
        <f t="shared" si="17"/>
        <v>624.99</v>
      </c>
      <c r="V35" s="299">
        <f t="shared" si="26"/>
        <v>161.39258891100002</v>
      </c>
      <c r="W35" s="235">
        <f t="shared" si="25"/>
        <v>525.43898891100002</v>
      </c>
      <c r="X35" s="275">
        <v>185000</v>
      </c>
      <c r="Y35" s="302">
        <f t="shared" si="21"/>
        <v>596.90258625030458</v>
      </c>
      <c r="Z35" s="235">
        <f t="shared" si="4"/>
        <v>185000</v>
      </c>
      <c r="AA35" s="302">
        <f t="shared" si="22"/>
        <v>3.2265004662178627E-3</v>
      </c>
      <c r="AB35" s="235">
        <f t="shared" si="6"/>
        <v>753</v>
      </c>
      <c r="AC35" s="867"/>
      <c r="AD35" s="928">
        <v>900</v>
      </c>
      <c r="AE35" s="851">
        <v>59.8</v>
      </c>
      <c r="AF35" s="851">
        <v>59.5</v>
      </c>
      <c r="AG35" s="852">
        <v>4.7699999999999996</v>
      </c>
      <c r="AH35" s="851">
        <v>3</v>
      </c>
      <c r="AI35" s="851">
        <f t="shared" si="7"/>
        <v>44.26</v>
      </c>
      <c r="AJ35" s="851">
        <f t="shared" si="8"/>
        <v>43.96</v>
      </c>
      <c r="AK35" s="853">
        <f t="shared" si="27"/>
        <v>1003.0113889109999</v>
      </c>
      <c r="AL35" s="853">
        <f t="shared" si="9"/>
        <v>161.39258891100002</v>
      </c>
      <c r="AM35" s="872">
        <f t="shared" si="10"/>
        <v>566</v>
      </c>
      <c r="AN35" s="873">
        <f t="shared" si="10"/>
        <v>753</v>
      </c>
      <c r="AO35" s="874">
        <f t="shared" si="11"/>
        <v>3.0594594594594592E-3</v>
      </c>
      <c r="AP35" s="875">
        <v>185000</v>
      </c>
      <c r="AQ35" s="867">
        <v>7</v>
      </c>
      <c r="AR35" s="151"/>
      <c r="AS35" s="1163" t="s">
        <v>397</v>
      </c>
      <c r="AT35" s="1163" t="s">
        <v>397</v>
      </c>
      <c r="AU35" s="886"/>
      <c r="AV35" s="888"/>
      <c r="AW35" s="888"/>
      <c r="AX35" s="887"/>
      <c r="AY35" s="862"/>
      <c r="AZ35" s="325"/>
      <c r="BA35" s="151"/>
      <c r="BB35" s="325"/>
      <c r="BC35" s="151"/>
      <c r="BD35" s="151"/>
      <c r="BE35" s="151"/>
      <c r="BF35" s="151"/>
      <c r="BG35" s="243"/>
      <c r="BH35" s="243"/>
      <c r="BI35" s="862"/>
      <c r="BJ35" s="862"/>
      <c r="BK35" s="862"/>
      <c r="BL35" s="862"/>
      <c r="BM35" s="151"/>
      <c r="BN35" s="325"/>
      <c r="BO35" s="889"/>
      <c r="BP35" s="151"/>
      <c r="BQ35" s="151"/>
      <c r="BR35" s="325"/>
      <c r="BS35" s="151"/>
      <c r="BT35" s="151"/>
      <c r="BU35" s="151"/>
      <c r="BV35" s="862"/>
      <c r="BW35" s="862"/>
      <c r="BX35" s="151"/>
      <c r="BY35" s="325"/>
      <c r="BZ35" s="862"/>
      <c r="CA35" s="862"/>
      <c r="CB35" s="862"/>
      <c r="CC35" s="890"/>
      <c r="CD35" s="862"/>
      <c r="CE35" s="862"/>
      <c r="CF35" s="862"/>
      <c r="CG35" s="151"/>
      <c r="CH35" s="862"/>
      <c r="CI35" s="151"/>
      <c r="CJ35" s="151"/>
      <c r="CK35" s="151"/>
      <c r="CL35" s="151"/>
      <c r="CM35" s="862"/>
      <c r="CN35" s="862"/>
      <c r="CO35" s="862"/>
      <c r="CP35" s="862"/>
      <c r="CQ35" s="151"/>
      <c r="CR35" s="151"/>
      <c r="CS35" s="151"/>
      <c r="CT35" s="862"/>
      <c r="CU35" s="862"/>
      <c r="CV35" s="862"/>
      <c r="CW35" s="151"/>
      <c r="CX35" s="862"/>
      <c r="CY35" s="151"/>
      <c r="CZ35" s="151"/>
      <c r="DA35" s="151"/>
      <c r="DB35" s="862"/>
      <c r="DC35" s="243"/>
      <c r="DD35" s="862"/>
      <c r="DE35" s="862"/>
      <c r="DF35" s="151"/>
      <c r="DG35" s="151"/>
      <c r="DH35" s="151"/>
      <c r="DI35" s="862"/>
      <c r="DJ35" s="151"/>
      <c r="DK35" s="1002"/>
      <c r="DL35" s="151"/>
      <c r="DM35" s="151"/>
      <c r="DN35" s="862"/>
      <c r="DO35" s="151"/>
      <c r="DP35" s="862"/>
      <c r="DQ35" s="862"/>
      <c r="DR35" s="862"/>
      <c r="DS35" s="862"/>
      <c r="DT35" s="151"/>
      <c r="DU35" s="862"/>
      <c r="DV35" s="862"/>
      <c r="DW35" s="862"/>
      <c r="DX35" s="151"/>
      <c r="DY35" s="151"/>
      <c r="DZ35" s="1167"/>
      <c r="EA35" s="958"/>
      <c r="EB35" s="341"/>
      <c r="EC35" s="819"/>
      <c r="ED35" s="341"/>
    </row>
    <row r="36" spans="1:134" s="342" customFormat="1" ht="13.9" thickBot="1">
      <c r="A36" s="331">
        <v>8</v>
      </c>
      <c r="B36" s="1142" t="s">
        <v>260</v>
      </c>
      <c r="C36" s="951" t="s">
        <v>365</v>
      </c>
      <c r="D36" s="951"/>
      <c r="E36" s="951" t="s">
        <v>261</v>
      </c>
      <c r="F36" s="1137">
        <v>1.4306000000000001</v>
      </c>
      <c r="G36" s="973" t="s">
        <v>258</v>
      </c>
      <c r="H36" s="973">
        <v>10.931337817588208</v>
      </c>
      <c r="I36" s="1206"/>
      <c r="J36" s="845">
        <v>15.4</v>
      </c>
      <c r="K36" s="864"/>
      <c r="L36" s="865"/>
      <c r="M36" s="866">
        <v>420</v>
      </c>
      <c r="N36" s="235">
        <v>695</v>
      </c>
      <c r="O36" s="235" t="s">
        <v>41</v>
      </c>
      <c r="P36" s="235" t="s">
        <v>41</v>
      </c>
      <c r="Q36" s="299">
        <f t="shared" si="23"/>
        <v>811.03679999999986</v>
      </c>
      <c r="R36" s="299">
        <f t="shared" si="24"/>
        <v>668.95039999999983</v>
      </c>
      <c r="S36" s="275">
        <v>187000</v>
      </c>
      <c r="T36" s="866" t="s">
        <v>41</v>
      </c>
      <c r="U36" s="235">
        <f t="shared" si="17"/>
        <v>576.85</v>
      </c>
      <c r="V36" s="299">
        <f t="shared" si="26"/>
        <v>83.963200000000143</v>
      </c>
      <c r="W36" s="235">
        <f t="shared" si="25"/>
        <v>226.04960000000014</v>
      </c>
      <c r="X36" s="275">
        <v>187000</v>
      </c>
      <c r="Y36" s="302">
        <f t="shared" si="21"/>
        <v>459.61550811173191</v>
      </c>
      <c r="Z36" s="235">
        <f t="shared" si="4"/>
        <v>187000</v>
      </c>
      <c r="AA36" s="302">
        <f t="shared" si="22"/>
        <v>2.4578369417739675E-3</v>
      </c>
      <c r="AB36" s="235">
        <f t="shared" si="6"/>
        <v>695</v>
      </c>
      <c r="AC36" s="867"/>
      <c r="AD36" s="921">
        <v>1000</v>
      </c>
      <c r="AE36" s="895">
        <v>80</v>
      </c>
      <c r="AF36" s="895">
        <v>80</v>
      </c>
      <c r="AG36" s="923">
        <v>2.98</v>
      </c>
      <c r="AH36" s="895">
        <v>3</v>
      </c>
      <c r="AI36" s="895">
        <f t="shared" si="7"/>
        <v>68.039999999999992</v>
      </c>
      <c r="AJ36" s="895">
        <f t="shared" si="8"/>
        <v>68.039999999999992</v>
      </c>
      <c r="AK36" s="893">
        <v>895</v>
      </c>
      <c r="AL36" s="893">
        <f t="shared" si="9"/>
        <v>83.963200000000143</v>
      </c>
      <c r="AM36" s="952">
        <f t="shared" si="10"/>
        <v>420</v>
      </c>
      <c r="AN36" s="953">
        <f t="shared" si="10"/>
        <v>695</v>
      </c>
      <c r="AO36" s="954">
        <f t="shared" si="11"/>
        <v>2.2459893048128341E-3</v>
      </c>
      <c r="AP36" s="955">
        <v>187000</v>
      </c>
      <c r="AQ36" s="849">
        <v>7</v>
      </c>
      <c r="AR36" s="151"/>
      <c r="AS36" s="1163" t="s">
        <v>397</v>
      </c>
      <c r="AT36" s="1163" t="s">
        <v>397</v>
      </c>
      <c r="AU36" s="886"/>
      <c r="AV36" s="888"/>
      <c r="AW36" s="888"/>
      <c r="AX36" s="887"/>
      <c r="AY36" s="862"/>
      <c r="AZ36" s="325"/>
      <c r="BA36" s="151"/>
      <c r="BB36" s="325"/>
      <c r="BC36" s="151"/>
      <c r="BD36" s="151"/>
      <c r="BE36" s="151"/>
      <c r="BF36" s="151"/>
      <c r="BG36" s="243"/>
      <c r="BH36" s="243"/>
      <c r="BI36" s="862"/>
      <c r="BJ36" s="862"/>
      <c r="BK36" s="862"/>
      <c r="BL36" s="862"/>
      <c r="BM36" s="151"/>
      <c r="BN36" s="325"/>
      <c r="BO36" s="889"/>
      <c r="BP36" s="151"/>
      <c r="BQ36" s="151"/>
      <c r="BR36" s="325"/>
      <c r="BS36" s="151"/>
      <c r="BT36" s="151"/>
      <c r="BU36" s="151"/>
      <c r="BV36" s="862"/>
      <c r="BW36" s="862"/>
      <c r="BX36" s="151"/>
      <c r="BY36" s="325"/>
      <c r="BZ36" s="862"/>
      <c r="CA36" s="862"/>
      <c r="CB36" s="862"/>
      <c r="CC36" s="890"/>
      <c r="CD36" s="862"/>
      <c r="CE36" s="862"/>
      <c r="CF36" s="862"/>
      <c r="CG36" s="151"/>
      <c r="CH36" s="862"/>
      <c r="CI36" s="151"/>
      <c r="CJ36" s="151"/>
      <c r="CK36" s="151"/>
      <c r="CL36" s="151"/>
      <c r="CM36" s="862"/>
      <c r="CN36" s="862"/>
      <c r="CO36" s="862"/>
      <c r="CP36" s="862"/>
      <c r="CQ36" s="151"/>
      <c r="CR36" s="151"/>
      <c r="CS36" s="151"/>
      <c r="CT36" s="862"/>
      <c r="CU36" s="862"/>
      <c r="CV36" s="862"/>
      <c r="CW36" s="151"/>
      <c r="CX36" s="862"/>
      <c r="CY36" s="151"/>
      <c r="CZ36" s="151"/>
      <c r="DA36" s="151"/>
      <c r="DB36" s="862"/>
      <c r="DC36" s="243"/>
      <c r="DD36" s="862"/>
      <c r="DE36" s="862"/>
      <c r="DF36" s="151"/>
      <c r="DG36" s="151"/>
      <c r="DH36" s="151"/>
      <c r="DI36" s="862"/>
      <c r="DJ36" s="151"/>
      <c r="DK36" s="1002"/>
      <c r="DL36" s="151"/>
      <c r="DM36" s="151"/>
      <c r="DN36" s="862"/>
      <c r="DO36" s="151"/>
      <c r="DP36" s="862"/>
      <c r="DQ36" s="862"/>
      <c r="DR36" s="862"/>
      <c r="DS36" s="862"/>
      <c r="DT36" s="151"/>
      <c r="DU36" s="862"/>
      <c r="DV36" s="862"/>
      <c r="DW36" s="862"/>
      <c r="DX36" s="151"/>
      <c r="DY36" s="151"/>
      <c r="DZ36" s="1167"/>
      <c r="EA36" s="958"/>
      <c r="EB36" s="341"/>
      <c r="EC36" s="819"/>
      <c r="ED36" s="341"/>
    </row>
    <row r="37" spans="1:134" s="342" customFormat="1" ht="14.25" customHeight="1">
      <c r="A37" s="331">
        <v>9</v>
      </c>
      <c r="B37" s="1516" t="s">
        <v>368</v>
      </c>
      <c r="C37" s="1469" t="s">
        <v>369</v>
      </c>
      <c r="D37" s="1258"/>
      <c r="E37" s="1469" t="s">
        <v>240</v>
      </c>
      <c r="F37" s="1469">
        <v>1.4300999999999999</v>
      </c>
      <c r="G37" s="971" t="s">
        <v>262</v>
      </c>
      <c r="H37" s="971"/>
      <c r="I37" s="1208"/>
      <c r="J37" s="956">
        <v>17.5</v>
      </c>
      <c r="K37" s="846"/>
      <c r="L37" s="327"/>
      <c r="M37" s="848">
        <v>457</v>
      </c>
      <c r="N37" s="325">
        <v>706</v>
      </c>
      <c r="O37" s="325" t="s">
        <v>41</v>
      </c>
      <c r="P37" s="325" t="s">
        <v>41</v>
      </c>
      <c r="Q37" s="243">
        <f t="shared" si="23"/>
        <v>950.25</v>
      </c>
      <c r="R37" s="243">
        <f t="shared" si="24"/>
        <v>725.25</v>
      </c>
      <c r="S37" s="325">
        <v>186600</v>
      </c>
      <c r="T37" s="848">
        <v>594</v>
      </c>
      <c r="U37" s="325" t="s">
        <v>41</v>
      </c>
      <c r="V37" s="243">
        <f t="shared" si="26"/>
        <v>148.75</v>
      </c>
      <c r="W37" s="325">
        <f t="shared" ref="W37:W42" si="28">V37+8*(2*AG37*AG37)</f>
        <v>373.75</v>
      </c>
      <c r="X37" s="266">
        <v>215000</v>
      </c>
      <c r="Y37" s="327">
        <f>((M37*Q37)+(T37*V37))/(Q37+V37)</f>
        <v>475.54299363057322</v>
      </c>
      <c r="Z37" s="325">
        <f t="shared" si="4"/>
        <v>186600</v>
      </c>
      <c r="AA37" s="327">
        <f t="shared" si="22"/>
        <v>2.5484619165625573E-3</v>
      </c>
      <c r="AB37" s="325">
        <f t="shared" si="6"/>
        <v>706</v>
      </c>
      <c r="AC37" s="849"/>
      <c r="AD37" s="921">
        <v>1290</v>
      </c>
      <c r="AE37" s="895">
        <v>79.599999999999994</v>
      </c>
      <c r="AF37" s="895">
        <v>79.7</v>
      </c>
      <c r="AG37" s="923">
        <v>3.75</v>
      </c>
      <c r="AH37" s="895">
        <v>4.4000000000000004</v>
      </c>
      <c r="AI37" s="895">
        <f t="shared" si="7"/>
        <v>63.3</v>
      </c>
      <c r="AJ37" s="895">
        <f t="shared" si="8"/>
        <v>63.400000000000006</v>
      </c>
      <c r="AK37" s="893">
        <v>1099</v>
      </c>
      <c r="AL37" s="893">
        <f t="shared" si="9"/>
        <v>148.75</v>
      </c>
      <c r="AM37" s="854">
        <f t="shared" si="10"/>
        <v>457</v>
      </c>
      <c r="AN37" s="855">
        <f t="shared" si="10"/>
        <v>706</v>
      </c>
      <c r="AO37" s="856">
        <f t="shared" si="11"/>
        <v>2.4490889603429795E-3</v>
      </c>
      <c r="AP37" s="857">
        <v>186600</v>
      </c>
      <c r="AQ37" s="924">
        <v>7</v>
      </c>
      <c r="AR37" s="151"/>
      <c r="AS37" s="1163" t="s">
        <v>397</v>
      </c>
      <c r="AT37" s="1163" t="s">
        <v>397</v>
      </c>
      <c r="AU37" s="886"/>
      <c r="AV37" s="888"/>
      <c r="AW37" s="888"/>
      <c r="AX37" s="887"/>
      <c r="AY37" s="862"/>
      <c r="AZ37" s="325"/>
      <c r="BA37" s="151"/>
      <c r="BB37" s="325"/>
      <c r="BC37" s="151"/>
      <c r="BD37" s="151"/>
      <c r="BE37" s="151"/>
      <c r="BF37" s="151"/>
      <c r="BG37" s="243"/>
      <c r="BH37" s="243"/>
      <c r="BI37" s="862"/>
      <c r="BJ37" s="862"/>
      <c r="BK37" s="862"/>
      <c r="BL37" s="862"/>
      <c r="BM37" s="151"/>
      <c r="BN37" s="325"/>
      <c r="BO37" s="889"/>
      <c r="BP37" s="151"/>
      <c r="BQ37" s="151"/>
      <c r="BR37" s="325"/>
      <c r="BS37" s="151"/>
      <c r="BT37" s="151"/>
      <c r="BU37" s="151"/>
      <c r="BV37" s="862"/>
      <c r="BW37" s="862"/>
      <c r="BX37" s="151"/>
      <c r="BY37" s="325"/>
      <c r="BZ37" s="862"/>
      <c r="CA37" s="862"/>
      <c r="CB37" s="862"/>
      <c r="CC37" s="890"/>
      <c r="CD37" s="862"/>
      <c r="CE37" s="862"/>
      <c r="CF37" s="862"/>
      <c r="CG37" s="151"/>
      <c r="CH37" s="862"/>
      <c r="CI37" s="151"/>
      <c r="CJ37" s="151"/>
      <c r="CK37" s="151"/>
      <c r="CL37" s="151"/>
      <c r="CM37" s="862"/>
      <c r="CN37" s="862"/>
      <c r="CO37" s="862"/>
      <c r="CP37" s="862"/>
      <c r="CQ37" s="151"/>
      <c r="CR37" s="151"/>
      <c r="CS37" s="151"/>
      <c r="CT37" s="862"/>
      <c r="CU37" s="862"/>
      <c r="CV37" s="862"/>
      <c r="CW37" s="151"/>
      <c r="CX37" s="862"/>
      <c r="CY37" s="151"/>
      <c r="CZ37" s="151"/>
      <c r="DA37" s="151"/>
      <c r="DB37" s="862"/>
      <c r="DC37" s="243"/>
      <c r="DD37" s="862"/>
      <c r="DE37" s="862"/>
      <c r="DF37" s="151"/>
      <c r="DG37" s="151"/>
      <c r="DH37" s="151"/>
      <c r="DI37" s="862"/>
      <c r="DJ37" s="151"/>
      <c r="DK37" s="1002"/>
      <c r="DL37" s="151"/>
      <c r="DM37" s="151"/>
      <c r="DN37" s="862"/>
      <c r="DO37" s="151"/>
      <c r="DP37" s="862"/>
      <c r="DQ37" s="862"/>
      <c r="DR37" s="862"/>
      <c r="DS37" s="862"/>
      <c r="DT37" s="151"/>
      <c r="DU37" s="862"/>
      <c r="DV37" s="862"/>
      <c r="DW37" s="862"/>
      <c r="DX37" s="151"/>
      <c r="DY37" s="151"/>
      <c r="DZ37" s="341"/>
      <c r="EA37" s="958"/>
      <c r="EB37" s="341"/>
      <c r="EC37" s="819"/>
      <c r="ED37" s="341"/>
    </row>
    <row r="38" spans="1:134" s="342" customFormat="1" ht="14.25" customHeight="1">
      <c r="A38" s="331"/>
      <c r="B38" s="1517"/>
      <c r="C38" s="1470"/>
      <c r="D38" s="1259"/>
      <c r="E38" s="1470"/>
      <c r="F38" s="1470"/>
      <c r="G38" s="973" t="s">
        <v>263</v>
      </c>
      <c r="H38" s="973"/>
      <c r="I38" s="1206"/>
      <c r="J38" s="845">
        <v>8</v>
      </c>
      <c r="K38" s="846"/>
      <c r="L38" s="327"/>
      <c r="M38" s="848">
        <v>382</v>
      </c>
      <c r="N38" s="325">
        <v>675</v>
      </c>
      <c r="O38" s="325" t="s">
        <v>41</v>
      </c>
      <c r="P38" s="325" t="s">
        <v>41</v>
      </c>
      <c r="Q38" s="243">
        <f t="shared" si="23"/>
        <v>689.04320000000007</v>
      </c>
      <c r="R38" s="243">
        <f t="shared" si="24"/>
        <v>634.87360000000012</v>
      </c>
      <c r="S38" s="325">
        <v>201300</v>
      </c>
      <c r="T38" s="848">
        <v>587</v>
      </c>
      <c r="U38" s="325" t="s">
        <v>41</v>
      </c>
      <c r="V38" s="243">
        <f t="shared" si="26"/>
        <v>25.95679999999993</v>
      </c>
      <c r="W38" s="325">
        <f t="shared" si="28"/>
        <v>80.126399999999933</v>
      </c>
      <c r="X38" s="266">
        <v>197400</v>
      </c>
      <c r="Y38" s="327">
        <f>((M38*Q38)+(T38*V38))/(Q38+V38)</f>
        <v>389.44215944055941</v>
      </c>
      <c r="Z38" s="325">
        <f t="shared" si="4"/>
        <v>201300</v>
      </c>
      <c r="AA38" s="327">
        <f t="shared" si="22"/>
        <v>1.934635665377841E-3</v>
      </c>
      <c r="AB38" s="325">
        <f t="shared" si="6"/>
        <v>675</v>
      </c>
      <c r="AC38" s="849"/>
      <c r="AD38" s="928">
        <v>1148</v>
      </c>
      <c r="AE38" s="851">
        <v>99.9</v>
      </c>
      <c r="AF38" s="851">
        <v>99.9</v>
      </c>
      <c r="AG38" s="852">
        <v>1.84</v>
      </c>
      <c r="AH38" s="851">
        <v>1.3</v>
      </c>
      <c r="AI38" s="851">
        <f t="shared" si="7"/>
        <v>93.62</v>
      </c>
      <c r="AJ38" s="851">
        <f t="shared" si="8"/>
        <v>93.62</v>
      </c>
      <c r="AK38" s="853">
        <v>715</v>
      </c>
      <c r="AL38" s="853">
        <f t="shared" si="9"/>
        <v>25.95679999999993</v>
      </c>
      <c r="AM38" s="881">
        <f t="shared" si="10"/>
        <v>382</v>
      </c>
      <c r="AN38" s="882">
        <f t="shared" si="10"/>
        <v>675</v>
      </c>
      <c r="AO38" s="883">
        <f t="shared" si="11"/>
        <v>1.8976651763537009E-3</v>
      </c>
      <c r="AP38" s="957">
        <v>201300</v>
      </c>
      <c r="AQ38" s="849">
        <v>7</v>
      </c>
      <c r="AR38" s="151"/>
      <c r="AS38" s="1163" t="s">
        <v>397</v>
      </c>
      <c r="AT38" s="1163" t="s">
        <v>397</v>
      </c>
      <c r="AU38" s="886"/>
      <c r="AV38" s="888"/>
      <c r="AW38" s="888"/>
      <c r="AX38" s="887"/>
      <c r="AY38" s="862"/>
      <c r="AZ38" s="325"/>
      <c r="BA38" s="151"/>
      <c r="BB38" s="325"/>
      <c r="BC38" s="151"/>
      <c r="BD38" s="151"/>
      <c r="BE38" s="151"/>
      <c r="BF38" s="151"/>
      <c r="BG38" s="243"/>
      <c r="BH38" s="243"/>
      <c r="BI38" s="862"/>
      <c r="BJ38" s="862"/>
      <c r="BK38" s="862"/>
      <c r="BL38" s="862"/>
      <c r="BM38" s="151"/>
      <c r="BN38" s="325"/>
      <c r="BO38" s="889"/>
      <c r="BP38" s="151"/>
      <c r="BQ38" s="151"/>
      <c r="BR38" s="325"/>
      <c r="BS38" s="151"/>
      <c r="BT38" s="151"/>
      <c r="BU38" s="151"/>
      <c r="BV38" s="862"/>
      <c r="BW38" s="862"/>
      <c r="BX38" s="151"/>
      <c r="BY38" s="325"/>
      <c r="BZ38" s="862"/>
      <c r="CA38" s="862"/>
      <c r="CB38" s="862"/>
      <c r="CC38" s="890"/>
      <c r="CD38" s="862"/>
      <c r="CE38" s="862"/>
      <c r="CF38" s="862"/>
      <c r="CG38" s="151"/>
      <c r="CH38" s="862"/>
      <c r="CI38" s="151"/>
      <c r="CJ38" s="151"/>
      <c r="CK38" s="151"/>
      <c r="CL38" s="151"/>
      <c r="CM38" s="862"/>
      <c r="CN38" s="862"/>
      <c r="CO38" s="862"/>
      <c r="CP38" s="862"/>
      <c r="CQ38" s="151"/>
      <c r="CR38" s="151"/>
      <c r="CS38" s="151"/>
      <c r="CT38" s="862"/>
      <c r="CU38" s="862"/>
      <c r="CV38" s="862"/>
      <c r="CW38" s="151"/>
      <c r="CX38" s="862"/>
      <c r="CY38" s="151"/>
      <c r="CZ38" s="151"/>
      <c r="DA38" s="151"/>
      <c r="DB38" s="862"/>
      <c r="DC38" s="243"/>
      <c r="DD38" s="862"/>
      <c r="DE38" s="862"/>
      <c r="DF38" s="151"/>
      <c r="DG38" s="151"/>
      <c r="DH38" s="151"/>
      <c r="DI38" s="862"/>
      <c r="DJ38" s="151"/>
      <c r="DK38" s="1002"/>
      <c r="DL38" s="151"/>
      <c r="DM38" s="151"/>
      <c r="DN38" s="862"/>
      <c r="DO38" s="151"/>
      <c r="DP38" s="862"/>
      <c r="DQ38" s="862"/>
      <c r="DR38" s="862"/>
      <c r="DS38" s="862"/>
      <c r="DT38" s="151"/>
      <c r="DU38" s="862"/>
      <c r="DV38" s="862"/>
      <c r="DW38" s="862"/>
      <c r="DX38" s="151"/>
      <c r="DY38" s="151"/>
      <c r="DZ38" s="341"/>
      <c r="EA38" s="958"/>
      <c r="EB38" s="341"/>
      <c r="EC38" s="819"/>
      <c r="ED38" s="341"/>
    </row>
    <row r="39" spans="1:134" s="342" customFormat="1" ht="14.25" customHeight="1">
      <c r="A39" s="331"/>
      <c r="B39" s="1517"/>
      <c r="C39" s="1470"/>
      <c r="D39" s="1259"/>
      <c r="E39" s="1470"/>
      <c r="F39" s="1470"/>
      <c r="G39" s="973" t="s">
        <v>264</v>
      </c>
      <c r="H39" s="973"/>
      <c r="I39" s="1206"/>
      <c r="J39" s="845">
        <v>17.2</v>
      </c>
      <c r="K39" s="846"/>
      <c r="L39" s="327"/>
      <c r="M39" s="848">
        <v>388</v>
      </c>
      <c r="N39" s="325">
        <v>691</v>
      </c>
      <c r="O39" s="325" t="s">
        <v>41</v>
      </c>
      <c r="P39" s="325" t="s">
        <v>41</v>
      </c>
      <c r="Q39" s="243">
        <f t="shared" si="23"/>
        <v>1039.6671999999999</v>
      </c>
      <c r="R39" s="243">
        <f t="shared" si="24"/>
        <v>910.61759999999981</v>
      </c>
      <c r="S39" s="325">
        <v>195800</v>
      </c>
      <c r="T39" s="848" t="s">
        <v>41</v>
      </c>
      <c r="U39" s="325">
        <f>0.83*N39</f>
        <v>573.53</v>
      </c>
      <c r="V39" s="243">
        <f t="shared" si="26"/>
        <v>51.33280000000002</v>
      </c>
      <c r="W39" s="325">
        <f t="shared" si="28"/>
        <v>180.38240000000002</v>
      </c>
      <c r="X39" s="266">
        <v>195800</v>
      </c>
      <c r="Y39" s="327">
        <f>((M39*R39)+(U39*W39))/(R39+W39)</f>
        <v>418.67492820531629</v>
      </c>
      <c r="Z39" s="325">
        <f t="shared" si="4"/>
        <v>195800</v>
      </c>
      <c r="AA39" s="327">
        <f t="shared" si="22"/>
        <v>2.1382784893019219E-3</v>
      </c>
      <c r="AB39" s="325">
        <f t="shared" si="6"/>
        <v>691</v>
      </c>
      <c r="AC39" s="849"/>
      <c r="AD39" s="928">
        <v>1299</v>
      </c>
      <c r="AE39" s="851">
        <v>100.1</v>
      </c>
      <c r="AF39" s="851">
        <v>100.3</v>
      </c>
      <c r="AG39" s="852">
        <v>2.84</v>
      </c>
      <c r="AH39" s="851">
        <v>1.5</v>
      </c>
      <c r="AI39" s="851">
        <f t="shared" si="7"/>
        <v>91.419999999999987</v>
      </c>
      <c r="AJ39" s="851">
        <f t="shared" si="8"/>
        <v>91.62</v>
      </c>
      <c r="AK39" s="853">
        <v>1091</v>
      </c>
      <c r="AL39" s="853">
        <f t="shared" si="9"/>
        <v>51.33280000000002</v>
      </c>
      <c r="AM39" s="881">
        <f t="shared" si="10"/>
        <v>388</v>
      </c>
      <c r="AN39" s="882">
        <f t="shared" si="10"/>
        <v>691</v>
      </c>
      <c r="AO39" s="883">
        <f t="shared" si="11"/>
        <v>1.9816138917262511E-3</v>
      </c>
      <c r="AP39" s="957">
        <v>195800</v>
      </c>
      <c r="AQ39" s="849">
        <v>7</v>
      </c>
      <c r="AR39" s="151"/>
      <c r="AS39" s="1163" t="s">
        <v>397</v>
      </c>
      <c r="AT39" s="1163" t="s">
        <v>397</v>
      </c>
      <c r="AU39" s="886"/>
      <c r="AV39" s="888"/>
      <c r="AW39" s="888"/>
      <c r="AX39" s="887"/>
      <c r="AY39" s="862"/>
      <c r="AZ39" s="325"/>
      <c r="BA39" s="151"/>
      <c r="BB39" s="325"/>
      <c r="BC39" s="151"/>
      <c r="BD39" s="151"/>
      <c r="BE39" s="151"/>
      <c r="BF39" s="151"/>
      <c r="BG39" s="243"/>
      <c r="BH39" s="243"/>
      <c r="BI39" s="862"/>
      <c r="BJ39" s="862"/>
      <c r="BK39" s="862"/>
      <c r="BL39" s="862"/>
      <c r="BM39" s="151"/>
      <c r="BN39" s="325"/>
      <c r="BO39" s="889"/>
      <c r="BP39" s="151"/>
      <c r="BQ39" s="151"/>
      <c r="BR39" s="325"/>
      <c r="BS39" s="151"/>
      <c r="BT39" s="151"/>
      <c r="BU39" s="151"/>
      <c r="BV39" s="862"/>
      <c r="BW39" s="862"/>
      <c r="BX39" s="151"/>
      <c r="BY39" s="325"/>
      <c r="BZ39" s="862"/>
      <c r="CA39" s="862"/>
      <c r="CB39" s="862"/>
      <c r="CC39" s="890"/>
      <c r="CD39" s="862"/>
      <c r="CE39" s="862"/>
      <c r="CF39" s="862"/>
      <c r="CG39" s="151"/>
      <c r="CH39" s="862"/>
      <c r="CI39" s="151"/>
      <c r="CJ39" s="151"/>
      <c r="CK39" s="151"/>
      <c r="CL39" s="151"/>
      <c r="CM39" s="862"/>
      <c r="CN39" s="862"/>
      <c r="CO39" s="862"/>
      <c r="CP39" s="862"/>
      <c r="CQ39" s="151"/>
      <c r="CR39" s="151"/>
      <c r="CS39" s="151"/>
      <c r="CT39" s="862"/>
      <c r="CU39" s="862"/>
      <c r="CV39" s="862"/>
      <c r="CW39" s="151"/>
      <c r="CX39" s="862"/>
      <c r="CY39" s="151"/>
      <c r="CZ39" s="151"/>
      <c r="DA39" s="151"/>
      <c r="DB39" s="862"/>
      <c r="DC39" s="243"/>
      <c r="DD39" s="862"/>
      <c r="DE39" s="862"/>
      <c r="DF39" s="151"/>
      <c r="DG39" s="151"/>
      <c r="DH39" s="151"/>
      <c r="DI39" s="862"/>
      <c r="DJ39" s="151"/>
      <c r="DK39" s="1002"/>
      <c r="DL39" s="151"/>
      <c r="DM39" s="151"/>
      <c r="DN39" s="862"/>
      <c r="DO39" s="151"/>
      <c r="DP39" s="862"/>
      <c r="DQ39" s="862"/>
      <c r="DR39" s="862"/>
      <c r="DS39" s="862"/>
      <c r="DT39" s="151"/>
      <c r="DU39" s="862"/>
      <c r="DV39" s="862"/>
      <c r="DW39" s="862"/>
      <c r="DX39" s="151"/>
      <c r="DY39" s="151"/>
      <c r="DZ39" s="341"/>
      <c r="EA39" s="958"/>
      <c r="EB39" s="341"/>
      <c r="EC39" s="819"/>
      <c r="ED39" s="341"/>
    </row>
    <row r="40" spans="1:134" s="342" customFormat="1" ht="14.25" customHeight="1" thickBot="1">
      <c r="A40" s="331"/>
      <c r="B40" s="1517"/>
      <c r="C40" s="1470"/>
      <c r="D40" s="1259"/>
      <c r="E40" s="1470"/>
      <c r="F40" s="1470"/>
      <c r="G40" s="973" t="s">
        <v>265</v>
      </c>
      <c r="H40" s="973"/>
      <c r="I40" s="1206"/>
      <c r="J40" s="845">
        <v>24.5</v>
      </c>
      <c r="K40" s="846"/>
      <c r="L40" s="327"/>
      <c r="M40" s="848">
        <v>465</v>
      </c>
      <c r="N40" s="325">
        <v>713</v>
      </c>
      <c r="O40" s="325" t="s">
        <v>41</v>
      </c>
      <c r="P40" s="325" t="s">
        <v>41</v>
      </c>
      <c r="Q40" s="243">
        <f t="shared" si="23"/>
        <v>1261.6152</v>
      </c>
      <c r="R40" s="243">
        <f t="shared" si="24"/>
        <v>1031.7896000000001</v>
      </c>
      <c r="S40" s="325">
        <v>191300</v>
      </c>
      <c r="T40" s="848" t="s">
        <v>41</v>
      </c>
      <c r="U40" s="325">
        <f>0.83*N40</f>
        <v>591.79</v>
      </c>
      <c r="V40" s="243">
        <f t="shared" si="26"/>
        <v>153.38480000000004</v>
      </c>
      <c r="W40" s="325">
        <f t="shared" si="28"/>
        <v>383.21040000000005</v>
      </c>
      <c r="X40" s="266">
        <v>191300</v>
      </c>
      <c r="Y40" s="327">
        <f>((M40*R40)+(U40*W40))/(R40+W40)</f>
        <v>499.33727676042406</v>
      </c>
      <c r="Z40" s="325">
        <f t="shared" si="4"/>
        <v>191300</v>
      </c>
      <c r="AA40" s="327">
        <f t="shared" si="22"/>
        <v>2.6102314519624885E-3</v>
      </c>
      <c r="AB40" s="325">
        <f t="shared" si="6"/>
        <v>713</v>
      </c>
      <c r="AC40" s="849"/>
      <c r="AD40" s="928">
        <v>1300</v>
      </c>
      <c r="AE40" s="851">
        <v>99.8</v>
      </c>
      <c r="AF40" s="851">
        <v>99.8</v>
      </c>
      <c r="AG40" s="852">
        <v>3.79</v>
      </c>
      <c r="AH40" s="851">
        <v>4.5</v>
      </c>
      <c r="AI40" s="851">
        <f t="shared" si="7"/>
        <v>83.22</v>
      </c>
      <c r="AJ40" s="851">
        <f t="shared" si="8"/>
        <v>83.22</v>
      </c>
      <c r="AK40" s="853">
        <v>1415</v>
      </c>
      <c r="AL40" s="853">
        <f t="shared" si="9"/>
        <v>153.38480000000004</v>
      </c>
      <c r="AM40" s="881">
        <f t="shared" si="10"/>
        <v>465</v>
      </c>
      <c r="AN40" s="882">
        <f t="shared" si="10"/>
        <v>713</v>
      </c>
      <c r="AO40" s="883">
        <f t="shared" si="11"/>
        <v>2.4307370622059592E-3</v>
      </c>
      <c r="AP40" s="957">
        <v>191300</v>
      </c>
      <c r="AQ40" s="849">
        <v>7</v>
      </c>
      <c r="AR40" s="151"/>
      <c r="AS40" s="1163" t="s">
        <v>397</v>
      </c>
      <c r="AT40" s="1163" t="s">
        <v>397</v>
      </c>
      <c r="AU40" s="886"/>
      <c r="AV40" s="888"/>
      <c r="AW40" s="888"/>
      <c r="AX40" s="887"/>
      <c r="AY40" s="862"/>
      <c r="AZ40" s="325"/>
      <c r="BA40" s="151"/>
      <c r="BB40" s="325"/>
      <c r="BC40" s="151"/>
      <c r="BD40" s="151"/>
      <c r="BE40" s="151"/>
      <c r="BF40" s="151"/>
      <c r="BG40" s="243"/>
      <c r="BH40" s="243"/>
      <c r="BI40" s="862"/>
      <c r="BJ40" s="862"/>
      <c r="BK40" s="862"/>
      <c r="BL40" s="862"/>
      <c r="BM40" s="151"/>
      <c r="BN40" s="325"/>
      <c r="BO40" s="889"/>
      <c r="BP40" s="151"/>
      <c r="BQ40" s="151"/>
      <c r="BR40" s="325"/>
      <c r="BS40" s="151"/>
      <c r="BT40" s="151"/>
      <c r="BU40" s="151"/>
      <c r="BV40" s="862"/>
      <c r="BW40" s="862"/>
      <c r="BX40" s="151"/>
      <c r="BY40" s="325"/>
      <c r="BZ40" s="862"/>
      <c r="CA40" s="862"/>
      <c r="CB40" s="862"/>
      <c r="CC40" s="890"/>
      <c r="CD40" s="862"/>
      <c r="CE40" s="862"/>
      <c r="CF40" s="862"/>
      <c r="CG40" s="151"/>
      <c r="CH40" s="862"/>
      <c r="CI40" s="151"/>
      <c r="CJ40" s="151"/>
      <c r="CK40" s="151"/>
      <c r="CL40" s="151"/>
      <c r="CM40" s="862"/>
      <c r="CN40" s="862"/>
      <c r="CO40" s="862"/>
      <c r="CP40" s="862"/>
      <c r="CQ40" s="151"/>
      <c r="CR40" s="151"/>
      <c r="CS40" s="151"/>
      <c r="CT40" s="862"/>
      <c r="CU40" s="862"/>
      <c r="CV40" s="862"/>
      <c r="CW40" s="151"/>
      <c r="CX40" s="862"/>
      <c r="CY40" s="151"/>
      <c r="CZ40" s="151"/>
      <c r="DA40" s="151"/>
      <c r="DB40" s="862"/>
      <c r="DC40" s="243"/>
      <c r="DD40" s="862"/>
      <c r="DE40" s="862"/>
      <c r="DF40" s="151"/>
      <c r="DG40" s="151"/>
      <c r="DH40" s="151"/>
      <c r="DI40" s="862"/>
      <c r="DJ40" s="151"/>
      <c r="DK40" s="1002"/>
      <c r="DL40" s="151"/>
      <c r="DM40" s="151"/>
      <c r="DN40" s="862"/>
      <c r="DO40" s="151"/>
      <c r="DP40" s="862"/>
      <c r="DQ40" s="862"/>
      <c r="DR40" s="862"/>
      <c r="DS40" s="862"/>
      <c r="DT40" s="151"/>
      <c r="DU40" s="862"/>
      <c r="DV40" s="862"/>
      <c r="DW40" s="862"/>
      <c r="DX40" s="151"/>
      <c r="DY40" s="151"/>
      <c r="DZ40" s="341"/>
      <c r="EA40" s="958"/>
      <c r="EB40" s="341"/>
      <c r="EC40" s="819"/>
      <c r="ED40" s="341"/>
    </row>
    <row r="41" spans="1:134" s="342" customFormat="1" ht="14.25" customHeight="1">
      <c r="A41" s="331"/>
      <c r="B41" s="1515" t="s">
        <v>245</v>
      </c>
      <c r="C41" s="1489" t="s">
        <v>365</v>
      </c>
      <c r="D41" s="1266"/>
      <c r="E41" s="1489" t="s">
        <v>240</v>
      </c>
      <c r="F41" s="1469">
        <v>1.4300999999999999</v>
      </c>
      <c r="G41" s="971" t="s">
        <v>266</v>
      </c>
      <c r="H41" s="971">
        <v>2.0738983157119941</v>
      </c>
      <c r="I41" s="1208">
        <v>2.1</v>
      </c>
      <c r="J41" s="956">
        <v>2.35</v>
      </c>
      <c r="K41" s="846"/>
      <c r="L41" s="327"/>
      <c r="M41" s="848">
        <v>447</v>
      </c>
      <c r="N41" s="325">
        <v>704</v>
      </c>
      <c r="O41" s="325" t="s">
        <v>41</v>
      </c>
      <c r="P41" s="325" t="s">
        <v>41</v>
      </c>
      <c r="Q41" s="243">
        <f>AK41-AL41</f>
        <v>251.95200799999998</v>
      </c>
      <c r="R41" s="243">
        <f>Q41-8*(2*AG41*AG41)</f>
        <v>190.67442399999999</v>
      </c>
      <c r="S41" s="325">
        <v>194000</v>
      </c>
      <c r="T41" s="848" t="s">
        <v>41</v>
      </c>
      <c r="U41" s="325">
        <f>0.83*N41</f>
        <v>584.31999999999994</v>
      </c>
      <c r="V41" s="243">
        <f t="shared" si="26"/>
        <v>36.624181839910008</v>
      </c>
      <c r="W41" s="151">
        <f t="shared" si="28"/>
        <v>97.901765839910013</v>
      </c>
      <c r="X41" s="325">
        <v>194000</v>
      </c>
      <c r="Y41" s="848">
        <f>((M41*R41)+(U41*W41))/(R41+W41)</f>
        <v>493.58690133997038</v>
      </c>
      <c r="Z41" s="325">
        <f t="shared" si="4"/>
        <v>194000</v>
      </c>
      <c r="AA41" s="325">
        <f t="shared" si="22"/>
        <v>2.5442623780410844E-3</v>
      </c>
      <c r="AB41" s="325">
        <f t="shared" si="6"/>
        <v>704</v>
      </c>
      <c r="AC41" s="849"/>
      <c r="AD41" s="921">
        <v>1442</v>
      </c>
      <c r="AE41" s="895">
        <v>40.1</v>
      </c>
      <c r="AF41" s="895">
        <v>40.1</v>
      </c>
      <c r="AG41" s="859">
        <v>1.9570000000000001</v>
      </c>
      <c r="AH41" s="895">
        <v>2</v>
      </c>
      <c r="AI41" s="895">
        <f t="shared" si="7"/>
        <v>32.186</v>
      </c>
      <c r="AJ41" s="895">
        <f t="shared" si="8"/>
        <v>32.186</v>
      </c>
      <c r="AK41" s="893">
        <f t="shared" si="27"/>
        <v>288.57618983991</v>
      </c>
      <c r="AL41" s="893">
        <f t="shared" si="9"/>
        <v>36.624181839910008</v>
      </c>
      <c r="AM41" s="881">
        <f t="shared" si="10"/>
        <v>447</v>
      </c>
      <c r="AN41" s="882">
        <f t="shared" si="10"/>
        <v>704</v>
      </c>
      <c r="AO41" s="883">
        <f t="shared" si="11"/>
        <v>2.3041237113402063E-3</v>
      </c>
      <c r="AP41" s="957">
        <v>194000</v>
      </c>
      <c r="AQ41" s="924">
        <v>5.4</v>
      </c>
      <c r="AR41" s="151"/>
      <c r="AS41" s="1163">
        <v>1</v>
      </c>
      <c r="AT41" s="1163">
        <v>1</v>
      </c>
      <c r="AU41" s="886"/>
      <c r="AV41" s="888"/>
      <c r="AW41" s="888"/>
      <c r="AX41" s="887"/>
      <c r="AY41" s="862"/>
      <c r="AZ41" s="325"/>
      <c r="BA41" s="151"/>
      <c r="BB41" s="325"/>
      <c r="BC41" s="151"/>
      <c r="BD41" s="151"/>
      <c r="BE41" s="151"/>
      <c r="BF41" s="151"/>
      <c r="BG41" s="243"/>
      <c r="BH41" s="243"/>
      <c r="BI41" s="862"/>
      <c r="BJ41" s="862"/>
      <c r="BK41" s="862"/>
      <c r="BL41" s="862"/>
      <c r="BM41" s="151"/>
      <c r="BN41" s="325"/>
      <c r="BO41" s="889"/>
      <c r="BP41" s="151"/>
      <c r="BQ41" s="151"/>
      <c r="BR41" s="325"/>
      <c r="BS41" s="151"/>
      <c r="BT41" s="151"/>
      <c r="BU41" s="151"/>
      <c r="BV41" s="862"/>
      <c r="BW41" s="862"/>
      <c r="BX41" s="151"/>
      <c r="BY41" s="325"/>
      <c r="BZ41" s="862"/>
      <c r="CA41" s="862"/>
      <c r="CB41" s="862"/>
      <c r="CC41" s="890"/>
      <c r="CD41" s="862"/>
      <c r="CE41" s="862"/>
      <c r="CF41" s="862"/>
      <c r="CG41" s="151"/>
      <c r="CH41" s="862"/>
      <c r="CI41" s="151"/>
      <c r="CJ41" s="151"/>
      <c r="CK41" s="151"/>
      <c r="CL41" s="151"/>
      <c r="CM41" s="862"/>
      <c r="CN41" s="862"/>
      <c r="CO41" s="862"/>
      <c r="CP41" s="862"/>
      <c r="CQ41" s="151"/>
      <c r="CR41" s="151"/>
      <c r="CS41" s="151"/>
      <c r="CT41" s="862"/>
      <c r="CU41" s="862"/>
      <c r="CV41" s="862"/>
      <c r="CW41" s="151"/>
      <c r="CX41" s="862"/>
      <c r="CY41" s="151"/>
      <c r="CZ41" s="151"/>
      <c r="DA41" s="151"/>
      <c r="DB41" s="862"/>
      <c r="DC41" s="243"/>
      <c r="DD41" s="862"/>
      <c r="DE41" s="862"/>
      <c r="DF41" s="151"/>
      <c r="DG41" s="151"/>
      <c r="DH41" s="151"/>
      <c r="DI41" s="862"/>
      <c r="DJ41" s="151"/>
      <c r="DK41" s="1002"/>
      <c r="DL41" s="151"/>
      <c r="DM41" s="151"/>
      <c r="DN41" s="862"/>
      <c r="DO41" s="151"/>
      <c r="DP41" s="862"/>
      <c r="DQ41" s="862"/>
      <c r="DR41" s="862"/>
      <c r="DS41" s="862"/>
      <c r="DT41" s="151"/>
      <c r="DU41" s="862"/>
      <c r="DV41" s="862"/>
      <c r="DW41" s="862"/>
      <c r="DX41" s="151"/>
      <c r="DY41" s="151"/>
      <c r="DZ41" s="1164"/>
      <c r="EA41" s="958"/>
      <c r="EB41" s="341"/>
      <c r="EC41" s="819"/>
      <c r="ED41" s="341"/>
    </row>
    <row r="42" spans="1:134" s="342" customFormat="1" ht="14.25" customHeight="1">
      <c r="A42" s="331"/>
      <c r="B42" s="1495"/>
      <c r="C42" s="1473"/>
      <c r="D42" s="1260"/>
      <c r="E42" s="1473"/>
      <c r="F42" s="1470"/>
      <c r="G42" s="973" t="s">
        <v>267</v>
      </c>
      <c r="H42" s="973">
        <v>4.2731426425040944</v>
      </c>
      <c r="I42" s="1206">
        <v>4.7</v>
      </c>
      <c r="J42" s="845">
        <v>5.1100000000000003</v>
      </c>
      <c r="K42" s="846"/>
      <c r="L42" s="327"/>
      <c r="M42" s="848">
        <v>565</v>
      </c>
      <c r="N42" s="325">
        <v>725</v>
      </c>
      <c r="O42" s="325" t="s">
        <v>41</v>
      </c>
      <c r="P42" s="325" t="s">
        <v>41</v>
      </c>
      <c r="Q42" s="243">
        <f t="shared" ref="Q42:Q48" si="29">AK42-AL42</f>
        <v>377.17908799999998</v>
      </c>
      <c r="R42" s="243">
        <f t="shared" ref="R42:R48" si="30">Q42-8*(2*AG42*AG42)</f>
        <v>135.93606399999999</v>
      </c>
      <c r="S42" s="325">
        <v>196000</v>
      </c>
      <c r="T42" s="848" t="s">
        <v>41</v>
      </c>
      <c r="U42" s="325">
        <f t="shared" ref="U42:U48" si="31">0.83*N42</f>
        <v>601.75</v>
      </c>
      <c r="V42" s="243">
        <f t="shared" si="26"/>
        <v>144.95826874551003</v>
      </c>
      <c r="W42" s="151">
        <f t="shared" si="28"/>
        <v>386.20129274551005</v>
      </c>
      <c r="X42" s="325">
        <v>196000</v>
      </c>
      <c r="Y42" s="848">
        <f t="shared" ref="Y42:Y48" si="32">((M42*R42)+(U42*W42))/(R42+W42)</f>
        <v>592.18230619785959</v>
      </c>
      <c r="Z42" s="325">
        <f t="shared" si="4"/>
        <v>196000</v>
      </c>
      <c r="AA42" s="325">
        <f t="shared" ref="AA42:AA48" si="33">Y42/Z42</f>
        <v>3.0213382969278548E-3</v>
      </c>
      <c r="AB42" s="325">
        <f t="shared" si="6"/>
        <v>725</v>
      </c>
      <c r="AC42" s="849"/>
      <c r="AD42" s="928">
        <v>1441</v>
      </c>
      <c r="AE42" s="851">
        <v>40.1</v>
      </c>
      <c r="AF42" s="851">
        <v>40</v>
      </c>
      <c r="AG42" s="888">
        <v>3.883</v>
      </c>
      <c r="AH42" s="851">
        <v>4</v>
      </c>
      <c r="AI42" s="851">
        <f t="shared" si="7"/>
        <v>24.334000000000003</v>
      </c>
      <c r="AJ42" s="851">
        <f t="shared" si="8"/>
        <v>24.234000000000002</v>
      </c>
      <c r="AK42" s="853">
        <f t="shared" si="27"/>
        <v>522.13735674551003</v>
      </c>
      <c r="AL42" s="853">
        <f t="shared" si="9"/>
        <v>144.95826874551003</v>
      </c>
      <c r="AM42" s="881">
        <f t="shared" si="10"/>
        <v>565</v>
      </c>
      <c r="AN42" s="882">
        <f t="shared" si="10"/>
        <v>725</v>
      </c>
      <c r="AO42" s="883">
        <f t="shared" si="11"/>
        <v>2.8826530612244897E-3</v>
      </c>
      <c r="AP42" s="957">
        <v>196000</v>
      </c>
      <c r="AQ42" s="849">
        <v>6.6</v>
      </c>
      <c r="AR42" s="151"/>
      <c r="AS42" s="1163">
        <v>1</v>
      </c>
      <c r="AT42" s="1163">
        <v>1</v>
      </c>
      <c r="AU42" s="886"/>
      <c r="AV42" s="888"/>
      <c r="AW42" s="888"/>
      <c r="AX42" s="887"/>
      <c r="AY42" s="862"/>
      <c r="AZ42" s="325"/>
      <c r="BA42" s="151"/>
      <c r="BB42" s="325"/>
      <c r="BC42" s="151"/>
      <c r="BD42" s="151"/>
      <c r="BE42" s="151"/>
      <c r="BF42" s="151"/>
      <c r="BG42" s="243"/>
      <c r="BH42" s="243"/>
      <c r="BI42" s="862"/>
      <c r="BJ42" s="862"/>
      <c r="BK42" s="862"/>
      <c r="BL42" s="862"/>
      <c r="BM42" s="151"/>
      <c r="BN42" s="325"/>
      <c r="BO42" s="889"/>
      <c r="BP42" s="151"/>
      <c r="BQ42" s="151"/>
      <c r="BR42" s="325"/>
      <c r="BS42" s="151"/>
      <c r="BT42" s="151"/>
      <c r="BU42" s="151"/>
      <c r="BV42" s="862"/>
      <c r="BW42" s="862"/>
      <c r="BX42" s="151"/>
      <c r="BY42" s="325"/>
      <c r="BZ42" s="862"/>
      <c r="CA42" s="862"/>
      <c r="CB42" s="862"/>
      <c r="CC42" s="890"/>
      <c r="CD42" s="862"/>
      <c r="CE42" s="862"/>
      <c r="CF42" s="862"/>
      <c r="CG42" s="151"/>
      <c r="CH42" s="862"/>
      <c r="CI42" s="151"/>
      <c r="CJ42" s="151"/>
      <c r="CK42" s="151"/>
      <c r="CL42" s="151"/>
      <c r="CM42" s="862"/>
      <c r="CN42" s="862"/>
      <c r="CO42" s="862"/>
      <c r="CP42" s="862"/>
      <c r="CQ42" s="151"/>
      <c r="CR42" s="151"/>
      <c r="CS42" s="151"/>
      <c r="CT42" s="862"/>
      <c r="CU42" s="862"/>
      <c r="CV42" s="862"/>
      <c r="CW42" s="151"/>
      <c r="CX42" s="862"/>
      <c r="CY42" s="151"/>
      <c r="CZ42" s="151"/>
      <c r="DA42" s="151"/>
      <c r="DB42" s="862"/>
      <c r="DC42" s="243"/>
      <c r="DD42" s="862"/>
      <c r="DE42" s="862"/>
      <c r="DF42" s="151"/>
      <c r="DG42" s="151"/>
      <c r="DH42" s="151"/>
      <c r="DI42" s="862"/>
      <c r="DJ42" s="151"/>
      <c r="DK42" s="1002"/>
      <c r="DL42" s="151"/>
      <c r="DM42" s="151"/>
      <c r="DN42" s="862"/>
      <c r="DO42" s="151"/>
      <c r="DP42" s="862"/>
      <c r="DQ42" s="862"/>
      <c r="DR42" s="862"/>
      <c r="DS42" s="862"/>
      <c r="DT42" s="151"/>
      <c r="DU42" s="862"/>
      <c r="DV42" s="862"/>
      <c r="DW42" s="862"/>
      <c r="DX42" s="151"/>
      <c r="DY42" s="151"/>
      <c r="DZ42" s="1164"/>
      <c r="EA42" s="958"/>
      <c r="EB42" s="341"/>
      <c r="EC42" s="819"/>
      <c r="ED42" s="341"/>
    </row>
    <row r="43" spans="1:134" s="342" customFormat="1" ht="14.25" customHeight="1">
      <c r="A43" s="331"/>
      <c r="B43" s="1495"/>
      <c r="C43" s="1473"/>
      <c r="D43" s="1260"/>
      <c r="E43" s="1473"/>
      <c r="F43" s="1470"/>
      <c r="G43" s="1199" t="s">
        <v>268</v>
      </c>
      <c r="H43" s="1204">
        <v>5.30807746151625</v>
      </c>
      <c r="I43" s="1206">
        <v>6</v>
      </c>
      <c r="J43" s="845">
        <v>6.64</v>
      </c>
      <c r="K43" s="846"/>
      <c r="L43" s="327"/>
      <c r="M43" s="848">
        <v>398</v>
      </c>
      <c r="N43" s="325">
        <v>608</v>
      </c>
      <c r="O43" s="325" t="s">
        <v>41</v>
      </c>
      <c r="P43" s="325" t="s">
        <v>41</v>
      </c>
      <c r="Q43" s="243">
        <f t="shared" si="29"/>
        <v>523.81468799999993</v>
      </c>
      <c r="R43" s="243">
        <f t="shared" si="30"/>
        <v>465.56726399999991</v>
      </c>
      <c r="S43" s="325">
        <v>201000</v>
      </c>
      <c r="T43" s="848" t="s">
        <v>41</v>
      </c>
      <c r="U43" s="325">
        <f t="shared" si="31"/>
        <v>504.64</v>
      </c>
      <c r="V43" s="243">
        <f t="shared" si="26"/>
        <v>59.39007505775993</v>
      </c>
      <c r="W43" s="151">
        <f t="shared" ref="W43:W50" si="34">V43+8*(2*AG43*AG43)</f>
        <v>117.63749905775992</v>
      </c>
      <c r="X43" s="325">
        <v>201000</v>
      </c>
      <c r="Y43" s="848">
        <f t="shared" si="32"/>
        <v>419.5102202419377</v>
      </c>
      <c r="Z43" s="325">
        <f t="shared" si="4"/>
        <v>201000</v>
      </c>
      <c r="AA43" s="325">
        <f t="shared" si="33"/>
        <v>2.0871155235917299E-3</v>
      </c>
      <c r="AB43" s="325">
        <f t="shared" si="6"/>
        <v>608</v>
      </c>
      <c r="AC43" s="849"/>
      <c r="AD43" s="928">
        <v>1442</v>
      </c>
      <c r="AE43" s="851">
        <v>80.400000000000006</v>
      </c>
      <c r="AF43" s="851">
        <v>80.5</v>
      </c>
      <c r="AG43" s="888">
        <v>1.9079999999999999</v>
      </c>
      <c r="AH43" s="851">
        <v>4</v>
      </c>
      <c r="AI43" s="851">
        <f t="shared" si="7"/>
        <v>68.584000000000003</v>
      </c>
      <c r="AJ43" s="851">
        <f t="shared" si="8"/>
        <v>68.683999999999997</v>
      </c>
      <c r="AK43" s="853">
        <f t="shared" si="27"/>
        <v>583.20476305775992</v>
      </c>
      <c r="AL43" s="853">
        <f t="shared" si="9"/>
        <v>59.39007505775993</v>
      </c>
      <c r="AM43" s="881">
        <f t="shared" si="10"/>
        <v>398</v>
      </c>
      <c r="AN43" s="882">
        <f t="shared" si="10"/>
        <v>608</v>
      </c>
      <c r="AO43" s="883">
        <f t="shared" si="11"/>
        <v>1.9800995024875623E-3</v>
      </c>
      <c r="AP43" s="957">
        <v>201000</v>
      </c>
      <c r="AQ43" s="849">
        <v>8.6</v>
      </c>
      <c r="AR43" s="151"/>
      <c r="AS43" s="1163">
        <v>1</v>
      </c>
      <c r="AT43" s="1163">
        <v>1</v>
      </c>
      <c r="AU43" s="886"/>
      <c r="AV43" s="888"/>
      <c r="AW43" s="888"/>
      <c r="AX43" s="887"/>
      <c r="AY43" s="862"/>
      <c r="AZ43" s="325"/>
      <c r="BA43" s="151"/>
      <c r="BB43" s="325"/>
      <c r="BC43" s="151"/>
      <c r="BD43" s="151"/>
      <c r="BE43" s="151"/>
      <c r="BF43" s="151"/>
      <c r="BG43" s="243"/>
      <c r="BH43" s="243"/>
      <c r="BI43" s="862"/>
      <c r="BJ43" s="862"/>
      <c r="BK43" s="862"/>
      <c r="BL43" s="862"/>
      <c r="BM43" s="151"/>
      <c r="BN43" s="325"/>
      <c r="BO43" s="889"/>
      <c r="BP43" s="151"/>
      <c r="BQ43" s="151"/>
      <c r="BR43" s="325"/>
      <c r="BS43" s="151"/>
      <c r="BT43" s="151"/>
      <c r="BU43" s="151"/>
      <c r="BV43" s="862"/>
      <c r="BW43" s="862"/>
      <c r="BX43" s="151"/>
      <c r="BY43" s="325"/>
      <c r="BZ43" s="862"/>
      <c r="CA43" s="862"/>
      <c r="CB43" s="862"/>
      <c r="CC43" s="890"/>
      <c r="CD43" s="862"/>
      <c r="CE43" s="862"/>
      <c r="CF43" s="862"/>
      <c r="CG43" s="151"/>
      <c r="CH43" s="862"/>
      <c r="CI43" s="151"/>
      <c r="CJ43" s="151"/>
      <c r="CK43" s="151"/>
      <c r="CL43" s="151"/>
      <c r="CM43" s="862"/>
      <c r="CN43" s="862"/>
      <c r="CO43" s="862"/>
      <c r="CP43" s="862"/>
      <c r="CQ43" s="151"/>
      <c r="CR43" s="151"/>
      <c r="CS43" s="151"/>
      <c r="CT43" s="862"/>
      <c r="CU43" s="862"/>
      <c r="CV43" s="862"/>
      <c r="CW43" s="151"/>
      <c r="CX43" s="862"/>
      <c r="CY43" s="151"/>
      <c r="CZ43" s="151"/>
      <c r="DA43" s="151"/>
      <c r="DB43" s="862"/>
      <c r="DC43" s="243"/>
      <c r="DD43" s="862"/>
      <c r="DE43" s="862"/>
      <c r="DF43" s="151"/>
      <c r="DG43" s="151"/>
      <c r="DH43" s="151"/>
      <c r="DI43" s="862"/>
      <c r="DJ43" s="151"/>
      <c r="DK43" s="1002"/>
      <c r="DL43" s="151"/>
      <c r="DM43" s="151"/>
      <c r="DN43" s="862"/>
      <c r="DO43" s="151"/>
      <c r="DP43" s="862"/>
      <c r="DQ43" s="862"/>
      <c r="DR43" s="862"/>
      <c r="DS43" s="862"/>
      <c r="DT43" s="151"/>
      <c r="DU43" s="862"/>
      <c r="DV43" s="862"/>
      <c r="DW43" s="862"/>
      <c r="DX43" s="151"/>
      <c r="DY43" s="151"/>
      <c r="DZ43" s="1164"/>
      <c r="EA43" s="958"/>
      <c r="EB43" s="341"/>
      <c r="EC43" s="819"/>
      <c r="ED43" s="341"/>
    </row>
    <row r="44" spans="1:134" s="342" customFormat="1" ht="14.25" customHeight="1" thickBot="1">
      <c r="A44" s="331"/>
      <c r="B44" s="1495"/>
      <c r="C44" s="1473"/>
      <c r="D44" s="1260"/>
      <c r="E44" s="1473"/>
      <c r="F44" s="1475"/>
      <c r="G44" s="1199" t="s">
        <v>269</v>
      </c>
      <c r="H44" s="1204">
        <v>19.131990192444725</v>
      </c>
      <c r="I44" s="1209">
        <v>21.2</v>
      </c>
      <c r="J44" s="959">
        <v>24.78</v>
      </c>
      <c r="K44" s="903"/>
      <c r="L44" s="297"/>
      <c r="M44" s="296">
        <v>448</v>
      </c>
      <c r="N44" s="904">
        <v>618</v>
      </c>
      <c r="O44" s="904" t="s">
        <v>41</v>
      </c>
      <c r="P44" s="904" t="s">
        <v>41</v>
      </c>
      <c r="Q44" s="298">
        <f t="shared" si="29"/>
        <v>1055.6809280000002</v>
      </c>
      <c r="R44" s="298">
        <f t="shared" si="30"/>
        <v>691.32918400000017</v>
      </c>
      <c r="S44" s="904">
        <v>194000</v>
      </c>
      <c r="T44" s="296" t="s">
        <v>41</v>
      </c>
      <c r="U44" s="904">
        <f t="shared" si="31"/>
        <v>512.93999999999994</v>
      </c>
      <c r="V44" s="298">
        <f t="shared" si="26"/>
        <v>296.41524941456009</v>
      </c>
      <c r="W44" s="260">
        <f t="shared" si="34"/>
        <v>660.76699341456015</v>
      </c>
      <c r="X44" s="904">
        <v>194000</v>
      </c>
      <c r="Y44" s="296">
        <f t="shared" si="32"/>
        <v>479.73606232242525</v>
      </c>
      <c r="Z44" s="904">
        <f t="shared" si="4"/>
        <v>194000</v>
      </c>
      <c r="AA44" s="904">
        <f t="shared" si="33"/>
        <v>2.472866300631058E-3</v>
      </c>
      <c r="AB44" s="904">
        <f t="shared" si="6"/>
        <v>618</v>
      </c>
      <c r="AC44" s="906"/>
      <c r="AD44" s="960">
        <v>1443</v>
      </c>
      <c r="AE44" s="911">
        <v>79.8</v>
      </c>
      <c r="AF44" s="911">
        <v>79.900000000000006</v>
      </c>
      <c r="AG44" s="961">
        <v>4.7720000000000002</v>
      </c>
      <c r="AH44" s="911">
        <v>7.5</v>
      </c>
      <c r="AI44" s="911">
        <f t="shared" si="7"/>
        <v>55.256</v>
      </c>
      <c r="AJ44" s="911">
        <f t="shared" si="8"/>
        <v>55.356000000000009</v>
      </c>
      <c r="AK44" s="909">
        <f t="shared" si="27"/>
        <v>1352.0961774145603</v>
      </c>
      <c r="AL44" s="909">
        <f t="shared" si="9"/>
        <v>296.41524941456009</v>
      </c>
      <c r="AM44" s="881">
        <f t="shared" si="10"/>
        <v>448</v>
      </c>
      <c r="AN44" s="882">
        <f t="shared" si="10"/>
        <v>618</v>
      </c>
      <c r="AO44" s="883">
        <f t="shared" si="11"/>
        <v>2.309278350515464E-3</v>
      </c>
      <c r="AP44" s="957">
        <v>194000</v>
      </c>
      <c r="AQ44" s="906">
        <v>8.6</v>
      </c>
      <c r="AR44" s="151"/>
      <c r="AS44" s="1163">
        <v>1</v>
      </c>
      <c r="AT44" s="1163">
        <v>1</v>
      </c>
      <c r="AU44" s="886"/>
      <c r="AV44" s="888"/>
      <c r="AW44" s="888"/>
      <c r="AX44" s="887"/>
      <c r="AY44" s="862"/>
      <c r="AZ44" s="325"/>
      <c r="BA44" s="151"/>
      <c r="BB44" s="325"/>
      <c r="BC44" s="151"/>
      <c r="BD44" s="151"/>
      <c r="BE44" s="151"/>
      <c r="BF44" s="151"/>
      <c r="BG44" s="243"/>
      <c r="BH44" s="243"/>
      <c r="BI44" s="862"/>
      <c r="BJ44" s="862"/>
      <c r="BK44" s="862"/>
      <c r="BL44" s="862"/>
      <c r="BM44" s="151"/>
      <c r="BN44" s="325"/>
      <c r="BO44" s="889"/>
      <c r="BP44" s="151"/>
      <c r="BQ44" s="151"/>
      <c r="BR44" s="325"/>
      <c r="BS44" s="151"/>
      <c r="BT44" s="151"/>
      <c r="BU44" s="151"/>
      <c r="BV44" s="862"/>
      <c r="BW44" s="862"/>
      <c r="BX44" s="151"/>
      <c r="BY44" s="325"/>
      <c r="BZ44" s="862"/>
      <c r="CA44" s="862"/>
      <c r="CB44" s="862"/>
      <c r="CC44" s="890"/>
      <c r="CD44" s="862"/>
      <c r="CE44" s="862"/>
      <c r="CF44" s="862"/>
      <c r="CG44" s="151"/>
      <c r="CH44" s="862"/>
      <c r="CI44" s="151"/>
      <c r="CJ44" s="151"/>
      <c r="CK44" s="151"/>
      <c r="CL44" s="151"/>
      <c r="CM44" s="862"/>
      <c r="CN44" s="862"/>
      <c r="CO44" s="862"/>
      <c r="CP44" s="862"/>
      <c r="CQ44" s="151"/>
      <c r="CR44" s="151"/>
      <c r="CS44" s="151"/>
      <c r="CT44" s="862"/>
      <c r="CU44" s="862"/>
      <c r="CV44" s="862"/>
      <c r="CW44" s="151"/>
      <c r="CX44" s="862"/>
      <c r="CY44" s="151"/>
      <c r="CZ44" s="151"/>
      <c r="DA44" s="151"/>
      <c r="DB44" s="862"/>
      <c r="DC44" s="243"/>
      <c r="DD44" s="862"/>
      <c r="DE44" s="862"/>
      <c r="DF44" s="151"/>
      <c r="DG44" s="151"/>
      <c r="DH44" s="151"/>
      <c r="DI44" s="862"/>
      <c r="DJ44" s="151"/>
      <c r="DK44" s="1002"/>
      <c r="DL44" s="151"/>
      <c r="DM44" s="151"/>
      <c r="DN44" s="862"/>
      <c r="DO44" s="151"/>
      <c r="DP44" s="862"/>
      <c r="DQ44" s="862"/>
      <c r="DR44" s="862"/>
      <c r="DS44" s="862"/>
      <c r="DT44" s="151"/>
      <c r="DU44" s="862"/>
      <c r="DV44" s="862"/>
      <c r="DW44" s="862"/>
      <c r="DX44" s="151"/>
      <c r="DY44" s="151"/>
      <c r="DZ44" s="1164"/>
      <c r="EA44" s="958"/>
      <c r="EB44" s="341"/>
      <c r="EC44" s="819"/>
      <c r="ED44" s="341"/>
    </row>
    <row r="45" spans="1:134" s="342" customFormat="1" ht="14.25" customHeight="1">
      <c r="A45" s="331"/>
      <c r="B45" s="1495"/>
      <c r="C45" s="1473"/>
      <c r="D45" s="1260"/>
      <c r="E45" s="1473"/>
      <c r="F45" s="1482" t="s">
        <v>250</v>
      </c>
      <c r="G45" s="1200" t="s">
        <v>266</v>
      </c>
      <c r="H45" s="1200">
        <v>2.8617016862600235</v>
      </c>
      <c r="I45" s="1211">
        <v>3.3</v>
      </c>
      <c r="J45" s="962">
        <v>3.45</v>
      </c>
      <c r="K45" s="846"/>
      <c r="L45" s="327"/>
      <c r="M45" s="848">
        <v>707</v>
      </c>
      <c r="N45" s="325">
        <v>827</v>
      </c>
      <c r="O45" s="325" t="s">
        <v>41</v>
      </c>
      <c r="P45" s="325" t="s">
        <v>41</v>
      </c>
      <c r="Q45" s="243">
        <f t="shared" si="29"/>
        <v>249.687048</v>
      </c>
      <c r="R45" s="243">
        <f t="shared" si="30"/>
        <v>189.65554399999999</v>
      </c>
      <c r="S45" s="325">
        <v>216000</v>
      </c>
      <c r="T45" s="848" t="s">
        <v>41</v>
      </c>
      <c r="U45" s="325">
        <f t="shared" si="31"/>
        <v>686.41</v>
      </c>
      <c r="V45" s="243">
        <f t="shared" si="26"/>
        <v>36.128187610709972</v>
      </c>
      <c r="W45" s="151">
        <f t="shared" si="34"/>
        <v>96.159691610709984</v>
      </c>
      <c r="X45" s="325">
        <v>216000</v>
      </c>
      <c r="Y45" s="848">
        <f t="shared" si="32"/>
        <v>700.07269941004381</v>
      </c>
      <c r="Z45" s="325">
        <f t="shared" si="4"/>
        <v>216000</v>
      </c>
      <c r="AA45" s="325">
        <f t="shared" si="33"/>
        <v>3.2410773120835363E-3</v>
      </c>
      <c r="AB45" s="325">
        <f t="shared" si="6"/>
        <v>827</v>
      </c>
      <c r="AC45" s="849"/>
      <c r="AD45" s="928">
        <v>1243</v>
      </c>
      <c r="AE45" s="851">
        <v>40</v>
      </c>
      <c r="AF45" s="851">
        <v>40.200000000000003</v>
      </c>
      <c r="AG45" s="888">
        <v>1.9370000000000001</v>
      </c>
      <c r="AH45" s="851">
        <v>2</v>
      </c>
      <c r="AI45" s="851">
        <f t="shared" si="7"/>
        <v>32.125999999999998</v>
      </c>
      <c r="AJ45" s="851">
        <f t="shared" si="8"/>
        <v>32.326000000000001</v>
      </c>
      <c r="AK45" s="853">
        <f t="shared" si="27"/>
        <v>285.81523561070998</v>
      </c>
      <c r="AL45" s="853">
        <f t="shared" si="9"/>
        <v>36.128187610709972</v>
      </c>
      <c r="AM45" s="912">
        <f t="shared" si="10"/>
        <v>707</v>
      </c>
      <c r="AN45" s="913">
        <f t="shared" si="10"/>
        <v>827</v>
      </c>
      <c r="AO45" s="914">
        <f t="shared" si="11"/>
        <v>3.2731481481481483E-3</v>
      </c>
      <c r="AP45" s="963">
        <v>216000</v>
      </c>
      <c r="AQ45" s="924">
        <v>6.5</v>
      </c>
      <c r="AR45" s="151"/>
      <c r="AS45" s="1163">
        <v>1</v>
      </c>
      <c r="AT45" s="1163">
        <v>1</v>
      </c>
      <c r="AU45" s="886"/>
      <c r="AV45" s="888"/>
      <c r="AW45" s="888"/>
      <c r="AX45" s="887"/>
      <c r="AY45" s="862"/>
      <c r="AZ45" s="325"/>
      <c r="BA45" s="151"/>
      <c r="BB45" s="325"/>
      <c r="BC45" s="151"/>
      <c r="BD45" s="151"/>
      <c r="BE45" s="151"/>
      <c r="BF45" s="151"/>
      <c r="BG45" s="243"/>
      <c r="BH45" s="243"/>
      <c r="BI45" s="862"/>
      <c r="BJ45" s="862"/>
      <c r="BK45" s="862"/>
      <c r="BL45" s="862"/>
      <c r="BM45" s="151"/>
      <c r="BN45" s="325"/>
      <c r="BO45" s="889"/>
      <c r="BP45" s="151"/>
      <c r="BQ45" s="151"/>
      <c r="BR45" s="325"/>
      <c r="BS45" s="151"/>
      <c r="BT45" s="151"/>
      <c r="BU45" s="151"/>
      <c r="BV45" s="862"/>
      <c r="BW45" s="862"/>
      <c r="BX45" s="151"/>
      <c r="BY45" s="325"/>
      <c r="BZ45" s="862"/>
      <c r="CA45" s="862"/>
      <c r="CB45" s="862"/>
      <c r="CC45" s="890"/>
      <c r="CD45" s="862"/>
      <c r="CE45" s="862"/>
      <c r="CF45" s="862"/>
      <c r="CG45" s="151"/>
      <c r="CH45" s="862"/>
      <c r="CI45" s="151"/>
      <c r="CJ45" s="151"/>
      <c r="CK45" s="151"/>
      <c r="CL45" s="151"/>
      <c r="CM45" s="862"/>
      <c r="CN45" s="862"/>
      <c r="CO45" s="862"/>
      <c r="CP45" s="862"/>
      <c r="CQ45" s="151"/>
      <c r="CR45" s="151"/>
      <c r="CS45" s="151"/>
      <c r="CT45" s="862"/>
      <c r="CU45" s="862"/>
      <c r="CV45" s="862"/>
      <c r="CW45" s="151"/>
      <c r="CX45" s="862"/>
      <c r="CY45" s="151"/>
      <c r="CZ45" s="151"/>
      <c r="DA45" s="151"/>
      <c r="DB45" s="862"/>
      <c r="DC45" s="243"/>
      <c r="DD45" s="862"/>
      <c r="DE45" s="862"/>
      <c r="DF45" s="151"/>
      <c r="DG45" s="151"/>
      <c r="DH45" s="151"/>
      <c r="DI45" s="862"/>
      <c r="DJ45" s="151"/>
      <c r="DK45" s="1002"/>
      <c r="DL45" s="151"/>
      <c r="DM45" s="151"/>
      <c r="DN45" s="862"/>
      <c r="DO45" s="151"/>
      <c r="DP45" s="862"/>
      <c r="DQ45" s="862"/>
      <c r="DR45" s="862"/>
      <c r="DS45" s="862"/>
      <c r="DT45" s="151"/>
      <c r="DU45" s="862"/>
      <c r="DV45" s="862"/>
      <c r="DW45" s="862"/>
      <c r="DX45" s="151"/>
      <c r="DY45" s="151"/>
      <c r="DZ45" s="1164"/>
      <c r="EA45" s="958"/>
      <c r="EB45" s="341"/>
      <c r="EC45" s="819"/>
      <c r="ED45" s="341"/>
    </row>
    <row r="46" spans="1:134" s="342" customFormat="1" ht="14.25" customHeight="1">
      <c r="A46" s="331"/>
      <c r="B46" s="1495"/>
      <c r="C46" s="1473"/>
      <c r="D46" s="1260"/>
      <c r="E46" s="1473"/>
      <c r="F46" s="1473"/>
      <c r="G46" s="1199" t="s">
        <v>270</v>
      </c>
      <c r="H46" s="1204">
        <v>2.8060318680650762</v>
      </c>
      <c r="I46" s="1206">
        <v>3.2</v>
      </c>
      <c r="J46" s="845">
        <v>3.48</v>
      </c>
      <c r="K46" s="846"/>
      <c r="L46" s="327"/>
      <c r="M46" s="848">
        <v>622</v>
      </c>
      <c r="N46" s="325">
        <v>770</v>
      </c>
      <c r="O46" s="325" t="s">
        <v>41</v>
      </c>
      <c r="P46" s="325" t="s">
        <v>41</v>
      </c>
      <c r="Q46" s="243">
        <f t="shared" si="29"/>
        <v>271.943352</v>
      </c>
      <c r="R46" s="243">
        <f t="shared" si="30"/>
        <v>233.94845600000002</v>
      </c>
      <c r="S46" s="325">
        <v>200000</v>
      </c>
      <c r="T46" s="848" t="s">
        <v>41</v>
      </c>
      <c r="U46" s="325">
        <f t="shared" si="31"/>
        <v>639.1</v>
      </c>
      <c r="V46" s="243">
        <f t="shared" si="26"/>
        <v>21.983844652789998</v>
      </c>
      <c r="W46" s="151">
        <f t="shared" si="34"/>
        <v>59.978740652789995</v>
      </c>
      <c r="X46" s="325">
        <v>200000</v>
      </c>
      <c r="Y46" s="848">
        <f t="shared" si="32"/>
        <v>625.48942349276467</v>
      </c>
      <c r="Z46" s="325">
        <f t="shared" si="4"/>
        <v>200000</v>
      </c>
      <c r="AA46" s="325">
        <f t="shared" si="33"/>
        <v>3.1274471174638232E-3</v>
      </c>
      <c r="AB46" s="325">
        <f t="shared" si="6"/>
        <v>770</v>
      </c>
      <c r="AC46" s="849"/>
      <c r="AD46" s="928">
        <v>1242</v>
      </c>
      <c r="AE46" s="851">
        <v>50.3</v>
      </c>
      <c r="AF46" s="851">
        <v>50.1</v>
      </c>
      <c r="AG46" s="886">
        <v>1.5409999999999999</v>
      </c>
      <c r="AH46" s="851">
        <v>1.5</v>
      </c>
      <c r="AI46" s="851">
        <f t="shared" si="7"/>
        <v>44.217999999999996</v>
      </c>
      <c r="AJ46" s="851">
        <f t="shared" si="8"/>
        <v>44.018000000000001</v>
      </c>
      <c r="AK46" s="853">
        <f t="shared" si="27"/>
        <v>293.92719665278997</v>
      </c>
      <c r="AL46" s="853">
        <f t="shared" si="9"/>
        <v>21.983844652789998</v>
      </c>
      <c r="AM46" s="881">
        <f t="shared" si="10"/>
        <v>622</v>
      </c>
      <c r="AN46" s="882">
        <f t="shared" si="10"/>
        <v>770</v>
      </c>
      <c r="AO46" s="883">
        <f t="shared" si="11"/>
        <v>3.1099999999999999E-3</v>
      </c>
      <c r="AP46" s="957">
        <v>200000</v>
      </c>
      <c r="AQ46" s="849">
        <v>6.1</v>
      </c>
      <c r="AR46" s="151"/>
      <c r="AS46" s="1163">
        <v>1</v>
      </c>
      <c r="AT46" s="1163">
        <v>1</v>
      </c>
      <c r="AU46" s="886"/>
      <c r="AV46" s="888"/>
      <c r="AW46" s="888"/>
      <c r="AX46" s="887"/>
      <c r="AY46" s="862"/>
      <c r="AZ46" s="325"/>
      <c r="BA46" s="151"/>
      <c r="BB46" s="325"/>
      <c r="BC46" s="151"/>
      <c r="BD46" s="151"/>
      <c r="BE46" s="151"/>
      <c r="BF46" s="151"/>
      <c r="BG46" s="243"/>
      <c r="BH46" s="243"/>
      <c r="BI46" s="862"/>
      <c r="BJ46" s="862"/>
      <c r="BK46" s="862"/>
      <c r="BL46" s="862"/>
      <c r="BM46" s="151"/>
      <c r="BN46" s="325"/>
      <c r="BO46" s="889"/>
      <c r="BP46" s="151"/>
      <c r="BQ46" s="151"/>
      <c r="BR46" s="325"/>
      <c r="BS46" s="151"/>
      <c r="BT46" s="151"/>
      <c r="BU46" s="151"/>
      <c r="BV46" s="862"/>
      <c r="BW46" s="862"/>
      <c r="BX46" s="151"/>
      <c r="BY46" s="325"/>
      <c r="BZ46" s="862"/>
      <c r="CA46" s="862"/>
      <c r="CB46" s="862"/>
      <c r="CC46" s="890"/>
      <c r="CD46" s="862"/>
      <c r="CE46" s="862"/>
      <c r="CF46" s="862"/>
      <c r="CG46" s="151"/>
      <c r="CH46" s="862"/>
      <c r="CI46" s="151"/>
      <c r="CJ46" s="151"/>
      <c r="CK46" s="151"/>
      <c r="CL46" s="151"/>
      <c r="CM46" s="862"/>
      <c r="CN46" s="862"/>
      <c r="CO46" s="862"/>
      <c r="CP46" s="862"/>
      <c r="CQ46" s="151"/>
      <c r="CR46" s="151"/>
      <c r="CS46" s="151"/>
      <c r="CT46" s="862"/>
      <c r="CU46" s="862"/>
      <c r="CV46" s="862"/>
      <c r="CW46" s="151"/>
      <c r="CX46" s="862"/>
      <c r="CY46" s="151"/>
      <c r="CZ46" s="151"/>
      <c r="DA46" s="151"/>
      <c r="DB46" s="862"/>
      <c r="DC46" s="243"/>
      <c r="DD46" s="862"/>
      <c r="DE46" s="862"/>
      <c r="DF46" s="151"/>
      <c r="DG46" s="151"/>
      <c r="DH46" s="151"/>
      <c r="DI46" s="862"/>
      <c r="DJ46" s="151"/>
      <c r="DK46" s="1002"/>
      <c r="DL46" s="151"/>
      <c r="DM46" s="151"/>
      <c r="DN46" s="862"/>
      <c r="DO46" s="151"/>
      <c r="DP46" s="862"/>
      <c r="DQ46" s="862"/>
      <c r="DR46" s="862"/>
      <c r="DS46" s="862"/>
      <c r="DT46" s="151"/>
      <c r="DU46" s="862"/>
      <c r="DV46" s="862"/>
      <c r="DW46" s="862"/>
      <c r="DX46" s="151"/>
      <c r="DY46" s="151"/>
      <c r="DZ46" s="1164"/>
      <c r="EA46" s="958"/>
      <c r="EB46" s="341"/>
      <c r="EC46" s="819"/>
      <c r="ED46" s="341"/>
    </row>
    <row r="47" spans="1:134" s="342" customFormat="1" ht="14.25" customHeight="1">
      <c r="A47" s="331"/>
      <c r="B47" s="1495"/>
      <c r="C47" s="1473"/>
      <c r="D47" s="1260"/>
      <c r="E47" s="1473"/>
      <c r="F47" s="1467" t="s">
        <v>253</v>
      </c>
      <c r="G47" s="1199" t="s">
        <v>271</v>
      </c>
      <c r="H47" s="1204">
        <v>21.693988346165273</v>
      </c>
      <c r="I47" s="1206">
        <v>27.3</v>
      </c>
      <c r="J47" s="845">
        <v>31.68</v>
      </c>
      <c r="K47" s="846"/>
      <c r="L47" s="327"/>
      <c r="M47" s="848">
        <v>448</v>
      </c>
      <c r="N47" s="325">
        <v>699</v>
      </c>
      <c r="O47" s="325" t="s">
        <v>41</v>
      </c>
      <c r="P47" s="325" t="s">
        <v>41</v>
      </c>
      <c r="Q47" s="243">
        <f t="shared" si="29"/>
        <v>1506.1290720000002</v>
      </c>
      <c r="R47" s="243">
        <f t="shared" si="30"/>
        <v>1382.5636160000001</v>
      </c>
      <c r="S47" s="325">
        <v>189000</v>
      </c>
      <c r="T47" s="848" t="s">
        <v>41</v>
      </c>
      <c r="U47" s="325">
        <f t="shared" si="31"/>
        <v>580.16999999999996</v>
      </c>
      <c r="V47" s="243">
        <f t="shared" si="26"/>
        <v>108.07459471319009</v>
      </c>
      <c r="W47" s="151">
        <f t="shared" si="34"/>
        <v>231.64005071319008</v>
      </c>
      <c r="X47" s="325">
        <v>189000</v>
      </c>
      <c r="Y47" s="848">
        <f t="shared" si="32"/>
        <v>466.96654439219668</v>
      </c>
      <c r="Z47" s="325">
        <f t="shared" si="4"/>
        <v>189000</v>
      </c>
      <c r="AA47" s="325">
        <f t="shared" si="33"/>
        <v>2.4707224571015696E-3</v>
      </c>
      <c r="AB47" s="325">
        <f t="shared" si="6"/>
        <v>699</v>
      </c>
      <c r="AC47" s="849"/>
      <c r="AD47" s="928">
        <v>1640</v>
      </c>
      <c r="AE47" s="851">
        <v>150.69999999999999</v>
      </c>
      <c r="AF47" s="851">
        <v>150.6</v>
      </c>
      <c r="AG47" s="888">
        <v>2.7789999999999999</v>
      </c>
      <c r="AH47" s="851">
        <v>4.8</v>
      </c>
      <c r="AI47" s="911">
        <f t="shared" si="7"/>
        <v>135.542</v>
      </c>
      <c r="AJ47" s="911">
        <f t="shared" si="8"/>
        <v>135.44200000000001</v>
      </c>
      <c r="AK47" s="909">
        <f t="shared" si="27"/>
        <v>1614.2036667131902</v>
      </c>
      <c r="AL47" s="909">
        <f t="shared" si="9"/>
        <v>108.07459471319009</v>
      </c>
      <c r="AM47" s="964">
        <f t="shared" si="10"/>
        <v>448</v>
      </c>
      <c r="AN47" s="965">
        <f t="shared" si="10"/>
        <v>699</v>
      </c>
      <c r="AO47" s="966">
        <f t="shared" si="11"/>
        <v>2.3703703703703703E-3</v>
      </c>
      <c r="AP47" s="967">
        <v>189000</v>
      </c>
      <c r="AQ47" s="849">
        <v>5.0999999999999996</v>
      </c>
      <c r="AR47" s="151"/>
      <c r="AS47" s="1163">
        <v>1</v>
      </c>
      <c r="AT47" s="1163">
        <v>1</v>
      </c>
      <c r="AU47" s="886"/>
      <c r="AV47" s="888"/>
      <c r="AW47" s="888"/>
      <c r="AX47" s="887"/>
      <c r="AY47" s="862"/>
      <c r="AZ47" s="325"/>
      <c r="BA47" s="151"/>
      <c r="BB47" s="325"/>
      <c r="BC47" s="151"/>
      <c r="BD47" s="151"/>
      <c r="BE47" s="151"/>
      <c r="BF47" s="151"/>
      <c r="BG47" s="243"/>
      <c r="BH47" s="243"/>
      <c r="BI47" s="862"/>
      <c r="BJ47" s="862"/>
      <c r="BK47" s="862"/>
      <c r="BL47" s="862"/>
      <c r="BM47" s="151"/>
      <c r="BN47" s="325"/>
      <c r="BO47" s="889"/>
      <c r="BP47" s="151"/>
      <c r="BQ47" s="151"/>
      <c r="BR47" s="325"/>
      <c r="BS47" s="151"/>
      <c r="BT47" s="151"/>
      <c r="BU47" s="151"/>
      <c r="BV47" s="862"/>
      <c r="BW47" s="862"/>
      <c r="BX47" s="151"/>
      <c r="BY47" s="325"/>
      <c r="BZ47" s="862"/>
      <c r="CA47" s="862"/>
      <c r="CB47" s="862"/>
      <c r="CC47" s="890"/>
      <c r="CD47" s="862"/>
      <c r="CE47" s="862"/>
      <c r="CF47" s="862"/>
      <c r="CG47" s="151"/>
      <c r="CH47" s="862"/>
      <c r="CI47" s="151"/>
      <c r="CJ47" s="151"/>
      <c r="CK47" s="151"/>
      <c r="CL47" s="151"/>
      <c r="CM47" s="862"/>
      <c r="CN47" s="862"/>
      <c r="CO47" s="862"/>
      <c r="CP47" s="862"/>
      <c r="CQ47" s="151"/>
      <c r="CR47" s="151"/>
      <c r="CS47" s="151"/>
      <c r="CT47" s="862"/>
      <c r="CU47" s="862"/>
      <c r="CV47" s="862"/>
      <c r="CW47" s="151"/>
      <c r="CX47" s="862"/>
      <c r="CY47" s="151"/>
      <c r="CZ47" s="151"/>
      <c r="DA47" s="151"/>
      <c r="DB47" s="862"/>
      <c r="DC47" s="243"/>
      <c r="DD47" s="862"/>
      <c r="DE47" s="862"/>
      <c r="DF47" s="151"/>
      <c r="DG47" s="151"/>
      <c r="DH47" s="151"/>
      <c r="DI47" s="862"/>
      <c r="DJ47" s="151"/>
      <c r="DK47" s="1002"/>
      <c r="DL47" s="151"/>
      <c r="DM47" s="151"/>
      <c r="DN47" s="862"/>
      <c r="DO47" s="151"/>
      <c r="DP47" s="862"/>
      <c r="DQ47" s="862"/>
      <c r="DR47" s="862"/>
      <c r="DS47" s="862"/>
      <c r="DT47" s="151"/>
      <c r="DU47" s="862"/>
      <c r="DV47" s="862"/>
      <c r="DW47" s="862"/>
      <c r="DX47" s="151"/>
      <c r="DY47" s="151"/>
      <c r="DZ47" s="1164"/>
      <c r="EA47" s="958"/>
      <c r="EB47" s="341"/>
      <c r="EC47" s="819"/>
      <c r="ED47" s="341"/>
    </row>
    <row r="48" spans="1:134" s="342" customFormat="1" ht="14.25" customHeight="1" thickBot="1">
      <c r="A48" s="331"/>
      <c r="B48" s="1496"/>
      <c r="C48" s="1474"/>
      <c r="D48" s="1261"/>
      <c r="E48" s="1474"/>
      <c r="F48" s="1468"/>
      <c r="G48" s="1199" t="s">
        <v>272</v>
      </c>
      <c r="H48" s="1204">
        <v>89.611369078739983</v>
      </c>
      <c r="I48" s="1207">
        <v>101.4</v>
      </c>
      <c r="J48" s="863">
        <v>108.6</v>
      </c>
      <c r="K48" s="864"/>
      <c r="L48" s="302"/>
      <c r="M48" s="866">
        <v>497</v>
      </c>
      <c r="N48" s="235">
        <v>761</v>
      </c>
      <c r="O48" s="235" t="s">
        <v>41</v>
      </c>
      <c r="P48" s="235" t="s">
        <v>41</v>
      </c>
      <c r="Q48" s="299">
        <f t="shared" si="29"/>
        <v>2978.6727999999998</v>
      </c>
      <c r="R48" s="299">
        <f t="shared" si="30"/>
        <v>2427.3624</v>
      </c>
      <c r="S48" s="235">
        <v>194000</v>
      </c>
      <c r="T48" s="866" t="s">
        <v>41</v>
      </c>
      <c r="U48" s="235">
        <f t="shared" si="31"/>
        <v>631.63</v>
      </c>
      <c r="V48" s="299">
        <f t="shared" si="26"/>
        <v>329.54305207100015</v>
      </c>
      <c r="W48" s="293">
        <f t="shared" si="34"/>
        <v>880.85345207100022</v>
      </c>
      <c r="X48" s="235">
        <v>194000</v>
      </c>
      <c r="Y48" s="866">
        <f t="shared" si="32"/>
        <v>532.84690526710335</v>
      </c>
      <c r="Z48" s="235">
        <f t="shared" si="4"/>
        <v>194000</v>
      </c>
      <c r="AA48" s="235">
        <f t="shared" si="33"/>
        <v>2.7466335323046566E-3</v>
      </c>
      <c r="AB48" s="235">
        <f t="shared" si="6"/>
        <v>761</v>
      </c>
      <c r="AC48" s="867"/>
      <c r="AD48" s="968">
        <v>1650</v>
      </c>
      <c r="AE48" s="969">
        <v>150.5</v>
      </c>
      <c r="AF48" s="969">
        <v>150.69999999999999</v>
      </c>
      <c r="AG48" s="970">
        <v>5.87</v>
      </c>
      <c r="AH48" s="969">
        <v>6</v>
      </c>
      <c r="AI48" s="869">
        <f t="shared" si="7"/>
        <v>126.75999999999999</v>
      </c>
      <c r="AJ48" s="869">
        <f t="shared" si="8"/>
        <v>126.95999999999998</v>
      </c>
      <c r="AK48" s="871">
        <f t="shared" si="27"/>
        <v>3308.215852071</v>
      </c>
      <c r="AL48" s="871">
        <f t="shared" si="9"/>
        <v>329.54305207100015</v>
      </c>
      <c r="AM48" s="881">
        <f t="shared" si="10"/>
        <v>497</v>
      </c>
      <c r="AN48" s="882">
        <f t="shared" si="10"/>
        <v>761</v>
      </c>
      <c r="AO48" s="883">
        <f t="shared" si="11"/>
        <v>2.5618556701030928E-3</v>
      </c>
      <c r="AP48" s="957">
        <v>194000</v>
      </c>
      <c r="AQ48" s="849">
        <v>4.2</v>
      </c>
      <c r="AR48" s="151"/>
      <c r="AS48" s="1163">
        <v>1</v>
      </c>
      <c r="AT48" s="1163">
        <v>1</v>
      </c>
      <c r="AU48" s="886"/>
      <c r="AV48" s="888"/>
      <c r="AW48" s="888"/>
      <c r="AX48" s="887"/>
      <c r="AY48" s="862"/>
      <c r="AZ48" s="325"/>
      <c r="BA48" s="151"/>
      <c r="BB48" s="325"/>
      <c r="BC48" s="151"/>
      <c r="BD48" s="151"/>
      <c r="BE48" s="151"/>
      <c r="BF48" s="151"/>
      <c r="BG48" s="243"/>
      <c r="BH48" s="243"/>
      <c r="BI48" s="862"/>
      <c r="BJ48" s="862"/>
      <c r="BK48" s="862"/>
      <c r="BL48" s="862"/>
      <c r="BM48" s="151"/>
      <c r="BN48" s="325"/>
      <c r="BO48" s="889"/>
      <c r="BP48" s="151"/>
      <c r="BQ48" s="151"/>
      <c r="BR48" s="325"/>
      <c r="BS48" s="151"/>
      <c r="BT48" s="151"/>
      <c r="BU48" s="151"/>
      <c r="BV48" s="862"/>
      <c r="BW48" s="862"/>
      <c r="BX48" s="151"/>
      <c r="BY48" s="325"/>
      <c r="BZ48" s="862"/>
      <c r="CA48" s="862"/>
      <c r="CB48" s="862"/>
      <c r="CC48" s="890"/>
      <c r="CD48" s="862"/>
      <c r="CE48" s="862"/>
      <c r="CF48" s="862"/>
      <c r="CG48" s="151"/>
      <c r="CH48" s="862"/>
      <c r="CI48" s="151"/>
      <c r="CJ48" s="151"/>
      <c r="CK48" s="151"/>
      <c r="CL48" s="151"/>
      <c r="CM48" s="862"/>
      <c r="CN48" s="862"/>
      <c r="CO48" s="862"/>
      <c r="CP48" s="862"/>
      <c r="CQ48" s="151"/>
      <c r="CR48" s="151"/>
      <c r="CS48" s="151"/>
      <c r="CT48" s="862"/>
      <c r="CU48" s="862"/>
      <c r="CV48" s="862"/>
      <c r="CW48" s="151"/>
      <c r="CX48" s="862"/>
      <c r="CY48" s="151"/>
      <c r="CZ48" s="151"/>
      <c r="DA48" s="151"/>
      <c r="DB48" s="862"/>
      <c r="DC48" s="243"/>
      <c r="DD48" s="862"/>
      <c r="DE48" s="862"/>
      <c r="DF48" s="151"/>
      <c r="DG48" s="151"/>
      <c r="DH48" s="151"/>
      <c r="DI48" s="862"/>
      <c r="DJ48" s="151"/>
      <c r="DK48" s="1002"/>
      <c r="DL48" s="151"/>
      <c r="DM48" s="151"/>
      <c r="DN48" s="862"/>
      <c r="DO48" s="151"/>
      <c r="DP48" s="862"/>
      <c r="DQ48" s="862"/>
      <c r="DR48" s="862"/>
      <c r="DS48" s="862"/>
      <c r="DT48" s="151"/>
      <c r="DU48" s="862"/>
      <c r="DV48" s="862"/>
      <c r="DW48" s="862"/>
      <c r="DX48" s="151"/>
      <c r="DY48" s="151"/>
      <c r="DZ48" s="1164"/>
      <c r="EA48" s="958"/>
      <c r="EB48" s="341"/>
      <c r="EC48" s="819"/>
      <c r="ED48" s="341"/>
    </row>
    <row r="49" spans="1:140" s="342" customFormat="1" ht="14.25" customHeight="1">
      <c r="A49" s="331">
        <v>11</v>
      </c>
      <c r="B49" s="1515" t="s">
        <v>273</v>
      </c>
      <c r="C49" s="1489" t="s">
        <v>370</v>
      </c>
      <c r="D49" s="1266"/>
      <c r="E49" s="1489" t="s">
        <v>240</v>
      </c>
      <c r="F49" s="1137" t="s">
        <v>274</v>
      </c>
      <c r="G49" s="1201" t="s">
        <v>111</v>
      </c>
      <c r="H49" s="1201">
        <v>18.1303740309509</v>
      </c>
      <c r="I49" s="1208"/>
      <c r="J49" s="956">
        <v>23.3</v>
      </c>
      <c r="K49" s="846"/>
      <c r="L49" s="847"/>
      <c r="M49" s="848">
        <v>481</v>
      </c>
      <c r="N49" s="325">
        <v>806</v>
      </c>
      <c r="O49" s="325" t="s">
        <v>41</v>
      </c>
      <c r="P49" s="325" t="s">
        <v>41</v>
      </c>
      <c r="Q49" s="243">
        <f>AK49-AL49</f>
        <v>1091.8147999999999</v>
      </c>
      <c r="R49" s="243">
        <f>Q49-8*(2*AG49*AG49)</f>
        <v>941.01639999999986</v>
      </c>
      <c r="S49" s="266">
        <v>195000</v>
      </c>
      <c r="T49" s="848" t="s">
        <v>41</v>
      </c>
      <c r="U49" s="325">
        <f>0.83*N49</f>
        <v>668.98</v>
      </c>
      <c r="V49" s="243">
        <f>AL49</f>
        <v>77.832578090999959</v>
      </c>
      <c r="W49" s="151">
        <f>V49+8*(2*AG49*AG49)</f>
        <v>228.63097809099995</v>
      </c>
      <c r="X49" s="266">
        <v>195000</v>
      </c>
      <c r="Y49" s="848">
        <f>((M49*R49)+(U49*W49))/(R49+W49)</f>
        <v>517.74445141893216</v>
      </c>
      <c r="Z49" s="325">
        <f t="shared" si="4"/>
        <v>195000</v>
      </c>
      <c r="AA49" s="325">
        <f t="shared" ref="AA49:AA55" si="35">Y49/Z49</f>
        <v>2.6550997508663189E-3</v>
      </c>
      <c r="AB49" s="325">
        <f t="shared" si="6"/>
        <v>806</v>
      </c>
      <c r="AC49" s="849"/>
      <c r="AD49" s="921">
        <v>2000</v>
      </c>
      <c r="AE49" s="895">
        <v>100</v>
      </c>
      <c r="AF49" s="895">
        <v>100.1</v>
      </c>
      <c r="AG49" s="923">
        <v>3.07</v>
      </c>
      <c r="AH49" s="895">
        <v>2.5</v>
      </c>
      <c r="AI49" s="895">
        <f t="shared" si="7"/>
        <v>88.86</v>
      </c>
      <c r="AJ49" s="895">
        <f t="shared" si="8"/>
        <v>88.96</v>
      </c>
      <c r="AK49" s="893">
        <f t="shared" si="27"/>
        <v>1169.6473780909998</v>
      </c>
      <c r="AL49" s="893">
        <f t="shared" si="9"/>
        <v>77.832578090999959</v>
      </c>
      <c r="AM49" s="854">
        <f t="shared" si="10"/>
        <v>481</v>
      </c>
      <c r="AN49" s="855">
        <f t="shared" si="10"/>
        <v>806</v>
      </c>
      <c r="AO49" s="856">
        <f t="shared" si="11"/>
        <v>2.4666666666666665E-3</v>
      </c>
      <c r="AP49" s="857">
        <v>195000</v>
      </c>
      <c r="AQ49" s="924">
        <v>7</v>
      </c>
      <c r="AR49" s="151"/>
      <c r="AS49" s="1163" t="s">
        <v>397</v>
      </c>
      <c r="AT49" s="1163" t="s">
        <v>397</v>
      </c>
      <c r="AU49" s="886"/>
      <c r="AV49" s="888"/>
      <c r="AW49" s="888"/>
      <c r="AX49" s="887"/>
      <c r="AY49" s="862"/>
      <c r="AZ49" s="325"/>
      <c r="BA49" s="151"/>
      <c r="BB49" s="325"/>
      <c r="BC49" s="151"/>
      <c r="BD49" s="151"/>
      <c r="BE49" s="151"/>
      <c r="BF49" s="151"/>
      <c r="BG49" s="243"/>
      <c r="BH49" s="243"/>
      <c r="BI49" s="862"/>
      <c r="BJ49" s="862"/>
      <c r="BK49" s="862"/>
      <c r="BL49" s="862"/>
      <c r="BM49" s="151"/>
      <c r="BN49" s="325"/>
      <c r="BO49" s="889"/>
      <c r="BP49" s="151"/>
      <c r="BQ49" s="151"/>
      <c r="BR49" s="325"/>
      <c r="BS49" s="151"/>
      <c r="BT49" s="151"/>
      <c r="BU49" s="151"/>
      <c r="BV49" s="862"/>
      <c r="BW49" s="862"/>
      <c r="BX49" s="151"/>
      <c r="BY49" s="325"/>
      <c r="BZ49" s="862"/>
      <c r="CA49" s="862"/>
      <c r="CB49" s="862"/>
      <c r="CC49" s="890"/>
      <c r="CD49" s="862"/>
      <c r="CE49" s="862"/>
      <c r="CF49" s="862"/>
      <c r="CG49" s="151"/>
      <c r="CH49" s="862"/>
      <c r="CI49" s="151"/>
      <c r="CJ49" s="151"/>
      <c r="CK49" s="151"/>
      <c r="CL49" s="151"/>
      <c r="CM49" s="862"/>
      <c r="CN49" s="862"/>
      <c r="CO49" s="862"/>
      <c r="CP49" s="862"/>
      <c r="CQ49" s="151"/>
      <c r="CR49" s="151"/>
      <c r="CS49" s="151"/>
      <c r="CT49" s="862"/>
      <c r="CU49" s="862"/>
      <c r="CV49" s="862"/>
      <c r="CW49" s="151"/>
      <c r="CX49" s="862"/>
      <c r="CY49" s="151"/>
      <c r="CZ49" s="151"/>
      <c r="DA49" s="151"/>
      <c r="DB49" s="862"/>
      <c r="DC49" s="243"/>
      <c r="DD49" s="862"/>
      <c r="DE49" s="862"/>
      <c r="DF49" s="151"/>
      <c r="DG49" s="151"/>
      <c r="DH49" s="151"/>
      <c r="DI49" s="862"/>
      <c r="DJ49" s="151"/>
      <c r="DK49" s="1002"/>
      <c r="DL49" s="151"/>
      <c r="DM49" s="151"/>
      <c r="DN49" s="862"/>
      <c r="DO49" s="151"/>
      <c r="DP49" s="862"/>
      <c r="DQ49" s="862"/>
      <c r="DR49" s="862"/>
      <c r="DS49" s="862"/>
      <c r="DT49" s="151"/>
      <c r="DU49" s="862"/>
      <c r="DV49" s="862"/>
      <c r="DW49" s="862"/>
      <c r="DX49" s="151"/>
      <c r="DY49" s="151"/>
      <c r="DZ49" s="1168"/>
      <c r="EA49" s="958"/>
      <c r="EB49" s="341"/>
      <c r="EC49" s="819"/>
      <c r="ED49" s="341"/>
    </row>
    <row r="50" spans="1:140" s="342" customFormat="1" ht="14.25" customHeight="1" thickBot="1">
      <c r="A50" s="331"/>
      <c r="B50" s="1518"/>
      <c r="C50" s="1474"/>
      <c r="D50" s="1261"/>
      <c r="E50" s="1474"/>
      <c r="F50" s="1138" t="s">
        <v>275</v>
      </c>
      <c r="G50" s="1199" t="s">
        <v>111</v>
      </c>
      <c r="H50" s="1204">
        <v>20.903889022334976</v>
      </c>
      <c r="I50" s="1207"/>
      <c r="J50" s="863">
        <v>26.7</v>
      </c>
      <c r="K50" s="864"/>
      <c r="L50" s="865"/>
      <c r="M50" s="866">
        <v>608</v>
      </c>
      <c r="N50" s="235">
        <v>943</v>
      </c>
      <c r="O50" s="235" t="s">
        <v>41</v>
      </c>
      <c r="P50" s="235" t="s">
        <v>41</v>
      </c>
      <c r="Q50" s="299">
        <f>AK50-AL50</f>
        <v>1074.21</v>
      </c>
      <c r="R50" s="299">
        <f>Q50-8*(2*AG50*AG50)</f>
        <v>925.37000000000012</v>
      </c>
      <c r="S50" s="275">
        <v>183500</v>
      </c>
      <c r="T50" s="866" t="s">
        <v>41</v>
      </c>
      <c r="U50" s="235">
        <f>0.83*N50</f>
        <v>782.68999999999994</v>
      </c>
      <c r="V50" s="299">
        <f>AL50</f>
        <v>86.715737975000138</v>
      </c>
      <c r="W50" s="293">
        <f t="shared" si="34"/>
        <v>235.55573797500011</v>
      </c>
      <c r="X50" s="275">
        <v>183500</v>
      </c>
      <c r="Y50" s="235">
        <f>((M50*R50)+(U50*W50))/(R50+W50)</f>
        <v>643.44518871519665</v>
      </c>
      <c r="Z50" s="235">
        <f t="shared" si="4"/>
        <v>183500</v>
      </c>
      <c r="AA50" s="235">
        <f t="shared" si="35"/>
        <v>3.5065132900010715E-3</v>
      </c>
      <c r="AB50" s="235">
        <f t="shared" si="6"/>
        <v>943</v>
      </c>
      <c r="AC50" s="867"/>
      <c r="AD50" s="925">
        <v>2000</v>
      </c>
      <c r="AE50" s="869">
        <v>100.3</v>
      </c>
      <c r="AF50" s="869">
        <v>100</v>
      </c>
      <c r="AG50" s="870">
        <v>3.05</v>
      </c>
      <c r="AH50" s="869">
        <v>3</v>
      </c>
      <c r="AI50" s="869">
        <f t="shared" si="7"/>
        <v>88.2</v>
      </c>
      <c r="AJ50" s="869">
        <f t="shared" si="8"/>
        <v>87.9</v>
      </c>
      <c r="AK50" s="871">
        <f t="shared" si="27"/>
        <v>1160.9257379750002</v>
      </c>
      <c r="AL50" s="871">
        <f t="shared" si="9"/>
        <v>86.715737975000138</v>
      </c>
      <c r="AM50" s="872">
        <f t="shared" si="10"/>
        <v>608</v>
      </c>
      <c r="AN50" s="873">
        <f t="shared" si="10"/>
        <v>943</v>
      </c>
      <c r="AO50" s="874">
        <f t="shared" si="11"/>
        <v>3.3133514986376021E-3</v>
      </c>
      <c r="AP50" s="875">
        <v>183500</v>
      </c>
      <c r="AQ50" s="867">
        <v>7</v>
      </c>
      <c r="AR50" s="151"/>
      <c r="AS50" s="1163" t="s">
        <v>397</v>
      </c>
      <c r="AT50" s="1163" t="s">
        <v>397</v>
      </c>
      <c r="AU50" s="886"/>
      <c r="AV50" s="888"/>
      <c r="AW50" s="888"/>
      <c r="AX50" s="887"/>
      <c r="AY50" s="862"/>
      <c r="AZ50" s="325"/>
      <c r="BA50" s="151"/>
      <c r="BB50" s="325"/>
      <c r="BC50" s="151"/>
      <c r="BD50" s="151"/>
      <c r="BE50" s="151"/>
      <c r="BF50" s="151"/>
      <c r="BG50" s="243"/>
      <c r="BH50" s="243"/>
      <c r="BI50" s="862"/>
      <c r="BJ50" s="862"/>
      <c r="BK50" s="862"/>
      <c r="BL50" s="862"/>
      <c r="BM50" s="151"/>
      <c r="BN50" s="325"/>
      <c r="BO50" s="889"/>
      <c r="BP50" s="151"/>
      <c r="BQ50" s="151"/>
      <c r="BR50" s="325"/>
      <c r="BS50" s="151"/>
      <c r="BT50" s="151"/>
      <c r="BU50" s="151"/>
      <c r="BV50" s="862"/>
      <c r="BW50" s="862"/>
      <c r="BX50" s="151"/>
      <c r="BY50" s="325"/>
      <c r="BZ50" s="862"/>
      <c r="CA50" s="862"/>
      <c r="CB50" s="862"/>
      <c r="CC50" s="890"/>
      <c r="CD50" s="862"/>
      <c r="CE50" s="862"/>
      <c r="CF50" s="862"/>
      <c r="CG50" s="151"/>
      <c r="CH50" s="862"/>
      <c r="CI50" s="151"/>
      <c r="CJ50" s="151"/>
      <c r="CK50" s="151"/>
      <c r="CL50" s="151"/>
      <c r="CM50" s="862"/>
      <c r="CN50" s="862"/>
      <c r="CO50" s="862"/>
      <c r="CP50" s="862"/>
      <c r="CQ50" s="151"/>
      <c r="CR50" s="151"/>
      <c r="CS50" s="151"/>
      <c r="CT50" s="862"/>
      <c r="CU50" s="862"/>
      <c r="CV50" s="862"/>
      <c r="CW50" s="151"/>
      <c r="CX50" s="862"/>
      <c r="CY50" s="151"/>
      <c r="CZ50" s="151"/>
      <c r="DA50" s="151"/>
      <c r="DB50" s="862"/>
      <c r="DC50" s="243"/>
      <c r="DD50" s="862"/>
      <c r="DE50" s="862"/>
      <c r="DF50" s="151"/>
      <c r="DG50" s="151"/>
      <c r="DH50" s="151"/>
      <c r="DI50" s="862"/>
      <c r="DJ50" s="151"/>
      <c r="DK50" s="1002"/>
      <c r="DL50" s="151"/>
      <c r="DM50" s="151"/>
      <c r="DN50" s="862"/>
      <c r="DO50" s="151"/>
      <c r="DP50" s="862"/>
      <c r="DQ50" s="862"/>
      <c r="DR50" s="862"/>
      <c r="DS50" s="862"/>
      <c r="DT50" s="151"/>
      <c r="DU50" s="862"/>
      <c r="DV50" s="862"/>
      <c r="DW50" s="862"/>
      <c r="DX50" s="151"/>
      <c r="DY50" s="151"/>
      <c r="DZ50" s="1168"/>
      <c r="EA50" s="958"/>
      <c r="EB50" s="341"/>
      <c r="EC50" s="819"/>
      <c r="ED50" s="341"/>
    </row>
    <row r="51" spans="1:140" s="342" customFormat="1" ht="14.25" customHeight="1">
      <c r="A51" s="331">
        <v>12</v>
      </c>
      <c r="B51" s="1519" t="s">
        <v>371</v>
      </c>
      <c r="C51" s="1489" t="s">
        <v>364</v>
      </c>
      <c r="D51" s="1266"/>
      <c r="E51" s="1489" t="s">
        <v>240</v>
      </c>
      <c r="F51" s="1469" t="s">
        <v>276</v>
      </c>
      <c r="G51" s="971" t="s">
        <v>277</v>
      </c>
      <c r="H51" s="971"/>
      <c r="I51" s="1212"/>
      <c r="J51" s="956">
        <v>7</v>
      </c>
      <c r="K51" s="846"/>
      <c r="L51" s="327"/>
      <c r="M51" s="972">
        <v>552</v>
      </c>
      <c r="N51" s="325">
        <v>798</v>
      </c>
      <c r="O51" s="325" t="s">
        <v>41</v>
      </c>
      <c r="P51" s="325" t="s">
        <v>41</v>
      </c>
      <c r="Q51" s="862">
        <f>AK51-AL51</f>
        <v>459.59519999999998</v>
      </c>
      <c r="R51" s="325" t="s">
        <v>41</v>
      </c>
      <c r="S51" s="266">
        <v>198000</v>
      </c>
      <c r="T51" s="325">
        <v>723</v>
      </c>
      <c r="U51" s="325" t="s">
        <v>41</v>
      </c>
      <c r="V51" s="862">
        <f>AL51</f>
        <v>50.463988488000069</v>
      </c>
      <c r="W51" s="325" t="s">
        <v>41</v>
      </c>
      <c r="X51" s="325">
        <v>173530</v>
      </c>
      <c r="Y51" s="848">
        <f t="shared" ref="Y51:Y56" si="36">((M51*Q51)+(T51*V51))/(Q51+V51)</f>
        <v>568.91831502345542</v>
      </c>
      <c r="Z51" s="325">
        <f t="shared" si="4"/>
        <v>198000</v>
      </c>
      <c r="AA51" s="325">
        <f t="shared" si="35"/>
        <v>2.8733248233507851E-3</v>
      </c>
      <c r="AB51" s="325">
        <f t="shared" si="6"/>
        <v>798</v>
      </c>
      <c r="AC51" s="849"/>
      <c r="AD51" s="921">
        <v>1200</v>
      </c>
      <c r="AE51" s="923">
        <v>50.24</v>
      </c>
      <c r="AF51" s="923">
        <v>50.18</v>
      </c>
      <c r="AG51" s="923">
        <v>2.76</v>
      </c>
      <c r="AH51" s="923">
        <v>1.53</v>
      </c>
      <c r="AI51" s="923">
        <f>AE51-2*(AG51+AH51)</f>
        <v>41.660000000000004</v>
      </c>
      <c r="AJ51" s="923">
        <f>AF51-2*(AG51+AH51)</f>
        <v>41.6</v>
      </c>
      <c r="AK51" s="893">
        <f t="shared" si="27"/>
        <v>510.05918848800002</v>
      </c>
      <c r="AL51" s="894">
        <f t="shared" si="9"/>
        <v>50.463988488000069</v>
      </c>
      <c r="AM51" s="854">
        <f t="shared" si="10"/>
        <v>552</v>
      </c>
      <c r="AN51" s="855">
        <f t="shared" si="10"/>
        <v>798</v>
      </c>
      <c r="AO51" s="856">
        <f t="shared" si="11"/>
        <v>2.787878787878788E-3</v>
      </c>
      <c r="AP51" s="857">
        <v>198000</v>
      </c>
      <c r="AQ51" s="924">
        <v>7</v>
      </c>
      <c r="AR51" s="151"/>
      <c r="AS51" s="1163" t="s">
        <v>397</v>
      </c>
      <c r="AT51" s="1163" t="s">
        <v>397</v>
      </c>
      <c r="AU51" s="886"/>
      <c r="AV51" s="888"/>
      <c r="AW51" s="888"/>
      <c r="AX51" s="887"/>
      <c r="AY51" s="862"/>
      <c r="AZ51" s="325"/>
      <c r="BA51" s="151"/>
      <c r="BB51" s="325"/>
      <c r="BC51" s="151"/>
      <c r="BD51" s="151"/>
      <c r="BE51" s="151"/>
      <c r="BF51" s="151"/>
      <c r="BG51" s="243"/>
      <c r="BH51" s="243"/>
      <c r="BI51" s="862"/>
      <c r="BJ51" s="862"/>
      <c r="BK51" s="862"/>
      <c r="BL51" s="862"/>
      <c r="BM51" s="151"/>
      <c r="BN51" s="325"/>
      <c r="BO51" s="889"/>
      <c r="BP51" s="151"/>
      <c r="BQ51" s="151"/>
      <c r="BR51" s="325"/>
      <c r="BS51" s="151"/>
      <c r="BT51" s="151"/>
      <c r="BU51" s="151"/>
      <c r="BV51" s="862"/>
      <c r="BW51" s="862"/>
      <c r="BX51" s="151"/>
      <c r="BY51" s="325"/>
      <c r="BZ51" s="862"/>
      <c r="CA51" s="862"/>
      <c r="CB51" s="862"/>
      <c r="CC51" s="890"/>
      <c r="CD51" s="862"/>
      <c r="CE51" s="862"/>
      <c r="CF51" s="862"/>
      <c r="CG51" s="151"/>
      <c r="CH51" s="862"/>
      <c r="CI51" s="151"/>
      <c r="CJ51" s="151"/>
      <c r="CK51" s="151"/>
      <c r="CL51" s="151"/>
      <c r="CM51" s="862"/>
      <c r="CN51" s="862"/>
      <c r="CO51" s="862"/>
      <c r="CP51" s="862"/>
      <c r="CQ51" s="151"/>
      <c r="CR51" s="151"/>
      <c r="CS51" s="151"/>
      <c r="CT51" s="862"/>
      <c r="CU51" s="862"/>
      <c r="CV51" s="862"/>
      <c r="CW51" s="151"/>
      <c r="CX51" s="862"/>
      <c r="CY51" s="151"/>
      <c r="CZ51" s="151"/>
      <c r="DA51" s="151"/>
      <c r="DB51" s="862"/>
      <c r="DC51" s="243"/>
      <c r="DD51" s="862"/>
      <c r="DE51" s="862"/>
      <c r="DF51" s="151"/>
      <c r="DG51" s="151"/>
      <c r="DH51" s="151"/>
      <c r="DI51" s="862"/>
      <c r="DJ51" s="151"/>
      <c r="DK51" s="1002"/>
      <c r="DL51" s="151"/>
      <c r="DM51" s="151"/>
      <c r="DN51" s="862"/>
      <c r="DO51" s="151"/>
      <c r="DP51" s="862"/>
      <c r="DQ51" s="862"/>
      <c r="DR51" s="862"/>
      <c r="DS51" s="862"/>
      <c r="DT51" s="151"/>
      <c r="DU51" s="862"/>
      <c r="DV51" s="862"/>
      <c r="DW51" s="862"/>
      <c r="DX51" s="151"/>
      <c r="DY51" s="151"/>
      <c r="DZ51" s="341"/>
      <c r="EA51" s="958"/>
      <c r="EB51" s="341"/>
      <c r="EC51" s="819"/>
      <c r="ED51" s="341"/>
    </row>
    <row r="52" spans="1:140" s="342" customFormat="1" ht="14.25" customHeight="1">
      <c r="A52" s="331"/>
      <c r="B52" s="1520"/>
      <c r="C52" s="1473"/>
      <c r="D52" s="1260"/>
      <c r="E52" s="1473"/>
      <c r="F52" s="1470"/>
      <c r="G52" s="973" t="s">
        <v>278</v>
      </c>
      <c r="H52" s="973"/>
      <c r="I52" s="1213"/>
      <c r="J52" s="845">
        <v>8.74</v>
      </c>
      <c r="K52" s="846"/>
      <c r="L52" s="327"/>
      <c r="M52" s="972">
        <v>483</v>
      </c>
      <c r="N52" s="325">
        <v>745</v>
      </c>
      <c r="O52" s="325" t="s">
        <v>41</v>
      </c>
      <c r="P52" s="325" t="s">
        <v>41</v>
      </c>
      <c r="Q52" s="862">
        <f t="shared" ref="Q52:Q71" si="37">AK52-AL52</f>
        <v>534.78719999999998</v>
      </c>
      <c r="R52" s="325" t="s">
        <v>41</v>
      </c>
      <c r="S52" s="266">
        <v>197730</v>
      </c>
      <c r="T52" s="325">
        <v>614</v>
      </c>
      <c r="U52" s="325" t="s">
        <v>41</v>
      </c>
      <c r="V52" s="862">
        <f>AL52</f>
        <v>85.809703418999959</v>
      </c>
      <c r="W52" s="325" t="s">
        <v>41</v>
      </c>
      <c r="X52" s="325">
        <v>193440</v>
      </c>
      <c r="Y52" s="848">
        <f t="shared" si="36"/>
        <v>501.11332136199763</v>
      </c>
      <c r="Z52" s="325">
        <f t="shared" si="4"/>
        <v>197730</v>
      </c>
      <c r="AA52" s="325">
        <f t="shared" si="35"/>
        <v>2.5343312666868843E-3</v>
      </c>
      <c r="AB52" s="325">
        <f t="shared" si="6"/>
        <v>745</v>
      </c>
      <c r="AC52" s="849"/>
      <c r="AD52" s="928">
        <v>1200</v>
      </c>
      <c r="AE52" s="852">
        <v>60.63</v>
      </c>
      <c r="AF52" s="852">
        <v>60.37</v>
      </c>
      <c r="AG52" s="852">
        <v>2.79</v>
      </c>
      <c r="AH52" s="852">
        <v>3.5</v>
      </c>
      <c r="AI52" s="852">
        <f t="shared" si="7"/>
        <v>48.050000000000004</v>
      </c>
      <c r="AJ52" s="852">
        <f t="shared" si="8"/>
        <v>47.79</v>
      </c>
      <c r="AK52" s="853">
        <f t="shared" si="27"/>
        <v>620.596903419</v>
      </c>
      <c r="AL52" s="880">
        <f t="shared" si="9"/>
        <v>85.809703418999959</v>
      </c>
      <c r="AM52" s="881">
        <f t="shared" si="10"/>
        <v>483</v>
      </c>
      <c r="AN52" s="882">
        <f t="shared" si="10"/>
        <v>745</v>
      </c>
      <c r="AO52" s="883">
        <f t="shared" si="11"/>
        <v>2.4427249279320284E-3</v>
      </c>
      <c r="AP52" s="957">
        <v>197730</v>
      </c>
      <c r="AQ52" s="849">
        <v>7</v>
      </c>
      <c r="AR52" s="151"/>
      <c r="AS52" s="1163" t="s">
        <v>397</v>
      </c>
      <c r="AT52" s="1163" t="s">
        <v>397</v>
      </c>
      <c r="AU52" s="886"/>
      <c r="AV52" s="888"/>
      <c r="AW52" s="888"/>
      <c r="AX52" s="887"/>
      <c r="AY52" s="862"/>
      <c r="AZ52" s="325"/>
      <c r="BA52" s="151"/>
      <c r="BB52" s="325"/>
      <c r="BC52" s="151"/>
      <c r="BD52" s="151"/>
      <c r="BE52" s="151"/>
      <c r="BF52" s="151"/>
      <c r="BG52" s="243"/>
      <c r="BH52" s="243"/>
      <c r="BI52" s="862"/>
      <c r="BJ52" s="862"/>
      <c r="BK52" s="862"/>
      <c r="BL52" s="862"/>
      <c r="BM52" s="151"/>
      <c r="BN52" s="325"/>
      <c r="BO52" s="889"/>
      <c r="BP52" s="151"/>
      <c r="BQ52" s="151"/>
      <c r="BR52" s="325"/>
      <c r="BS52" s="151"/>
      <c r="BT52" s="151"/>
      <c r="BU52" s="151"/>
      <c r="BV52" s="862"/>
      <c r="BW52" s="862"/>
      <c r="BX52" s="151"/>
      <c r="BY52" s="325"/>
      <c r="BZ52" s="862"/>
      <c r="CA52" s="862"/>
      <c r="CB52" s="862"/>
      <c r="CC52" s="890"/>
      <c r="CD52" s="862"/>
      <c r="CE52" s="862"/>
      <c r="CF52" s="862"/>
      <c r="CG52" s="151"/>
      <c r="CH52" s="862"/>
      <c r="CI52" s="151"/>
      <c r="CJ52" s="151"/>
      <c r="CK52" s="151"/>
      <c r="CL52" s="151"/>
      <c r="CM52" s="862"/>
      <c r="CN52" s="862"/>
      <c r="CO52" s="862"/>
      <c r="CP52" s="862"/>
      <c r="CQ52" s="151"/>
      <c r="CR52" s="151"/>
      <c r="CS52" s="151"/>
      <c r="CT52" s="862"/>
      <c r="CU52" s="862"/>
      <c r="CV52" s="862"/>
      <c r="CW52" s="151"/>
      <c r="CX52" s="862"/>
      <c r="CY52" s="151"/>
      <c r="CZ52" s="151"/>
      <c r="DA52" s="151"/>
      <c r="DB52" s="862"/>
      <c r="DC52" s="243"/>
      <c r="DD52" s="862"/>
      <c r="DE52" s="862"/>
      <c r="DF52" s="151"/>
      <c r="DG52" s="151"/>
      <c r="DH52" s="151"/>
      <c r="DI52" s="862"/>
      <c r="DJ52" s="151"/>
      <c r="DK52" s="1002"/>
      <c r="DL52" s="151"/>
      <c r="DM52" s="151"/>
      <c r="DN52" s="862"/>
      <c r="DO52" s="151"/>
      <c r="DP52" s="862"/>
      <c r="DQ52" s="862"/>
      <c r="DR52" s="862"/>
      <c r="DS52" s="862"/>
      <c r="DT52" s="151"/>
      <c r="DU52" s="862"/>
      <c r="DV52" s="862"/>
      <c r="DW52" s="862"/>
      <c r="DX52" s="151"/>
      <c r="DY52" s="151"/>
      <c r="DZ52" s="341"/>
      <c r="EA52" s="958"/>
      <c r="EB52" s="341"/>
      <c r="EC52" s="819"/>
      <c r="ED52" s="341"/>
    </row>
    <row r="53" spans="1:140" s="342" customFormat="1" ht="14.25" customHeight="1">
      <c r="A53" s="331"/>
      <c r="B53" s="1520"/>
      <c r="C53" s="1473"/>
      <c r="D53" s="1260"/>
      <c r="E53" s="1473"/>
      <c r="F53" s="1470"/>
      <c r="G53" s="973" t="s">
        <v>111</v>
      </c>
      <c r="H53" s="973"/>
      <c r="I53" s="1213"/>
      <c r="J53" s="845">
        <v>18.77</v>
      </c>
      <c r="K53" s="846"/>
      <c r="L53" s="327"/>
      <c r="M53" s="972">
        <v>419</v>
      </c>
      <c r="N53" s="325">
        <v>725</v>
      </c>
      <c r="O53" s="325" t="s">
        <v>41</v>
      </c>
      <c r="P53" s="325" t="s">
        <v>41</v>
      </c>
      <c r="Q53" s="862">
        <f t="shared" si="37"/>
        <v>1001.5784</v>
      </c>
      <c r="R53" s="325" t="s">
        <v>41</v>
      </c>
      <c r="S53" s="266">
        <v>201300</v>
      </c>
      <c r="T53" s="325">
        <v>694</v>
      </c>
      <c r="U53" s="325" t="s">
        <v>41</v>
      </c>
      <c r="V53" s="862">
        <f t="shared" ref="V53:V71" si="38">AL53</f>
        <v>61.484686207999971</v>
      </c>
      <c r="W53" s="325" t="s">
        <v>41</v>
      </c>
      <c r="X53" s="325">
        <v>181440</v>
      </c>
      <c r="Y53" s="848">
        <f t="shared" si="36"/>
        <v>434.90525428506106</v>
      </c>
      <c r="Z53" s="325">
        <f t="shared" si="4"/>
        <v>201300</v>
      </c>
      <c r="AA53" s="325">
        <f t="shared" si="35"/>
        <v>2.1604831310733288E-3</v>
      </c>
      <c r="AB53" s="325">
        <f t="shared" si="6"/>
        <v>725</v>
      </c>
      <c r="AC53" s="849"/>
      <c r="AD53" s="928">
        <v>1200</v>
      </c>
      <c r="AE53" s="852">
        <v>99.93</v>
      </c>
      <c r="AF53" s="852">
        <v>99.85</v>
      </c>
      <c r="AG53" s="852">
        <v>2.78</v>
      </c>
      <c r="AH53" s="852">
        <v>2.13</v>
      </c>
      <c r="AI53" s="852">
        <f t="shared" si="7"/>
        <v>90.110000000000014</v>
      </c>
      <c r="AJ53" s="852">
        <f t="shared" si="8"/>
        <v>90.03</v>
      </c>
      <c r="AK53" s="853">
        <f t="shared" si="27"/>
        <v>1063.063086208</v>
      </c>
      <c r="AL53" s="880">
        <f t="shared" si="9"/>
        <v>61.484686207999971</v>
      </c>
      <c r="AM53" s="881">
        <f t="shared" si="10"/>
        <v>419</v>
      </c>
      <c r="AN53" s="882">
        <f t="shared" si="10"/>
        <v>725</v>
      </c>
      <c r="AO53" s="883">
        <f t="shared" si="11"/>
        <v>2.08147044212618E-3</v>
      </c>
      <c r="AP53" s="957">
        <v>201300</v>
      </c>
      <c r="AQ53" s="849">
        <v>7</v>
      </c>
      <c r="AR53" s="151"/>
      <c r="AS53" s="1163" t="s">
        <v>397</v>
      </c>
      <c r="AT53" s="1163" t="s">
        <v>397</v>
      </c>
      <c r="AU53" s="886"/>
      <c r="AV53" s="888"/>
      <c r="AW53" s="888"/>
      <c r="AX53" s="887"/>
      <c r="AY53" s="862"/>
      <c r="AZ53" s="325"/>
      <c r="BA53" s="151"/>
      <c r="BB53" s="325"/>
      <c r="BC53" s="151"/>
      <c r="BD53" s="151"/>
      <c r="BE53" s="151"/>
      <c r="BF53" s="151"/>
      <c r="BG53" s="243"/>
      <c r="BH53" s="243"/>
      <c r="BI53" s="862"/>
      <c r="BJ53" s="862"/>
      <c r="BK53" s="862"/>
      <c r="BL53" s="862"/>
      <c r="BM53" s="151"/>
      <c r="BN53" s="325"/>
      <c r="BO53" s="889"/>
      <c r="BP53" s="151"/>
      <c r="BQ53" s="151"/>
      <c r="BR53" s="325"/>
      <c r="BS53" s="151"/>
      <c r="BT53" s="151"/>
      <c r="BU53" s="151"/>
      <c r="BV53" s="862"/>
      <c r="BW53" s="862"/>
      <c r="BX53" s="151"/>
      <c r="BY53" s="325"/>
      <c r="BZ53" s="862"/>
      <c r="CA53" s="862"/>
      <c r="CB53" s="862"/>
      <c r="CC53" s="890"/>
      <c r="CD53" s="862"/>
      <c r="CE53" s="862"/>
      <c r="CF53" s="862"/>
      <c r="CG53" s="151"/>
      <c r="CH53" s="862"/>
      <c r="CI53" s="151"/>
      <c r="CJ53" s="151"/>
      <c r="CK53" s="151"/>
      <c r="CL53" s="151"/>
      <c r="CM53" s="862"/>
      <c r="CN53" s="862"/>
      <c r="CO53" s="862"/>
      <c r="CP53" s="862"/>
      <c r="CQ53" s="151"/>
      <c r="CR53" s="151"/>
      <c r="CS53" s="151"/>
      <c r="CT53" s="862"/>
      <c r="CU53" s="862"/>
      <c r="CV53" s="862"/>
      <c r="CW53" s="151"/>
      <c r="CX53" s="862"/>
      <c r="CY53" s="151"/>
      <c r="CZ53" s="151"/>
      <c r="DA53" s="151"/>
      <c r="DB53" s="862"/>
      <c r="DC53" s="243"/>
      <c r="DD53" s="862"/>
      <c r="DE53" s="862"/>
      <c r="DF53" s="151"/>
      <c r="DG53" s="151"/>
      <c r="DH53" s="151"/>
      <c r="DI53" s="862"/>
      <c r="DJ53" s="151"/>
      <c r="DK53" s="1002"/>
      <c r="DL53" s="151"/>
      <c r="DM53" s="151"/>
      <c r="DN53" s="862"/>
      <c r="DO53" s="151"/>
      <c r="DP53" s="862"/>
      <c r="DQ53" s="862"/>
      <c r="DR53" s="862"/>
      <c r="DS53" s="862"/>
      <c r="DT53" s="151"/>
      <c r="DU53" s="862"/>
      <c r="DV53" s="862"/>
      <c r="DW53" s="862"/>
      <c r="DX53" s="151"/>
      <c r="DY53" s="151"/>
      <c r="DZ53" s="341"/>
      <c r="EA53" s="958"/>
      <c r="EB53" s="341"/>
      <c r="EC53" s="819"/>
      <c r="ED53" s="341"/>
    </row>
    <row r="54" spans="1:140" s="342" customFormat="1" ht="14.25" customHeight="1">
      <c r="A54" s="331"/>
      <c r="B54" s="1520"/>
      <c r="C54" s="1473"/>
      <c r="D54" s="1260"/>
      <c r="E54" s="1473"/>
      <c r="F54" s="1470"/>
      <c r="G54" s="973" t="s">
        <v>279</v>
      </c>
      <c r="H54" s="973"/>
      <c r="I54" s="1213"/>
      <c r="J54" s="845">
        <v>7.99</v>
      </c>
      <c r="K54" s="846"/>
      <c r="L54" s="327"/>
      <c r="M54" s="972">
        <v>538</v>
      </c>
      <c r="N54" s="325">
        <v>753</v>
      </c>
      <c r="O54" s="325" t="s">
        <v>41</v>
      </c>
      <c r="P54" s="325" t="s">
        <v>41</v>
      </c>
      <c r="Q54" s="862">
        <f t="shared" si="37"/>
        <v>448.74500000000006</v>
      </c>
      <c r="R54" s="325" t="s">
        <v>41</v>
      </c>
      <c r="S54" s="266">
        <v>191690</v>
      </c>
      <c r="T54" s="325">
        <v>741</v>
      </c>
      <c r="U54" s="325" t="s">
        <v>41</v>
      </c>
      <c r="V54" s="862">
        <f t="shared" si="38"/>
        <v>56.242314974999942</v>
      </c>
      <c r="W54" s="325" t="s">
        <v>41</v>
      </c>
      <c r="X54" s="325">
        <v>198530</v>
      </c>
      <c r="Y54" s="848">
        <f t="shared" si="36"/>
        <v>560.60886481968396</v>
      </c>
      <c r="Z54" s="325">
        <f t="shared" si="4"/>
        <v>191690</v>
      </c>
      <c r="AA54" s="325">
        <f t="shared" si="35"/>
        <v>2.9245597830856278E-3</v>
      </c>
      <c r="AB54" s="325">
        <f t="shared" si="6"/>
        <v>753</v>
      </c>
      <c r="AC54" s="849"/>
      <c r="AD54" s="928">
        <v>1200</v>
      </c>
      <c r="AE54" s="852">
        <v>60.11</v>
      </c>
      <c r="AF54" s="852">
        <v>40</v>
      </c>
      <c r="AG54" s="852">
        <v>2.75</v>
      </c>
      <c r="AH54" s="852">
        <v>1.88</v>
      </c>
      <c r="AI54" s="852">
        <f t="shared" si="7"/>
        <v>50.85</v>
      </c>
      <c r="AJ54" s="852">
        <f t="shared" si="8"/>
        <v>30.740000000000002</v>
      </c>
      <c r="AK54" s="853">
        <f t="shared" si="27"/>
        <v>504.987314975</v>
      </c>
      <c r="AL54" s="880">
        <f t="shared" si="9"/>
        <v>56.242314974999942</v>
      </c>
      <c r="AM54" s="881">
        <f t="shared" si="10"/>
        <v>538</v>
      </c>
      <c r="AN54" s="882">
        <f t="shared" si="10"/>
        <v>753</v>
      </c>
      <c r="AO54" s="883">
        <f t="shared" si="11"/>
        <v>2.8066148468882048E-3</v>
      </c>
      <c r="AP54" s="957">
        <v>191690</v>
      </c>
      <c r="AQ54" s="849">
        <v>7</v>
      </c>
      <c r="AR54" s="151"/>
      <c r="AS54" s="1163" t="s">
        <v>397</v>
      </c>
      <c r="AT54" s="1163" t="s">
        <v>397</v>
      </c>
      <c r="AU54" s="886"/>
      <c r="AV54" s="888"/>
      <c r="AW54" s="888"/>
      <c r="AX54" s="887"/>
      <c r="AY54" s="862"/>
      <c r="AZ54" s="325"/>
      <c r="BA54" s="151"/>
      <c r="BB54" s="325"/>
      <c r="BC54" s="151"/>
      <c r="BD54" s="151"/>
      <c r="BE54" s="151"/>
      <c r="BF54" s="151"/>
      <c r="BG54" s="243"/>
      <c r="BH54" s="243"/>
      <c r="BI54" s="862"/>
      <c r="BJ54" s="862"/>
      <c r="BK54" s="862"/>
      <c r="BL54" s="862"/>
      <c r="BM54" s="151"/>
      <c r="BN54" s="325"/>
      <c r="BO54" s="889"/>
      <c r="BP54" s="151"/>
      <c r="BQ54" s="151"/>
      <c r="BR54" s="325"/>
      <c r="BS54" s="151"/>
      <c r="BT54" s="151"/>
      <c r="BU54" s="151"/>
      <c r="BV54" s="862"/>
      <c r="BW54" s="862"/>
      <c r="BX54" s="151"/>
      <c r="BY54" s="325"/>
      <c r="BZ54" s="862"/>
      <c r="CA54" s="862"/>
      <c r="CB54" s="862"/>
      <c r="CC54" s="890"/>
      <c r="CD54" s="862"/>
      <c r="CE54" s="862"/>
      <c r="CF54" s="862"/>
      <c r="CG54" s="151"/>
      <c r="CH54" s="862"/>
      <c r="CI54" s="151"/>
      <c r="CJ54" s="151"/>
      <c r="CK54" s="151"/>
      <c r="CL54" s="151"/>
      <c r="CM54" s="862"/>
      <c r="CN54" s="862"/>
      <c r="CO54" s="862"/>
      <c r="CP54" s="862"/>
      <c r="CQ54" s="151"/>
      <c r="CR54" s="151"/>
      <c r="CS54" s="151"/>
      <c r="CT54" s="862"/>
      <c r="CU54" s="862"/>
      <c r="CV54" s="862"/>
      <c r="CW54" s="151"/>
      <c r="CX54" s="862"/>
      <c r="CY54" s="151"/>
      <c r="CZ54" s="151"/>
      <c r="DA54" s="151"/>
      <c r="DB54" s="862"/>
      <c r="DC54" s="243"/>
      <c r="DD54" s="862"/>
      <c r="DE54" s="862"/>
      <c r="DF54" s="151"/>
      <c r="DG54" s="151"/>
      <c r="DH54" s="151"/>
      <c r="DI54" s="862"/>
      <c r="DJ54" s="151"/>
      <c r="DK54" s="1002"/>
      <c r="DL54" s="151"/>
      <c r="DM54" s="151"/>
      <c r="DN54" s="862"/>
      <c r="DO54" s="151"/>
      <c r="DP54" s="862"/>
      <c r="DQ54" s="862"/>
      <c r="DR54" s="862"/>
      <c r="DS54" s="862"/>
      <c r="DT54" s="151"/>
      <c r="DU54" s="862"/>
      <c r="DV54" s="862"/>
      <c r="DW54" s="862"/>
      <c r="DX54" s="151"/>
      <c r="DY54" s="151"/>
      <c r="DZ54" s="341"/>
      <c r="EA54" s="958"/>
      <c r="EB54" s="341"/>
      <c r="EC54" s="819"/>
      <c r="ED54" s="341"/>
    </row>
    <row r="55" spans="1:140" s="342" customFormat="1" ht="14.25" customHeight="1" thickBot="1">
      <c r="A55" s="331"/>
      <c r="B55" s="1521"/>
      <c r="C55" s="1474"/>
      <c r="D55" s="1261"/>
      <c r="E55" s="1474"/>
      <c r="F55" s="1471"/>
      <c r="G55" s="974" t="s">
        <v>280</v>
      </c>
      <c r="H55" s="974"/>
      <c r="I55" s="1214"/>
      <c r="J55" s="975">
        <v>5.69</v>
      </c>
      <c r="K55" s="976"/>
      <c r="L55" s="977"/>
      <c r="M55" s="978">
        <v>538</v>
      </c>
      <c r="N55" s="979">
        <v>753</v>
      </c>
      <c r="O55" s="979" t="s">
        <v>41</v>
      </c>
      <c r="P55" s="979" t="s">
        <v>41</v>
      </c>
      <c r="Q55" s="980">
        <f t="shared" si="37"/>
        <v>448.41500000000002</v>
      </c>
      <c r="R55" s="979" t="s">
        <v>41</v>
      </c>
      <c r="S55" s="981">
        <v>191690</v>
      </c>
      <c r="T55" s="979">
        <v>741</v>
      </c>
      <c r="U55" s="979" t="s">
        <v>41</v>
      </c>
      <c r="V55" s="980">
        <f t="shared" si="38"/>
        <v>56.242314974999999</v>
      </c>
      <c r="W55" s="979" t="s">
        <v>41</v>
      </c>
      <c r="X55" s="979">
        <v>198530</v>
      </c>
      <c r="Y55" s="982">
        <f t="shared" si="36"/>
        <v>560.62364896165354</v>
      </c>
      <c r="Z55" s="979">
        <f t="shared" si="4"/>
        <v>191690</v>
      </c>
      <c r="AA55" s="979">
        <f t="shared" si="35"/>
        <v>2.9246369083502192E-3</v>
      </c>
      <c r="AB55" s="979">
        <f t="shared" si="6"/>
        <v>753</v>
      </c>
      <c r="AC55" s="983"/>
      <c r="AD55" s="984">
        <v>1200</v>
      </c>
      <c r="AE55" s="985">
        <v>39.950000000000003</v>
      </c>
      <c r="AF55" s="985">
        <v>60.1</v>
      </c>
      <c r="AG55" s="985">
        <v>2.75</v>
      </c>
      <c r="AH55" s="985">
        <v>1.88</v>
      </c>
      <c r="AI55" s="985">
        <f t="shared" si="7"/>
        <v>30.690000000000005</v>
      </c>
      <c r="AJ55" s="985">
        <f t="shared" si="8"/>
        <v>50.84</v>
      </c>
      <c r="AK55" s="986">
        <f t="shared" si="27"/>
        <v>504.65731497500002</v>
      </c>
      <c r="AL55" s="987">
        <f t="shared" si="9"/>
        <v>56.242314974999999</v>
      </c>
      <c r="AM55" s="988">
        <f t="shared" si="10"/>
        <v>538</v>
      </c>
      <c r="AN55" s="989">
        <f t="shared" si="10"/>
        <v>753</v>
      </c>
      <c r="AO55" s="990">
        <f t="shared" si="11"/>
        <v>2.8066148468882048E-3</v>
      </c>
      <c r="AP55" s="991">
        <v>191690</v>
      </c>
      <c r="AQ55" s="983">
        <v>7</v>
      </c>
      <c r="AR55" s="151"/>
      <c r="AS55" s="1163" t="s">
        <v>397</v>
      </c>
      <c r="AT55" s="1163" t="s">
        <v>397</v>
      </c>
      <c r="AU55" s="886"/>
      <c r="AV55" s="888"/>
      <c r="AW55" s="888"/>
      <c r="AX55" s="887"/>
      <c r="AY55" s="862"/>
      <c r="AZ55" s="325"/>
      <c r="BA55" s="151"/>
      <c r="BB55" s="325"/>
      <c r="BC55" s="151"/>
      <c r="BD55" s="151"/>
      <c r="BE55" s="151"/>
      <c r="BF55" s="151"/>
      <c r="BG55" s="243"/>
      <c r="BH55" s="243"/>
      <c r="BI55" s="862"/>
      <c r="BJ55" s="862"/>
      <c r="BK55" s="862"/>
      <c r="BL55" s="862"/>
      <c r="BM55" s="151"/>
      <c r="BN55" s="325"/>
      <c r="BO55" s="889"/>
      <c r="BP55" s="151"/>
      <c r="BQ55" s="151"/>
      <c r="BR55" s="325"/>
      <c r="BS55" s="151"/>
      <c r="BT55" s="151"/>
      <c r="BU55" s="151"/>
      <c r="BV55" s="862"/>
      <c r="BW55" s="862"/>
      <c r="BX55" s="151"/>
      <c r="BY55" s="325"/>
      <c r="BZ55" s="862"/>
      <c r="CA55" s="862"/>
      <c r="CB55" s="862"/>
      <c r="CC55" s="890"/>
      <c r="CD55" s="862"/>
      <c r="CE55" s="862"/>
      <c r="CF55" s="862"/>
      <c r="CG55" s="151"/>
      <c r="CH55" s="862"/>
      <c r="CI55" s="151"/>
      <c r="CJ55" s="151"/>
      <c r="CK55" s="151"/>
      <c r="CL55" s="151"/>
      <c r="CM55" s="862"/>
      <c r="CN55" s="862"/>
      <c r="CO55" s="862"/>
      <c r="CP55" s="862"/>
      <c r="CQ55" s="151"/>
      <c r="CR55" s="151"/>
      <c r="CS55" s="151"/>
      <c r="CT55" s="862"/>
      <c r="CU55" s="862"/>
      <c r="CV55" s="862"/>
      <c r="CW55" s="151"/>
      <c r="CX55" s="862"/>
      <c r="CY55" s="151"/>
      <c r="CZ55" s="151"/>
      <c r="DA55" s="151"/>
      <c r="DB55" s="862"/>
      <c r="DC55" s="243"/>
      <c r="DD55" s="862"/>
      <c r="DE55" s="862"/>
      <c r="DF55" s="151"/>
      <c r="DG55" s="151"/>
      <c r="DH55" s="151"/>
      <c r="DI55" s="862"/>
      <c r="DJ55" s="151"/>
      <c r="DK55" s="1002"/>
      <c r="DL55" s="151"/>
      <c r="DM55" s="151"/>
      <c r="DN55" s="862"/>
      <c r="DO55" s="151"/>
      <c r="DP55" s="862"/>
      <c r="DQ55" s="862"/>
      <c r="DR55" s="862"/>
      <c r="DS55" s="862"/>
      <c r="DT55" s="151"/>
      <c r="DU55" s="862"/>
      <c r="DV55" s="862"/>
      <c r="DW55" s="862"/>
      <c r="DX55" s="151"/>
      <c r="DY55" s="151"/>
      <c r="DZ55" s="341"/>
      <c r="EA55" s="958"/>
      <c r="EB55" s="341"/>
      <c r="EC55" s="819"/>
      <c r="ED55" s="341"/>
    </row>
    <row r="56" spans="1:140" s="342" customFormat="1" ht="14.25" customHeight="1">
      <c r="A56" s="331">
        <v>13</v>
      </c>
      <c r="B56" s="1517" t="s">
        <v>372</v>
      </c>
      <c r="C56" s="1467" t="s">
        <v>364</v>
      </c>
      <c r="D56" s="1257"/>
      <c r="E56" s="1467" t="s">
        <v>240</v>
      </c>
      <c r="F56" s="1467" t="s">
        <v>281</v>
      </c>
      <c r="G56" s="992" t="s">
        <v>282</v>
      </c>
      <c r="H56" s="992"/>
      <c r="I56" s="1215"/>
      <c r="J56" s="993">
        <v>39.1</v>
      </c>
      <c r="K56" s="846"/>
      <c r="L56" s="847"/>
      <c r="M56" s="325">
        <v>586</v>
      </c>
      <c r="N56" s="325">
        <v>761</v>
      </c>
      <c r="O56" s="325" t="s">
        <v>41</v>
      </c>
      <c r="P56" s="325" t="s">
        <v>41</v>
      </c>
      <c r="Q56" s="862">
        <f t="shared" si="37"/>
        <v>1367.4528</v>
      </c>
      <c r="R56" s="325" t="s">
        <v>41</v>
      </c>
      <c r="S56" s="325">
        <v>198771</v>
      </c>
      <c r="T56" s="848">
        <v>811</v>
      </c>
      <c r="U56" s="325" t="s">
        <v>41</v>
      </c>
      <c r="V56" s="862">
        <f t="shared" si="38"/>
        <v>141.86917785600008</v>
      </c>
      <c r="W56" s="325" t="s">
        <v>41</v>
      </c>
      <c r="X56" s="325">
        <v>206000</v>
      </c>
      <c r="Y56" s="848">
        <f t="shared" si="36"/>
        <v>607.14894335729696</v>
      </c>
      <c r="Z56" s="325">
        <f>S56</f>
        <v>198771</v>
      </c>
      <c r="AA56" s="325">
        <f t="shared" ref="AA56:AA71" si="39">Y56/Z56</f>
        <v>3.0545147096774526E-3</v>
      </c>
      <c r="AB56" s="325">
        <f t="shared" si="6"/>
        <v>761</v>
      </c>
      <c r="AC56" s="849"/>
      <c r="AD56" s="994">
        <v>1100</v>
      </c>
      <c r="AE56" s="995">
        <v>102.3</v>
      </c>
      <c r="AF56" s="996">
        <v>103</v>
      </c>
      <c r="AG56" s="995">
        <v>3.92</v>
      </c>
      <c r="AH56" s="996">
        <v>3.8</v>
      </c>
      <c r="AI56" s="996">
        <f t="shared" si="7"/>
        <v>86.86</v>
      </c>
      <c r="AJ56" s="996">
        <f t="shared" si="8"/>
        <v>87.56</v>
      </c>
      <c r="AK56" s="996">
        <f t="shared" si="27"/>
        <v>1509.3219778560001</v>
      </c>
      <c r="AL56" s="996">
        <f t="shared" si="9"/>
        <v>141.86917785600008</v>
      </c>
      <c r="AM56" s="881">
        <f t="shared" si="10"/>
        <v>586</v>
      </c>
      <c r="AN56" s="882">
        <f t="shared" si="10"/>
        <v>761</v>
      </c>
      <c r="AO56" s="997">
        <f t="shared" si="11"/>
        <v>2.9481161738885452E-3</v>
      </c>
      <c r="AP56" s="998">
        <v>198771</v>
      </c>
      <c r="AQ56" s="885">
        <v>7</v>
      </c>
      <c r="AR56" s="151"/>
      <c r="AS56" s="1163" t="s">
        <v>397</v>
      </c>
      <c r="AT56" s="1163" t="s">
        <v>397</v>
      </c>
      <c r="AU56" s="887"/>
      <c r="AV56" s="887"/>
      <c r="AW56" s="887"/>
      <c r="AX56" s="887"/>
      <c r="AY56" s="862"/>
      <c r="AZ56" s="325"/>
      <c r="BA56" s="151"/>
      <c r="BB56" s="325"/>
      <c r="BC56" s="151"/>
      <c r="BD56" s="151"/>
      <c r="BE56" s="151"/>
      <c r="BF56" s="151"/>
      <c r="BG56" s="243"/>
      <c r="BH56" s="243"/>
      <c r="BI56" s="862"/>
      <c r="BJ56" s="862"/>
      <c r="BK56" s="862"/>
      <c r="BL56" s="862"/>
      <c r="BM56" s="151"/>
      <c r="BN56" s="325"/>
      <c r="BO56" s="889"/>
      <c r="BP56" s="151"/>
      <c r="BQ56" s="151"/>
      <c r="BR56" s="325"/>
      <c r="BS56" s="151"/>
      <c r="BT56" s="151"/>
      <c r="BU56" s="151"/>
      <c r="BV56" s="862"/>
      <c r="BW56" s="862"/>
      <c r="BX56" s="151"/>
      <c r="BY56" s="325"/>
      <c r="BZ56" s="862"/>
      <c r="CA56" s="862"/>
      <c r="CB56" s="862"/>
      <c r="CC56" s="890"/>
      <c r="CD56" s="862"/>
      <c r="CE56" s="862"/>
      <c r="CF56" s="862"/>
      <c r="CG56" s="151"/>
      <c r="CH56" s="862"/>
      <c r="CI56" s="151"/>
      <c r="CJ56" s="151"/>
      <c r="CK56" s="327"/>
      <c r="CL56" s="151"/>
      <c r="CM56" s="862"/>
      <c r="CN56" s="862"/>
      <c r="CO56" s="862"/>
      <c r="CP56" s="862"/>
      <c r="CQ56" s="151"/>
      <c r="CR56" s="151"/>
      <c r="CS56" s="151"/>
      <c r="CT56" s="862"/>
      <c r="CU56" s="862"/>
      <c r="CV56" s="862"/>
      <c r="CW56" s="151"/>
      <c r="CX56" s="862"/>
      <c r="CY56" s="151"/>
      <c r="CZ56" s="151"/>
      <c r="DA56" s="151"/>
      <c r="DB56" s="862"/>
      <c r="DC56" s="243"/>
      <c r="DD56" s="862"/>
      <c r="DE56" s="862"/>
      <c r="DF56" s="151"/>
      <c r="DG56" s="151"/>
      <c r="DH56" s="151"/>
      <c r="DI56" s="862"/>
      <c r="DJ56" s="151"/>
      <c r="DK56" s="1002"/>
      <c r="DL56" s="151"/>
      <c r="DM56" s="151"/>
      <c r="DN56" s="862"/>
      <c r="DO56" s="151"/>
      <c r="DP56" s="862"/>
      <c r="DQ56" s="862"/>
      <c r="DR56" s="862"/>
      <c r="DS56" s="862"/>
      <c r="DT56" s="151"/>
      <c r="DU56" s="862"/>
      <c r="DV56" s="862"/>
      <c r="DW56" s="862"/>
      <c r="DX56" s="151"/>
      <c r="DY56" s="151"/>
      <c r="DZ56" s="341"/>
      <c r="EA56" s="958"/>
      <c r="EB56" s="341"/>
      <c r="EC56" s="819"/>
      <c r="ED56" s="341"/>
    </row>
    <row r="57" spans="1:140" s="342" customFormat="1" ht="14.25" customHeight="1">
      <c r="A57" s="331"/>
      <c r="B57" s="1517"/>
      <c r="C57" s="1467"/>
      <c r="D57" s="1257"/>
      <c r="E57" s="1467"/>
      <c r="F57" s="1467"/>
      <c r="G57" s="992" t="s">
        <v>282</v>
      </c>
      <c r="H57" s="992"/>
      <c r="I57" s="1215"/>
      <c r="J57" s="1000">
        <v>36.1</v>
      </c>
      <c r="K57" s="846"/>
      <c r="L57" s="847"/>
      <c r="M57" s="972">
        <v>586</v>
      </c>
      <c r="N57" s="325">
        <v>761</v>
      </c>
      <c r="O57" s="325" t="s">
        <v>41</v>
      </c>
      <c r="P57" s="325" t="s">
        <v>41</v>
      </c>
      <c r="Q57" s="862">
        <f t="shared" si="37"/>
        <v>1329.6227999999999</v>
      </c>
      <c r="R57" s="325" t="s">
        <v>41</v>
      </c>
      <c r="S57" s="325">
        <v>198771</v>
      </c>
      <c r="T57" s="848">
        <v>811</v>
      </c>
      <c r="U57" s="325" t="s">
        <v>41</v>
      </c>
      <c r="V57" s="862">
        <f t="shared" si="38"/>
        <v>139.93552921100013</v>
      </c>
      <c r="W57" s="325" t="s">
        <v>41</v>
      </c>
      <c r="X57" s="325">
        <v>206000</v>
      </c>
      <c r="Y57" s="848">
        <f t="shared" ref="Y57:Y71" si="40">((M57*Q57)+(T57*V57))/(Q57+V57)</f>
        <v>607.42514076959401</v>
      </c>
      <c r="Z57" s="325">
        <f t="shared" si="4"/>
        <v>198771</v>
      </c>
      <c r="AA57" s="325">
        <f t="shared" si="39"/>
        <v>3.0559042353743454E-3</v>
      </c>
      <c r="AB57" s="325">
        <f t="shared" si="6"/>
        <v>761</v>
      </c>
      <c r="AC57" s="849"/>
      <c r="AD57" s="994">
        <v>1100</v>
      </c>
      <c r="AE57" s="995">
        <v>102.5</v>
      </c>
      <c r="AF57" s="995">
        <v>102</v>
      </c>
      <c r="AG57" s="995">
        <v>3.83</v>
      </c>
      <c r="AH57" s="995">
        <v>3.9</v>
      </c>
      <c r="AI57" s="995">
        <f t="shared" si="7"/>
        <v>87.039999999999992</v>
      </c>
      <c r="AJ57" s="995">
        <f t="shared" si="8"/>
        <v>86.539999999999992</v>
      </c>
      <c r="AK57" s="1001">
        <f t="shared" si="27"/>
        <v>1469.558329211</v>
      </c>
      <c r="AL57" s="1002">
        <f t="shared" si="9"/>
        <v>139.93552921100013</v>
      </c>
      <c r="AM57" s="881">
        <f t="shared" si="10"/>
        <v>586</v>
      </c>
      <c r="AN57" s="882">
        <f t="shared" si="10"/>
        <v>761</v>
      </c>
      <c r="AO57" s="1003">
        <f t="shared" si="11"/>
        <v>2.9481161738885452E-3</v>
      </c>
      <c r="AP57" s="998">
        <v>198771</v>
      </c>
      <c r="AQ57" s="885">
        <v>7</v>
      </c>
      <c r="AR57" s="151"/>
      <c r="AS57" s="1163" t="s">
        <v>397</v>
      </c>
      <c r="AT57" s="1163" t="s">
        <v>397</v>
      </c>
      <c r="AU57" s="887"/>
      <c r="AV57" s="1004"/>
      <c r="AW57" s="1004"/>
      <c r="AX57" s="887"/>
      <c r="AY57" s="862"/>
      <c r="AZ57" s="325"/>
      <c r="BA57" s="151"/>
      <c r="BB57" s="325"/>
      <c r="BC57" s="151"/>
      <c r="BD57" s="151"/>
      <c r="BE57" s="151"/>
      <c r="BF57" s="151"/>
      <c r="BG57" s="243"/>
      <c r="BH57" s="243"/>
      <c r="BI57" s="862"/>
      <c r="BJ57" s="862"/>
      <c r="BK57" s="862"/>
      <c r="BL57" s="862"/>
      <c r="BM57" s="151"/>
      <c r="BN57" s="325"/>
      <c r="BO57" s="889"/>
      <c r="BP57" s="151"/>
      <c r="BQ57" s="151"/>
      <c r="BR57" s="325"/>
      <c r="BS57" s="151"/>
      <c r="BT57" s="151"/>
      <c r="BU57" s="151"/>
      <c r="BV57" s="862"/>
      <c r="BW57" s="862"/>
      <c r="BX57" s="151"/>
      <c r="BY57" s="325"/>
      <c r="BZ57" s="862"/>
      <c r="CA57" s="862"/>
      <c r="CB57" s="862"/>
      <c r="CC57" s="890"/>
      <c r="CD57" s="862"/>
      <c r="CE57" s="862"/>
      <c r="CF57" s="862"/>
      <c r="CG57" s="151"/>
      <c r="CH57" s="862"/>
      <c r="CI57" s="151"/>
      <c r="CJ57" s="151"/>
      <c r="CK57" s="151"/>
      <c r="CL57" s="151"/>
      <c r="CM57" s="862"/>
      <c r="CN57" s="862"/>
      <c r="CO57" s="862"/>
      <c r="CP57" s="862"/>
      <c r="CQ57" s="151"/>
      <c r="CR57" s="151"/>
      <c r="CS57" s="151"/>
      <c r="CT57" s="862"/>
      <c r="CU57" s="862"/>
      <c r="CV57" s="862"/>
      <c r="CW57" s="151"/>
      <c r="CX57" s="862"/>
      <c r="CY57" s="151"/>
      <c r="CZ57" s="151"/>
      <c r="DA57" s="151"/>
      <c r="DB57" s="862"/>
      <c r="DC57" s="243"/>
      <c r="DD57" s="862"/>
      <c r="DE57" s="862"/>
      <c r="DF57" s="151"/>
      <c r="DG57" s="151"/>
      <c r="DH57" s="151"/>
      <c r="DI57" s="862"/>
      <c r="DJ57" s="151"/>
      <c r="DK57" s="1002"/>
      <c r="DL57" s="151"/>
      <c r="DM57" s="151"/>
      <c r="DN57" s="862"/>
      <c r="DO57" s="151"/>
      <c r="DP57" s="862"/>
      <c r="DQ57" s="862"/>
      <c r="DR57" s="862"/>
      <c r="DS57" s="862"/>
      <c r="DT57" s="151"/>
      <c r="DU57" s="862"/>
      <c r="DV57" s="862"/>
      <c r="DW57" s="862"/>
      <c r="DX57" s="151"/>
      <c r="DY57" s="151"/>
      <c r="DZ57" s="341"/>
      <c r="EA57" s="958"/>
      <c r="EB57" s="341"/>
      <c r="EC57" s="819"/>
      <c r="ED57" s="341"/>
    </row>
    <row r="58" spans="1:140" s="342" customFormat="1" ht="14.25" customHeight="1">
      <c r="A58" s="331"/>
      <c r="B58" s="1517"/>
      <c r="C58" s="1467"/>
      <c r="D58" s="1257"/>
      <c r="E58" s="1467"/>
      <c r="F58" s="1467"/>
      <c r="G58" s="992" t="s">
        <v>283</v>
      </c>
      <c r="H58" s="992"/>
      <c r="I58" s="1215"/>
      <c r="J58" s="1000">
        <v>24.9</v>
      </c>
      <c r="K58" s="846"/>
      <c r="L58" s="847"/>
      <c r="M58" s="972">
        <v>679</v>
      </c>
      <c r="N58" s="325">
        <v>773</v>
      </c>
      <c r="O58" s="325" t="s">
        <v>41</v>
      </c>
      <c r="P58" s="325" t="s">
        <v>41</v>
      </c>
      <c r="Q58" s="862">
        <f t="shared" si="37"/>
        <v>981.05919999999992</v>
      </c>
      <c r="R58" s="325" t="s">
        <v>41</v>
      </c>
      <c r="S58" s="325">
        <v>199864</v>
      </c>
      <c r="T58" s="848">
        <v>731</v>
      </c>
      <c r="U58" s="325" t="s">
        <v>41</v>
      </c>
      <c r="V58" s="862">
        <f t="shared" si="38"/>
        <v>127.10119158400011</v>
      </c>
      <c r="W58" s="325" t="s">
        <v>41</v>
      </c>
      <c r="X58" s="325">
        <v>210000</v>
      </c>
      <c r="Y58" s="848">
        <f t="shared" si="40"/>
        <v>684.96417451170646</v>
      </c>
      <c r="Z58" s="325">
        <f>S58</f>
        <v>199864</v>
      </c>
      <c r="AA58" s="325">
        <f t="shared" si="39"/>
        <v>3.4271513354666495E-3</v>
      </c>
      <c r="AB58" s="325">
        <f t="shared" si="6"/>
        <v>773</v>
      </c>
      <c r="AC58" s="849"/>
      <c r="AD58" s="994">
        <v>1100</v>
      </c>
      <c r="AE58" s="995">
        <v>79.5</v>
      </c>
      <c r="AF58" s="995">
        <v>80</v>
      </c>
      <c r="AG58" s="995">
        <v>3.76</v>
      </c>
      <c r="AH58" s="995">
        <v>3.5</v>
      </c>
      <c r="AI58" s="995">
        <f t="shared" si="7"/>
        <v>64.98</v>
      </c>
      <c r="AJ58" s="995">
        <f t="shared" si="8"/>
        <v>65.48</v>
      </c>
      <c r="AK58" s="1001">
        <f t="shared" si="27"/>
        <v>1108.1603915840001</v>
      </c>
      <c r="AL58" s="996">
        <f t="shared" si="9"/>
        <v>127.10119158400011</v>
      </c>
      <c r="AM58" s="881">
        <f t="shared" si="10"/>
        <v>679</v>
      </c>
      <c r="AN58" s="882">
        <f t="shared" si="10"/>
        <v>773</v>
      </c>
      <c r="AO58" s="1003">
        <f t="shared" si="11"/>
        <v>3.3973101709162232E-3</v>
      </c>
      <c r="AP58" s="998">
        <v>199864</v>
      </c>
      <c r="AQ58" s="885">
        <v>7</v>
      </c>
      <c r="AR58" s="151"/>
      <c r="AS58" s="1163" t="s">
        <v>397</v>
      </c>
      <c r="AT58" s="1163" t="s">
        <v>397</v>
      </c>
      <c r="AU58" s="887"/>
      <c r="AV58" s="1004"/>
      <c r="AW58" s="1004"/>
      <c r="AX58" s="887"/>
      <c r="AY58" s="862"/>
      <c r="AZ58" s="325"/>
      <c r="BA58" s="151"/>
      <c r="BB58" s="325"/>
      <c r="BC58" s="151"/>
      <c r="BD58" s="151"/>
      <c r="BE58" s="151"/>
      <c r="BF58" s="151"/>
      <c r="BG58" s="243"/>
      <c r="BH58" s="243"/>
      <c r="BI58" s="862"/>
      <c r="BJ58" s="862"/>
      <c r="BK58" s="862"/>
      <c r="BL58" s="862"/>
      <c r="BM58" s="151"/>
      <c r="BN58" s="325"/>
      <c r="BO58" s="889"/>
      <c r="BP58" s="151"/>
      <c r="BQ58" s="151"/>
      <c r="BR58" s="325"/>
      <c r="BS58" s="151"/>
      <c r="BT58" s="151"/>
      <c r="BU58" s="151"/>
      <c r="BV58" s="862"/>
      <c r="BW58" s="862"/>
      <c r="BX58" s="151"/>
      <c r="BY58" s="325"/>
      <c r="BZ58" s="862"/>
      <c r="CA58" s="862"/>
      <c r="CB58" s="862"/>
      <c r="CC58" s="890"/>
      <c r="CD58" s="862"/>
      <c r="CE58" s="862"/>
      <c r="CF58" s="862"/>
      <c r="CG58" s="151"/>
      <c r="CH58" s="862"/>
      <c r="CI58" s="151"/>
      <c r="CJ58" s="151"/>
      <c r="CK58" s="151"/>
      <c r="CL58" s="151"/>
      <c r="CM58" s="862"/>
      <c r="CN58" s="862"/>
      <c r="CO58" s="862"/>
      <c r="CP58" s="862"/>
      <c r="CQ58" s="151"/>
      <c r="CR58" s="151"/>
      <c r="CS58" s="151"/>
      <c r="CT58" s="862"/>
      <c r="CU58" s="862"/>
      <c r="CV58" s="862"/>
      <c r="CW58" s="151"/>
      <c r="CX58" s="862"/>
      <c r="CY58" s="151"/>
      <c r="CZ58" s="151"/>
      <c r="DA58" s="151"/>
      <c r="DB58" s="862"/>
      <c r="DC58" s="243"/>
      <c r="DD58" s="862"/>
      <c r="DE58" s="862"/>
      <c r="DF58" s="151"/>
      <c r="DG58" s="151"/>
      <c r="DH58" s="151"/>
      <c r="DI58" s="862"/>
      <c r="DJ58" s="151"/>
      <c r="DK58" s="1002"/>
      <c r="DL58" s="151"/>
      <c r="DM58" s="151"/>
      <c r="DN58" s="862"/>
      <c r="DO58" s="151"/>
      <c r="DP58" s="862"/>
      <c r="DQ58" s="862"/>
      <c r="DR58" s="862"/>
      <c r="DS58" s="862"/>
      <c r="DT58" s="151"/>
      <c r="DU58" s="862"/>
      <c r="DV58" s="862"/>
      <c r="DW58" s="862"/>
      <c r="DX58" s="151"/>
      <c r="DY58" s="151"/>
      <c r="DZ58" s="341"/>
      <c r="EA58" s="958"/>
      <c r="EB58" s="341"/>
      <c r="EC58" s="819"/>
      <c r="ED58" s="341"/>
    </row>
    <row r="59" spans="1:140" s="342" customFormat="1" ht="14.25" customHeight="1">
      <c r="A59" s="331"/>
      <c r="B59" s="1517"/>
      <c r="C59" s="1467"/>
      <c r="D59" s="1257"/>
      <c r="E59" s="1467"/>
      <c r="F59" s="1467"/>
      <c r="G59" s="992" t="s">
        <v>283</v>
      </c>
      <c r="H59" s="992"/>
      <c r="I59" s="1215"/>
      <c r="J59" s="1000">
        <v>24.3</v>
      </c>
      <c r="K59" s="846"/>
      <c r="L59" s="847"/>
      <c r="M59" s="972">
        <v>679</v>
      </c>
      <c r="N59" s="325">
        <v>773</v>
      </c>
      <c r="O59" s="325" t="s">
        <v>41</v>
      </c>
      <c r="P59" s="325" t="s">
        <v>41</v>
      </c>
      <c r="Q59" s="862">
        <f t="shared" si="37"/>
        <v>953.25120000000004</v>
      </c>
      <c r="R59" s="325" t="s">
        <v>41</v>
      </c>
      <c r="S59" s="325">
        <v>199864</v>
      </c>
      <c r="T59" s="848">
        <v>731</v>
      </c>
      <c r="U59" s="325" t="s">
        <v>41</v>
      </c>
      <c r="V59" s="862">
        <f t="shared" si="38"/>
        <v>144.98940504399991</v>
      </c>
      <c r="W59" s="325" t="s">
        <v>41</v>
      </c>
      <c r="X59" s="325">
        <v>210000</v>
      </c>
      <c r="Y59" s="848">
        <f t="shared" si="40"/>
        <v>685.86502486582708</v>
      </c>
      <c r="Z59" s="325">
        <f t="shared" si="4"/>
        <v>199864</v>
      </c>
      <c r="AA59" s="325">
        <f t="shared" si="39"/>
        <v>3.43165865221264E-3</v>
      </c>
      <c r="AB59" s="325">
        <f t="shared" si="6"/>
        <v>773</v>
      </c>
      <c r="AC59" s="849"/>
      <c r="AD59" s="994">
        <v>1100</v>
      </c>
      <c r="AE59" s="995">
        <v>79.599999999999994</v>
      </c>
      <c r="AF59" s="995">
        <v>80</v>
      </c>
      <c r="AG59" s="995">
        <v>3.74</v>
      </c>
      <c r="AH59" s="995">
        <v>4.3</v>
      </c>
      <c r="AI59" s="995">
        <f t="shared" si="7"/>
        <v>63.519999999999996</v>
      </c>
      <c r="AJ59" s="995">
        <f t="shared" si="8"/>
        <v>63.92</v>
      </c>
      <c r="AK59" s="1001">
        <f t="shared" si="27"/>
        <v>1098.2406050439999</v>
      </c>
      <c r="AL59" s="996">
        <f t="shared" si="9"/>
        <v>144.98940504399991</v>
      </c>
      <c r="AM59" s="881">
        <f t="shared" si="10"/>
        <v>679</v>
      </c>
      <c r="AN59" s="882">
        <f t="shared" si="10"/>
        <v>773</v>
      </c>
      <c r="AO59" s="1003">
        <f t="shared" si="11"/>
        <v>3.3973101709162232E-3</v>
      </c>
      <c r="AP59" s="998">
        <v>199864</v>
      </c>
      <c r="AQ59" s="885">
        <v>7</v>
      </c>
      <c r="AR59" s="151"/>
      <c r="AS59" s="1163" t="s">
        <v>397</v>
      </c>
      <c r="AT59" s="1163" t="s">
        <v>397</v>
      </c>
      <c r="AU59" s="887"/>
      <c r="AV59" s="1004"/>
      <c r="AW59" s="1004"/>
      <c r="AX59" s="887"/>
      <c r="AY59" s="862"/>
      <c r="AZ59" s="325"/>
      <c r="BA59" s="151"/>
      <c r="BB59" s="325"/>
      <c r="BC59" s="151"/>
      <c r="BD59" s="151"/>
      <c r="BE59" s="151"/>
      <c r="BF59" s="151"/>
      <c r="BG59" s="243"/>
      <c r="BH59" s="243"/>
      <c r="BI59" s="862"/>
      <c r="BJ59" s="862"/>
      <c r="BK59" s="862"/>
      <c r="BL59" s="862"/>
      <c r="BM59" s="151"/>
      <c r="BN59" s="325"/>
      <c r="BO59" s="889"/>
      <c r="BP59" s="151"/>
      <c r="BQ59" s="151"/>
      <c r="BR59" s="325"/>
      <c r="BS59" s="151"/>
      <c r="BT59" s="151"/>
      <c r="BU59" s="151"/>
      <c r="BV59" s="862"/>
      <c r="BW59" s="862"/>
      <c r="BX59" s="151"/>
      <c r="BY59" s="325"/>
      <c r="BZ59" s="862"/>
      <c r="CA59" s="862"/>
      <c r="CB59" s="862"/>
      <c r="CC59" s="890"/>
      <c r="CD59" s="862"/>
      <c r="CE59" s="862"/>
      <c r="CF59" s="862"/>
      <c r="CG59" s="151"/>
      <c r="CH59" s="862"/>
      <c r="CI59" s="151"/>
      <c r="CJ59" s="151"/>
      <c r="CK59" s="151"/>
      <c r="CL59" s="151"/>
      <c r="CM59" s="862"/>
      <c r="CN59" s="862"/>
      <c r="CO59" s="862"/>
      <c r="CP59" s="862"/>
      <c r="CQ59" s="151"/>
      <c r="CR59" s="151"/>
      <c r="CS59" s="151"/>
      <c r="CT59" s="862"/>
      <c r="CU59" s="862"/>
      <c r="CV59" s="862"/>
      <c r="CW59" s="151"/>
      <c r="CX59" s="862"/>
      <c r="CY59" s="151"/>
      <c r="CZ59" s="151"/>
      <c r="DA59" s="151"/>
      <c r="DB59" s="862"/>
      <c r="DC59" s="243"/>
      <c r="DD59" s="862"/>
      <c r="DE59" s="862"/>
      <c r="DF59" s="151"/>
      <c r="DG59" s="151"/>
      <c r="DH59" s="151"/>
      <c r="DI59" s="862"/>
      <c r="DJ59" s="151"/>
      <c r="DK59" s="1002"/>
      <c r="DL59" s="151"/>
      <c r="DM59" s="151"/>
      <c r="DN59" s="862"/>
      <c r="DO59" s="151"/>
      <c r="DP59" s="862"/>
      <c r="DQ59" s="862"/>
      <c r="DR59" s="862"/>
      <c r="DS59" s="862"/>
      <c r="DT59" s="151"/>
      <c r="DU59" s="862"/>
      <c r="DV59" s="862"/>
      <c r="DW59" s="862"/>
      <c r="DX59" s="151"/>
      <c r="DY59" s="151"/>
      <c r="DZ59" s="341"/>
      <c r="EA59" s="958"/>
      <c r="EB59" s="341"/>
      <c r="EC59" s="819"/>
      <c r="ED59" s="341"/>
    </row>
    <row r="60" spans="1:140" s="342" customFormat="1" ht="14.25" customHeight="1">
      <c r="A60" s="331"/>
      <c r="B60" s="1517"/>
      <c r="C60" s="1467"/>
      <c r="D60" s="1257"/>
      <c r="E60" s="1467"/>
      <c r="F60" s="1467"/>
      <c r="G60" s="992" t="s">
        <v>284</v>
      </c>
      <c r="H60" s="992"/>
      <c r="I60" s="1215"/>
      <c r="J60" s="1000">
        <v>12.8</v>
      </c>
      <c r="K60" s="846"/>
      <c r="L60" s="847"/>
      <c r="M60" s="972">
        <v>755</v>
      </c>
      <c r="N60" s="325">
        <v>839</v>
      </c>
      <c r="O60" s="325" t="s">
        <v>41</v>
      </c>
      <c r="P60" s="325" t="s">
        <v>41</v>
      </c>
      <c r="Q60" s="862">
        <f t="shared" si="37"/>
        <v>618.66</v>
      </c>
      <c r="R60" s="325" t="s">
        <v>41</v>
      </c>
      <c r="S60" s="325">
        <v>209797</v>
      </c>
      <c r="T60" s="848">
        <v>885</v>
      </c>
      <c r="U60" s="325" t="s">
        <v>41</v>
      </c>
      <c r="V60" s="862">
        <f t="shared" si="38"/>
        <v>76.694065874999978</v>
      </c>
      <c r="W60" s="325" t="s">
        <v>41</v>
      </c>
      <c r="X60" s="325">
        <v>212400</v>
      </c>
      <c r="Y60" s="848">
        <f t="shared" si="40"/>
        <v>769.33834797701797</v>
      </c>
      <c r="Z60" s="325">
        <f t="shared" si="4"/>
        <v>209797</v>
      </c>
      <c r="AA60" s="325">
        <f t="shared" si="39"/>
        <v>3.6670607681569228E-3</v>
      </c>
      <c r="AB60" s="325">
        <f t="shared" si="6"/>
        <v>839</v>
      </c>
      <c r="AC60" s="849"/>
      <c r="AD60" s="994">
        <v>1100</v>
      </c>
      <c r="AE60" s="995">
        <v>60</v>
      </c>
      <c r="AF60" s="995">
        <v>60</v>
      </c>
      <c r="AG60" s="995">
        <v>3.15</v>
      </c>
      <c r="AH60" s="995">
        <v>2.2999999999999998</v>
      </c>
      <c r="AI60" s="995">
        <f t="shared" si="7"/>
        <v>49.1</v>
      </c>
      <c r="AJ60" s="995">
        <f t="shared" si="8"/>
        <v>49.1</v>
      </c>
      <c r="AK60" s="1001">
        <f t="shared" si="27"/>
        <v>695.35406587499995</v>
      </c>
      <c r="AL60" s="996">
        <f t="shared" si="9"/>
        <v>76.694065874999978</v>
      </c>
      <c r="AM60" s="881">
        <f t="shared" si="10"/>
        <v>755</v>
      </c>
      <c r="AN60" s="882">
        <f t="shared" si="10"/>
        <v>839</v>
      </c>
      <c r="AO60" s="1003">
        <f t="shared" si="11"/>
        <v>3.598716854864464E-3</v>
      </c>
      <c r="AP60" s="998">
        <v>209797</v>
      </c>
      <c r="AQ60" s="885">
        <v>7</v>
      </c>
      <c r="AR60" s="151"/>
      <c r="AS60" s="1163" t="s">
        <v>397</v>
      </c>
      <c r="AT60" s="1163" t="s">
        <v>397</v>
      </c>
      <c r="AU60" s="887"/>
      <c r="AV60" s="1004"/>
      <c r="AW60" s="1004"/>
      <c r="AX60" s="887"/>
      <c r="AY60" s="862"/>
      <c r="AZ60" s="325"/>
      <c r="BA60" s="151"/>
      <c r="BB60" s="325"/>
      <c r="BC60" s="151"/>
      <c r="BD60" s="151"/>
      <c r="BE60" s="151"/>
      <c r="BF60" s="151"/>
      <c r="BG60" s="243"/>
      <c r="BH60" s="243"/>
      <c r="BI60" s="862"/>
      <c r="BJ60" s="862"/>
      <c r="BK60" s="862"/>
      <c r="BL60" s="862"/>
      <c r="BM60" s="151"/>
      <c r="BN60" s="325"/>
      <c r="BO60" s="889"/>
      <c r="BP60" s="151"/>
      <c r="BQ60" s="151"/>
      <c r="BR60" s="325"/>
      <c r="BS60" s="151"/>
      <c r="BT60" s="151"/>
      <c r="BU60" s="151"/>
      <c r="BV60" s="862"/>
      <c r="BW60" s="862"/>
      <c r="BX60" s="151"/>
      <c r="BY60" s="325"/>
      <c r="BZ60" s="862"/>
      <c r="CA60" s="862"/>
      <c r="CB60" s="862"/>
      <c r="CC60" s="890"/>
      <c r="CD60" s="862"/>
      <c r="CE60" s="862"/>
      <c r="CF60" s="862"/>
      <c r="CG60" s="151"/>
      <c r="CH60" s="862"/>
      <c r="CI60" s="151"/>
      <c r="CJ60" s="151"/>
      <c r="CK60" s="151"/>
      <c r="CL60" s="151"/>
      <c r="CM60" s="862"/>
      <c r="CN60" s="862"/>
      <c r="CO60" s="862"/>
      <c r="CP60" s="862"/>
      <c r="CQ60" s="151"/>
      <c r="CR60" s="151"/>
      <c r="CS60" s="151"/>
      <c r="CT60" s="862"/>
      <c r="CU60" s="862"/>
      <c r="CV60" s="862"/>
      <c r="CW60" s="151"/>
      <c r="CX60" s="862"/>
      <c r="CY60" s="151"/>
      <c r="CZ60" s="151"/>
      <c r="DA60" s="151"/>
      <c r="DB60" s="862"/>
      <c r="DC60" s="243"/>
      <c r="DD60" s="862"/>
      <c r="DE60" s="862"/>
      <c r="DF60" s="151"/>
      <c r="DG60" s="151"/>
      <c r="DH60" s="151"/>
      <c r="DI60" s="862"/>
      <c r="DJ60" s="151"/>
      <c r="DK60" s="1002"/>
      <c r="DL60" s="151"/>
      <c r="DM60" s="151"/>
      <c r="DN60" s="862"/>
      <c r="DO60" s="151"/>
      <c r="DP60" s="862"/>
      <c r="DQ60" s="862"/>
      <c r="DR60" s="862"/>
      <c r="DS60" s="862"/>
      <c r="DT60" s="151"/>
      <c r="DU60" s="862"/>
      <c r="DV60" s="862"/>
      <c r="DW60" s="862"/>
      <c r="DX60" s="151"/>
      <c r="DY60" s="151"/>
      <c r="DZ60" s="341"/>
      <c r="EA60" s="958"/>
      <c r="EB60" s="341"/>
      <c r="EC60" s="819"/>
      <c r="ED60" s="341"/>
    </row>
    <row r="61" spans="1:140" s="342" customFormat="1" ht="14.25" customHeight="1">
      <c r="A61" s="331"/>
      <c r="B61" s="1517"/>
      <c r="C61" s="1467"/>
      <c r="D61" s="1257"/>
      <c r="E61" s="1467"/>
      <c r="F61" s="1467"/>
      <c r="G61" s="992" t="s">
        <v>284</v>
      </c>
      <c r="H61" s="992"/>
      <c r="I61" s="1215"/>
      <c r="J61" s="1000">
        <v>12.9</v>
      </c>
      <c r="K61" s="846"/>
      <c r="L61" s="847"/>
      <c r="M61" s="972">
        <v>755</v>
      </c>
      <c r="N61" s="325">
        <v>839</v>
      </c>
      <c r="O61" s="325" t="s">
        <v>41</v>
      </c>
      <c r="P61" s="325" t="s">
        <v>41</v>
      </c>
      <c r="Q61" s="862">
        <f t="shared" si="37"/>
        <v>597.68000000000006</v>
      </c>
      <c r="R61" s="325" t="s">
        <v>41</v>
      </c>
      <c r="S61" s="325">
        <v>209797</v>
      </c>
      <c r="T61" s="848">
        <v>855</v>
      </c>
      <c r="U61" s="325" t="s">
        <v>41</v>
      </c>
      <c r="V61" s="862">
        <f t="shared" si="38"/>
        <v>84.728682299999946</v>
      </c>
      <c r="W61" s="325" t="s">
        <v>41</v>
      </c>
      <c r="X61" s="325">
        <v>212400</v>
      </c>
      <c r="Y61" s="848">
        <f t="shared" si="40"/>
        <v>767.41612020738489</v>
      </c>
      <c r="Z61" s="325">
        <f t="shared" si="4"/>
        <v>209797</v>
      </c>
      <c r="AA61" s="325">
        <f t="shared" si="39"/>
        <v>3.6578984456755097E-3</v>
      </c>
      <c r="AB61" s="325">
        <f t="shared" si="6"/>
        <v>839</v>
      </c>
      <c r="AC61" s="849"/>
      <c r="AD61" s="994">
        <v>1100</v>
      </c>
      <c r="AE61" s="995">
        <v>60</v>
      </c>
      <c r="AF61" s="995">
        <v>60</v>
      </c>
      <c r="AG61" s="995">
        <v>3.1</v>
      </c>
      <c r="AH61" s="995">
        <v>2.8</v>
      </c>
      <c r="AI61" s="995">
        <f t="shared" si="7"/>
        <v>48.2</v>
      </c>
      <c r="AJ61" s="995">
        <f t="shared" si="8"/>
        <v>48.2</v>
      </c>
      <c r="AK61" s="1001">
        <f t="shared" si="27"/>
        <v>682.40868230000001</v>
      </c>
      <c r="AL61" s="996">
        <f t="shared" si="9"/>
        <v>84.728682299999946</v>
      </c>
      <c r="AM61" s="881">
        <f t="shared" si="10"/>
        <v>755</v>
      </c>
      <c r="AN61" s="882">
        <f t="shared" si="10"/>
        <v>839</v>
      </c>
      <c r="AO61" s="1003">
        <f t="shared" si="11"/>
        <v>3.598716854864464E-3</v>
      </c>
      <c r="AP61" s="998">
        <v>209797</v>
      </c>
      <c r="AQ61" s="885">
        <v>7</v>
      </c>
      <c r="AR61" s="151"/>
      <c r="AS61" s="1163" t="s">
        <v>397</v>
      </c>
      <c r="AT61" s="1163" t="s">
        <v>397</v>
      </c>
      <c r="AU61" s="887"/>
      <c r="AV61" s="1004"/>
      <c r="AW61" s="1004"/>
      <c r="AX61" s="887"/>
      <c r="AY61" s="862"/>
      <c r="AZ61" s="325"/>
      <c r="BA61" s="151"/>
      <c r="BB61" s="325"/>
      <c r="BC61" s="151"/>
      <c r="BD61" s="151"/>
      <c r="BE61" s="151"/>
      <c r="BF61" s="151"/>
      <c r="BG61" s="243"/>
      <c r="BH61" s="243"/>
      <c r="BI61" s="862"/>
      <c r="BJ61" s="862"/>
      <c r="BK61" s="862"/>
      <c r="BL61" s="862"/>
      <c r="BM61" s="151"/>
      <c r="BN61" s="325"/>
      <c r="BO61" s="889"/>
      <c r="BP61" s="151"/>
      <c r="BQ61" s="151"/>
      <c r="BR61" s="325"/>
      <c r="BS61" s="151"/>
      <c r="BT61" s="151"/>
      <c r="BU61" s="151"/>
      <c r="BV61" s="862"/>
      <c r="BW61" s="862"/>
      <c r="BX61" s="151"/>
      <c r="BY61" s="325"/>
      <c r="BZ61" s="862"/>
      <c r="CA61" s="862"/>
      <c r="CB61" s="862"/>
      <c r="CC61" s="890"/>
      <c r="CD61" s="862"/>
      <c r="CE61" s="862"/>
      <c r="CF61" s="862"/>
      <c r="CG61" s="151"/>
      <c r="CH61" s="862"/>
      <c r="CI61" s="151"/>
      <c r="CJ61" s="151"/>
      <c r="CK61" s="151"/>
      <c r="CL61" s="151"/>
      <c r="CM61" s="862"/>
      <c r="CN61" s="862"/>
      <c r="CO61" s="862"/>
      <c r="CP61" s="862"/>
      <c r="CQ61" s="151"/>
      <c r="CR61" s="151"/>
      <c r="CS61" s="151"/>
      <c r="CT61" s="862"/>
      <c r="CU61" s="862"/>
      <c r="CV61" s="862"/>
      <c r="CW61" s="151"/>
      <c r="CX61" s="862"/>
      <c r="CY61" s="151"/>
      <c r="CZ61" s="151"/>
      <c r="DA61" s="151"/>
      <c r="DB61" s="862"/>
      <c r="DC61" s="243"/>
      <c r="DD61" s="862"/>
      <c r="DE61" s="862"/>
      <c r="DF61" s="151"/>
      <c r="DG61" s="151"/>
      <c r="DH61" s="151"/>
      <c r="DI61" s="862"/>
      <c r="DJ61" s="151"/>
      <c r="DK61" s="1002"/>
      <c r="DL61" s="151"/>
      <c r="DM61" s="151"/>
      <c r="DN61" s="862"/>
      <c r="DO61" s="151"/>
      <c r="DP61" s="862"/>
      <c r="DQ61" s="862"/>
      <c r="DR61" s="862"/>
      <c r="DS61" s="862"/>
      <c r="DT61" s="151"/>
      <c r="DU61" s="862"/>
      <c r="DV61" s="862"/>
      <c r="DW61" s="862"/>
      <c r="DX61" s="151"/>
      <c r="DY61" s="151"/>
      <c r="DZ61" s="341"/>
      <c r="EA61" s="958"/>
      <c r="EB61" s="341"/>
      <c r="EC61" s="819"/>
      <c r="ED61" s="341"/>
    </row>
    <row r="62" spans="1:140" s="342" customFormat="1" ht="14.25" customHeight="1">
      <c r="A62" s="331"/>
      <c r="B62" s="1517"/>
      <c r="C62" s="1467"/>
      <c r="D62" s="1257"/>
      <c r="E62" s="1467"/>
      <c r="F62" s="1467"/>
      <c r="G62" s="1005" t="s">
        <v>285</v>
      </c>
      <c r="H62" s="1005"/>
      <c r="I62" s="1203"/>
      <c r="J62" s="1000">
        <v>18.3</v>
      </c>
      <c r="K62" s="846"/>
      <c r="L62" s="847"/>
      <c r="M62" s="972">
        <v>734</v>
      </c>
      <c r="N62" s="325">
        <v>817</v>
      </c>
      <c r="O62" s="325" t="s">
        <v>41</v>
      </c>
      <c r="P62" s="325" t="s">
        <v>41</v>
      </c>
      <c r="Q62" s="862">
        <f t="shared" si="37"/>
        <v>676.46879999999999</v>
      </c>
      <c r="R62" s="325" t="s">
        <v>41</v>
      </c>
      <c r="S62" s="325">
        <v>199500</v>
      </c>
      <c r="T62" s="848">
        <v>831</v>
      </c>
      <c r="U62" s="325" t="s">
        <v>41</v>
      </c>
      <c r="V62" s="862">
        <f t="shared" si="38"/>
        <v>130.38980799599994</v>
      </c>
      <c r="W62" s="325" t="s">
        <v>41</v>
      </c>
      <c r="X62" s="325">
        <v>213800</v>
      </c>
      <c r="Y62" s="848">
        <f t="shared" si="40"/>
        <v>749.67537515281072</v>
      </c>
      <c r="Z62" s="325">
        <f t="shared" si="4"/>
        <v>199500</v>
      </c>
      <c r="AA62" s="325">
        <f t="shared" si="39"/>
        <v>3.7577713040241141E-3</v>
      </c>
      <c r="AB62" s="325">
        <f t="shared" si="6"/>
        <v>817</v>
      </c>
      <c r="AC62" s="849"/>
      <c r="AD62" s="994">
        <v>1100</v>
      </c>
      <c r="AE62" s="995">
        <v>80</v>
      </c>
      <c r="AF62" s="995">
        <v>39</v>
      </c>
      <c r="AG62" s="995">
        <v>3.78</v>
      </c>
      <c r="AH62" s="995">
        <v>3.6</v>
      </c>
      <c r="AI62" s="995">
        <f t="shared" si="7"/>
        <v>65.239999999999995</v>
      </c>
      <c r="AJ62" s="995">
        <f t="shared" si="8"/>
        <v>24.240000000000002</v>
      </c>
      <c r="AK62" s="1001">
        <f t="shared" si="27"/>
        <v>806.85860799599993</v>
      </c>
      <c r="AL62" s="996">
        <f t="shared" si="9"/>
        <v>130.38980799599994</v>
      </c>
      <c r="AM62" s="881">
        <f t="shared" si="10"/>
        <v>734</v>
      </c>
      <c r="AN62" s="882">
        <f t="shared" si="10"/>
        <v>817</v>
      </c>
      <c r="AO62" s="1003">
        <f t="shared" si="11"/>
        <v>3.6791979949874687E-3</v>
      </c>
      <c r="AP62" s="998">
        <v>199500</v>
      </c>
      <c r="AQ62" s="885">
        <v>7</v>
      </c>
      <c r="AR62" s="151"/>
      <c r="AS62" s="1163" t="s">
        <v>397</v>
      </c>
      <c r="AT62" s="1163" t="s">
        <v>397</v>
      </c>
      <c r="AU62" s="887"/>
      <c r="AV62" s="1004"/>
      <c r="AW62" s="1004"/>
      <c r="AX62" s="887"/>
      <c r="AY62" s="862"/>
      <c r="AZ62" s="325"/>
      <c r="BA62" s="151"/>
      <c r="BB62" s="325"/>
      <c r="BC62" s="151"/>
      <c r="BD62" s="151"/>
      <c r="BE62" s="151"/>
      <c r="BF62" s="151"/>
      <c r="BG62" s="243"/>
      <c r="BH62" s="243"/>
      <c r="BI62" s="862"/>
      <c r="BJ62" s="862"/>
      <c r="BK62" s="862"/>
      <c r="BL62" s="862"/>
      <c r="BM62" s="151"/>
      <c r="BN62" s="325"/>
      <c r="BO62" s="889"/>
      <c r="BP62" s="151"/>
      <c r="BQ62" s="151"/>
      <c r="BR62" s="325"/>
      <c r="BS62" s="151"/>
      <c r="BT62" s="151"/>
      <c r="BU62" s="151"/>
      <c r="BV62" s="862"/>
      <c r="BW62" s="862"/>
      <c r="BX62" s="151"/>
      <c r="BY62" s="325"/>
      <c r="BZ62" s="862"/>
      <c r="CA62" s="862"/>
      <c r="CB62" s="862"/>
      <c r="CC62" s="890"/>
      <c r="CD62" s="862"/>
      <c r="CE62" s="862"/>
      <c r="CF62" s="862"/>
      <c r="CG62" s="151"/>
      <c r="CH62" s="862"/>
      <c r="CI62" s="151"/>
      <c r="CJ62" s="151"/>
      <c r="CK62" s="151"/>
      <c r="CL62" s="151"/>
      <c r="CM62" s="862"/>
      <c r="CN62" s="862"/>
      <c r="CO62" s="862"/>
      <c r="CP62" s="862"/>
      <c r="CQ62" s="151"/>
      <c r="CR62" s="151"/>
      <c r="CS62" s="151"/>
      <c r="CT62" s="862"/>
      <c r="CU62" s="862"/>
      <c r="CV62" s="862"/>
      <c r="CW62" s="151"/>
      <c r="CX62" s="862"/>
      <c r="CY62" s="151"/>
      <c r="CZ62" s="151"/>
      <c r="DA62" s="151"/>
      <c r="DB62" s="862"/>
      <c r="DC62" s="243"/>
      <c r="DD62" s="862"/>
      <c r="DE62" s="862"/>
      <c r="DF62" s="151"/>
      <c r="DG62" s="151"/>
      <c r="DH62" s="151"/>
      <c r="DI62" s="862"/>
      <c r="DJ62" s="151"/>
      <c r="DK62" s="1002"/>
      <c r="DL62" s="151"/>
      <c r="DM62" s="151"/>
      <c r="DN62" s="862"/>
      <c r="DO62" s="151"/>
      <c r="DP62" s="862"/>
      <c r="DQ62" s="862"/>
      <c r="DR62" s="862"/>
      <c r="DS62" s="862"/>
      <c r="DT62" s="151"/>
      <c r="DU62" s="862"/>
      <c r="DV62" s="862"/>
      <c r="DW62" s="862"/>
      <c r="DX62" s="151"/>
      <c r="DY62" s="151"/>
      <c r="DZ62" s="341"/>
      <c r="EA62" s="958"/>
      <c r="EB62" s="341"/>
      <c r="EC62" s="819"/>
      <c r="ED62" s="341"/>
    </row>
    <row r="63" spans="1:140" s="342" customFormat="1" ht="14.25" customHeight="1" thickBot="1">
      <c r="A63" s="331"/>
      <c r="B63" s="1517"/>
      <c r="C63" s="1467"/>
      <c r="D63" s="1257"/>
      <c r="E63" s="1467"/>
      <c r="F63" s="1467"/>
      <c r="G63" s="1005" t="s">
        <v>285</v>
      </c>
      <c r="H63" s="1005"/>
      <c r="I63" s="1203"/>
      <c r="J63" s="993">
        <v>20.5</v>
      </c>
      <c r="K63" s="846"/>
      <c r="L63" s="847"/>
      <c r="M63" s="325">
        <v>734</v>
      </c>
      <c r="N63" s="325">
        <v>817</v>
      </c>
      <c r="O63" s="325" t="s">
        <v>41</v>
      </c>
      <c r="P63" s="325" t="s">
        <v>41</v>
      </c>
      <c r="Q63" s="862">
        <f t="shared" si="37"/>
        <v>679.98720000000003</v>
      </c>
      <c r="R63" s="325" t="s">
        <v>41</v>
      </c>
      <c r="S63" s="325">
        <v>199500</v>
      </c>
      <c r="T63" s="848">
        <v>831</v>
      </c>
      <c r="U63" s="325" t="s">
        <v>41</v>
      </c>
      <c r="V63" s="862">
        <f t="shared" si="38"/>
        <v>140.42153318399988</v>
      </c>
      <c r="W63" s="325" t="s">
        <v>41</v>
      </c>
      <c r="X63" s="325">
        <v>213800</v>
      </c>
      <c r="Y63" s="848">
        <f t="shared" si="40"/>
        <v>750.60256426816113</v>
      </c>
      <c r="Z63" s="325">
        <f t="shared" si="4"/>
        <v>199500</v>
      </c>
      <c r="AA63" s="325">
        <f t="shared" si="39"/>
        <v>3.762418868512086E-3</v>
      </c>
      <c r="AB63" s="325">
        <f t="shared" si="6"/>
        <v>817</v>
      </c>
      <c r="AC63" s="849"/>
      <c r="AD63" s="1006">
        <v>1100</v>
      </c>
      <c r="AE63" s="995">
        <v>80</v>
      </c>
      <c r="AF63" s="1007">
        <v>39.5</v>
      </c>
      <c r="AG63" s="995">
        <v>3.84</v>
      </c>
      <c r="AH63" s="1007">
        <v>3.9</v>
      </c>
      <c r="AI63" s="1007">
        <f t="shared" si="7"/>
        <v>64.52</v>
      </c>
      <c r="AJ63" s="1007">
        <f t="shared" si="8"/>
        <v>24.02</v>
      </c>
      <c r="AK63" s="1007">
        <f t="shared" si="27"/>
        <v>820.40873318399986</v>
      </c>
      <c r="AL63" s="1007">
        <f t="shared" si="9"/>
        <v>140.42153318399988</v>
      </c>
      <c r="AM63" s="881">
        <f t="shared" si="10"/>
        <v>734</v>
      </c>
      <c r="AN63" s="882">
        <f t="shared" si="10"/>
        <v>817</v>
      </c>
      <c r="AO63" s="1008">
        <f t="shared" si="11"/>
        <v>3.6791979949874687E-3</v>
      </c>
      <c r="AP63" s="998">
        <v>199500</v>
      </c>
      <c r="AQ63" s="1009">
        <v>7</v>
      </c>
      <c r="AR63" s="151"/>
      <c r="AS63" s="1163" t="s">
        <v>397</v>
      </c>
      <c r="AT63" s="1163" t="s">
        <v>397</v>
      </c>
      <c r="AU63" s="887"/>
      <c r="AV63" s="887"/>
      <c r="AW63" s="887"/>
      <c r="AX63" s="887"/>
      <c r="AY63" s="862"/>
      <c r="AZ63" s="325"/>
      <c r="BA63" s="151"/>
      <c r="BB63" s="325"/>
      <c r="BC63" s="151"/>
      <c r="BD63" s="151"/>
      <c r="BE63" s="151"/>
      <c r="BF63" s="151"/>
      <c r="BG63" s="243"/>
      <c r="BH63" s="243"/>
      <c r="BI63" s="862"/>
      <c r="BJ63" s="862"/>
      <c r="BK63" s="862"/>
      <c r="BL63" s="862"/>
      <c r="BM63" s="151"/>
      <c r="BN63" s="325"/>
      <c r="BO63" s="889"/>
      <c r="BP63" s="151"/>
      <c r="BQ63" s="151"/>
      <c r="BR63" s="325"/>
      <c r="BS63" s="151"/>
      <c r="BT63" s="151"/>
      <c r="BU63" s="151"/>
      <c r="BV63" s="862"/>
      <c r="BW63" s="862"/>
      <c r="BX63" s="151"/>
      <c r="BY63" s="325"/>
      <c r="BZ63" s="862"/>
      <c r="CA63" s="862"/>
      <c r="CB63" s="862"/>
      <c r="CC63" s="890"/>
      <c r="CD63" s="862"/>
      <c r="CE63" s="862"/>
      <c r="CF63" s="862"/>
      <c r="CG63" s="151"/>
      <c r="CH63" s="862"/>
      <c r="CI63" s="151"/>
      <c r="CJ63" s="151"/>
      <c r="CK63" s="327"/>
      <c r="CL63" s="151"/>
      <c r="CM63" s="862"/>
      <c r="CN63" s="862"/>
      <c r="CO63" s="862"/>
      <c r="CP63" s="862"/>
      <c r="CQ63" s="151"/>
      <c r="CR63" s="151"/>
      <c r="CS63" s="151"/>
      <c r="CT63" s="862"/>
      <c r="CU63" s="862"/>
      <c r="CV63" s="862"/>
      <c r="CW63" s="151"/>
      <c r="CX63" s="862"/>
      <c r="CY63" s="151"/>
      <c r="CZ63" s="151"/>
      <c r="DA63" s="151"/>
      <c r="DB63" s="862"/>
      <c r="DC63" s="243"/>
      <c r="DD63" s="862"/>
      <c r="DE63" s="862"/>
      <c r="DF63" s="151"/>
      <c r="DG63" s="151"/>
      <c r="DH63" s="151"/>
      <c r="DI63" s="862"/>
      <c r="DJ63" s="151"/>
      <c r="DK63" s="1002"/>
      <c r="DL63" s="151"/>
      <c r="DM63" s="151"/>
      <c r="DN63" s="862"/>
      <c r="DO63" s="151"/>
      <c r="DP63" s="862"/>
      <c r="DQ63" s="862"/>
      <c r="DR63" s="862"/>
      <c r="DS63" s="862"/>
      <c r="DT63" s="151"/>
      <c r="DU63" s="862"/>
      <c r="DV63" s="862"/>
      <c r="DW63" s="862"/>
      <c r="DX63" s="151"/>
      <c r="DY63" s="151"/>
      <c r="DZ63" s="341"/>
      <c r="EA63" s="958"/>
      <c r="EB63" s="341"/>
      <c r="EC63" s="819"/>
      <c r="ED63" s="341"/>
      <c r="EJ63" s="341"/>
    </row>
    <row r="64" spans="1:140" s="342" customFormat="1">
      <c r="A64" s="331"/>
      <c r="B64" s="1516" t="s">
        <v>373</v>
      </c>
      <c r="C64" s="1530" t="s">
        <v>374</v>
      </c>
      <c r="D64" s="1274"/>
      <c r="E64" s="1533" t="s">
        <v>240</v>
      </c>
      <c r="F64" s="1530" t="s">
        <v>286</v>
      </c>
      <c r="G64" s="1010" t="s">
        <v>287</v>
      </c>
      <c r="H64" s="1010">
        <v>18.335217750112548</v>
      </c>
      <c r="I64" s="1202">
        <v>19</v>
      </c>
      <c r="J64" s="1011">
        <v>20</v>
      </c>
      <c r="K64" s="1012"/>
      <c r="L64" s="1013"/>
      <c r="M64" s="1014">
        <v>423</v>
      </c>
      <c r="N64" s="861">
        <v>472</v>
      </c>
      <c r="O64" s="861" t="s">
        <v>41</v>
      </c>
      <c r="P64" s="861" t="s">
        <v>41</v>
      </c>
      <c r="Q64" s="860">
        <f t="shared" si="37"/>
        <v>985.02560000000005</v>
      </c>
      <c r="R64" s="861" t="s">
        <v>41</v>
      </c>
      <c r="S64" s="1015">
        <v>216000</v>
      </c>
      <c r="T64" s="1014">
        <v>535</v>
      </c>
      <c r="U64" s="861" t="s">
        <v>41</v>
      </c>
      <c r="V64" s="860">
        <f t="shared" si="38"/>
        <v>92.790002239999808</v>
      </c>
      <c r="W64" s="861" t="s">
        <v>41</v>
      </c>
      <c r="X64" s="1016">
        <v>226000</v>
      </c>
      <c r="Y64" s="1017">
        <f t="shared" si="40"/>
        <v>432.64216905867897</v>
      </c>
      <c r="Z64" s="861">
        <f t="shared" si="4"/>
        <v>216000</v>
      </c>
      <c r="AA64" s="861">
        <f t="shared" si="39"/>
        <v>2.0029730049012915E-3</v>
      </c>
      <c r="AB64" s="861">
        <f t="shared" si="6"/>
        <v>472</v>
      </c>
      <c r="AC64" s="861"/>
      <c r="AD64" s="1018">
        <v>1500</v>
      </c>
      <c r="AE64" s="1019">
        <v>120</v>
      </c>
      <c r="AF64" s="1020">
        <v>79.900000000000006</v>
      </c>
      <c r="AG64" s="1019">
        <v>2.84</v>
      </c>
      <c r="AH64" s="1019">
        <v>3.78</v>
      </c>
      <c r="AI64" s="1021">
        <f t="shared" si="7"/>
        <v>106.76</v>
      </c>
      <c r="AJ64" s="1021">
        <f t="shared" si="8"/>
        <v>66.660000000000011</v>
      </c>
      <c r="AK64" s="1021">
        <f t="shared" si="27"/>
        <v>1077.8156022399999</v>
      </c>
      <c r="AL64" s="1021">
        <f t="shared" si="9"/>
        <v>92.790002239999808</v>
      </c>
      <c r="AM64" s="854">
        <f t="shared" si="10"/>
        <v>423</v>
      </c>
      <c r="AN64" s="855">
        <f t="shared" si="10"/>
        <v>472</v>
      </c>
      <c r="AO64" s="1022">
        <f>AM64/AP64</f>
        <v>2.1203007518796994E-3</v>
      </c>
      <c r="AP64" s="1023">
        <v>199500</v>
      </c>
      <c r="AQ64" s="1178">
        <v>5.8</v>
      </c>
      <c r="AR64" s="151"/>
      <c r="AS64" s="887">
        <v>15.22</v>
      </c>
      <c r="AT64" s="1195">
        <v>3.6199999999999999E-5</v>
      </c>
      <c r="AU64" s="887"/>
      <c r="AV64" s="887"/>
      <c r="AW64" s="887"/>
      <c r="AX64" s="887"/>
      <c r="AY64" s="862"/>
      <c r="AZ64" s="325"/>
      <c r="BA64" s="151"/>
      <c r="BB64" s="325"/>
      <c r="BC64" s="151"/>
      <c r="BD64" s="1177"/>
      <c r="BE64" s="1177"/>
      <c r="BF64" s="1177"/>
      <c r="BG64" s="1177"/>
      <c r="BH64" s="1177"/>
      <c r="BI64" s="1177"/>
      <c r="BJ64" s="1177"/>
      <c r="BK64" s="1177"/>
      <c r="BL64" s="1177"/>
      <c r="BM64" s="1177"/>
      <c r="BN64" s="1177"/>
      <c r="BO64" s="1177"/>
      <c r="BP64" s="1177"/>
      <c r="BQ64" s="1177"/>
      <c r="BR64" s="1177"/>
      <c r="BS64" s="1177"/>
      <c r="BT64" s="1177"/>
      <c r="BU64" s="1177"/>
      <c r="BV64" s="1177"/>
      <c r="BW64" s="1177"/>
      <c r="BX64" s="1177"/>
      <c r="BY64" s="1177"/>
      <c r="BZ64" s="1177"/>
      <c r="CA64" s="1177"/>
      <c r="CB64" s="1177"/>
      <c r="CC64" s="1177"/>
      <c r="CD64" s="1177"/>
      <c r="CE64" s="1177"/>
      <c r="CF64" s="1177"/>
      <c r="CG64" s="1177"/>
      <c r="CH64" s="1177"/>
      <c r="CI64" s="1177"/>
      <c r="CJ64" s="1177"/>
      <c r="CK64" s="1177"/>
      <c r="CL64" s="1177"/>
      <c r="CM64" s="1177"/>
      <c r="CN64" s="1177"/>
      <c r="CO64" s="1177"/>
      <c r="CP64" s="1177"/>
      <c r="CQ64" s="1177"/>
      <c r="CR64" s="1177"/>
      <c r="CS64" s="1177"/>
      <c r="CT64" s="1177"/>
      <c r="CU64" s="1177"/>
      <c r="CV64" s="1177"/>
      <c r="CW64" s="1177"/>
      <c r="CX64" s="1177"/>
      <c r="CY64" s="1177"/>
      <c r="CZ64" s="1177"/>
      <c r="DA64" s="151"/>
      <c r="DB64" s="862"/>
      <c r="DC64" s="243"/>
      <c r="DD64" s="862"/>
      <c r="DE64" s="862"/>
      <c r="DF64" s="151"/>
      <c r="DG64" s="151"/>
      <c r="DH64" s="151"/>
      <c r="DI64" s="862"/>
      <c r="DJ64" s="151"/>
      <c r="DK64" s="1002"/>
      <c r="DL64" s="151"/>
      <c r="DM64" s="151"/>
      <c r="DN64" s="862"/>
      <c r="DO64" s="151"/>
      <c r="DP64" s="862"/>
      <c r="DQ64" s="862"/>
      <c r="DR64" s="862"/>
      <c r="DS64" s="862"/>
      <c r="DT64" s="151"/>
      <c r="DU64" s="862"/>
      <c r="DV64" s="862"/>
      <c r="DW64" s="862"/>
      <c r="DX64" s="151"/>
      <c r="DY64" s="151"/>
      <c r="DZ64" s="1169"/>
      <c r="EA64" s="958"/>
      <c r="EB64" s="341"/>
      <c r="EC64" s="819"/>
      <c r="ED64" s="341"/>
      <c r="EJ64" s="341"/>
    </row>
    <row r="65" spans="1:142" s="342" customFormat="1">
      <c r="A65" s="331"/>
      <c r="B65" s="1517"/>
      <c r="C65" s="1531"/>
      <c r="D65" s="1275"/>
      <c r="E65" s="1467"/>
      <c r="F65" s="1531"/>
      <c r="G65" s="1005" t="s">
        <v>288</v>
      </c>
      <c r="H65" s="1005">
        <v>5.1384807490036648</v>
      </c>
      <c r="I65" s="1203">
        <v>5</v>
      </c>
      <c r="J65" s="1024">
        <v>5.3</v>
      </c>
      <c r="K65" s="846"/>
      <c r="L65" s="327"/>
      <c r="M65" s="232">
        <v>454</v>
      </c>
      <c r="N65" s="325">
        <v>475</v>
      </c>
      <c r="O65" s="325" t="s">
        <v>41</v>
      </c>
      <c r="P65" s="325" t="s">
        <v>41</v>
      </c>
      <c r="Q65" s="862">
        <f t="shared" si="37"/>
        <v>435.06319999999999</v>
      </c>
      <c r="R65" s="325" t="s">
        <v>41</v>
      </c>
      <c r="S65" s="1025">
        <v>219300</v>
      </c>
      <c r="T65" s="232">
        <v>545</v>
      </c>
      <c r="U65" s="325" t="s">
        <v>41</v>
      </c>
      <c r="V65" s="862">
        <f t="shared" si="38"/>
        <v>82.302118183999994</v>
      </c>
      <c r="W65" s="325" t="s">
        <v>41</v>
      </c>
      <c r="X65" s="325">
        <v>200000</v>
      </c>
      <c r="Y65" s="848">
        <f t="shared" si="40"/>
        <v>468.47621727144912</v>
      </c>
      <c r="Z65" s="325">
        <f t="shared" si="4"/>
        <v>219300</v>
      </c>
      <c r="AA65" s="325">
        <f t="shared" si="39"/>
        <v>2.136234460882121E-3</v>
      </c>
      <c r="AB65" s="325">
        <f t="shared" si="6"/>
        <v>475</v>
      </c>
      <c r="AC65" s="325"/>
      <c r="AD65" s="1026">
        <v>1500</v>
      </c>
      <c r="AE65" s="1007">
        <v>60.2</v>
      </c>
      <c r="AF65" s="1027">
        <v>39.9</v>
      </c>
      <c r="AG65" s="1007">
        <v>2.86</v>
      </c>
      <c r="AH65" s="1007">
        <v>3.15</v>
      </c>
      <c r="AI65" s="1028">
        <f t="shared" si="7"/>
        <v>48.180000000000007</v>
      </c>
      <c r="AJ65" s="1028">
        <f t="shared" si="8"/>
        <v>27.88</v>
      </c>
      <c r="AK65" s="1028">
        <f t="shared" si="27"/>
        <v>517.36531818399999</v>
      </c>
      <c r="AL65" s="1028">
        <f t="shared" si="9"/>
        <v>82.302118183999994</v>
      </c>
      <c r="AM65" s="881">
        <f t="shared" si="10"/>
        <v>454</v>
      </c>
      <c r="AN65" s="882">
        <f t="shared" si="10"/>
        <v>475</v>
      </c>
      <c r="AO65" s="1008">
        <f t="shared" si="11"/>
        <v>2.275689223057644E-3</v>
      </c>
      <c r="AP65" s="998">
        <v>199500</v>
      </c>
      <c r="AQ65" s="592">
        <v>6.4</v>
      </c>
      <c r="AR65" s="151"/>
      <c r="AS65" s="887">
        <v>4.2110000000000003</v>
      </c>
      <c r="AT65" s="1195">
        <v>7.9400000000000006E-5</v>
      </c>
      <c r="AU65" s="887"/>
      <c r="AV65" s="887"/>
      <c r="AW65" s="887"/>
      <c r="AX65" s="887"/>
      <c r="AY65" s="862"/>
      <c r="AZ65" s="325"/>
      <c r="BA65" s="151"/>
      <c r="BB65" s="325"/>
      <c r="BC65" s="151"/>
      <c r="BD65" s="1177"/>
      <c r="BE65" s="1177"/>
      <c r="BF65" s="1177"/>
      <c r="BG65" s="1177"/>
      <c r="BH65" s="1177"/>
      <c r="BI65" s="1177"/>
      <c r="BJ65" s="1177"/>
      <c r="BK65" s="1177"/>
      <c r="BL65" s="1177"/>
      <c r="BM65" s="1177"/>
      <c r="BN65" s="1177"/>
      <c r="BO65" s="1177"/>
      <c r="BP65" s="1177"/>
      <c r="BQ65" s="1177"/>
      <c r="BR65" s="1177"/>
      <c r="BS65" s="1177"/>
      <c r="BT65" s="1177"/>
      <c r="BU65" s="1177"/>
      <c r="BV65" s="1177"/>
      <c r="BW65" s="1177"/>
      <c r="BX65" s="1177"/>
      <c r="BY65" s="1177"/>
      <c r="BZ65" s="1177"/>
      <c r="CA65" s="1177"/>
      <c r="CB65" s="1177"/>
      <c r="CC65" s="1177"/>
      <c r="CD65" s="1177"/>
      <c r="CE65" s="1177"/>
      <c r="CF65" s="1177"/>
      <c r="CG65" s="1177"/>
      <c r="CH65" s="1177"/>
      <c r="CI65" s="1177"/>
      <c r="CJ65" s="1177"/>
      <c r="CK65" s="1177"/>
      <c r="CL65" s="1177"/>
      <c r="CM65" s="1177"/>
      <c r="CN65" s="1177"/>
      <c r="CO65" s="1177"/>
      <c r="CP65" s="1177"/>
      <c r="CQ65" s="1177"/>
      <c r="CR65" s="1177"/>
      <c r="CS65" s="1177"/>
      <c r="CT65" s="1177"/>
      <c r="CU65" s="1177"/>
      <c r="CV65" s="1177"/>
      <c r="CW65" s="1177"/>
      <c r="CX65" s="1177"/>
      <c r="CY65" s="1177"/>
      <c r="CZ65" s="1177"/>
      <c r="DA65" s="151"/>
      <c r="DB65" s="862"/>
      <c r="DC65" s="243"/>
      <c r="DD65" s="862"/>
      <c r="DE65" s="862"/>
      <c r="DF65" s="151"/>
      <c r="DG65" s="151"/>
      <c r="DH65" s="151"/>
      <c r="DI65" s="862"/>
      <c r="DJ65" s="151"/>
      <c r="DK65" s="1002"/>
      <c r="DL65" s="151"/>
      <c r="DM65" s="151"/>
      <c r="DN65" s="862"/>
      <c r="DO65" s="151"/>
      <c r="DP65" s="862"/>
      <c r="DQ65" s="862"/>
      <c r="DR65" s="862"/>
      <c r="DS65" s="862"/>
      <c r="DT65" s="151"/>
      <c r="DU65" s="862"/>
      <c r="DV65" s="862"/>
      <c r="DW65" s="862"/>
      <c r="DX65" s="151"/>
      <c r="DY65" s="151"/>
      <c r="DZ65" s="340"/>
      <c r="EA65" s="958"/>
      <c r="EB65" s="341"/>
      <c r="EC65" s="819"/>
      <c r="ED65" s="341"/>
      <c r="EJ65" s="341"/>
    </row>
    <row r="66" spans="1:142" s="342" customFormat="1">
      <c r="A66" s="331"/>
      <c r="B66" s="1517"/>
      <c r="C66" s="1531"/>
      <c r="D66" s="1275"/>
      <c r="E66" s="1467"/>
      <c r="F66" s="1531"/>
      <c r="G66" s="1005" t="s">
        <v>289</v>
      </c>
      <c r="H66" s="1005">
        <v>10.484063984774323</v>
      </c>
      <c r="I66" s="1203">
        <v>11.1</v>
      </c>
      <c r="J66" s="1024">
        <v>11.3</v>
      </c>
      <c r="K66" s="846"/>
      <c r="L66" s="327"/>
      <c r="M66" s="232">
        <v>431</v>
      </c>
      <c r="N66" s="325">
        <v>447</v>
      </c>
      <c r="O66" s="325" t="s">
        <v>41</v>
      </c>
      <c r="P66" s="325" t="s">
        <v>41</v>
      </c>
      <c r="Q66" s="862">
        <f t="shared" si="37"/>
        <v>747.04</v>
      </c>
      <c r="R66" s="325" t="s">
        <v>41</v>
      </c>
      <c r="S66" s="1025">
        <v>210000</v>
      </c>
      <c r="T66" s="232">
        <v>512</v>
      </c>
      <c r="U66" s="325" t="s">
        <v>41</v>
      </c>
      <c r="V66" s="862">
        <f t="shared" si="38"/>
        <v>94.12203640000007</v>
      </c>
      <c r="W66" s="325" t="s">
        <v>41</v>
      </c>
      <c r="X66" s="325">
        <v>220000</v>
      </c>
      <c r="Y66" s="848">
        <f t="shared" si="40"/>
        <v>440.063515254479</v>
      </c>
      <c r="Z66" s="325">
        <f t="shared" si="4"/>
        <v>210000</v>
      </c>
      <c r="AA66" s="325">
        <f t="shared" si="39"/>
        <v>2.0955405488308522E-3</v>
      </c>
      <c r="AB66" s="325">
        <f t="shared" si="6"/>
        <v>447</v>
      </c>
      <c r="AC66" s="325"/>
      <c r="AD66" s="1026">
        <v>1500</v>
      </c>
      <c r="AE66" s="1007">
        <v>80.400000000000006</v>
      </c>
      <c r="AF66" s="1027">
        <v>80</v>
      </c>
      <c r="AG66" s="1007">
        <v>2.8</v>
      </c>
      <c r="AH66" s="1007">
        <v>3.95</v>
      </c>
      <c r="AI66" s="1028">
        <f t="shared" si="7"/>
        <v>66.900000000000006</v>
      </c>
      <c r="AJ66" s="1028">
        <f t="shared" si="8"/>
        <v>66.5</v>
      </c>
      <c r="AK66" s="1028">
        <f t="shared" si="27"/>
        <v>841.16203640000003</v>
      </c>
      <c r="AL66" s="1028">
        <f t="shared" si="9"/>
        <v>94.12203640000007</v>
      </c>
      <c r="AM66" s="881">
        <f t="shared" si="10"/>
        <v>431</v>
      </c>
      <c r="AN66" s="882">
        <f t="shared" si="10"/>
        <v>447</v>
      </c>
      <c r="AO66" s="1008">
        <f t="shared" si="11"/>
        <v>2.1604010025062658E-3</v>
      </c>
      <c r="AP66" s="998">
        <v>199500</v>
      </c>
      <c r="AQ66" s="592">
        <v>6.3</v>
      </c>
      <c r="AR66" s="151"/>
      <c r="AS66" s="887">
        <v>9.4990000000000006</v>
      </c>
      <c r="AT66" s="1195">
        <v>5.5699999999999999E-5</v>
      </c>
      <c r="AU66" s="887"/>
      <c r="AV66" s="887"/>
      <c r="AW66" s="887"/>
      <c r="AX66" s="887"/>
      <c r="AY66" s="862"/>
      <c r="AZ66" s="325"/>
      <c r="BA66" s="151"/>
      <c r="BB66" s="325"/>
      <c r="BC66" s="151"/>
      <c r="BD66" s="1177"/>
      <c r="BE66" s="1177"/>
      <c r="BF66" s="1177"/>
      <c r="BG66" s="1177"/>
      <c r="BH66" s="1177"/>
      <c r="BI66" s="1177"/>
      <c r="BJ66" s="1177"/>
      <c r="BK66" s="1177"/>
      <c r="BL66" s="1177"/>
      <c r="BM66" s="1177"/>
      <c r="BN66" s="1177"/>
      <c r="BO66" s="1177"/>
      <c r="BP66" s="1177"/>
      <c r="BQ66" s="1177"/>
      <c r="BR66" s="1177"/>
      <c r="BS66" s="1177"/>
      <c r="BT66" s="1177"/>
      <c r="BU66" s="1177"/>
      <c r="BV66" s="1177"/>
      <c r="BW66" s="1177"/>
      <c r="BX66" s="1177"/>
      <c r="BY66" s="1177"/>
      <c r="BZ66" s="1177"/>
      <c r="CA66" s="1177"/>
      <c r="CB66" s="1177"/>
      <c r="CC66" s="1177"/>
      <c r="CD66" s="1177"/>
      <c r="CE66" s="1177"/>
      <c r="CF66" s="1177"/>
      <c r="CG66" s="1177"/>
      <c r="CH66" s="1177"/>
      <c r="CI66" s="1177"/>
      <c r="CJ66" s="1177"/>
      <c r="CK66" s="1177"/>
      <c r="CL66" s="1177"/>
      <c r="CM66" s="1177"/>
      <c r="CN66" s="1177"/>
      <c r="CO66" s="1177"/>
      <c r="CP66" s="1177"/>
      <c r="CQ66" s="1177"/>
      <c r="CR66" s="1177"/>
      <c r="CS66" s="1177"/>
      <c r="CT66" s="1177"/>
      <c r="CU66" s="1177"/>
      <c r="CV66" s="1177"/>
      <c r="CW66" s="1177"/>
      <c r="CX66" s="1177"/>
      <c r="CY66" s="1177"/>
      <c r="CZ66" s="1177"/>
      <c r="DA66" s="151"/>
      <c r="DB66" s="862"/>
      <c r="DC66" s="243"/>
      <c r="DD66" s="862"/>
      <c r="DE66" s="862"/>
      <c r="DF66" s="151"/>
      <c r="DG66" s="151"/>
      <c r="DH66" s="151"/>
      <c r="DI66" s="862"/>
      <c r="DJ66" s="151"/>
      <c r="DK66" s="1002"/>
      <c r="DL66" s="151"/>
      <c r="DM66" s="151"/>
      <c r="DN66" s="862"/>
      <c r="DO66" s="151"/>
      <c r="DP66" s="862"/>
      <c r="DQ66" s="862"/>
      <c r="DR66" s="862"/>
      <c r="DS66" s="862"/>
      <c r="DT66" s="151"/>
      <c r="DU66" s="862"/>
      <c r="DV66" s="862"/>
      <c r="DW66" s="862"/>
      <c r="DX66" s="151"/>
      <c r="DY66" s="151"/>
      <c r="DZ66" s="1169"/>
      <c r="EA66" s="958"/>
      <c r="EB66" s="341"/>
      <c r="EC66" s="819"/>
      <c r="ED66" s="341"/>
      <c r="EJ66" s="341"/>
    </row>
    <row r="67" spans="1:142" s="342" customFormat="1">
      <c r="A67" s="331"/>
      <c r="B67" s="1517"/>
      <c r="C67" s="1531"/>
      <c r="D67" s="1275"/>
      <c r="E67" s="1467"/>
      <c r="F67" s="1531"/>
      <c r="G67" s="1005" t="s">
        <v>290</v>
      </c>
      <c r="H67" s="1005">
        <v>7.7223869655797968</v>
      </c>
      <c r="I67" s="1203">
        <v>7</v>
      </c>
      <c r="J67" s="1024">
        <v>7.9</v>
      </c>
      <c r="K67" s="846"/>
      <c r="L67" s="327"/>
      <c r="M67" s="232">
        <v>519</v>
      </c>
      <c r="N67" s="325">
        <v>534</v>
      </c>
      <c r="O67" s="325" t="s">
        <v>41</v>
      </c>
      <c r="P67" s="325" t="s">
        <v>41</v>
      </c>
      <c r="Q67" s="862">
        <f t="shared" si="37"/>
        <v>568.75200000000007</v>
      </c>
      <c r="R67" s="325" t="s">
        <v>41</v>
      </c>
      <c r="S67" s="1025">
        <v>218300</v>
      </c>
      <c r="T67" s="232">
        <v>580</v>
      </c>
      <c r="U67" s="325" t="s">
        <v>41</v>
      </c>
      <c r="V67" s="862">
        <f t="shared" si="38"/>
        <v>78.171869810999965</v>
      </c>
      <c r="W67" s="325" t="s">
        <v>41</v>
      </c>
      <c r="X67" s="325">
        <v>225000</v>
      </c>
      <c r="Y67" s="848">
        <f t="shared" si="40"/>
        <v>526.37101269715731</v>
      </c>
      <c r="Z67" s="325">
        <f t="shared" si="4"/>
        <v>218300</v>
      </c>
      <c r="AA67" s="325">
        <f t="shared" si="39"/>
        <v>2.4112277265101113E-3</v>
      </c>
      <c r="AB67" s="325">
        <f t="shared" si="6"/>
        <v>534</v>
      </c>
      <c r="AC67" s="325"/>
      <c r="AD67" s="1026">
        <v>1500</v>
      </c>
      <c r="AE67" s="1007">
        <v>60.7</v>
      </c>
      <c r="AF67" s="1027">
        <v>60.7</v>
      </c>
      <c r="AG67" s="1007">
        <v>2.89</v>
      </c>
      <c r="AH67" s="1007">
        <v>2.86</v>
      </c>
      <c r="AI67" s="1028">
        <f t="shared" si="7"/>
        <v>49.2</v>
      </c>
      <c r="AJ67" s="1028">
        <f t="shared" si="8"/>
        <v>49.2</v>
      </c>
      <c r="AK67" s="1028">
        <f t="shared" si="27"/>
        <v>646.92386981100003</v>
      </c>
      <c r="AL67" s="1028">
        <f t="shared" si="9"/>
        <v>78.171869810999965</v>
      </c>
      <c r="AM67" s="881">
        <f t="shared" si="10"/>
        <v>519</v>
      </c>
      <c r="AN67" s="882">
        <f t="shared" si="10"/>
        <v>534</v>
      </c>
      <c r="AO67" s="1008">
        <f t="shared" si="11"/>
        <v>2.6015037593984961E-3</v>
      </c>
      <c r="AP67" s="998">
        <v>199500</v>
      </c>
      <c r="AQ67" s="592">
        <v>6.3</v>
      </c>
      <c r="AR67" s="151"/>
      <c r="AS67" s="887">
        <v>6.68</v>
      </c>
      <c r="AT67" s="1195">
        <v>9.0000000000000006E-5</v>
      </c>
      <c r="AU67" s="887"/>
      <c r="AV67" s="887"/>
      <c r="AW67" s="887"/>
      <c r="AX67" s="887"/>
      <c r="AY67" s="862"/>
      <c r="AZ67" s="325"/>
      <c r="BA67" s="151"/>
      <c r="BB67" s="325"/>
      <c r="BC67" s="151"/>
      <c r="BD67" s="1177"/>
      <c r="BE67" s="1177"/>
      <c r="BF67" s="1177"/>
      <c r="BG67" s="1177"/>
      <c r="BH67" s="1177"/>
      <c r="BI67" s="1177"/>
      <c r="BJ67" s="1177"/>
      <c r="BK67" s="1177"/>
      <c r="BL67" s="1177"/>
      <c r="BM67" s="1177"/>
      <c r="BN67" s="1177"/>
      <c r="BO67" s="1177"/>
      <c r="BP67" s="1177"/>
      <c r="BQ67" s="1177"/>
      <c r="BR67" s="1177"/>
      <c r="BS67" s="1177"/>
      <c r="BT67" s="1177"/>
      <c r="BU67" s="1177"/>
      <c r="BV67" s="1177"/>
      <c r="BW67" s="1177"/>
      <c r="BX67" s="1177"/>
      <c r="BY67" s="1177"/>
      <c r="BZ67" s="1177"/>
      <c r="CA67" s="1177"/>
      <c r="CB67" s="1177"/>
      <c r="CC67" s="1177"/>
      <c r="CD67" s="1177"/>
      <c r="CE67" s="1177"/>
      <c r="CF67" s="1177"/>
      <c r="CG67" s="1177"/>
      <c r="CH67" s="1177"/>
      <c r="CI67" s="1177"/>
      <c r="CJ67" s="1177"/>
      <c r="CK67" s="1177"/>
      <c r="CL67" s="1177"/>
      <c r="CM67" s="1177"/>
      <c r="CN67" s="1177"/>
      <c r="CO67" s="1177"/>
      <c r="CP67" s="1177"/>
      <c r="CQ67" s="1177"/>
      <c r="CR67" s="1177"/>
      <c r="CS67" s="1177"/>
      <c r="CT67" s="1177"/>
      <c r="CU67" s="1177"/>
      <c r="CV67" s="1177"/>
      <c r="CW67" s="1177"/>
      <c r="CX67" s="1177"/>
      <c r="CY67" s="1177"/>
      <c r="CZ67" s="1177"/>
      <c r="DA67" s="151"/>
      <c r="DB67" s="862"/>
      <c r="DC67" s="243"/>
      <c r="DD67" s="862"/>
      <c r="DE67" s="862"/>
      <c r="DF67" s="151"/>
      <c r="DG67" s="151"/>
      <c r="DH67" s="151"/>
      <c r="DI67" s="862"/>
      <c r="DJ67" s="151"/>
      <c r="DK67" s="1002"/>
      <c r="DL67" s="151"/>
      <c r="DM67" s="151"/>
      <c r="DN67" s="862"/>
      <c r="DO67" s="151"/>
      <c r="DP67" s="862"/>
      <c r="DQ67" s="862"/>
      <c r="DR67" s="862"/>
      <c r="DS67" s="862"/>
      <c r="DT67" s="151"/>
      <c r="DU67" s="862"/>
      <c r="DV67" s="862"/>
      <c r="DW67" s="862"/>
      <c r="DX67" s="151"/>
      <c r="DY67" s="151"/>
      <c r="DZ67" s="1169"/>
      <c r="EA67" s="958"/>
      <c r="EB67" s="341"/>
      <c r="EC67" s="819"/>
      <c r="ED67" s="341"/>
      <c r="EJ67" s="341"/>
    </row>
    <row r="68" spans="1:142" s="342" customFormat="1">
      <c r="A68" s="331"/>
      <c r="B68" s="1517"/>
      <c r="C68" s="1531"/>
      <c r="D68" s="1275"/>
      <c r="E68" s="1467"/>
      <c r="F68" s="1531"/>
      <c r="G68" s="1005" t="s">
        <v>291</v>
      </c>
      <c r="H68" s="1005"/>
      <c r="I68" s="1203"/>
      <c r="J68" s="1024">
        <v>21.1</v>
      </c>
      <c r="K68" s="846"/>
      <c r="L68" s="327"/>
      <c r="M68" s="232">
        <v>423</v>
      </c>
      <c r="N68" s="325">
        <v>472</v>
      </c>
      <c r="O68" s="325" t="s">
        <v>41</v>
      </c>
      <c r="P68" s="325" t="s">
        <v>41</v>
      </c>
      <c r="Q68" s="862">
        <f t="shared" si="37"/>
        <v>980.76480000000004</v>
      </c>
      <c r="R68" s="325" t="s">
        <v>41</v>
      </c>
      <c r="S68" s="1025">
        <v>216000</v>
      </c>
      <c r="T68" s="232">
        <v>535</v>
      </c>
      <c r="U68" s="325" t="s">
        <v>41</v>
      </c>
      <c r="V68" s="862">
        <f t="shared" si="38"/>
        <v>92.729997871000137</v>
      </c>
      <c r="W68" s="325" t="s">
        <v>41</v>
      </c>
      <c r="X68" s="325">
        <v>226000</v>
      </c>
      <c r="Y68" s="848">
        <f t="shared" si="40"/>
        <v>432.67471829593353</v>
      </c>
      <c r="Z68" s="325">
        <f t="shared" si="4"/>
        <v>216000</v>
      </c>
      <c r="AA68" s="325">
        <f t="shared" si="39"/>
        <v>2.003123695814507E-3</v>
      </c>
      <c r="AB68" s="325">
        <f t="shared" si="6"/>
        <v>472</v>
      </c>
      <c r="AC68" s="325"/>
      <c r="AD68" s="1026">
        <v>1500</v>
      </c>
      <c r="AE68" s="1007">
        <v>119.9</v>
      </c>
      <c r="AF68" s="1027">
        <v>79.900000000000006</v>
      </c>
      <c r="AG68" s="1007">
        <v>2.83</v>
      </c>
      <c r="AH68" s="1007">
        <v>3.8</v>
      </c>
      <c r="AI68" s="1028">
        <f t="shared" si="7"/>
        <v>106.64</v>
      </c>
      <c r="AJ68" s="1028">
        <f t="shared" si="8"/>
        <v>66.64</v>
      </c>
      <c r="AK68" s="1028">
        <f t="shared" si="27"/>
        <v>1073.4947978710002</v>
      </c>
      <c r="AL68" s="1028">
        <f t="shared" si="9"/>
        <v>92.729997871000137</v>
      </c>
      <c r="AM68" s="881">
        <f t="shared" si="10"/>
        <v>423</v>
      </c>
      <c r="AN68" s="882">
        <f t="shared" si="10"/>
        <v>472</v>
      </c>
      <c r="AO68" s="1008">
        <f t="shared" si="11"/>
        <v>2.1203007518796994E-3</v>
      </c>
      <c r="AP68" s="998">
        <v>199500</v>
      </c>
      <c r="AQ68" s="592">
        <v>7</v>
      </c>
      <c r="AR68" s="151"/>
      <c r="AS68" s="887"/>
      <c r="AT68" s="887"/>
      <c r="AU68" s="887"/>
      <c r="AV68" s="887"/>
      <c r="AW68" s="887"/>
      <c r="AX68" s="887"/>
      <c r="AY68" s="862"/>
      <c r="AZ68" s="325"/>
      <c r="BA68" s="151"/>
      <c r="BB68" s="325"/>
      <c r="BC68" s="151"/>
      <c r="BD68" s="1177"/>
      <c r="BE68" s="1177"/>
      <c r="BF68" s="1177"/>
      <c r="BG68" s="1177"/>
      <c r="BH68" s="1177"/>
      <c r="BI68" s="1177"/>
      <c r="BJ68" s="1177"/>
      <c r="BK68" s="1177"/>
      <c r="BL68" s="1177"/>
      <c r="BM68" s="1177"/>
      <c r="BN68" s="1177"/>
      <c r="BO68" s="1177"/>
      <c r="BP68" s="1177"/>
      <c r="BQ68" s="1177"/>
      <c r="BR68" s="1177"/>
      <c r="BS68" s="1177"/>
      <c r="BT68" s="1177"/>
      <c r="BU68" s="1177"/>
      <c r="BV68" s="1177"/>
      <c r="BW68" s="1177"/>
      <c r="BX68" s="1177"/>
      <c r="BY68" s="1177"/>
      <c r="BZ68" s="1177"/>
      <c r="CA68" s="1177"/>
      <c r="CB68" s="1177"/>
      <c r="CC68" s="1177"/>
      <c r="CD68" s="1177"/>
      <c r="CE68" s="1177"/>
      <c r="CF68" s="1177"/>
      <c r="CG68" s="1177"/>
      <c r="CH68" s="1177"/>
      <c r="CI68" s="1177"/>
      <c r="CJ68" s="1177"/>
      <c r="CK68" s="1177"/>
      <c r="CL68" s="1177"/>
      <c r="CM68" s="1177"/>
      <c r="CN68" s="1177"/>
      <c r="CO68" s="1177"/>
      <c r="CP68" s="1177"/>
      <c r="CQ68" s="1177"/>
      <c r="CR68" s="1177"/>
      <c r="CS68" s="1177"/>
      <c r="CT68" s="1177"/>
      <c r="CU68" s="1177"/>
      <c r="CV68" s="1177"/>
      <c r="CW68" s="1177"/>
      <c r="CX68" s="1177"/>
      <c r="CY68" s="1177"/>
      <c r="CZ68" s="1177"/>
      <c r="DA68" s="151"/>
      <c r="DB68" s="862"/>
      <c r="DC68" s="243"/>
      <c r="DD68" s="862"/>
      <c r="DE68" s="862"/>
      <c r="DF68" s="151"/>
      <c r="DG68" s="151"/>
      <c r="DH68" s="151"/>
      <c r="DI68" s="862"/>
      <c r="DJ68" s="151"/>
      <c r="DK68" s="1002"/>
      <c r="DL68" s="151"/>
      <c r="DM68" s="151"/>
      <c r="DN68" s="862"/>
      <c r="DO68" s="151"/>
      <c r="DP68" s="862"/>
      <c r="DQ68" s="862"/>
      <c r="DR68" s="862"/>
      <c r="DS68" s="862"/>
      <c r="DT68" s="151"/>
      <c r="DU68" s="862"/>
      <c r="DV68" s="862"/>
      <c r="DW68" s="862"/>
      <c r="DX68" s="151"/>
      <c r="DY68" s="151"/>
      <c r="DZ68" s="341"/>
      <c r="EA68" s="958"/>
      <c r="EB68" s="341"/>
      <c r="EC68" s="819"/>
      <c r="ED68" s="341"/>
      <c r="EJ68" s="341"/>
    </row>
    <row r="69" spans="1:142" s="342" customFormat="1">
      <c r="A69" s="331"/>
      <c r="B69" s="1517"/>
      <c r="C69" s="1531"/>
      <c r="D69" s="1275"/>
      <c r="E69" s="1467"/>
      <c r="F69" s="1531"/>
      <c r="G69" s="1005" t="s">
        <v>292</v>
      </c>
      <c r="H69" s="1005"/>
      <c r="I69" s="1197"/>
      <c r="J69" s="1024">
        <v>5.9</v>
      </c>
      <c r="K69" s="846"/>
      <c r="L69" s="327"/>
      <c r="M69" s="232">
        <v>454</v>
      </c>
      <c r="N69" s="325">
        <v>475</v>
      </c>
      <c r="O69" s="325" t="s">
        <v>41</v>
      </c>
      <c r="P69" s="325" t="s">
        <v>41</v>
      </c>
      <c r="Q69" s="862">
        <f t="shared" si="37"/>
        <v>435.40800000000002</v>
      </c>
      <c r="R69" s="325" t="s">
        <v>41</v>
      </c>
      <c r="S69" s="1025">
        <v>219300</v>
      </c>
      <c r="T69" s="232">
        <v>545</v>
      </c>
      <c r="U69" s="325" t="s">
        <v>41</v>
      </c>
      <c r="V69" s="862">
        <f t="shared" si="38"/>
        <v>81.328225283999927</v>
      </c>
      <c r="W69" s="325" t="s">
        <v>41</v>
      </c>
      <c r="X69" s="325">
        <v>200000</v>
      </c>
      <c r="Y69" s="848">
        <f t="shared" si="40"/>
        <v>468.32233340477813</v>
      </c>
      <c r="Z69" s="325">
        <f t="shared" si="4"/>
        <v>219300</v>
      </c>
      <c r="AA69" s="325">
        <f t="shared" si="39"/>
        <v>2.1355327560637397E-3</v>
      </c>
      <c r="AB69" s="325">
        <f t="shared" si="6"/>
        <v>475</v>
      </c>
      <c r="AC69" s="325"/>
      <c r="AD69" s="1026">
        <v>1500</v>
      </c>
      <c r="AE69" s="1007">
        <v>60.4</v>
      </c>
      <c r="AF69" s="1027">
        <v>40.799999999999997</v>
      </c>
      <c r="AG69" s="1007">
        <v>2.82</v>
      </c>
      <c r="AH69" s="1007">
        <v>3.18</v>
      </c>
      <c r="AI69" s="1028">
        <f t="shared" si="7"/>
        <v>48.4</v>
      </c>
      <c r="AJ69" s="1028">
        <f t="shared" si="8"/>
        <v>28.799999999999997</v>
      </c>
      <c r="AK69" s="1028">
        <f t="shared" si="27"/>
        <v>516.73622528399994</v>
      </c>
      <c r="AL69" s="1028">
        <f t="shared" si="9"/>
        <v>81.328225283999927</v>
      </c>
      <c r="AM69" s="881">
        <f t="shared" si="10"/>
        <v>454</v>
      </c>
      <c r="AN69" s="882">
        <f t="shared" si="10"/>
        <v>475</v>
      </c>
      <c r="AO69" s="1008">
        <f t="shared" si="11"/>
        <v>2.275689223057644E-3</v>
      </c>
      <c r="AP69" s="998">
        <v>199500</v>
      </c>
      <c r="AQ69" s="592">
        <v>7</v>
      </c>
      <c r="AR69" s="151"/>
      <c r="AS69" s="887"/>
      <c r="AT69" s="887"/>
      <c r="AU69" s="887"/>
      <c r="AV69" s="887"/>
      <c r="AW69" s="887"/>
      <c r="AX69" s="887"/>
      <c r="AY69" s="862"/>
      <c r="AZ69" s="325"/>
      <c r="BA69" s="151"/>
      <c r="BB69" s="325"/>
      <c r="BC69" s="151"/>
      <c r="BD69" s="1177"/>
      <c r="BE69" s="1177"/>
      <c r="BF69" s="1177"/>
      <c r="BG69" s="1177"/>
      <c r="BH69" s="1177"/>
      <c r="BI69" s="1177"/>
      <c r="BJ69" s="1177"/>
      <c r="BK69" s="1177"/>
      <c r="BL69" s="1177"/>
      <c r="BM69" s="1177"/>
      <c r="BN69" s="1177"/>
      <c r="BO69" s="1177"/>
      <c r="BP69" s="1177"/>
      <c r="BQ69" s="1177"/>
      <c r="BR69" s="1177"/>
      <c r="BS69" s="1177"/>
      <c r="BT69" s="1177"/>
      <c r="BU69" s="1177"/>
      <c r="BV69" s="1177"/>
      <c r="BW69" s="1177"/>
      <c r="BX69" s="1177"/>
      <c r="BY69" s="1177"/>
      <c r="BZ69" s="1177"/>
      <c r="CA69" s="1177"/>
      <c r="CB69" s="1177"/>
      <c r="CC69" s="1177"/>
      <c r="CD69" s="1177"/>
      <c r="CE69" s="1177"/>
      <c r="CF69" s="1177"/>
      <c r="CG69" s="1177"/>
      <c r="CH69" s="1177"/>
      <c r="CI69" s="1177"/>
      <c r="CJ69" s="1177"/>
      <c r="CK69" s="1177"/>
      <c r="CL69" s="1177"/>
      <c r="CM69" s="1177"/>
      <c r="CN69" s="1177"/>
      <c r="CO69" s="1177"/>
      <c r="CP69" s="1177"/>
      <c r="CQ69" s="1177"/>
      <c r="CR69" s="1177"/>
      <c r="CS69" s="1177"/>
      <c r="CT69" s="1177"/>
      <c r="CU69" s="1177"/>
      <c r="CV69" s="1177"/>
      <c r="CW69" s="1177"/>
      <c r="CX69" s="1177"/>
      <c r="CY69" s="1177"/>
      <c r="CZ69" s="1177"/>
      <c r="DA69" s="151"/>
      <c r="DB69" s="862"/>
      <c r="DC69" s="243"/>
      <c r="DD69" s="862"/>
      <c r="DE69" s="862"/>
      <c r="DF69" s="151"/>
      <c r="DG69" s="151"/>
      <c r="DH69" s="151"/>
      <c r="DI69" s="862"/>
      <c r="DJ69" s="151"/>
      <c r="DK69" s="1002"/>
      <c r="DL69" s="151"/>
      <c r="DM69" s="151"/>
      <c r="DN69" s="862"/>
      <c r="DO69" s="151"/>
      <c r="DP69" s="862"/>
      <c r="DQ69" s="862"/>
      <c r="DR69" s="862"/>
      <c r="DS69" s="862"/>
      <c r="DT69" s="151"/>
      <c r="DU69" s="862"/>
      <c r="DV69" s="862"/>
      <c r="DW69" s="862"/>
      <c r="DX69" s="151"/>
      <c r="DY69" s="151"/>
      <c r="DZ69" s="341"/>
      <c r="EA69" s="958"/>
      <c r="EB69" s="341"/>
      <c r="EC69" s="819"/>
      <c r="ED69" s="341"/>
      <c r="EJ69" s="341"/>
    </row>
    <row r="70" spans="1:142" s="342" customFormat="1">
      <c r="A70" s="331"/>
      <c r="B70" s="1517"/>
      <c r="C70" s="1531"/>
      <c r="D70" s="1275"/>
      <c r="E70" s="1467"/>
      <c r="F70" s="1531"/>
      <c r="G70" s="1005" t="s">
        <v>293</v>
      </c>
      <c r="H70" s="1005"/>
      <c r="I70" s="1197"/>
      <c r="J70" s="1024">
        <v>11.4</v>
      </c>
      <c r="K70" s="846"/>
      <c r="L70" s="327"/>
      <c r="M70" s="232">
        <v>431</v>
      </c>
      <c r="N70" s="325">
        <v>447</v>
      </c>
      <c r="O70" s="325" t="s">
        <v>41</v>
      </c>
      <c r="P70" s="325" t="s">
        <v>41</v>
      </c>
      <c r="Q70" s="862">
        <f t="shared" si="37"/>
        <v>754.31640000000016</v>
      </c>
      <c r="R70" s="325" t="s">
        <v>41</v>
      </c>
      <c r="S70" s="1025">
        <v>210000</v>
      </c>
      <c r="T70" s="232">
        <v>512</v>
      </c>
      <c r="U70" s="325" t="s">
        <v>41</v>
      </c>
      <c r="V70" s="862">
        <f t="shared" si="38"/>
        <v>92.074662197000009</v>
      </c>
      <c r="W70" s="325" t="s">
        <v>41</v>
      </c>
      <c r="X70" s="325">
        <v>220000</v>
      </c>
      <c r="Y70" s="848">
        <f t="shared" si="40"/>
        <v>439.8115860044623</v>
      </c>
      <c r="Z70" s="325">
        <f t="shared" si="4"/>
        <v>210000</v>
      </c>
      <c r="AA70" s="325">
        <f t="shared" si="39"/>
        <v>2.0943408857355349E-3</v>
      </c>
      <c r="AB70" s="325">
        <f t="shared" si="6"/>
        <v>447</v>
      </c>
      <c r="AC70" s="325"/>
      <c r="AD70" s="1026">
        <v>1500</v>
      </c>
      <c r="AE70" s="1007">
        <v>80.5</v>
      </c>
      <c r="AF70" s="1027">
        <v>80.2</v>
      </c>
      <c r="AG70" s="1007">
        <v>2.81</v>
      </c>
      <c r="AH70" s="1007">
        <v>3.81</v>
      </c>
      <c r="AI70" s="1028">
        <f t="shared" si="7"/>
        <v>67.260000000000005</v>
      </c>
      <c r="AJ70" s="1028">
        <f t="shared" si="8"/>
        <v>66.960000000000008</v>
      </c>
      <c r="AK70" s="1028">
        <f t="shared" si="27"/>
        <v>846.39106219700011</v>
      </c>
      <c r="AL70" s="1028">
        <f t="shared" si="9"/>
        <v>92.074662197000009</v>
      </c>
      <c r="AM70" s="881">
        <f t="shared" si="10"/>
        <v>431</v>
      </c>
      <c r="AN70" s="882">
        <f t="shared" si="10"/>
        <v>447</v>
      </c>
      <c r="AO70" s="1008">
        <f t="shared" si="11"/>
        <v>2.1604010025062658E-3</v>
      </c>
      <c r="AP70" s="998">
        <v>199500</v>
      </c>
      <c r="AQ70" s="592">
        <v>7</v>
      </c>
      <c r="AR70" s="151"/>
      <c r="AS70" s="887"/>
      <c r="AT70" s="887"/>
      <c r="AU70" s="887"/>
      <c r="AV70" s="887"/>
      <c r="AW70" s="887"/>
      <c r="AX70" s="887"/>
      <c r="AY70" s="862"/>
      <c r="AZ70" s="325"/>
      <c r="BA70" s="151"/>
      <c r="BB70" s="325"/>
      <c r="BC70" s="151"/>
      <c r="BD70" s="1177"/>
      <c r="BE70" s="1177"/>
      <c r="BF70" s="1177"/>
      <c r="BG70" s="1177"/>
      <c r="BH70" s="1177"/>
      <c r="BI70" s="1177"/>
      <c r="BJ70" s="1177"/>
      <c r="BK70" s="1177"/>
      <c r="BL70" s="1177"/>
      <c r="BM70" s="1177"/>
      <c r="BN70" s="1177"/>
      <c r="BO70" s="1177"/>
      <c r="BP70" s="1177"/>
      <c r="BQ70" s="1177"/>
      <c r="BR70" s="1177"/>
      <c r="BS70" s="1177"/>
      <c r="BT70" s="1177"/>
      <c r="BU70" s="1177"/>
      <c r="BV70" s="1177"/>
      <c r="BW70" s="1177"/>
      <c r="BX70" s="1177"/>
      <c r="BY70" s="1177"/>
      <c r="BZ70" s="1177"/>
      <c r="CA70" s="1177"/>
      <c r="CB70" s="1177"/>
      <c r="CC70" s="1177"/>
      <c r="CD70" s="1177"/>
      <c r="CE70" s="1177"/>
      <c r="CF70" s="1177"/>
      <c r="CG70" s="1177"/>
      <c r="CH70" s="1177"/>
      <c r="CI70" s="1177"/>
      <c r="CJ70" s="1177"/>
      <c r="CK70" s="1177"/>
      <c r="CL70" s="1177"/>
      <c r="CM70" s="1177"/>
      <c r="CN70" s="1177"/>
      <c r="CO70" s="1177"/>
      <c r="CP70" s="1177"/>
      <c r="CQ70" s="1177"/>
      <c r="CR70" s="1177"/>
      <c r="CS70" s="1177"/>
      <c r="CT70" s="1177"/>
      <c r="CU70" s="1177"/>
      <c r="CV70" s="1177"/>
      <c r="CW70" s="1177"/>
      <c r="CX70" s="1177"/>
      <c r="CY70" s="1177"/>
      <c r="CZ70" s="1177"/>
      <c r="DA70" s="151"/>
      <c r="DB70" s="862"/>
      <c r="DC70" s="243"/>
      <c r="DD70" s="862"/>
      <c r="DE70" s="862"/>
      <c r="DF70" s="151"/>
      <c r="DG70" s="151"/>
      <c r="DH70" s="151"/>
      <c r="DI70" s="862"/>
      <c r="DJ70" s="151"/>
      <c r="DK70" s="1002"/>
      <c r="DL70" s="151"/>
      <c r="DM70" s="151"/>
      <c r="DN70" s="862"/>
      <c r="DO70" s="151"/>
      <c r="DP70" s="862"/>
      <c r="DQ70" s="862"/>
      <c r="DR70" s="862"/>
      <c r="DS70" s="862"/>
      <c r="DT70" s="151"/>
      <c r="DU70" s="862"/>
      <c r="DV70" s="862"/>
      <c r="DW70" s="862"/>
      <c r="DX70" s="151"/>
      <c r="DY70" s="151"/>
      <c r="DZ70" s="341"/>
      <c r="EA70" s="958"/>
      <c r="EB70" s="341"/>
      <c r="EC70" s="819"/>
      <c r="ED70" s="341"/>
      <c r="EJ70" s="341"/>
    </row>
    <row r="71" spans="1:142" s="342" customFormat="1" ht="13.9" thickBot="1">
      <c r="A71" s="331"/>
      <c r="B71" s="1529"/>
      <c r="C71" s="1532"/>
      <c r="D71" s="1276"/>
      <c r="E71" s="1468"/>
      <c r="F71" s="1532"/>
      <c r="G71" s="1030" t="s">
        <v>294</v>
      </c>
      <c r="H71" s="1030"/>
      <c r="I71" s="1198"/>
      <c r="J71" s="1031">
        <v>8.4</v>
      </c>
      <c r="K71" s="864"/>
      <c r="L71" s="302"/>
      <c r="M71" s="234">
        <v>519</v>
      </c>
      <c r="N71" s="235">
        <v>534</v>
      </c>
      <c r="O71" s="235" t="s">
        <v>41</v>
      </c>
      <c r="P71" s="235" t="s">
        <v>41</v>
      </c>
      <c r="Q71" s="878">
        <f t="shared" si="37"/>
        <v>563.09400000000005</v>
      </c>
      <c r="R71" s="235" t="s">
        <v>41</v>
      </c>
      <c r="S71" s="1032">
        <v>218300</v>
      </c>
      <c r="T71" s="234">
        <v>580</v>
      </c>
      <c r="U71" s="235" t="s">
        <v>41</v>
      </c>
      <c r="V71" s="878">
        <f t="shared" si="38"/>
        <v>77.81121527900001</v>
      </c>
      <c r="W71" s="235" t="s">
        <v>41</v>
      </c>
      <c r="X71" s="275">
        <v>225000</v>
      </c>
      <c r="Y71" s="866">
        <f t="shared" si="40"/>
        <v>526.40590655039807</v>
      </c>
      <c r="Z71" s="235">
        <f t="shared" si="4"/>
        <v>218300</v>
      </c>
      <c r="AA71" s="235">
        <f t="shared" si="39"/>
        <v>2.4113875700888599E-3</v>
      </c>
      <c r="AB71" s="235">
        <f t="shared" si="6"/>
        <v>534</v>
      </c>
      <c r="AC71" s="235"/>
      <c r="AD71" s="1033">
        <v>1500</v>
      </c>
      <c r="AE71" s="1034">
        <v>60.6</v>
      </c>
      <c r="AF71" s="1035">
        <v>60.5</v>
      </c>
      <c r="AG71" s="1034">
        <v>2.87</v>
      </c>
      <c r="AH71" s="1034">
        <v>2.88</v>
      </c>
      <c r="AI71" s="1036">
        <f t="shared" si="7"/>
        <v>49.1</v>
      </c>
      <c r="AJ71" s="1036">
        <f t="shared" si="8"/>
        <v>49</v>
      </c>
      <c r="AK71" s="1036">
        <f t="shared" si="27"/>
        <v>640.905215279</v>
      </c>
      <c r="AL71" s="1036">
        <f t="shared" si="9"/>
        <v>77.81121527900001</v>
      </c>
      <c r="AM71" s="872">
        <f t="shared" si="10"/>
        <v>519</v>
      </c>
      <c r="AN71" s="873">
        <f t="shared" si="10"/>
        <v>534</v>
      </c>
      <c r="AO71" s="1037">
        <f t="shared" si="11"/>
        <v>2.6015037593984961E-3</v>
      </c>
      <c r="AP71" s="1038">
        <v>199500</v>
      </c>
      <c r="AQ71" s="1179">
        <v>7</v>
      </c>
      <c r="AR71" s="151"/>
      <c r="AS71" s="887"/>
      <c r="AT71" s="887"/>
      <c r="AU71" s="887"/>
      <c r="AV71" s="887"/>
      <c r="AW71" s="887"/>
      <c r="AX71" s="887"/>
      <c r="AY71" s="862"/>
      <c r="AZ71" s="325"/>
      <c r="BA71" s="151"/>
      <c r="BB71" s="325"/>
      <c r="BC71" s="151"/>
      <c r="BD71" s="1177"/>
      <c r="BE71" s="1177"/>
      <c r="BF71" s="1177"/>
      <c r="BG71" s="1177"/>
      <c r="BH71" s="1177"/>
      <c r="BI71" s="1177"/>
      <c r="BJ71" s="1177"/>
      <c r="BK71" s="1177"/>
      <c r="BL71" s="1177"/>
      <c r="BM71" s="1177"/>
      <c r="BN71" s="1177"/>
      <c r="BO71" s="1177"/>
      <c r="BP71" s="1177"/>
      <c r="BQ71" s="1177"/>
      <c r="BR71" s="1177"/>
      <c r="BS71" s="1177"/>
      <c r="BT71" s="1177"/>
      <c r="BU71" s="1177"/>
      <c r="BV71" s="1177"/>
      <c r="BW71" s="1177"/>
      <c r="BX71" s="1177"/>
      <c r="BY71" s="1177"/>
      <c r="BZ71" s="1177"/>
      <c r="CA71" s="1177"/>
      <c r="CB71" s="1177"/>
      <c r="CC71" s="1177"/>
      <c r="CD71" s="1177"/>
      <c r="CE71" s="1177"/>
      <c r="CF71" s="1177"/>
      <c r="CG71" s="1177"/>
      <c r="CH71" s="1177"/>
      <c r="CI71" s="1177"/>
      <c r="CJ71" s="1177"/>
      <c r="CK71" s="1177"/>
      <c r="CL71" s="1177"/>
      <c r="CM71" s="1177"/>
      <c r="CN71" s="1177"/>
      <c r="CO71" s="1177"/>
      <c r="CP71" s="1177"/>
      <c r="CQ71" s="1177"/>
      <c r="CR71" s="1177"/>
      <c r="CS71" s="1177"/>
      <c r="CT71" s="1177"/>
      <c r="CU71" s="1177"/>
      <c r="CV71" s="1177"/>
      <c r="CW71" s="1177"/>
      <c r="CX71" s="1177"/>
      <c r="CY71" s="1177"/>
      <c r="CZ71" s="1177"/>
      <c r="DA71" s="151"/>
      <c r="DB71" s="862"/>
      <c r="DC71" s="243"/>
      <c r="DD71" s="862"/>
      <c r="DE71" s="862"/>
      <c r="DF71" s="151"/>
      <c r="DG71" s="151"/>
      <c r="DH71" s="151"/>
      <c r="DI71" s="862"/>
      <c r="DJ71" s="151"/>
      <c r="DK71" s="1002"/>
      <c r="DL71" s="151"/>
      <c r="DM71" s="151"/>
      <c r="DN71" s="862"/>
      <c r="DO71" s="151"/>
      <c r="DP71" s="862"/>
      <c r="DQ71" s="862"/>
      <c r="DR71" s="862"/>
      <c r="DS71" s="862"/>
      <c r="DT71" s="151"/>
      <c r="DU71" s="862"/>
      <c r="DV71" s="862"/>
      <c r="DW71" s="862"/>
      <c r="DX71" s="151"/>
      <c r="DY71" s="151"/>
      <c r="DZ71" s="341"/>
      <c r="EA71" s="958"/>
      <c r="EB71" s="341"/>
      <c r="EC71" s="819"/>
      <c r="ED71" s="341"/>
      <c r="EJ71" s="341"/>
    </row>
    <row r="72" spans="1:142">
      <c r="B72" s="593"/>
      <c r="C72" s="137"/>
      <c r="D72" s="137"/>
      <c r="E72" s="194">
        <f>COUNTA(G8:G71,G78:G91)</f>
        <v>78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177"/>
      <c r="BE72" s="1177"/>
      <c r="BF72" s="1177"/>
      <c r="BG72" s="1177"/>
      <c r="BH72" s="1177"/>
      <c r="BI72" s="1177"/>
      <c r="BJ72" s="1177"/>
      <c r="BK72" s="1177"/>
      <c r="BL72" s="1177"/>
      <c r="BM72" s="1177"/>
      <c r="BN72" s="1177"/>
      <c r="BO72" s="1177"/>
      <c r="BP72" s="1177"/>
      <c r="BQ72" s="1177"/>
      <c r="BR72" s="1177"/>
      <c r="BS72" s="1177"/>
      <c r="BT72" s="1177"/>
      <c r="BU72" s="1177"/>
      <c r="BV72" s="1177"/>
      <c r="BW72" s="1177"/>
      <c r="BX72" s="1177"/>
      <c r="BY72" s="1177"/>
      <c r="BZ72" s="1177"/>
      <c r="CA72" s="1177"/>
      <c r="CB72" s="1177"/>
      <c r="CC72" s="1177"/>
      <c r="CD72" s="1177"/>
      <c r="CE72" s="1177"/>
      <c r="CF72" s="1177"/>
      <c r="CG72" s="1177"/>
      <c r="CH72" s="1177"/>
      <c r="CI72" s="1177"/>
      <c r="CJ72" s="1177"/>
      <c r="CK72" s="1177"/>
      <c r="CL72" s="1177"/>
      <c r="CM72" s="1177"/>
      <c r="CN72" s="1177"/>
      <c r="CO72" s="1177"/>
      <c r="CP72" s="1177"/>
      <c r="CQ72" s="1177"/>
      <c r="CR72" s="1177"/>
      <c r="CS72" s="1177"/>
      <c r="CT72" s="1177"/>
      <c r="CU72" s="1177"/>
      <c r="CV72" s="1177"/>
      <c r="CW72" s="1177"/>
      <c r="CX72" s="1177"/>
      <c r="CY72" s="1177"/>
      <c r="CZ72" s="1177"/>
      <c r="DA72" s="137"/>
      <c r="DB72" s="137"/>
      <c r="DC72" s="151"/>
      <c r="DD72" s="151"/>
      <c r="DE72" s="1039"/>
      <c r="DF72" s="151"/>
      <c r="DG72" s="151"/>
      <c r="DH72" s="145"/>
      <c r="DI72" s="145"/>
      <c r="DJ72" s="145"/>
      <c r="DK72" s="145"/>
      <c r="DL72" s="145"/>
      <c r="DM72" s="145"/>
      <c r="DN72" s="145"/>
      <c r="DO72" s="145"/>
      <c r="DP72" s="145"/>
      <c r="DQ72" s="145"/>
      <c r="DR72" s="151"/>
      <c r="DS72" s="151"/>
      <c r="DT72" s="1040"/>
      <c r="DU72" s="151"/>
      <c r="DV72" s="151"/>
      <c r="DW72" s="151"/>
      <c r="DX72" s="1039"/>
      <c r="DY72" s="151"/>
      <c r="DZ72" s="151"/>
      <c r="EA72" s="148"/>
      <c r="EB72" s="194"/>
      <c r="EC72" s="137"/>
      <c r="EG72" s="818"/>
      <c r="EH72" s="818"/>
    </row>
    <row r="73" spans="1:142">
      <c r="B73" s="1041" t="s">
        <v>295</v>
      </c>
      <c r="C73" s="1041"/>
      <c r="D73" s="1041"/>
      <c r="E73" s="1041"/>
      <c r="F73" s="1041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177"/>
      <c r="BE73" s="1177"/>
      <c r="BF73" s="1177"/>
      <c r="BG73" s="1177"/>
      <c r="BH73" s="1177"/>
      <c r="BI73" s="1177"/>
      <c r="BJ73" s="1177"/>
      <c r="BK73" s="1177"/>
      <c r="BL73" s="1177"/>
      <c r="BM73" s="1177"/>
      <c r="BN73" s="1177"/>
      <c r="BO73" s="1177"/>
      <c r="BP73" s="1177"/>
      <c r="BQ73" s="1177"/>
      <c r="BR73" s="1177"/>
      <c r="BS73" s="1177"/>
      <c r="BT73" s="1177"/>
      <c r="BU73" s="1177"/>
      <c r="BV73" s="1177"/>
      <c r="BW73" s="1177"/>
      <c r="BX73" s="1177"/>
      <c r="BY73" s="1177"/>
      <c r="BZ73" s="1177"/>
      <c r="CA73" s="1177"/>
      <c r="CB73" s="1177"/>
      <c r="CC73" s="1177"/>
      <c r="CD73" s="1177"/>
      <c r="CE73" s="1177"/>
      <c r="CF73" s="1177"/>
      <c r="CG73" s="1177"/>
      <c r="CH73" s="1177"/>
      <c r="CI73" s="1177"/>
      <c r="CJ73" s="1177"/>
      <c r="CK73" s="1177"/>
      <c r="CL73" s="1177"/>
      <c r="CM73" s="1177"/>
      <c r="CN73" s="1177"/>
      <c r="CO73" s="1177"/>
      <c r="CP73" s="1177"/>
      <c r="CQ73" s="1177"/>
      <c r="CR73" s="1177"/>
      <c r="CS73" s="1177"/>
      <c r="CT73" s="1177"/>
      <c r="CU73" s="1177"/>
      <c r="CV73" s="1177"/>
      <c r="CW73" s="1177"/>
      <c r="CX73" s="1177"/>
      <c r="CY73" s="1177"/>
      <c r="CZ73" s="1177"/>
      <c r="DA73" s="137"/>
      <c r="DB73" s="137"/>
      <c r="DC73" s="137"/>
      <c r="DD73" s="137"/>
      <c r="DE73" s="1042"/>
      <c r="DF73" s="151"/>
      <c r="DG73" s="151"/>
      <c r="DH73" s="152"/>
      <c r="DI73" s="152"/>
      <c r="DJ73" s="152"/>
      <c r="DK73" s="152"/>
      <c r="DL73" s="152"/>
      <c r="DM73" s="152"/>
      <c r="DN73" s="152"/>
      <c r="DO73" s="152"/>
      <c r="DP73" s="152"/>
      <c r="DQ73" s="152"/>
      <c r="DR73" s="1092"/>
      <c r="DS73" s="1092"/>
      <c r="DT73" s="1042"/>
      <c r="DU73" s="151"/>
      <c r="DV73" s="151"/>
      <c r="DW73" s="151"/>
      <c r="DX73" s="1042"/>
      <c r="DY73" s="151"/>
      <c r="DZ73" s="151"/>
      <c r="EA73" s="194"/>
      <c r="EB73" s="137"/>
      <c r="EC73" s="137"/>
      <c r="EG73" s="818"/>
      <c r="EH73" s="818"/>
    </row>
    <row r="74" spans="1:142" ht="13.9" thickBot="1">
      <c r="B74" s="593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177"/>
      <c r="BE74" s="1177"/>
      <c r="BF74" s="1177"/>
      <c r="BG74" s="1177"/>
      <c r="BH74" s="1177"/>
      <c r="BI74" s="1177"/>
      <c r="BJ74" s="1177"/>
      <c r="BK74" s="1177"/>
      <c r="BL74" s="1177"/>
      <c r="BM74" s="1177"/>
      <c r="BN74" s="1177"/>
      <c r="BO74" s="1177"/>
      <c r="BP74" s="1177"/>
      <c r="BQ74" s="1177"/>
      <c r="BR74" s="1177"/>
      <c r="BS74" s="1177"/>
      <c r="BT74" s="1177"/>
      <c r="BU74" s="1177"/>
      <c r="BV74" s="1177"/>
      <c r="BW74" s="1177"/>
      <c r="BX74" s="1177"/>
      <c r="BY74" s="1177"/>
      <c r="BZ74" s="1177"/>
      <c r="CA74" s="1177"/>
      <c r="CB74" s="1177"/>
      <c r="CC74" s="1177"/>
      <c r="CD74" s="1177"/>
      <c r="CE74" s="1177"/>
      <c r="CF74" s="1177"/>
      <c r="CG74" s="1177"/>
      <c r="CH74" s="1177"/>
      <c r="CI74" s="1177"/>
      <c r="CJ74" s="1177"/>
      <c r="CK74" s="1177"/>
      <c r="CL74" s="1177"/>
      <c r="CM74" s="1177"/>
      <c r="CN74" s="1177"/>
      <c r="CO74" s="1177"/>
      <c r="CP74" s="1177"/>
      <c r="CQ74" s="1177"/>
      <c r="CR74" s="1177"/>
      <c r="CS74" s="1177"/>
      <c r="CT74" s="1177"/>
      <c r="CU74" s="1177"/>
      <c r="CV74" s="1177"/>
      <c r="CW74" s="1177"/>
      <c r="CX74" s="1177"/>
      <c r="CY74" s="1177"/>
      <c r="CZ74" s="1177"/>
      <c r="DA74" s="137"/>
      <c r="DB74" s="137"/>
      <c r="DC74" s="137"/>
      <c r="DD74" s="137"/>
      <c r="DE74" s="1042"/>
      <c r="DF74" s="151"/>
      <c r="DG74" s="151"/>
      <c r="DH74" s="152"/>
      <c r="DI74" s="152"/>
      <c r="DJ74" s="152"/>
      <c r="DK74" s="152"/>
      <c r="DL74" s="152"/>
      <c r="DM74" s="152"/>
      <c r="DN74" s="152"/>
      <c r="DO74" s="152"/>
      <c r="DP74" s="152"/>
      <c r="DQ74" s="152"/>
      <c r="DR74" s="1092"/>
      <c r="DS74" s="1092"/>
      <c r="DT74" s="1042"/>
      <c r="DU74" s="151"/>
      <c r="DV74" s="151"/>
      <c r="DW74" s="151"/>
      <c r="DX74" s="1042"/>
      <c r="DY74" s="151"/>
      <c r="DZ74" s="151"/>
      <c r="EA74" s="194"/>
      <c r="EB74" s="137"/>
      <c r="EC74" s="137"/>
      <c r="EG74" s="818"/>
      <c r="EH74" s="818"/>
    </row>
    <row r="75" spans="1:142" ht="14.65" customHeight="1" thickBot="1">
      <c r="B75" s="1534" t="s">
        <v>224</v>
      </c>
      <c r="C75" s="1537" t="s">
        <v>225</v>
      </c>
      <c r="D75" s="1271"/>
      <c r="E75" s="1509" t="s">
        <v>226</v>
      </c>
      <c r="F75" s="1509" t="s">
        <v>3</v>
      </c>
      <c r="G75" s="1525" t="s">
        <v>227</v>
      </c>
      <c r="H75" s="1465" t="s">
        <v>398</v>
      </c>
      <c r="I75" s="1465" t="s">
        <v>391</v>
      </c>
      <c r="J75" s="1465" t="s">
        <v>354</v>
      </c>
      <c r="K75" s="1528" t="s">
        <v>375</v>
      </c>
      <c r="L75" s="1522" t="s">
        <v>296</v>
      </c>
      <c r="M75" s="1523"/>
      <c r="N75" s="1523"/>
      <c r="O75" s="1523"/>
      <c r="P75" s="1523"/>
      <c r="Q75" s="1523"/>
      <c r="R75" s="1524"/>
      <c r="S75" s="1522" t="s">
        <v>297</v>
      </c>
      <c r="T75" s="1523"/>
      <c r="U75" s="1523"/>
      <c r="V75" s="1523"/>
      <c r="W75" s="1523"/>
      <c r="X75" s="1523"/>
      <c r="Y75" s="1523"/>
      <c r="Z75" s="1523"/>
      <c r="AA75" s="1523"/>
      <c r="AB75" s="1523"/>
      <c r="AC75" s="1523"/>
      <c r="AD75" s="1524"/>
      <c r="AE75" s="286"/>
      <c r="AH75" s="286"/>
      <c r="AI75" s="286"/>
      <c r="AJ75" s="286"/>
      <c r="AK75" s="286"/>
      <c r="AL75" s="286"/>
      <c r="AM75" s="286"/>
      <c r="AN75" s="286"/>
      <c r="AO75" s="286"/>
      <c r="AP75" s="286"/>
      <c r="AQ75" s="286"/>
      <c r="AR75" s="286"/>
      <c r="AS75" s="286"/>
      <c r="AT75" s="286"/>
      <c r="AU75" s="286"/>
      <c r="AV75" s="286"/>
      <c r="AW75" s="286"/>
      <c r="AX75" s="286"/>
      <c r="AY75" s="286"/>
      <c r="AZ75" s="286"/>
      <c r="BA75" s="286"/>
      <c r="BB75" s="286"/>
      <c r="BC75" s="286"/>
      <c r="BD75" s="1177"/>
      <c r="BE75" s="1177"/>
      <c r="BF75" s="1177"/>
      <c r="BG75" s="1177"/>
      <c r="BH75" s="1177"/>
      <c r="BI75" s="1177"/>
      <c r="BJ75" s="1177"/>
      <c r="BK75" s="1177"/>
      <c r="BL75" s="1177"/>
      <c r="BM75" s="1177"/>
      <c r="BN75" s="1177"/>
      <c r="BO75" s="1177"/>
      <c r="BP75" s="1177"/>
      <c r="BQ75" s="1177"/>
      <c r="BR75" s="1177"/>
      <c r="BS75" s="1177"/>
      <c r="BT75" s="1177"/>
      <c r="BU75" s="1177"/>
      <c r="BV75" s="1177"/>
      <c r="BW75" s="1177"/>
      <c r="BX75" s="1177"/>
      <c r="BY75" s="1177"/>
      <c r="BZ75" s="1177"/>
      <c r="CA75" s="1177"/>
      <c r="CB75" s="1177"/>
      <c r="CC75" s="1177"/>
      <c r="CD75" s="1177"/>
      <c r="CE75" s="1177"/>
      <c r="CF75" s="1177"/>
      <c r="CG75" s="1177"/>
      <c r="CH75" s="1177"/>
      <c r="CI75" s="1177"/>
      <c r="CJ75" s="1177"/>
      <c r="CK75" s="1177"/>
      <c r="CL75" s="1177"/>
      <c r="CM75" s="1177"/>
      <c r="CN75" s="1177"/>
      <c r="CO75" s="1177"/>
      <c r="CP75" s="1177"/>
      <c r="CQ75" s="1177"/>
      <c r="CR75" s="1177"/>
      <c r="CS75" s="1177"/>
      <c r="CT75" s="1177"/>
      <c r="CU75" s="1177"/>
      <c r="CV75" s="1177"/>
      <c r="CW75" s="1177"/>
      <c r="CX75" s="1177"/>
      <c r="CY75" s="1177"/>
      <c r="CZ75" s="1177"/>
      <c r="DA75" s="844"/>
      <c r="DB75" s="844"/>
      <c r="DC75" s="844"/>
      <c r="DD75" s="844"/>
      <c r="DE75" s="999"/>
      <c r="DF75" s="999"/>
      <c r="DG75" s="999"/>
      <c r="DH75" s="137"/>
      <c r="DI75" s="137"/>
      <c r="DJ75" s="137"/>
      <c r="DK75" s="137"/>
      <c r="DL75" s="137"/>
      <c r="DM75" s="137"/>
      <c r="DN75" s="137"/>
      <c r="DO75" s="137"/>
      <c r="DP75" s="145"/>
      <c r="DQ75" s="137"/>
      <c r="DR75" s="1176"/>
      <c r="DS75" s="1091"/>
      <c r="DT75" s="137"/>
      <c r="DU75" s="653"/>
      <c r="DV75" s="137"/>
      <c r="DW75" s="137"/>
      <c r="DX75" s="194"/>
      <c r="DY75" s="194"/>
      <c r="DZ75" s="194"/>
      <c r="EA75" s="194"/>
      <c r="EB75" s="137"/>
      <c r="EC75" s="137"/>
      <c r="EE75" s="1043"/>
      <c r="EG75" s="818"/>
      <c r="EH75" s="818"/>
    </row>
    <row r="76" spans="1:142" ht="15">
      <c r="B76" s="1535"/>
      <c r="C76" s="1538"/>
      <c r="D76" s="1272"/>
      <c r="E76" s="1510"/>
      <c r="F76" s="1510"/>
      <c r="G76" s="1526"/>
      <c r="H76" s="1466"/>
      <c r="I76" s="1466"/>
      <c r="J76" s="1466"/>
      <c r="K76" s="1454"/>
      <c r="L76" s="1186" t="s">
        <v>8</v>
      </c>
      <c r="M76" s="719" t="s">
        <v>230</v>
      </c>
      <c r="N76" s="52" t="s">
        <v>9</v>
      </c>
      <c r="O76" s="64" t="s">
        <v>376</v>
      </c>
      <c r="P76" s="64" t="s">
        <v>377</v>
      </c>
      <c r="Q76" s="119" t="s">
        <v>298</v>
      </c>
      <c r="R76" s="119" t="s">
        <v>378</v>
      </c>
      <c r="S76" s="1044" t="s">
        <v>379</v>
      </c>
      <c r="T76" s="1125" t="s">
        <v>380</v>
      </c>
      <c r="U76" s="119" t="s">
        <v>381</v>
      </c>
      <c r="V76" s="119" t="s">
        <v>393</v>
      </c>
      <c r="W76" s="124" t="s">
        <v>382</v>
      </c>
      <c r="X76" s="119" t="s">
        <v>383</v>
      </c>
      <c r="Y76" s="119" t="s">
        <v>384</v>
      </c>
      <c r="Z76" s="119" t="s">
        <v>394</v>
      </c>
      <c r="AA76" s="119" t="s">
        <v>385</v>
      </c>
      <c r="AB76" s="1192" t="s">
        <v>16</v>
      </c>
      <c r="AC76" s="119" t="s">
        <v>386</v>
      </c>
      <c r="AD76" s="119" t="s">
        <v>392</v>
      </c>
      <c r="AE76" s="1044" t="s">
        <v>299</v>
      </c>
      <c r="AF76" s="1114"/>
      <c r="AG76" s="1193" t="s">
        <v>395</v>
      </c>
      <c r="AH76" s="1193" t="s">
        <v>396</v>
      </c>
      <c r="AI76" s="1116"/>
      <c r="AJ76" s="1116"/>
      <c r="AK76" s="1116"/>
      <c r="AL76" s="1116"/>
      <c r="AM76" s="1097"/>
      <c r="AN76" s="1097"/>
      <c r="AO76" s="1097"/>
      <c r="AP76" s="1097"/>
      <c r="AQ76" s="1097"/>
      <c r="AR76" s="1097"/>
      <c r="AS76" s="1097"/>
      <c r="AT76" s="1097"/>
      <c r="AU76" s="1097"/>
      <c r="AV76" s="1097"/>
      <c r="AW76" s="1097"/>
      <c r="AX76" s="1097"/>
      <c r="AY76" s="1097"/>
      <c r="AZ76" s="1097"/>
      <c r="BA76" s="1097"/>
      <c r="BB76" s="1097"/>
      <c r="BC76" s="1097"/>
      <c r="BD76" s="1097"/>
      <c r="BE76" s="1097"/>
      <c r="BF76" s="1097"/>
      <c r="BG76" s="1097"/>
      <c r="BH76" s="1177"/>
      <c r="BI76" s="1177"/>
      <c r="BJ76" s="1177"/>
      <c r="BK76" s="1177"/>
      <c r="BL76" s="1177"/>
      <c r="BM76" s="1177"/>
      <c r="BN76" s="1177"/>
      <c r="BO76" s="1177"/>
      <c r="BP76" s="1177"/>
      <c r="BQ76" s="1177"/>
      <c r="BR76" s="1177"/>
      <c r="BS76" s="1177"/>
      <c r="BT76" s="1177"/>
      <c r="BU76" s="1177"/>
      <c r="BV76" s="1177"/>
      <c r="BW76" s="1177"/>
      <c r="BX76" s="1177"/>
      <c r="BY76" s="1177"/>
      <c r="BZ76" s="1177"/>
      <c r="CA76" s="1177"/>
      <c r="CB76" s="1177"/>
      <c r="CC76" s="1177"/>
      <c r="CD76" s="1177"/>
      <c r="CE76" s="1177"/>
      <c r="CF76" s="1177"/>
      <c r="CG76" s="1177"/>
      <c r="CH76" s="1177"/>
      <c r="CI76" s="1177"/>
      <c r="CJ76" s="1177"/>
      <c r="CK76" s="1177"/>
      <c r="CL76" s="1177"/>
      <c r="CM76" s="1177"/>
      <c r="CN76" s="1177"/>
      <c r="CO76" s="1177"/>
      <c r="CP76" s="1177"/>
      <c r="CQ76" s="1177"/>
      <c r="CR76" s="1177"/>
      <c r="CS76" s="1177"/>
      <c r="CT76" s="1177"/>
      <c r="CU76" s="1177"/>
      <c r="CV76" s="1177"/>
      <c r="CW76" s="1177"/>
      <c r="CX76" s="1177"/>
      <c r="CY76" s="1177"/>
      <c r="CZ76" s="1177"/>
      <c r="DA76" s="1177"/>
      <c r="DB76" s="1177"/>
      <c r="DC76" s="1177"/>
      <c r="DD76" s="1177"/>
      <c r="DE76" s="844"/>
      <c r="DF76" s="844"/>
      <c r="DG76" s="844"/>
      <c r="DH76" s="999"/>
      <c r="DI76" s="999"/>
      <c r="DJ76" s="999"/>
      <c r="DK76" s="999"/>
      <c r="DL76" s="137"/>
      <c r="DM76" s="137"/>
      <c r="DN76" s="137"/>
      <c r="DO76" s="137"/>
      <c r="DP76" s="137"/>
      <c r="DQ76" s="137"/>
      <c r="DR76" s="137"/>
      <c r="DS76" s="137"/>
      <c r="DT76" s="145"/>
      <c r="DU76" s="137"/>
      <c r="DV76" s="1091"/>
      <c r="DW76" s="1091"/>
      <c r="DX76" s="137"/>
      <c r="DY76" s="137"/>
      <c r="DZ76" s="137"/>
      <c r="EA76" s="137"/>
      <c r="EB76" s="194"/>
      <c r="EC76" s="194"/>
      <c r="ED76" s="194"/>
      <c r="EE76" s="194"/>
      <c r="EF76" s="137"/>
      <c r="EG76" s="137"/>
      <c r="EH76" s="335"/>
      <c r="EI76" s="1043"/>
      <c r="EK76" s="818"/>
      <c r="EL76" s="818"/>
    </row>
    <row r="77" spans="1:142" ht="14.65" thickBot="1">
      <c r="B77" s="1536"/>
      <c r="C77" s="1539"/>
      <c r="D77" s="1273"/>
      <c r="E77" s="1511"/>
      <c r="F77" s="1511"/>
      <c r="G77" s="1527"/>
      <c r="H77" s="829" t="s">
        <v>232</v>
      </c>
      <c r="I77" s="829" t="s">
        <v>232</v>
      </c>
      <c r="J77" s="829" t="s">
        <v>232</v>
      </c>
      <c r="K77" s="236" t="s">
        <v>25</v>
      </c>
      <c r="L77" s="236" t="s">
        <v>21</v>
      </c>
      <c r="M77" s="731" t="s">
        <v>21</v>
      </c>
      <c r="N77" s="1047" t="s">
        <v>21</v>
      </c>
      <c r="O77" s="237" t="s">
        <v>21</v>
      </c>
      <c r="P77" s="237" t="s">
        <v>21</v>
      </c>
      <c r="Q77" s="120" t="s">
        <v>21</v>
      </c>
      <c r="R77" s="120" t="s">
        <v>21</v>
      </c>
      <c r="S77" s="1048" t="s">
        <v>387</v>
      </c>
      <c r="T77" s="236" t="s">
        <v>23</v>
      </c>
      <c r="U77" s="120" t="s">
        <v>23</v>
      </c>
      <c r="V77" s="120"/>
      <c r="W77" s="837" t="s">
        <v>23</v>
      </c>
      <c r="X77" s="120" t="s">
        <v>23</v>
      </c>
      <c r="Y77" s="120" t="s">
        <v>23</v>
      </c>
      <c r="Z77" s="120"/>
      <c r="AA77" s="120" t="s">
        <v>23</v>
      </c>
      <c r="AB77" s="1049" t="s">
        <v>23</v>
      </c>
      <c r="AC77" s="120" t="s">
        <v>23</v>
      </c>
      <c r="AD77" s="120"/>
      <c r="AE77" s="1048" t="s">
        <v>23</v>
      </c>
      <c r="AF77" s="1165"/>
      <c r="AG77" s="1163"/>
      <c r="AH77" s="1163"/>
      <c r="AI77" s="1163"/>
      <c r="AJ77" s="1163"/>
      <c r="AK77" s="1163"/>
      <c r="AL77" s="1163"/>
      <c r="AM77" s="1114"/>
      <c r="AN77" s="1114"/>
      <c r="AO77" s="1114"/>
      <c r="AP77" s="1114"/>
      <c r="AQ77" s="1114"/>
      <c r="AR77" s="1114"/>
      <c r="AS77" s="1114"/>
      <c r="AT77" s="1114"/>
      <c r="AU77" s="1114"/>
      <c r="AV77" s="1114"/>
      <c r="AW77" s="1114"/>
      <c r="AX77" s="1116"/>
      <c r="AY77" s="1114"/>
      <c r="AZ77" s="1114"/>
      <c r="BA77" s="1114"/>
      <c r="BB77" s="1114"/>
      <c r="BC77" s="1114"/>
      <c r="BD77" s="1114"/>
      <c r="BE77" s="1114"/>
      <c r="BF77" s="1114"/>
      <c r="BG77" s="1114"/>
      <c r="BH77" s="1177"/>
      <c r="BI77" s="1177"/>
      <c r="BJ77" s="1177"/>
      <c r="BK77" s="1177"/>
      <c r="BL77" s="1177"/>
      <c r="BM77" s="1177"/>
      <c r="BN77" s="1177"/>
      <c r="BO77" s="1177"/>
      <c r="BP77" s="1177"/>
      <c r="BQ77" s="1177"/>
      <c r="BR77" s="1177"/>
      <c r="BS77" s="1177"/>
      <c r="BT77" s="1177"/>
      <c r="BU77" s="1177"/>
      <c r="BV77" s="1177"/>
      <c r="BW77" s="1177"/>
      <c r="BX77" s="1177"/>
      <c r="BY77" s="1177"/>
      <c r="BZ77" s="1177"/>
      <c r="CA77" s="1177"/>
      <c r="CB77" s="1177"/>
      <c r="CC77" s="1177"/>
      <c r="CD77" s="1177"/>
      <c r="CE77" s="1177"/>
      <c r="CF77" s="1177"/>
      <c r="CG77" s="1177"/>
      <c r="CH77" s="1177"/>
      <c r="CI77" s="1177"/>
      <c r="CJ77" s="1177"/>
      <c r="CK77" s="1177"/>
      <c r="CL77" s="1177"/>
      <c r="CM77" s="1177"/>
      <c r="CN77" s="1177"/>
      <c r="CO77" s="1177"/>
      <c r="CP77" s="1177"/>
      <c r="CQ77" s="1177"/>
      <c r="CR77" s="1177"/>
      <c r="CS77" s="1177"/>
      <c r="CT77" s="1177"/>
      <c r="CU77" s="1177"/>
      <c r="CV77" s="1177"/>
      <c r="CW77" s="1177"/>
      <c r="CX77" s="1177"/>
      <c r="CY77" s="1177"/>
      <c r="CZ77" s="1177"/>
      <c r="DA77" s="1177"/>
      <c r="DB77" s="1177"/>
      <c r="DC77" s="1177"/>
      <c r="DD77" s="1177"/>
      <c r="DE77" s="844"/>
      <c r="DF77" s="815"/>
      <c r="DG77" s="844"/>
      <c r="DH77" s="817"/>
      <c r="DI77" s="999"/>
      <c r="DJ77" s="999"/>
      <c r="DK77" s="999"/>
      <c r="DL77" s="137"/>
      <c r="DM77" s="137"/>
      <c r="DN77" s="137"/>
      <c r="DO77" s="137"/>
      <c r="DP77" s="137"/>
      <c r="DQ77" s="137"/>
      <c r="DR77" s="137"/>
      <c r="DS77" s="137"/>
      <c r="DT77" s="145"/>
      <c r="DU77" s="137"/>
      <c r="DV77" s="1091"/>
      <c r="DW77" s="1091"/>
      <c r="DX77" s="137"/>
      <c r="DY77" s="137"/>
      <c r="DZ77" s="137"/>
      <c r="EA77" s="137"/>
      <c r="EB77" s="194"/>
      <c r="EC77" s="194"/>
      <c r="ED77" s="194"/>
      <c r="EE77" s="194"/>
      <c r="EF77" s="137"/>
      <c r="EG77" s="137"/>
      <c r="EH77" s="335"/>
      <c r="EI77" s="1043"/>
      <c r="EK77" s="818"/>
      <c r="EL77" s="818"/>
    </row>
    <row r="78" spans="1:142" ht="14.25" customHeight="1">
      <c r="B78" s="1542" t="s">
        <v>300</v>
      </c>
      <c r="C78" s="1479" t="s">
        <v>301</v>
      </c>
      <c r="D78" s="1262"/>
      <c r="E78" s="1479" t="s">
        <v>57</v>
      </c>
      <c r="F78" s="1129">
        <v>1.4300999999999999</v>
      </c>
      <c r="G78" s="1134" t="s">
        <v>302</v>
      </c>
      <c r="H78" s="1188">
        <v>39.748905258937278</v>
      </c>
      <c r="I78" s="1151"/>
      <c r="J78" s="1140">
        <v>54.7</v>
      </c>
      <c r="K78" s="1136">
        <v>409</v>
      </c>
      <c r="L78" s="1187">
        <v>1000</v>
      </c>
      <c r="M78" s="1050">
        <v>161</v>
      </c>
      <c r="N78" s="1051">
        <v>80.3</v>
      </c>
      <c r="O78" s="1052">
        <v>6</v>
      </c>
      <c r="P78" s="1052">
        <v>9.86</v>
      </c>
      <c r="Q78" s="1045">
        <v>3</v>
      </c>
      <c r="R78" s="1045">
        <f t="shared" ref="R78:R83" si="41">(N78-O78)/2-Q78</f>
        <v>34.15</v>
      </c>
      <c r="S78" s="1053">
        <f>(M78-2*P78)*O78+2*N78*P78</f>
        <v>2431.1959999999999</v>
      </c>
      <c r="T78" s="1136">
        <v>300</v>
      </c>
      <c r="U78" s="1045">
        <v>624</v>
      </c>
      <c r="V78" s="1045"/>
      <c r="W78" s="1054">
        <v>198000</v>
      </c>
      <c r="X78" s="1045">
        <v>299</v>
      </c>
      <c r="Y78" s="1045">
        <v>610</v>
      </c>
      <c r="Z78" s="1045"/>
      <c r="AA78" s="1045">
        <v>202000</v>
      </c>
      <c r="AB78" s="1055">
        <f t="shared" ref="AB78:AB91" si="42">AVERAGE(T78,X78)</f>
        <v>299.5</v>
      </c>
      <c r="AC78" s="52">
        <f t="shared" ref="AC78:AC91" si="43">AVERAGE(U78,Y78)</f>
        <v>617</v>
      </c>
      <c r="AD78" s="52">
        <v>7</v>
      </c>
      <c r="AE78" s="1044">
        <f t="shared" ref="AE78:AE83" si="44">MIN(W78,AA78)</f>
        <v>198000</v>
      </c>
      <c r="AF78" s="151"/>
      <c r="AG78" s="1175"/>
      <c r="AH78" s="19"/>
      <c r="AI78" s="19"/>
      <c r="AJ78" s="151"/>
      <c r="AK78" s="151"/>
      <c r="AL78" s="151"/>
      <c r="AM78" s="862"/>
      <c r="AN78" s="325"/>
      <c r="AO78" s="862"/>
      <c r="AP78" s="325"/>
      <c r="AQ78" s="151"/>
      <c r="AR78" s="862"/>
      <c r="AS78" s="151"/>
      <c r="AT78" s="862"/>
      <c r="AU78" s="862"/>
      <c r="AV78" s="243"/>
      <c r="AW78" s="151"/>
      <c r="AX78" s="151"/>
      <c r="AY78" s="195"/>
      <c r="AZ78" s="862"/>
      <c r="BA78" s="862"/>
      <c r="BB78" s="325"/>
      <c r="BC78" s="862"/>
      <c r="BD78" s="151"/>
      <c r="BE78" s="151"/>
      <c r="BF78" s="862"/>
      <c r="BG78" s="151"/>
      <c r="BH78" s="1177"/>
      <c r="BI78" s="1177"/>
      <c r="BJ78" s="1177"/>
      <c r="BK78" s="1177"/>
      <c r="BL78" s="1177"/>
      <c r="BM78" s="1177"/>
      <c r="BN78" s="1177"/>
      <c r="BO78" s="1177"/>
      <c r="BP78" s="1177"/>
      <c r="BQ78" s="1177"/>
      <c r="BR78" s="1177"/>
      <c r="BS78" s="1177"/>
      <c r="BT78" s="1177"/>
      <c r="BU78" s="1177"/>
      <c r="BV78" s="1177"/>
      <c r="BW78" s="1177"/>
      <c r="BX78" s="1177"/>
      <c r="BY78" s="1177"/>
      <c r="BZ78" s="1177"/>
      <c r="CA78" s="1177"/>
      <c r="CB78" s="1177"/>
      <c r="CC78" s="1177"/>
      <c r="CD78" s="1177"/>
      <c r="CE78" s="1177"/>
      <c r="CF78" s="1177"/>
      <c r="CG78" s="1177"/>
      <c r="CH78" s="1177"/>
      <c r="CI78" s="1177"/>
      <c r="CJ78" s="1177"/>
      <c r="CK78" s="1177"/>
      <c r="CL78" s="1177"/>
      <c r="CM78" s="1177"/>
      <c r="CN78" s="1177"/>
      <c r="CO78" s="1177"/>
      <c r="CP78" s="1177"/>
      <c r="CQ78" s="1177"/>
      <c r="CR78" s="1177"/>
      <c r="CS78" s="1177"/>
      <c r="CT78" s="1177"/>
      <c r="CU78" s="1177"/>
      <c r="CV78" s="1177"/>
      <c r="CW78" s="1177"/>
      <c r="CX78" s="1177"/>
      <c r="CY78" s="1177"/>
      <c r="CZ78" s="1177"/>
      <c r="DA78" s="1177"/>
      <c r="DB78" s="1177"/>
      <c r="DC78" s="1177"/>
      <c r="DD78" s="1177"/>
      <c r="DE78" s="1029"/>
      <c r="DF78" s="146"/>
      <c r="DG78" s="594"/>
      <c r="DH78" s="142"/>
      <c r="DI78" s="146"/>
      <c r="DJ78" s="999"/>
      <c r="DK78" s="999"/>
      <c r="DL78" s="137"/>
      <c r="DM78" s="137"/>
      <c r="DN78" s="137"/>
      <c r="DO78" s="137"/>
      <c r="DP78" s="137"/>
      <c r="DQ78" s="137"/>
      <c r="DR78" s="137"/>
      <c r="DS78" s="137"/>
      <c r="DT78" s="145"/>
      <c r="DU78" s="137"/>
      <c r="DV78" s="1091"/>
      <c r="DW78" s="1091"/>
      <c r="DX78" s="137"/>
      <c r="DY78" s="137"/>
      <c r="DZ78" s="137"/>
      <c r="EA78" s="137"/>
      <c r="EB78" s="194"/>
      <c r="EC78" s="194"/>
      <c r="ED78" s="194"/>
      <c r="EE78" s="194"/>
      <c r="EF78" s="137"/>
      <c r="EG78" s="137"/>
      <c r="EH78" s="335"/>
      <c r="EI78" s="1043"/>
      <c r="EK78" s="818"/>
      <c r="EL78" s="818"/>
    </row>
    <row r="79" spans="1:142" ht="14.25" customHeight="1">
      <c r="B79" s="1543"/>
      <c r="C79" s="1480"/>
      <c r="D79" s="1263"/>
      <c r="E79" s="1480"/>
      <c r="F79" s="1130">
        <v>1.4300999999999999</v>
      </c>
      <c r="G79" s="1135" t="s">
        <v>303</v>
      </c>
      <c r="H79" s="1189">
        <v>84.689527910248003</v>
      </c>
      <c r="I79" s="1152"/>
      <c r="J79" s="1139">
        <v>89.5</v>
      </c>
      <c r="K79" s="1125">
        <v>687</v>
      </c>
      <c r="L79" s="1186">
        <v>1000</v>
      </c>
      <c r="M79" s="719">
        <v>158.80000000000001</v>
      </c>
      <c r="N79" s="52">
        <v>159.1</v>
      </c>
      <c r="O79" s="64">
        <v>6</v>
      </c>
      <c r="P79" s="64">
        <v>9.89</v>
      </c>
      <c r="Q79" s="119">
        <v>3</v>
      </c>
      <c r="R79" s="52">
        <f t="shared" si="41"/>
        <v>73.55</v>
      </c>
      <c r="S79" s="1056">
        <f t="shared" ref="S79:S91" si="45">(M79-2*P79)*O79+2*N79*P79</f>
        <v>3981.1180000000004</v>
      </c>
      <c r="T79" s="1125">
        <v>300</v>
      </c>
      <c r="U79" s="119">
        <v>624</v>
      </c>
      <c r="V79" s="119"/>
      <c r="W79" s="124">
        <v>198000</v>
      </c>
      <c r="X79" s="119">
        <v>303</v>
      </c>
      <c r="Y79" s="119">
        <v>613</v>
      </c>
      <c r="Z79" s="119"/>
      <c r="AA79" s="119">
        <v>202000</v>
      </c>
      <c r="AB79" s="1055">
        <f t="shared" si="42"/>
        <v>301.5</v>
      </c>
      <c r="AC79" s="52">
        <f t="shared" si="43"/>
        <v>618.5</v>
      </c>
      <c r="AD79" s="52">
        <v>7</v>
      </c>
      <c r="AE79" s="1044">
        <f t="shared" si="44"/>
        <v>198000</v>
      </c>
      <c r="AF79" s="151"/>
      <c r="AG79" s="1175"/>
      <c r="AH79" s="19"/>
      <c r="AI79" s="19"/>
      <c r="AJ79" s="151"/>
      <c r="AK79" s="151"/>
      <c r="AL79" s="151"/>
      <c r="AM79" s="862"/>
      <c r="AN79" s="325"/>
      <c r="AO79" s="862"/>
      <c r="AP79" s="325"/>
      <c r="AQ79" s="151"/>
      <c r="AR79" s="862"/>
      <c r="AS79" s="151"/>
      <c r="AT79" s="862"/>
      <c r="AU79" s="862"/>
      <c r="AV79" s="243"/>
      <c r="AW79" s="151"/>
      <c r="AX79" s="151"/>
      <c r="AY79" s="195"/>
      <c r="AZ79" s="862"/>
      <c r="BA79" s="862"/>
      <c r="BB79" s="325"/>
      <c r="BC79" s="862"/>
      <c r="BD79" s="151"/>
      <c r="BE79" s="151"/>
      <c r="BF79" s="862"/>
      <c r="BG79" s="151"/>
      <c r="BH79" s="1177"/>
      <c r="BI79" s="1177"/>
      <c r="BJ79" s="1177"/>
      <c r="BK79" s="1177"/>
      <c r="BL79" s="1177"/>
      <c r="BM79" s="1177"/>
      <c r="BN79" s="1177"/>
      <c r="BO79" s="1177"/>
      <c r="BP79" s="1177"/>
      <c r="BQ79" s="1177"/>
      <c r="BR79" s="1177"/>
      <c r="BS79" s="1177"/>
      <c r="BT79" s="1177"/>
      <c r="BU79" s="1177"/>
      <c r="BV79" s="1177"/>
      <c r="BW79" s="1177"/>
      <c r="BX79" s="1177"/>
      <c r="BY79" s="1177"/>
      <c r="BZ79" s="1177"/>
      <c r="CA79" s="1177"/>
      <c r="CB79" s="1177"/>
      <c r="CC79" s="1177"/>
      <c r="CD79" s="1177"/>
      <c r="CE79" s="1177"/>
      <c r="CF79" s="1177"/>
      <c r="CG79" s="1177"/>
      <c r="CH79" s="1177"/>
      <c r="CI79" s="1177"/>
      <c r="CJ79" s="1177"/>
      <c r="CK79" s="1177"/>
      <c r="CL79" s="1177"/>
      <c r="CM79" s="1177"/>
      <c r="CN79" s="1177"/>
      <c r="CO79" s="1177"/>
      <c r="CP79" s="1177"/>
      <c r="CQ79" s="1177"/>
      <c r="CR79" s="1177"/>
      <c r="CS79" s="1177"/>
      <c r="CT79" s="1177"/>
      <c r="CU79" s="1177"/>
      <c r="CV79" s="1177"/>
      <c r="CW79" s="1177"/>
      <c r="CX79" s="1177"/>
      <c r="CY79" s="1177"/>
      <c r="CZ79" s="1177"/>
      <c r="DA79" s="1177"/>
      <c r="DB79" s="1177"/>
      <c r="DC79" s="1177"/>
      <c r="DD79" s="1177"/>
      <c r="DE79" s="1029"/>
      <c r="DF79" s="146"/>
      <c r="DG79" s="594"/>
      <c r="DH79" s="142"/>
      <c r="DI79" s="146"/>
      <c r="DJ79" s="999"/>
      <c r="DK79" s="999"/>
      <c r="DL79" s="137"/>
      <c r="DM79" s="137"/>
      <c r="DN79" s="137"/>
      <c r="DO79" s="137"/>
      <c r="DP79" s="137"/>
      <c r="DQ79" s="137"/>
      <c r="DR79" s="137"/>
      <c r="DS79" s="137"/>
      <c r="DT79" s="145"/>
      <c r="DU79" s="137"/>
      <c r="DV79" s="1091"/>
      <c r="DW79" s="1091"/>
      <c r="DX79" s="137"/>
      <c r="DY79" s="137"/>
      <c r="DZ79" s="137"/>
      <c r="EA79" s="137"/>
      <c r="EB79" s="194"/>
      <c r="EC79" s="194"/>
      <c r="ED79" s="194"/>
      <c r="EE79" s="194"/>
      <c r="EF79" s="137"/>
      <c r="EG79" s="137"/>
      <c r="EH79" s="335"/>
      <c r="EK79" s="818"/>
      <c r="EL79" s="818"/>
    </row>
    <row r="80" spans="1:142" ht="14.25" customHeight="1">
      <c r="B80" s="1543"/>
      <c r="C80" s="1480"/>
      <c r="D80" s="1263"/>
      <c r="E80" s="1480"/>
      <c r="F80" s="1130">
        <v>1.4300999999999999</v>
      </c>
      <c r="G80" s="1135" t="s">
        <v>304</v>
      </c>
      <c r="H80" s="1189">
        <v>194.24232112809605</v>
      </c>
      <c r="I80" s="1152"/>
      <c r="J80" s="1139">
        <v>212.7</v>
      </c>
      <c r="K80" s="1125">
        <v>835</v>
      </c>
      <c r="L80" s="1186">
        <v>1000</v>
      </c>
      <c r="M80" s="719">
        <v>320</v>
      </c>
      <c r="N80" s="52">
        <v>160.9</v>
      </c>
      <c r="O80" s="64">
        <v>6</v>
      </c>
      <c r="P80" s="64">
        <v>9.84</v>
      </c>
      <c r="Q80" s="119">
        <v>3</v>
      </c>
      <c r="R80" s="119">
        <f t="shared" si="41"/>
        <v>74.45</v>
      </c>
      <c r="S80" s="1056">
        <f t="shared" si="45"/>
        <v>4968.4320000000007</v>
      </c>
      <c r="T80" s="1125">
        <v>300</v>
      </c>
      <c r="U80" s="119">
        <v>624</v>
      </c>
      <c r="V80" s="119"/>
      <c r="W80" s="124">
        <v>198000</v>
      </c>
      <c r="X80" s="119">
        <v>304</v>
      </c>
      <c r="Y80" s="119">
        <v>615</v>
      </c>
      <c r="Z80" s="119"/>
      <c r="AA80" s="119">
        <v>201000</v>
      </c>
      <c r="AB80" s="1055">
        <f t="shared" si="42"/>
        <v>302</v>
      </c>
      <c r="AC80" s="56">
        <f t="shared" si="43"/>
        <v>619.5</v>
      </c>
      <c r="AD80" s="52">
        <v>7</v>
      </c>
      <c r="AE80" s="1044">
        <f t="shared" si="44"/>
        <v>198000</v>
      </c>
      <c r="AF80" s="151"/>
      <c r="AG80" s="1175"/>
      <c r="AH80" s="19"/>
      <c r="AI80" s="19"/>
      <c r="AJ80" s="151"/>
      <c r="AK80" s="151"/>
      <c r="AL80" s="151"/>
      <c r="AM80" s="862"/>
      <c r="AN80" s="325"/>
      <c r="AO80" s="862"/>
      <c r="AP80" s="325"/>
      <c r="AQ80" s="151"/>
      <c r="AR80" s="862"/>
      <c r="AS80" s="151"/>
      <c r="AT80" s="862"/>
      <c r="AU80" s="862"/>
      <c r="AV80" s="243"/>
      <c r="AW80" s="151"/>
      <c r="AX80" s="151"/>
      <c r="AY80" s="195"/>
      <c r="AZ80" s="862"/>
      <c r="BA80" s="862"/>
      <c r="BB80" s="325"/>
      <c r="BC80" s="862"/>
      <c r="BD80" s="151"/>
      <c r="BE80" s="151"/>
      <c r="BF80" s="862"/>
      <c r="BG80" s="151"/>
      <c r="BH80" s="1177"/>
      <c r="BI80" s="1177"/>
      <c r="BJ80" s="1177"/>
      <c r="BK80" s="1177"/>
      <c r="BL80" s="1177"/>
      <c r="BM80" s="1177"/>
      <c r="BN80" s="1177"/>
      <c r="BO80" s="1177"/>
      <c r="BP80" s="1177"/>
      <c r="BQ80" s="1177"/>
      <c r="BR80" s="1177"/>
      <c r="BS80" s="1177"/>
      <c r="BT80" s="1177"/>
      <c r="BU80" s="1177"/>
      <c r="BV80" s="1177"/>
      <c r="BW80" s="1177"/>
      <c r="BX80" s="1177"/>
      <c r="BY80" s="1177"/>
      <c r="BZ80" s="1177"/>
      <c r="CA80" s="1177"/>
      <c r="CB80" s="1177"/>
      <c r="CC80" s="1177"/>
      <c r="CD80" s="1177"/>
      <c r="CE80" s="1177"/>
      <c r="CF80" s="1177"/>
      <c r="CG80" s="1177"/>
      <c r="CH80" s="1177"/>
      <c r="CI80" s="1177"/>
      <c r="CJ80" s="1177"/>
      <c r="CK80" s="1177"/>
      <c r="CL80" s="1177"/>
      <c r="CM80" s="1177"/>
      <c r="CN80" s="1177"/>
      <c r="CO80" s="1177"/>
      <c r="CP80" s="1177"/>
      <c r="CQ80" s="1177"/>
      <c r="CR80" s="1177"/>
      <c r="CS80" s="1177"/>
      <c r="CT80" s="1177"/>
      <c r="CU80" s="1177"/>
      <c r="CV80" s="1177"/>
      <c r="CW80" s="1177"/>
      <c r="CX80" s="1177"/>
      <c r="CY80" s="1177"/>
      <c r="CZ80" s="1177"/>
      <c r="DA80" s="1177"/>
      <c r="DB80" s="1177"/>
      <c r="DC80" s="1177"/>
      <c r="DD80" s="1177"/>
      <c r="DE80" s="1029"/>
      <c r="DF80" s="146"/>
      <c r="DG80" s="594"/>
      <c r="DH80" s="142"/>
      <c r="DI80" s="146"/>
      <c r="DJ80" s="999"/>
      <c r="DK80" s="999"/>
      <c r="DL80" s="137"/>
      <c r="DM80" s="137"/>
      <c r="DN80" s="137"/>
      <c r="DO80" s="137"/>
      <c r="DP80" s="137"/>
      <c r="DQ80" s="137"/>
      <c r="DR80" s="137"/>
      <c r="DS80" s="137"/>
      <c r="DT80" s="137"/>
      <c r="DU80" s="137"/>
      <c r="DV80" s="1091"/>
      <c r="DW80" s="1091"/>
      <c r="DX80" s="137"/>
      <c r="DY80" s="137"/>
      <c r="DZ80" s="137"/>
      <c r="EA80" s="137"/>
      <c r="EB80" s="194"/>
      <c r="EC80" s="194"/>
      <c r="ED80" s="194"/>
      <c r="EE80" s="194"/>
      <c r="EF80" s="137"/>
      <c r="EG80" s="137"/>
      <c r="EH80" s="335"/>
      <c r="EK80" s="818"/>
      <c r="EL80" s="818"/>
    </row>
    <row r="81" spans="1:142" ht="14.25" customHeight="1" thickBot="1">
      <c r="B81" s="1543"/>
      <c r="C81" s="1481"/>
      <c r="D81" s="1264"/>
      <c r="E81" s="1481"/>
      <c r="F81" s="1057">
        <v>1.4461999999999999</v>
      </c>
      <c r="G81" s="1058" t="s">
        <v>305</v>
      </c>
      <c r="H81" s="1058">
        <v>152.77895069841071</v>
      </c>
      <c r="I81" s="1058"/>
      <c r="J81" s="1059">
        <v>162.5</v>
      </c>
      <c r="K81" s="1060">
        <v>1225</v>
      </c>
      <c r="L81" s="1060">
        <v>1000</v>
      </c>
      <c r="M81" s="1061">
        <v>159.19999999999999</v>
      </c>
      <c r="N81" s="1062">
        <v>161.75</v>
      </c>
      <c r="O81" s="1063">
        <v>6.8</v>
      </c>
      <c r="P81" s="1063">
        <v>10.06</v>
      </c>
      <c r="Q81" s="1064">
        <v>3</v>
      </c>
      <c r="R81" s="1062">
        <f t="shared" si="41"/>
        <v>74.474999999999994</v>
      </c>
      <c r="S81" s="1065">
        <f t="shared" si="45"/>
        <v>4200.1540000000005</v>
      </c>
      <c r="T81" s="1060">
        <v>524</v>
      </c>
      <c r="U81" s="1064">
        <v>778</v>
      </c>
      <c r="V81" s="1064"/>
      <c r="W81" s="1066">
        <v>202000</v>
      </c>
      <c r="X81" s="1064">
        <v>522</v>
      </c>
      <c r="Y81" s="1064">
        <v>756</v>
      </c>
      <c r="Z81" s="1064"/>
      <c r="AA81" s="1064">
        <v>202000</v>
      </c>
      <c r="AB81" s="1067">
        <f t="shared" si="42"/>
        <v>523</v>
      </c>
      <c r="AC81" s="52">
        <f t="shared" si="43"/>
        <v>767</v>
      </c>
      <c r="AD81" s="52">
        <v>7</v>
      </c>
      <c r="AE81" s="1068">
        <f t="shared" si="44"/>
        <v>202000</v>
      </c>
      <c r="AF81" s="151"/>
      <c r="AG81" s="1175"/>
      <c r="AH81" s="19"/>
      <c r="AI81" s="19"/>
      <c r="AJ81" s="151"/>
      <c r="AK81" s="151"/>
      <c r="AL81" s="151"/>
      <c r="AM81" s="862"/>
      <c r="AN81" s="325"/>
      <c r="AO81" s="862"/>
      <c r="AP81" s="325"/>
      <c r="AQ81" s="151"/>
      <c r="AR81" s="862"/>
      <c r="AS81" s="151"/>
      <c r="AT81" s="862"/>
      <c r="AU81" s="862"/>
      <c r="AV81" s="243"/>
      <c r="AW81" s="151"/>
      <c r="AX81" s="151"/>
      <c r="AY81" s="195"/>
      <c r="AZ81" s="862"/>
      <c r="BA81" s="862"/>
      <c r="BB81" s="325"/>
      <c r="BC81" s="862"/>
      <c r="BD81" s="151"/>
      <c r="BE81" s="151"/>
      <c r="BF81" s="862"/>
      <c r="BG81" s="151"/>
      <c r="BH81" s="1177"/>
      <c r="BI81" s="1177"/>
      <c r="BJ81" s="1177"/>
      <c r="BK81" s="1177"/>
      <c r="BL81" s="1177"/>
      <c r="BM81" s="1177"/>
      <c r="BN81" s="1177"/>
      <c r="BO81" s="1177"/>
      <c r="BP81" s="1177"/>
      <c r="BQ81" s="1177"/>
      <c r="BR81" s="1177"/>
      <c r="BS81" s="1177"/>
      <c r="BT81" s="1177"/>
      <c r="BU81" s="1177"/>
      <c r="BV81" s="1177"/>
      <c r="BW81" s="1177"/>
      <c r="BX81" s="1177"/>
      <c r="BY81" s="1177"/>
      <c r="BZ81" s="1177"/>
      <c r="CA81" s="1177"/>
      <c r="CB81" s="1177"/>
      <c r="CC81" s="1177"/>
      <c r="CD81" s="1177"/>
      <c r="CE81" s="1177"/>
      <c r="CF81" s="1177"/>
      <c r="CG81" s="1177"/>
      <c r="CH81" s="1177"/>
      <c r="CI81" s="1177"/>
      <c r="CJ81" s="1177"/>
      <c r="CK81" s="1177"/>
      <c r="CL81" s="1177"/>
      <c r="CM81" s="1177"/>
      <c r="CN81" s="1177"/>
      <c r="CO81" s="1177"/>
      <c r="CP81" s="1177"/>
      <c r="CQ81" s="1177"/>
      <c r="CR81" s="1177"/>
      <c r="CS81" s="1177"/>
      <c r="CT81" s="1177"/>
      <c r="CU81" s="1177"/>
      <c r="CV81" s="1177"/>
      <c r="CW81" s="1177"/>
      <c r="CX81" s="1177"/>
      <c r="CY81" s="1177"/>
      <c r="CZ81" s="1177"/>
      <c r="DA81" s="1177"/>
      <c r="DB81" s="1177"/>
      <c r="DC81" s="1177"/>
      <c r="DD81" s="1177"/>
      <c r="DE81" s="1029"/>
      <c r="DF81" s="146"/>
      <c r="DG81" s="594"/>
      <c r="DH81" s="142"/>
      <c r="DI81" s="146"/>
      <c r="DJ81" s="999"/>
      <c r="DK81" s="999"/>
      <c r="DL81" s="137"/>
      <c r="DM81" s="137"/>
      <c r="DN81" s="137"/>
      <c r="DO81" s="137"/>
      <c r="DP81" s="137"/>
      <c r="DQ81" s="137"/>
      <c r="DR81" s="137"/>
      <c r="DS81" s="137"/>
      <c r="DT81" s="137"/>
      <c r="DU81" s="137"/>
      <c r="DV81" s="1091"/>
      <c r="DW81" s="1091"/>
      <c r="DX81" s="137"/>
      <c r="DY81" s="137"/>
      <c r="DZ81" s="137"/>
      <c r="EA81" s="137"/>
      <c r="EB81" s="194"/>
      <c r="EC81" s="194"/>
      <c r="ED81" s="194"/>
      <c r="EE81" s="194"/>
      <c r="EF81" s="137"/>
      <c r="EG81" s="137"/>
      <c r="EH81" s="335"/>
      <c r="EK81" s="818"/>
      <c r="EL81" s="818"/>
    </row>
    <row r="82" spans="1:142" ht="14.25" customHeight="1">
      <c r="A82" s="331">
        <v>16</v>
      </c>
      <c r="B82" s="1516" t="s">
        <v>233</v>
      </c>
      <c r="C82" s="1549" t="s">
        <v>234</v>
      </c>
      <c r="D82" s="1279"/>
      <c r="E82" s="1476" t="s">
        <v>57</v>
      </c>
      <c r="F82" s="1129">
        <v>1.4306000000000001</v>
      </c>
      <c r="G82" s="1069" t="s">
        <v>306</v>
      </c>
      <c r="H82" s="1069"/>
      <c r="I82" s="1069"/>
      <c r="J82" s="1139">
        <v>44.1</v>
      </c>
      <c r="K82" s="155">
        <v>73.5</v>
      </c>
      <c r="L82" s="155">
        <v>1000</v>
      </c>
      <c r="M82" s="630">
        <v>100</v>
      </c>
      <c r="N82" s="273">
        <v>100</v>
      </c>
      <c r="O82" s="176">
        <v>8</v>
      </c>
      <c r="P82" s="1070">
        <v>8</v>
      </c>
      <c r="Q82" s="119"/>
      <c r="R82" s="119">
        <f t="shared" si="41"/>
        <v>46</v>
      </c>
      <c r="S82" s="1071">
        <f t="shared" si="45"/>
        <v>2272</v>
      </c>
      <c r="T82" s="155">
        <v>414</v>
      </c>
      <c r="U82" s="1114">
        <v>605</v>
      </c>
      <c r="V82" s="1114"/>
      <c r="W82" s="156">
        <v>160110</v>
      </c>
      <c r="X82" s="1114">
        <v>414</v>
      </c>
      <c r="Y82" s="1114"/>
      <c r="Z82" s="1114"/>
      <c r="AA82" s="1114">
        <v>160110</v>
      </c>
      <c r="AB82" s="1072">
        <f t="shared" si="42"/>
        <v>414</v>
      </c>
      <c r="AC82" s="1051">
        <f t="shared" si="43"/>
        <v>605</v>
      </c>
      <c r="AD82" s="1051">
        <v>7</v>
      </c>
      <c r="AE82" s="1046">
        <f t="shared" si="44"/>
        <v>160110</v>
      </c>
      <c r="AF82" s="151"/>
      <c r="AG82" s="1175"/>
      <c r="AH82" s="19"/>
      <c r="AI82" s="19"/>
      <c r="AJ82" s="151"/>
      <c r="AK82" s="151"/>
      <c r="AL82" s="151"/>
      <c r="AM82" s="862"/>
      <c r="AN82" s="325"/>
      <c r="AO82" s="862"/>
      <c r="AP82" s="325"/>
      <c r="AQ82" s="151"/>
      <c r="AR82" s="862"/>
      <c r="AS82" s="151"/>
      <c r="AT82" s="862"/>
      <c r="AU82" s="862"/>
      <c r="AV82" s="243"/>
      <c r="AW82" s="151"/>
      <c r="AX82" s="151"/>
      <c r="AY82" s="195"/>
      <c r="AZ82" s="862"/>
      <c r="BA82" s="862"/>
      <c r="BB82" s="325"/>
      <c r="BC82" s="862"/>
      <c r="BD82" s="151"/>
      <c r="BE82" s="151"/>
      <c r="BF82" s="862"/>
      <c r="BG82" s="151"/>
      <c r="BH82" s="1177"/>
      <c r="BI82" s="1177"/>
      <c r="BJ82" s="1177"/>
      <c r="BK82" s="1177"/>
      <c r="BL82" s="1177"/>
      <c r="BM82" s="1177"/>
      <c r="BN82" s="1177"/>
      <c r="BO82" s="1177"/>
      <c r="BP82" s="1177"/>
      <c r="BQ82" s="1177"/>
      <c r="BR82" s="1177"/>
      <c r="BS82" s="1177"/>
      <c r="BT82" s="1177"/>
      <c r="BU82" s="1177"/>
      <c r="BV82" s="1177"/>
      <c r="BW82" s="1177"/>
      <c r="BX82" s="1177"/>
      <c r="BY82" s="1177"/>
      <c r="BZ82" s="1177"/>
      <c r="CA82" s="1177"/>
      <c r="CB82" s="1177"/>
      <c r="CC82" s="1177"/>
      <c r="CD82" s="1177"/>
      <c r="CE82" s="1177"/>
      <c r="CF82" s="1177"/>
      <c r="CG82" s="1177"/>
      <c r="CH82" s="1177"/>
      <c r="CI82" s="1177"/>
      <c r="CJ82" s="1177"/>
      <c r="CK82" s="1177"/>
      <c r="CL82" s="1177"/>
      <c r="CM82" s="1177"/>
      <c r="CN82" s="1177"/>
      <c r="CO82" s="1177"/>
      <c r="CP82" s="1177"/>
      <c r="CQ82" s="1177"/>
      <c r="CR82" s="1177"/>
      <c r="CS82" s="1177"/>
      <c r="CT82" s="1177"/>
      <c r="CU82" s="1177"/>
      <c r="CV82" s="1177"/>
      <c r="CW82" s="1177"/>
      <c r="CX82" s="1177"/>
      <c r="CY82" s="1177"/>
      <c r="CZ82" s="1177"/>
      <c r="DA82" s="1177"/>
      <c r="DB82" s="1177"/>
      <c r="DC82" s="1177"/>
      <c r="DD82" s="1177"/>
      <c r="DE82" s="1029"/>
      <c r="DF82" s="146"/>
      <c r="DG82" s="594"/>
      <c r="DH82" s="142"/>
      <c r="DI82" s="146"/>
      <c r="DJ82" s="999"/>
      <c r="DK82" s="999"/>
      <c r="DL82" s="137"/>
      <c r="DM82" s="137"/>
      <c r="DN82" s="137"/>
      <c r="DO82" s="137"/>
      <c r="DP82" s="137"/>
      <c r="DQ82" s="137"/>
      <c r="DR82" s="137"/>
      <c r="DS82" s="137"/>
      <c r="DT82" s="137"/>
      <c r="DU82" s="137"/>
      <c r="DV82" s="1091"/>
      <c r="DW82" s="1091"/>
      <c r="DX82" s="137"/>
      <c r="DY82" s="137"/>
      <c r="DZ82" s="137"/>
      <c r="EA82" s="137"/>
      <c r="EB82" s="194"/>
      <c r="EC82" s="194"/>
      <c r="ED82" s="194"/>
      <c r="EE82" s="194"/>
      <c r="EF82" s="137"/>
      <c r="EG82" s="137"/>
      <c r="EH82" s="335"/>
      <c r="EK82" s="818"/>
      <c r="EL82" s="818"/>
    </row>
    <row r="83" spans="1:142" ht="14.25" customHeight="1" thickBot="1">
      <c r="B83" s="1529"/>
      <c r="C83" s="1550"/>
      <c r="D83" s="1280"/>
      <c r="E83" s="1478"/>
      <c r="F83" s="1131">
        <v>1.4306000000000001</v>
      </c>
      <c r="G83" s="1073" t="s">
        <v>306</v>
      </c>
      <c r="H83" s="1073"/>
      <c r="I83" s="1073"/>
      <c r="J83" s="1141">
        <v>46.5</v>
      </c>
      <c r="K83" s="1133">
        <v>77.5</v>
      </c>
      <c r="L83" s="1191">
        <v>1000</v>
      </c>
      <c r="M83" s="631">
        <v>100</v>
      </c>
      <c r="N83" s="276">
        <v>100</v>
      </c>
      <c r="O83" s="193">
        <v>8</v>
      </c>
      <c r="P83" s="1074">
        <v>8</v>
      </c>
      <c r="Q83" s="120"/>
      <c r="R83" s="120">
        <f t="shared" si="41"/>
        <v>46</v>
      </c>
      <c r="S83" s="1075">
        <f t="shared" si="45"/>
        <v>2272</v>
      </c>
      <c r="T83" s="1133">
        <v>414</v>
      </c>
      <c r="U83" s="240">
        <v>605</v>
      </c>
      <c r="V83" s="240"/>
      <c r="W83" s="241">
        <v>160110</v>
      </c>
      <c r="X83" s="240">
        <v>414</v>
      </c>
      <c r="Y83" s="240"/>
      <c r="Z83" s="240"/>
      <c r="AA83" s="240">
        <v>160110</v>
      </c>
      <c r="AB83" s="1076">
        <f t="shared" si="42"/>
        <v>414</v>
      </c>
      <c r="AC83" s="1047">
        <f t="shared" si="43"/>
        <v>605</v>
      </c>
      <c r="AD83" s="1047">
        <v>7</v>
      </c>
      <c r="AE83" s="1048">
        <f t="shared" si="44"/>
        <v>160110</v>
      </c>
      <c r="AF83" s="151"/>
      <c r="AG83" s="1175"/>
      <c r="AH83" s="19"/>
      <c r="AI83" s="19"/>
      <c r="AJ83" s="151"/>
      <c r="AK83" s="151"/>
      <c r="AL83" s="151"/>
      <c r="AM83" s="862"/>
      <c r="AN83" s="325"/>
      <c r="AO83" s="862"/>
      <c r="AP83" s="325"/>
      <c r="AQ83" s="151"/>
      <c r="AR83" s="862"/>
      <c r="AS83" s="151"/>
      <c r="AT83" s="862"/>
      <c r="AU83" s="862"/>
      <c r="AV83" s="243"/>
      <c r="AW83" s="151"/>
      <c r="AX83" s="151"/>
      <c r="AY83" s="195"/>
      <c r="AZ83" s="862"/>
      <c r="BA83" s="862"/>
      <c r="BB83" s="325"/>
      <c r="BC83" s="862"/>
      <c r="BD83" s="151"/>
      <c r="BE83" s="151"/>
      <c r="BF83" s="862"/>
      <c r="BG83" s="151"/>
      <c r="BH83" s="1177"/>
      <c r="BI83" s="1177"/>
      <c r="BJ83" s="1177"/>
      <c r="BK83" s="1177"/>
      <c r="BL83" s="1177"/>
      <c r="BM83" s="1177"/>
      <c r="BN83" s="1177"/>
      <c r="BO83" s="1177"/>
      <c r="BP83" s="1177"/>
      <c r="BQ83" s="1177"/>
      <c r="BR83" s="1177"/>
      <c r="BS83" s="1177"/>
      <c r="BT83" s="1177"/>
      <c r="BU83" s="1177"/>
      <c r="BV83" s="1177"/>
      <c r="BW83" s="1177"/>
      <c r="BX83" s="1177"/>
      <c r="BY83" s="1177"/>
      <c r="BZ83" s="1177"/>
      <c r="CA83" s="1177"/>
      <c r="CB83" s="1177"/>
      <c r="CC83" s="1177"/>
      <c r="CD83" s="1177"/>
      <c r="CE83" s="1177"/>
      <c r="CF83" s="1177"/>
      <c r="CG83" s="1177"/>
      <c r="CH83" s="1177"/>
      <c r="CI83" s="1177"/>
      <c r="CJ83" s="1177"/>
      <c r="CK83" s="1177"/>
      <c r="CL83" s="1177"/>
      <c r="CM83" s="1177"/>
      <c r="CN83" s="1177"/>
      <c r="CO83" s="1177"/>
      <c r="CP83" s="1177"/>
      <c r="CQ83" s="1177"/>
      <c r="CR83" s="1177"/>
      <c r="CS83" s="1177"/>
      <c r="CT83" s="1177"/>
      <c r="CU83" s="1177"/>
      <c r="CV83" s="1177"/>
      <c r="CW83" s="1177"/>
      <c r="CX83" s="1177"/>
      <c r="CY83" s="1177"/>
      <c r="CZ83" s="1177"/>
      <c r="DA83" s="1177"/>
      <c r="DB83" s="1177"/>
      <c r="DC83" s="1177"/>
      <c r="DD83" s="1177"/>
      <c r="DE83" s="1029"/>
      <c r="DF83" s="146"/>
      <c r="DG83" s="594"/>
      <c r="DH83" s="142"/>
      <c r="DI83" s="146"/>
      <c r="DJ83" s="142"/>
      <c r="DK83" s="142"/>
      <c r="DL83" s="137"/>
      <c r="DM83" s="137"/>
      <c r="DN83" s="137"/>
      <c r="DO83" s="137"/>
      <c r="DP83" s="137"/>
      <c r="DQ83" s="137"/>
      <c r="DR83" s="137"/>
      <c r="DS83" s="137"/>
      <c r="DT83" s="137"/>
      <c r="DU83" s="137"/>
      <c r="DV83" s="1091"/>
      <c r="DW83" s="1091"/>
      <c r="DX83" s="137"/>
      <c r="DY83" s="137"/>
      <c r="DZ83" s="137"/>
      <c r="EA83" s="137"/>
      <c r="EB83" s="194"/>
      <c r="EC83" s="194"/>
      <c r="ED83" s="194"/>
      <c r="EE83" s="194"/>
      <c r="EF83" s="137"/>
      <c r="EG83" s="137"/>
      <c r="EH83" s="335"/>
      <c r="EK83" s="818"/>
      <c r="EL83" s="818"/>
    </row>
    <row r="84" spans="1:142" ht="14.25" customHeight="1">
      <c r="A84" s="331">
        <v>1</v>
      </c>
      <c r="B84" s="1542" t="s">
        <v>388</v>
      </c>
      <c r="C84" s="1544" t="s">
        <v>301</v>
      </c>
      <c r="D84" s="1277"/>
      <c r="E84" s="1476" t="s">
        <v>57</v>
      </c>
      <c r="F84" s="1479" t="s">
        <v>307</v>
      </c>
      <c r="G84" s="1077" t="s">
        <v>171</v>
      </c>
      <c r="H84" s="1077">
        <v>118.84459480546114</v>
      </c>
      <c r="I84" s="1181">
        <v>116</v>
      </c>
      <c r="J84" s="1140">
        <v>132</v>
      </c>
      <c r="K84" s="1132">
        <v>147</v>
      </c>
      <c r="L84" s="1190">
        <v>1000</v>
      </c>
      <c r="M84" s="1078">
        <f t="shared" ref="M84:M91" si="46">202.05+2*P84</f>
        <v>214.27</v>
      </c>
      <c r="N84" s="1079">
        <v>138.6</v>
      </c>
      <c r="O84" s="597">
        <v>6.01</v>
      </c>
      <c r="P84" s="1080">
        <v>6.11</v>
      </c>
      <c r="Q84" s="1045">
        <v>5</v>
      </c>
      <c r="R84" s="1052">
        <f t="shared" ref="R84:R91" si="47">((N84-O84)/2)-(Q84*2^0.5)</f>
        <v>59.223932188134526</v>
      </c>
      <c r="S84" s="1081">
        <f t="shared" si="45"/>
        <v>2908.0124999999998</v>
      </c>
      <c r="T84" s="1132">
        <v>520</v>
      </c>
      <c r="U84" s="153">
        <v>749</v>
      </c>
      <c r="V84" s="153">
        <v>7.9</v>
      </c>
      <c r="W84" s="828">
        <v>195000</v>
      </c>
      <c r="X84" s="827">
        <v>520</v>
      </c>
      <c r="Y84" s="153">
        <v>749</v>
      </c>
      <c r="Z84" s="153">
        <v>7.9</v>
      </c>
      <c r="AA84" s="153">
        <v>195000</v>
      </c>
      <c r="AB84" s="1082">
        <f t="shared" si="42"/>
        <v>520</v>
      </c>
      <c r="AC84" s="52">
        <f t="shared" si="43"/>
        <v>749</v>
      </c>
      <c r="AD84" s="52">
        <f>AVERAGE(V84,Z84)</f>
        <v>7.9</v>
      </c>
      <c r="AE84" s="154">
        <f t="shared" ref="AE84:AE91" si="48">AA84</f>
        <v>195000</v>
      </c>
      <c r="AF84" s="151"/>
      <c r="AG84" s="331">
        <v>124</v>
      </c>
      <c r="AH84" s="1195">
        <v>2.7399999999999999E-5</v>
      </c>
      <c r="AI84" s="19"/>
      <c r="AJ84" s="151"/>
      <c r="AK84" s="151"/>
      <c r="AL84" s="151"/>
      <c r="AM84" s="862"/>
      <c r="AN84" s="325"/>
      <c r="AO84" s="862"/>
      <c r="AP84" s="325"/>
      <c r="AQ84" s="151"/>
      <c r="AR84" s="862"/>
      <c r="AS84" s="151"/>
      <c r="AT84" s="862"/>
      <c r="AU84" s="862"/>
      <c r="AV84" s="243"/>
      <c r="AW84" s="151"/>
      <c r="AX84" s="151"/>
      <c r="AY84" s="195"/>
      <c r="AZ84" s="862"/>
      <c r="BA84" s="862"/>
      <c r="BB84" s="325"/>
      <c r="BC84" s="862"/>
      <c r="BD84" s="151"/>
      <c r="BE84" s="151"/>
      <c r="BF84" s="862"/>
      <c r="BG84" s="151"/>
      <c r="BH84" s="1177"/>
      <c r="BI84" s="1177"/>
      <c r="BJ84" s="1177"/>
      <c r="BK84" s="1177"/>
      <c r="BL84" s="1177"/>
      <c r="BM84" s="1177"/>
      <c r="BN84" s="1177"/>
      <c r="BO84" s="1177"/>
      <c r="BP84" s="1177"/>
      <c r="BQ84" s="1177"/>
      <c r="BR84" s="1177"/>
      <c r="BS84" s="1177"/>
      <c r="BT84" s="1177"/>
      <c r="BU84" s="1177"/>
      <c r="BV84" s="1177"/>
      <c r="BW84" s="1177"/>
      <c r="BX84" s="1177"/>
      <c r="BY84" s="1177"/>
      <c r="BZ84" s="1177"/>
      <c r="CA84" s="1177"/>
      <c r="CB84" s="1177"/>
      <c r="CC84" s="1177"/>
      <c r="CD84" s="1177"/>
      <c r="CE84" s="1177"/>
      <c r="CF84" s="1177"/>
      <c r="CG84" s="1177"/>
      <c r="CH84" s="1177"/>
      <c r="CI84" s="1177"/>
      <c r="CJ84" s="1177"/>
      <c r="CK84" s="1177"/>
      <c r="CL84" s="1177"/>
      <c r="CM84" s="1177"/>
      <c r="CN84" s="1177"/>
      <c r="CO84" s="1177"/>
      <c r="CP84" s="1177"/>
      <c r="CQ84" s="1177"/>
      <c r="CR84" s="1177"/>
      <c r="CS84" s="1177"/>
      <c r="CT84" s="1177"/>
      <c r="CU84" s="1177"/>
      <c r="CV84" s="1177"/>
      <c r="CW84" s="1177"/>
      <c r="CX84" s="1177"/>
      <c r="CY84" s="1177"/>
      <c r="CZ84" s="1177"/>
      <c r="DA84" s="1177"/>
      <c r="DB84" s="1177"/>
      <c r="DC84" s="1177"/>
      <c r="DD84" s="1177"/>
      <c r="DE84" s="1029"/>
      <c r="DF84" s="146"/>
      <c r="DG84" s="594"/>
      <c r="DH84" s="142"/>
      <c r="DI84" s="146"/>
      <c r="DJ84" s="1083"/>
      <c r="DK84" s="1083"/>
      <c r="DL84" s="137"/>
      <c r="DM84" s="137"/>
      <c r="DN84" s="137"/>
      <c r="DO84" s="137"/>
      <c r="DP84" s="137"/>
      <c r="DQ84" s="137"/>
      <c r="DR84" s="137"/>
      <c r="DS84" s="137"/>
      <c r="DT84" s="137"/>
      <c r="DU84" s="137"/>
      <c r="DV84" s="1091"/>
      <c r="DW84" s="1091"/>
      <c r="DX84" s="137"/>
      <c r="DY84" s="137"/>
      <c r="DZ84" s="137"/>
      <c r="EA84" s="137"/>
      <c r="EB84" s="194"/>
      <c r="EC84" s="194"/>
      <c r="ED84" s="194"/>
      <c r="EE84" s="194"/>
      <c r="EF84" s="137"/>
      <c r="EG84" s="137"/>
      <c r="EH84" s="335"/>
      <c r="EK84" s="818"/>
      <c r="EL84" s="818"/>
    </row>
    <row r="85" spans="1:142" ht="14.25" customHeight="1">
      <c r="B85" s="1543"/>
      <c r="C85" s="1545"/>
      <c r="D85" s="1278"/>
      <c r="E85" s="1477"/>
      <c r="F85" s="1480"/>
      <c r="G85" s="1069" t="s">
        <v>172</v>
      </c>
      <c r="H85" s="1069">
        <v>150.12884504429456</v>
      </c>
      <c r="I85" s="1180">
        <v>144</v>
      </c>
      <c r="J85" s="1139">
        <v>169</v>
      </c>
      <c r="K85" s="155">
        <v>188</v>
      </c>
      <c r="L85" s="155">
        <v>1000</v>
      </c>
      <c r="M85" s="630">
        <f t="shared" si="46"/>
        <v>218.27</v>
      </c>
      <c r="N85" s="273">
        <v>139.30000000000001</v>
      </c>
      <c r="O85" s="176">
        <v>6.06</v>
      </c>
      <c r="P85" s="1070">
        <v>8.11</v>
      </c>
      <c r="Q85" s="119">
        <v>5</v>
      </c>
      <c r="R85" s="64">
        <f t="shared" si="47"/>
        <v>59.548932188134529</v>
      </c>
      <c r="S85" s="1071">
        <f>(M85-2*P85)*O85+2*N85*P85</f>
        <v>3483.8689999999997</v>
      </c>
      <c r="T85" s="155">
        <v>520</v>
      </c>
      <c r="U85" s="1114">
        <v>749</v>
      </c>
      <c r="V85" s="1114">
        <v>7.9</v>
      </c>
      <c r="W85" s="156">
        <v>195000</v>
      </c>
      <c r="X85" s="157">
        <v>503</v>
      </c>
      <c r="Y85" s="1114">
        <v>747</v>
      </c>
      <c r="Z85" s="1114">
        <v>7.5</v>
      </c>
      <c r="AA85" s="1114">
        <v>210000</v>
      </c>
      <c r="AB85" s="1082">
        <f t="shared" si="42"/>
        <v>511.5</v>
      </c>
      <c r="AC85" s="52">
        <f t="shared" si="43"/>
        <v>748</v>
      </c>
      <c r="AD85" s="52">
        <f t="shared" ref="AD85:AD91" si="49">AVERAGE(V85,Z85)</f>
        <v>7.7</v>
      </c>
      <c r="AE85" s="154">
        <f t="shared" si="48"/>
        <v>210000</v>
      </c>
      <c r="AF85" s="151"/>
      <c r="AG85" s="331">
        <v>151</v>
      </c>
      <c r="AH85" s="1195">
        <v>2.5299999999999998E-5</v>
      </c>
      <c r="AI85" s="19"/>
      <c r="AJ85" s="151"/>
      <c r="AK85" s="151"/>
      <c r="AL85" s="151"/>
      <c r="AM85" s="862"/>
      <c r="AN85" s="325"/>
      <c r="AO85" s="862"/>
      <c r="AP85" s="325"/>
      <c r="AQ85" s="151"/>
      <c r="AR85" s="862"/>
      <c r="AS85" s="151"/>
      <c r="AT85" s="862"/>
      <c r="AU85" s="862"/>
      <c r="AV85" s="243"/>
      <c r="AW85" s="151"/>
      <c r="AX85" s="151"/>
      <c r="AY85" s="195"/>
      <c r="AZ85" s="862"/>
      <c r="BA85" s="862"/>
      <c r="BB85" s="325"/>
      <c r="BC85" s="862"/>
      <c r="BD85" s="151"/>
      <c r="BE85" s="151"/>
      <c r="BF85" s="862"/>
      <c r="BG85" s="151"/>
      <c r="BH85" s="1177"/>
      <c r="BI85" s="1177"/>
      <c r="BJ85" s="1177"/>
      <c r="BK85" s="1177"/>
      <c r="BL85" s="1177"/>
      <c r="BM85" s="1177"/>
      <c r="BN85" s="1177"/>
      <c r="BO85" s="1177"/>
      <c r="BP85" s="1177"/>
      <c r="BQ85" s="1177"/>
      <c r="BR85" s="1177"/>
      <c r="BS85" s="1177"/>
      <c r="BT85" s="1177"/>
      <c r="BU85" s="1177"/>
      <c r="BV85" s="1177"/>
      <c r="BW85" s="1177"/>
      <c r="BX85" s="1177"/>
      <c r="BY85" s="1177"/>
      <c r="BZ85" s="1177"/>
      <c r="CA85" s="1177"/>
      <c r="CB85" s="1177"/>
      <c r="CC85" s="1177"/>
      <c r="CD85" s="1177"/>
      <c r="CE85" s="1177"/>
      <c r="CF85" s="1177"/>
      <c r="CG85" s="1177"/>
      <c r="CH85" s="1177"/>
      <c r="CI85" s="1177"/>
      <c r="CJ85" s="1177"/>
      <c r="CK85" s="1177"/>
      <c r="CL85" s="1177"/>
      <c r="CM85" s="1177"/>
      <c r="CN85" s="1177"/>
      <c r="CO85" s="1177"/>
      <c r="CP85" s="1177"/>
      <c r="CQ85" s="1177"/>
      <c r="CR85" s="1177"/>
      <c r="CS85" s="1177"/>
      <c r="CT85" s="1177"/>
      <c r="CU85" s="1177"/>
      <c r="CV85" s="1177"/>
      <c r="CW85" s="1177"/>
      <c r="CX85" s="1177"/>
      <c r="CY85" s="1177"/>
      <c r="CZ85" s="1177"/>
      <c r="DA85" s="1177"/>
      <c r="DB85" s="1177"/>
      <c r="DC85" s="1177"/>
      <c r="DD85" s="1177"/>
      <c r="DE85" s="1029"/>
      <c r="DF85" s="146"/>
      <c r="DG85" s="594"/>
      <c r="DH85" s="142"/>
      <c r="DI85" s="146"/>
      <c r="DJ85" s="1083"/>
      <c r="DK85" s="1083"/>
      <c r="DL85" s="137"/>
      <c r="DM85" s="137"/>
      <c r="DN85" s="137"/>
      <c r="DO85" s="137"/>
      <c r="DP85" s="137"/>
      <c r="DQ85" s="137"/>
      <c r="DR85" s="137"/>
      <c r="DS85" s="137"/>
      <c r="DT85" s="137"/>
      <c r="DU85" s="137"/>
      <c r="DV85" s="1091"/>
      <c r="DW85" s="1091"/>
      <c r="DX85" s="137"/>
      <c r="DY85" s="137"/>
      <c r="DZ85" s="137"/>
      <c r="EA85" s="137"/>
      <c r="EB85" s="194"/>
      <c r="EC85" s="194"/>
      <c r="ED85" s="194"/>
      <c r="EE85" s="194"/>
      <c r="EF85" s="137"/>
      <c r="EG85" s="137"/>
      <c r="EH85" s="335"/>
      <c r="EK85" s="818"/>
      <c r="EL85" s="818"/>
    </row>
    <row r="86" spans="1:142" ht="14.25" customHeight="1">
      <c r="B86" s="1543"/>
      <c r="C86" s="1545"/>
      <c r="D86" s="1278"/>
      <c r="E86" s="1477"/>
      <c r="F86" s="1480"/>
      <c r="G86" s="1069" t="s">
        <v>173</v>
      </c>
      <c r="H86" s="1069">
        <v>194.59347988022745</v>
      </c>
      <c r="I86" s="1180">
        <v>185</v>
      </c>
      <c r="J86" s="1139">
        <v>219</v>
      </c>
      <c r="K86" s="155">
        <v>243</v>
      </c>
      <c r="L86" s="155">
        <v>1000</v>
      </c>
      <c r="M86" s="630">
        <f t="shared" si="46"/>
        <v>222.57000000000002</v>
      </c>
      <c r="N86" s="273">
        <v>139</v>
      </c>
      <c r="O86" s="176">
        <v>7.99</v>
      </c>
      <c r="P86" s="1070">
        <v>10.26</v>
      </c>
      <c r="Q86" s="119">
        <v>6</v>
      </c>
      <c r="R86" s="64">
        <f t="shared" si="47"/>
        <v>57.019718625761428</v>
      </c>
      <c r="S86" s="1071">
        <f>(M86-2*P86)*O86+2*N86*P86</f>
        <v>4466.6594999999998</v>
      </c>
      <c r="T86" s="155">
        <v>503</v>
      </c>
      <c r="U86" s="1114">
        <v>747</v>
      </c>
      <c r="V86" s="1114">
        <v>7.5</v>
      </c>
      <c r="W86" s="156">
        <v>210000</v>
      </c>
      <c r="X86" s="157">
        <v>505</v>
      </c>
      <c r="Y86" s="1114">
        <v>765</v>
      </c>
      <c r="Z86" s="1114">
        <v>7.9</v>
      </c>
      <c r="AA86" s="1114">
        <v>215000</v>
      </c>
      <c r="AB86" s="1082">
        <f t="shared" si="42"/>
        <v>504</v>
      </c>
      <c r="AC86" s="52">
        <f t="shared" si="43"/>
        <v>756</v>
      </c>
      <c r="AD86" s="52">
        <f t="shared" si="49"/>
        <v>7.7</v>
      </c>
      <c r="AE86" s="154">
        <f t="shared" si="48"/>
        <v>215000</v>
      </c>
      <c r="AF86" s="151"/>
      <c r="AG86" s="331">
        <v>185</v>
      </c>
      <c r="AH86" s="1195">
        <v>2.26E-5</v>
      </c>
      <c r="AI86" s="19"/>
      <c r="AJ86" s="151"/>
      <c r="AK86" s="151"/>
      <c r="AL86" s="151"/>
      <c r="AM86" s="862"/>
      <c r="AN86" s="325"/>
      <c r="AO86" s="862"/>
      <c r="AP86" s="325"/>
      <c r="AQ86" s="151"/>
      <c r="AR86" s="862"/>
      <c r="AS86" s="151"/>
      <c r="AT86" s="862"/>
      <c r="AU86" s="862"/>
      <c r="AV86" s="243"/>
      <c r="AW86" s="151"/>
      <c r="AX86" s="151"/>
      <c r="AY86" s="195"/>
      <c r="AZ86" s="862"/>
      <c r="BA86" s="862"/>
      <c r="BB86" s="325"/>
      <c r="BC86" s="862"/>
      <c r="BD86" s="151"/>
      <c r="BE86" s="151"/>
      <c r="BF86" s="862"/>
      <c r="BG86" s="151"/>
      <c r="BH86" s="1177"/>
      <c r="BI86" s="1177"/>
      <c r="BJ86" s="1177"/>
      <c r="BK86" s="1177"/>
      <c r="BL86" s="1177"/>
      <c r="BM86" s="1177"/>
      <c r="BN86" s="1177"/>
      <c r="BO86" s="1177"/>
      <c r="BP86" s="1177"/>
      <c r="BQ86" s="1177"/>
      <c r="BR86" s="1177"/>
      <c r="BS86" s="1177"/>
      <c r="BT86" s="1177"/>
      <c r="BU86" s="1177"/>
      <c r="BV86" s="1177"/>
      <c r="BW86" s="1177"/>
      <c r="BX86" s="1177"/>
      <c r="BY86" s="1177"/>
      <c r="BZ86" s="1177"/>
      <c r="CA86" s="1177"/>
      <c r="CB86" s="1177"/>
      <c r="CC86" s="1177"/>
      <c r="CD86" s="1177"/>
      <c r="CE86" s="1177"/>
      <c r="CF86" s="1177"/>
      <c r="CG86" s="1177"/>
      <c r="CH86" s="1177"/>
      <c r="CI86" s="1177"/>
      <c r="CJ86" s="1177"/>
      <c r="CK86" s="1177"/>
      <c r="CL86" s="1177"/>
      <c r="CM86" s="1177"/>
      <c r="CN86" s="1177"/>
      <c r="CO86" s="1177"/>
      <c r="CP86" s="1177"/>
      <c r="CQ86" s="1177"/>
      <c r="CR86" s="1177"/>
      <c r="CS86" s="1177"/>
      <c r="CT86" s="1177"/>
      <c r="CU86" s="1177"/>
      <c r="CV86" s="1177"/>
      <c r="CW86" s="1177"/>
      <c r="CX86" s="1177"/>
      <c r="CY86" s="1177"/>
      <c r="CZ86" s="1177"/>
      <c r="DA86" s="1177"/>
      <c r="DB86" s="1177"/>
      <c r="DC86" s="1177"/>
      <c r="DD86" s="1177"/>
      <c r="DE86" s="1029"/>
      <c r="DF86" s="146"/>
      <c r="DG86" s="594"/>
      <c r="DH86" s="142"/>
      <c r="DI86" s="146"/>
      <c r="DJ86" s="1083"/>
      <c r="DK86" s="1083"/>
      <c r="DL86" s="137"/>
      <c r="DM86" s="137"/>
      <c r="DN86" s="137"/>
      <c r="DO86" s="137"/>
      <c r="DP86" s="137"/>
      <c r="DQ86" s="137"/>
      <c r="DR86" s="137"/>
      <c r="DS86" s="137"/>
      <c r="DT86" s="137"/>
      <c r="DU86" s="137"/>
      <c r="DV86" s="1091"/>
      <c r="DW86" s="1091"/>
      <c r="DX86" s="137"/>
      <c r="DY86" s="137"/>
      <c r="DZ86" s="137"/>
      <c r="EA86" s="137"/>
      <c r="EB86" s="194"/>
      <c r="EC86" s="194"/>
      <c r="ED86" s="194"/>
      <c r="EE86" s="194"/>
      <c r="EF86" s="137"/>
      <c r="EG86" s="137"/>
      <c r="EH86" s="335"/>
      <c r="EK86" s="818"/>
      <c r="EL86" s="818"/>
    </row>
    <row r="87" spans="1:142" ht="14.25" customHeight="1" thickBot="1">
      <c r="B87" s="1543"/>
      <c r="C87" s="1545"/>
      <c r="D87" s="1278"/>
      <c r="E87" s="1477"/>
      <c r="F87" s="1480"/>
      <c r="G87" s="1073" t="s">
        <v>174</v>
      </c>
      <c r="H87" s="1073">
        <v>217.45741779142793</v>
      </c>
      <c r="I87" s="1182">
        <v>214</v>
      </c>
      <c r="J87" s="1150">
        <v>259</v>
      </c>
      <c r="K87" s="1153">
        <v>288</v>
      </c>
      <c r="L87" s="1191">
        <v>1000</v>
      </c>
      <c r="M87" s="631">
        <f t="shared" si="46"/>
        <v>226.69</v>
      </c>
      <c r="N87" s="276">
        <v>139.63999999999999</v>
      </c>
      <c r="O87" s="193">
        <v>8.07</v>
      </c>
      <c r="P87" s="1074">
        <v>12.32</v>
      </c>
      <c r="Q87" s="120">
        <v>6</v>
      </c>
      <c r="R87" s="237">
        <f t="shared" si="47"/>
        <v>57.299718625761429</v>
      </c>
      <c r="S87" s="1075">
        <f>(M87-2*P87)*O87+2*N87*P87</f>
        <v>5071.2731000000003</v>
      </c>
      <c r="T87" s="1153">
        <v>503</v>
      </c>
      <c r="U87" s="240">
        <v>747</v>
      </c>
      <c r="V87" s="240">
        <v>7.5</v>
      </c>
      <c r="W87" s="241">
        <v>210000</v>
      </c>
      <c r="X87" s="1084">
        <v>447</v>
      </c>
      <c r="Y87" s="240">
        <v>711</v>
      </c>
      <c r="Z87" s="240">
        <v>7.9</v>
      </c>
      <c r="AA87" s="240">
        <v>214000</v>
      </c>
      <c r="AB87" s="1076">
        <f t="shared" si="42"/>
        <v>475</v>
      </c>
      <c r="AC87" s="1047">
        <f t="shared" si="43"/>
        <v>729</v>
      </c>
      <c r="AD87" s="52">
        <f t="shared" si="49"/>
        <v>7.7</v>
      </c>
      <c r="AE87" s="242">
        <f t="shared" si="48"/>
        <v>214000</v>
      </c>
      <c r="AF87" s="151"/>
      <c r="AG87" s="331">
        <v>207</v>
      </c>
      <c r="AH87" s="1196">
        <v>2.234E-5</v>
      </c>
      <c r="AI87" s="19"/>
      <c r="AJ87" s="151"/>
      <c r="AK87" s="151"/>
      <c r="AL87" s="151"/>
      <c r="AM87" s="862"/>
      <c r="AN87" s="325"/>
      <c r="AO87" s="862"/>
      <c r="AP87" s="325"/>
      <c r="AQ87" s="151"/>
      <c r="AR87" s="862"/>
      <c r="AS87" s="151"/>
      <c r="AT87" s="862"/>
      <c r="AU87" s="862"/>
      <c r="AV87" s="243"/>
      <c r="AW87" s="151"/>
      <c r="AX87" s="151"/>
      <c r="AY87" s="195"/>
      <c r="AZ87" s="862"/>
      <c r="BA87" s="862"/>
      <c r="BB87" s="325"/>
      <c r="BC87" s="862"/>
      <c r="BD87" s="151"/>
      <c r="BE87" s="151"/>
      <c r="BF87" s="862"/>
      <c r="BG87" s="151"/>
      <c r="BH87" s="1177"/>
      <c r="BI87" s="1177"/>
      <c r="BJ87" s="1177"/>
      <c r="BK87" s="1177"/>
      <c r="BL87" s="1177"/>
      <c r="BM87" s="1177"/>
      <c r="BN87" s="1177"/>
      <c r="BO87" s="1177"/>
      <c r="BP87" s="1177"/>
      <c r="BQ87" s="1177"/>
      <c r="BR87" s="1177"/>
      <c r="BS87" s="1177"/>
      <c r="BT87" s="1177"/>
      <c r="BU87" s="1177"/>
      <c r="BV87" s="1177"/>
      <c r="BW87" s="1177"/>
      <c r="BX87" s="1177"/>
      <c r="BY87" s="1177"/>
      <c r="BZ87" s="1177"/>
      <c r="CA87" s="1177"/>
      <c r="CB87" s="1177"/>
      <c r="CC87" s="1177"/>
      <c r="CD87" s="1177"/>
      <c r="CE87" s="1177"/>
      <c r="CF87" s="1177"/>
      <c r="CG87" s="1177"/>
      <c r="CH87" s="1177"/>
      <c r="CI87" s="1177"/>
      <c r="CJ87" s="1177"/>
      <c r="CK87" s="1177"/>
      <c r="CL87" s="1177"/>
      <c r="CM87" s="1177"/>
      <c r="CN87" s="1177"/>
      <c r="CO87" s="1177"/>
      <c r="CP87" s="1177"/>
      <c r="CQ87" s="1177"/>
      <c r="CR87" s="1177"/>
      <c r="CS87" s="1177"/>
      <c r="CT87" s="1177"/>
      <c r="CU87" s="1177"/>
      <c r="CV87" s="1177"/>
      <c r="CW87" s="1177"/>
      <c r="CX87" s="1177"/>
      <c r="CY87" s="1177"/>
      <c r="CZ87" s="1177"/>
      <c r="DA87" s="1177"/>
      <c r="DB87" s="1177"/>
      <c r="DC87" s="1177"/>
      <c r="DD87" s="1177"/>
      <c r="DE87" s="1029"/>
      <c r="DF87" s="146"/>
      <c r="DG87" s="594"/>
      <c r="DH87" s="142"/>
      <c r="DI87" s="146"/>
      <c r="DJ87" s="1083"/>
      <c r="DK87" s="1083"/>
      <c r="DL87" s="137"/>
      <c r="DM87" s="137"/>
      <c r="DN87" s="137"/>
      <c r="DO87" s="137"/>
      <c r="DP87" s="137"/>
      <c r="DQ87" s="137"/>
      <c r="DR87" s="137"/>
      <c r="DS87" s="137"/>
      <c r="DT87" s="137"/>
      <c r="DU87" s="137"/>
      <c r="DV87" s="1091"/>
      <c r="DW87" s="1091"/>
      <c r="DX87" s="137"/>
      <c r="DY87" s="137"/>
      <c r="DZ87" s="137"/>
      <c r="EA87" s="137"/>
      <c r="EB87" s="194"/>
      <c r="EC87" s="194"/>
      <c r="ED87" s="194"/>
      <c r="EE87" s="194"/>
      <c r="EF87" s="137"/>
      <c r="EG87" s="137"/>
      <c r="EH87" s="335"/>
      <c r="EK87" s="818"/>
      <c r="EL87" s="818"/>
    </row>
    <row r="88" spans="1:142" ht="14.25" customHeight="1">
      <c r="B88" s="1543"/>
      <c r="C88" s="1545" t="s">
        <v>390</v>
      </c>
      <c r="D88" s="1278"/>
      <c r="E88" s="1476" t="s">
        <v>57</v>
      </c>
      <c r="F88" s="1479" t="s">
        <v>307</v>
      </c>
      <c r="G88" s="1069" t="s">
        <v>171</v>
      </c>
      <c r="H88" s="1069"/>
      <c r="I88" s="1180"/>
      <c r="J88" s="1139">
        <v>134</v>
      </c>
      <c r="K88" s="155">
        <v>192</v>
      </c>
      <c r="L88" s="155">
        <v>1000</v>
      </c>
      <c r="M88" s="630">
        <f t="shared" si="46"/>
        <v>214.29000000000002</v>
      </c>
      <c r="N88" s="273">
        <v>138.88999999999999</v>
      </c>
      <c r="O88" s="176">
        <v>6.01</v>
      </c>
      <c r="P88" s="1070">
        <v>6.12</v>
      </c>
      <c r="Q88" s="119">
        <v>5</v>
      </c>
      <c r="R88" s="64">
        <f t="shared" si="47"/>
        <v>59.368932188134522</v>
      </c>
      <c r="S88" s="1071">
        <f>(M88-2*P88)*O88+2*N88*P88</f>
        <v>2914.3341</v>
      </c>
      <c r="T88" s="155">
        <v>520</v>
      </c>
      <c r="U88" s="1114">
        <v>749</v>
      </c>
      <c r="V88" s="153">
        <v>7.9</v>
      </c>
      <c r="W88" s="156">
        <v>195000</v>
      </c>
      <c r="X88" s="157">
        <v>520</v>
      </c>
      <c r="Y88" s="1114">
        <v>749</v>
      </c>
      <c r="Z88" s="153">
        <v>7.9</v>
      </c>
      <c r="AA88" s="1114">
        <v>195000</v>
      </c>
      <c r="AB88" s="1082">
        <f t="shared" si="42"/>
        <v>520</v>
      </c>
      <c r="AC88" s="52">
        <f t="shared" si="43"/>
        <v>749</v>
      </c>
      <c r="AD88" s="1051">
        <v>4</v>
      </c>
      <c r="AE88" s="154">
        <f t="shared" si="48"/>
        <v>195000</v>
      </c>
      <c r="AF88" s="151"/>
      <c r="AG88" s="1194">
        <v>124</v>
      </c>
      <c r="AH88" s="19"/>
      <c r="AI88" s="19"/>
      <c r="AJ88" s="151"/>
      <c r="AK88" s="151"/>
      <c r="AL88" s="151"/>
      <c r="AM88" s="862"/>
      <c r="AN88" s="325"/>
      <c r="AO88" s="862"/>
      <c r="AP88" s="325"/>
      <c r="AQ88" s="151"/>
      <c r="AR88" s="862"/>
      <c r="AS88" s="151"/>
      <c r="AT88" s="862"/>
      <c r="AU88" s="862"/>
      <c r="AV88" s="243"/>
      <c r="AW88" s="151"/>
      <c r="AX88" s="151"/>
      <c r="AY88" s="195"/>
      <c r="AZ88" s="862"/>
      <c r="BA88" s="862"/>
      <c r="BB88" s="325"/>
      <c r="BC88" s="862"/>
      <c r="BD88" s="151"/>
      <c r="BE88" s="151"/>
      <c r="BF88" s="862"/>
      <c r="BG88" s="151"/>
      <c r="BH88" s="1177"/>
      <c r="BI88" s="1177"/>
      <c r="BJ88" s="1177"/>
      <c r="BK88" s="1177"/>
      <c r="BL88" s="1177"/>
      <c r="BM88" s="1177"/>
      <c r="BN88" s="1177"/>
      <c r="BO88" s="1177"/>
      <c r="BP88" s="1177"/>
      <c r="BQ88" s="1177"/>
      <c r="BR88" s="1177"/>
      <c r="BS88" s="1177"/>
      <c r="BT88" s="1177"/>
      <c r="BU88" s="1177"/>
      <c r="BV88" s="1177"/>
      <c r="BW88" s="1177"/>
      <c r="BX88" s="1177"/>
      <c r="BY88" s="1177"/>
      <c r="BZ88" s="1177"/>
      <c r="CA88" s="1177"/>
      <c r="CB88" s="1177"/>
      <c r="CC88" s="1177"/>
      <c r="CD88" s="1177"/>
      <c r="CE88" s="1177"/>
      <c r="CF88" s="1177"/>
      <c r="CG88" s="1177"/>
      <c r="CH88" s="1177"/>
      <c r="CI88" s="1177"/>
      <c r="CJ88" s="1177"/>
      <c r="CK88" s="1177"/>
      <c r="CL88" s="1177"/>
      <c r="CM88" s="1177"/>
      <c r="CN88" s="1177"/>
      <c r="CO88" s="1177"/>
      <c r="CP88" s="1177"/>
      <c r="CQ88" s="1177"/>
      <c r="CR88" s="1177"/>
      <c r="CS88" s="1177"/>
      <c r="CT88" s="1177"/>
      <c r="CU88" s="1177"/>
      <c r="CV88" s="1177"/>
      <c r="CW88" s="1177"/>
      <c r="CX88" s="1177"/>
      <c r="CY88" s="1177"/>
      <c r="CZ88" s="1177"/>
      <c r="DA88" s="1177"/>
      <c r="DB88" s="1177"/>
      <c r="DC88" s="1177"/>
      <c r="DD88" s="1177"/>
      <c r="DE88" s="1029"/>
      <c r="DF88" s="146"/>
      <c r="DG88" s="594"/>
      <c r="DH88" s="142"/>
      <c r="DI88" s="146"/>
      <c r="DJ88" s="1083"/>
      <c r="DK88" s="1083"/>
      <c r="DL88" s="137"/>
      <c r="DM88" s="137"/>
      <c r="DN88" s="137"/>
      <c r="DO88" s="137"/>
      <c r="DP88" s="137"/>
      <c r="DQ88" s="137"/>
      <c r="DR88" s="137"/>
      <c r="DS88" s="137"/>
      <c r="DT88" s="137"/>
      <c r="DU88" s="137"/>
      <c r="DV88" s="1091"/>
      <c r="DW88" s="1091"/>
      <c r="DX88" s="137"/>
      <c r="DY88" s="137"/>
      <c r="DZ88" s="137"/>
      <c r="EA88" s="137"/>
      <c r="EB88" s="194"/>
      <c r="EC88" s="194"/>
      <c r="ED88" s="194"/>
      <c r="EE88" s="194"/>
      <c r="EF88" s="137"/>
      <c r="EG88" s="137"/>
      <c r="EH88" s="335"/>
      <c r="EK88" s="818"/>
      <c r="EL88" s="818"/>
    </row>
    <row r="89" spans="1:142" ht="14.25" customHeight="1">
      <c r="B89" s="1543"/>
      <c r="C89" s="1545"/>
      <c r="D89" s="1278"/>
      <c r="E89" s="1477"/>
      <c r="F89" s="1480"/>
      <c r="G89" s="1069" t="s">
        <v>172</v>
      </c>
      <c r="H89" s="1069"/>
      <c r="I89" s="1180"/>
      <c r="J89" s="1139">
        <v>195</v>
      </c>
      <c r="K89" s="155">
        <v>279</v>
      </c>
      <c r="L89" s="155">
        <v>1000</v>
      </c>
      <c r="M89" s="630">
        <f t="shared" si="46"/>
        <v>218.27</v>
      </c>
      <c r="N89" s="273">
        <v>139.04</v>
      </c>
      <c r="O89" s="176">
        <v>6.03</v>
      </c>
      <c r="P89" s="1070">
        <v>8.11</v>
      </c>
      <c r="Q89" s="119">
        <v>5</v>
      </c>
      <c r="R89" s="64">
        <f t="shared" si="47"/>
        <v>59.43393218813452</v>
      </c>
      <c r="S89" s="1071">
        <f>(M89-2*P89)*O89+2*N89*P89</f>
        <v>3473.5902999999998</v>
      </c>
      <c r="T89" s="155">
        <v>520</v>
      </c>
      <c r="U89" s="1114">
        <v>749</v>
      </c>
      <c r="V89" s="1114">
        <v>7.9</v>
      </c>
      <c r="W89" s="156">
        <v>195000</v>
      </c>
      <c r="X89" s="157">
        <v>503</v>
      </c>
      <c r="Y89" s="1114">
        <v>747</v>
      </c>
      <c r="Z89" s="1114">
        <v>7.5</v>
      </c>
      <c r="AA89" s="1114">
        <v>210000</v>
      </c>
      <c r="AB89" s="1082">
        <f t="shared" si="42"/>
        <v>511.5</v>
      </c>
      <c r="AC89" s="52">
        <f t="shared" si="43"/>
        <v>748</v>
      </c>
      <c r="AD89" s="52">
        <f t="shared" si="49"/>
        <v>7.7</v>
      </c>
      <c r="AE89" s="154">
        <f t="shared" si="48"/>
        <v>210000</v>
      </c>
      <c r="AF89" s="151"/>
      <c r="AG89" s="1194">
        <v>151</v>
      </c>
      <c r="AH89" s="19"/>
      <c r="AI89" s="19"/>
      <c r="AJ89" s="151"/>
      <c r="AK89" s="151"/>
      <c r="AL89" s="151"/>
      <c r="AM89" s="862"/>
      <c r="AN89" s="325"/>
      <c r="AO89" s="862"/>
      <c r="AP89" s="325"/>
      <c r="AQ89" s="151"/>
      <c r="AR89" s="862"/>
      <c r="AS89" s="151"/>
      <c r="AT89" s="862"/>
      <c r="AU89" s="862"/>
      <c r="AV89" s="243"/>
      <c r="AW89" s="151"/>
      <c r="AX89" s="151"/>
      <c r="AY89" s="195"/>
      <c r="AZ89" s="862"/>
      <c r="BA89" s="862"/>
      <c r="BB89" s="325"/>
      <c r="BC89" s="862"/>
      <c r="BD89" s="151"/>
      <c r="BE89" s="151"/>
      <c r="BF89" s="862"/>
      <c r="BG89" s="151"/>
      <c r="BH89" s="1177"/>
      <c r="BI89" s="1177"/>
      <c r="BJ89" s="1177"/>
      <c r="BK89" s="1177"/>
      <c r="BL89" s="1177"/>
      <c r="BM89" s="1177"/>
      <c r="BN89" s="1177"/>
      <c r="BO89" s="1177"/>
      <c r="BP89" s="1177"/>
      <c r="BQ89" s="1177"/>
      <c r="BR89" s="1177"/>
      <c r="BS89" s="1177"/>
      <c r="BT89" s="1177"/>
      <c r="BU89" s="1177"/>
      <c r="BV89" s="1177"/>
      <c r="BW89" s="1177"/>
      <c r="BX89" s="1177"/>
      <c r="BY89" s="1177"/>
      <c r="BZ89" s="1177"/>
      <c r="CA89" s="1177"/>
      <c r="CB89" s="1177"/>
      <c r="CC89" s="1177"/>
      <c r="CD89" s="1177"/>
      <c r="CE89" s="1177"/>
      <c r="CF89" s="1177"/>
      <c r="CG89" s="1177"/>
      <c r="CH89" s="1177"/>
      <c r="CI89" s="1177"/>
      <c r="CJ89" s="1177"/>
      <c r="CK89" s="1177"/>
      <c r="CL89" s="1177"/>
      <c r="CM89" s="1177"/>
      <c r="CN89" s="1177"/>
      <c r="CO89" s="1177"/>
      <c r="CP89" s="1177"/>
      <c r="CQ89" s="1177"/>
      <c r="CR89" s="1177"/>
      <c r="CS89" s="1177"/>
      <c r="CT89" s="1177"/>
      <c r="CU89" s="1177"/>
      <c r="CV89" s="1177"/>
      <c r="CW89" s="1177"/>
      <c r="CX89" s="1177"/>
      <c r="CY89" s="1177"/>
      <c r="CZ89" s="1177"/>
      <c r="DA89" s="1177"/>
      <c r="DB89" s="1177"/>
      <c r="DC89" s="1177"/>
      <c r="DD89" s="1177"/>
      <c r="DE89" s="1029"/>
      <c r="DF89" s="146"/>
      <c r="DG89" s="594"/>
      <c r="DH89" s="142"/>
      <c r="DI89" s="146"/>
      <c r="DJ89" s="1083"/>
      <c r="DK89" s="1083"/>
      <c r="DL89" s="137"/>
      <c r="DM89" s="137"/>
      <c r="DN89" s="137"/>
      <c r="DO89" s="137"/>
      <c r="DP89" s="137"/>
      <c r="DQ89" s="137"/>
      <c r="DR89" s="137"/>
      <c r="DS89" s="137"/>
      <c r="DT89" s="137"/>
      <c r="DU89" s="137"/>
      <c r="DV89" s="1091"/>
      <c r="DW89" s="1091"/>
      <c r="DX89" s="137"/>
      <c r="DY89" s="137"/>
      <c r="DZ89" s="137"/>
      <c r="EA89" s="137"/>
      <c r="EB89" s="194"/>
      <c r="EC89" s="194"/>
      <c r="ED89" s="194"/>
      <c r="EE89" s="194"/>
      <c r="EF89" s="137"/>
      <c r="EG89" s="137"/>
      <c r="EH89" s="335"/>
      <c r="EK89" s="818"/>
      <c r="EL89" s="818"/>
    </row>
    <row r="90" spans="1:142" ht="14.25" customHeight="1">
      <c r="B90" s="1543"/>
      <c r="C90" s="1545"/>
      <c r="D90" s="1278"/>
      <c r="E90" s="1477"/>
      <c r="F90" s="1480"/>
      <c r="G90" s="1069" t="s">
        <v>173</v>
      </c>
      <c r="H90" s="1069"/>
      <c r="I90" s="1180"/>
      <c r="J90" s="1139">
        <v>264</v>
      </c>
      <c r="K90" s="155">
        <v>377</v>
      </c>
      <c r="L90" s="155">
        <v>1000</v>
      </c>
      <c r="M90" s="630">
        <f t="shared" si="46"/>
        <v>222.41000000000003</v>
      </c>
      <c r="N90" s="273">
        <v>139</v>
      </c>
      <c r="O90" s="176">
        <v>8</v>
      </c>
      <c r="P90" s="1070">
        <v>10.18</v>
      </c>
      <c r="Q90" s="119">
        <v>6</v>
      </c>
      <c r="R90" s="64">
        <f t="shared" si="47"/>
        <v>57.014718625761432</v>
      </c>
      <c r="S90" s="1071">
        <f t="shared" si="45"/>
        <v>4446.4400000000005</v>
      </c>
      <c r="T90" s="155">
        <v>503</v>
      </c>
      <c r="U90" s="1114">
        <v>747</v>
      </c>
      <c r="V90" s="1114">
        <v>7.5</v>
      </c>
      <c r="W90" s="156">
        <v>210000</v>
      </c>
      <c r="X90" s="157">
        <v>505</v>
      </c>
      <c r="Y90" s="1114">
        <v>765</v>
      </c>
      <c r="Z90" s="1114">
        <v>7.9</v>
      </c>
      <c r="AA90" s="1114">
        <v>215000</v>
      </c>
      <c r="AB90" s="1082">
        <f t="shared" si="42"/>
        <v>504</v>
      </c>
      <c r="AC90" s="52">
        <f t="shared" si="43"/>
        <v>756</v>
      </c>
      <c r="AD90" s="52">
        <f t="shared" si="49"/>
        <v>7.7</v>
      </c>
      <c r="AE90" s="154">
        <f t="shared" si="48"/>
        <v>215000</v>
      </c>
      <c r="AF90" s="151"/>
      <c r="AG90" s="1194">
        <v>183</v>
      </c>
      <c r="AH90" s="19"/>
      <c r="AI90" s="19"/>
      <c r="AJ90" s="151"/>
      <c r="AK90" s="151"/>
      <c r="AL90" s="151"/>
      <c r="AM90" s="862"/>
      <c r="AN90" s="325"/>
      <c r="AO90" s="862"/>
      <c r="AP90" s="325"/>
      <c r="AQ90" s="151"/>
      <c r="AR90" s="862"/>
      <c r="AS90" s="151"/>
      <c r="AT90" s="862"/>
      <c r="AU90" s="862"/>
      <c r="AV90" s="243"/>
      <c r="AW90" s="151"/>
      <c r="AX90" s="151"/>
      <c r="AY90" s="195"/>
      <c r="AZ90" s="862"/>
      <c r="BA90" s="862"/>
      <c r="BB90" s="325"/>
      <c r="BC90" s="862"/>
      <c r="BD90" s="151"/>
      <c r="BE90" s="151"/>
      <c r="BF90" s="862"/>
      <c r="BG90" s="151"/>
      <c r="BH90" s="1177"/>
      <c r="BI90" s="1177"/>
      <c r="BJ90" s="1177"/>
      <c r="BK90" s="1177"/>
      <c r="BL90" s="1177"/>
      <c r="BM90" s="1177"/>
      <c r="BN90" s="1177"/>
      <c r="BO90" s="1177"/>
      <c r="BP90" s="1177"/>
      <c r="BQ90" s="1177"/>
      <c r="BR90" s="1177"/>
      <c r="BS90" s="1177"/>
      <c r="BT90" s="1177"/>
      <c r="BU90" s="1177"/>
      <c r="BV90" s="1177"/>
      <c r="BW90" s="1177"/>
      <c r="BX90" s="1177"/>
      <c r="BY90" s="1177"/>
      <c r="BZ90" s="1177"/>
      <c r="CA90" s="1177"/>
      <c r="CB90" s="1177"/>
      <c r="CC90" s="1177"/>
      <c r="CD90" s="1177"/>
      <c r="CE90" s="1177"/>
      <c r="CF90" s="1177"/>
      <c r="CG90" s="1177"/>
      <c r="CH90" s="1177"/>
      <c r="CI90" s="1177"/>
      <c r="CJ90" s="1177"/>
      <c r="CK90" s="1177"/>
      <c r="CL90" s="1177"/>
      <c r="CM90" s="1177"/>
      <c r="CN90" s="1177"/>
      <c r="CO90" s="1177"/>
      <c r="CP90" s="1177"/>
      <c r="CQ90" s="1177"/>
      <c r="CR90" s="1177"/>
      <c r="CS90" s="1177"/>
      <c r="CT90" s="1177"/>
      <c r="CU90" s="1177"/>
      <c r="CV90" s="1177"/>
      <c r="CW90" s="1177"/>
      <c r="CX90" s="1177"/>
      <c r="CY90" s="1177"/>
      <c r="CZ90" s="1177"/>
      <c r="DA90" s="1177"/>
      <c r="DB90" s="1177"/>
      <c r="DC90" s="1177"/>
      <c r="DD90" s="1177"/>
      <c r="DE90" s="1029"/>
      <c r="DF90" s="146"/>
      <c r="DG90" s="594"/>
      <c r="DH90" s="142"/>
      <c r="DI90" s="146"/>
      <c r="DJ90" s="1083"/>
      <c r="DK90" s="1083"/>
      <c r="DL90" s="137"/>
      <c r="DM90" s="137"/>
      <c r="DN90" s="137"/>
      <c r="DO90" s="137"/>
      <c r="DP90" s="137"/>
      <c r="DQ90" s="137"/>
      <c r="DR90" s="137"/>
      <c r="DS90" s="137"/>
      <c r="DT90" s="137"/>
      <c r="DU90" s="137"/>
      <c r="DV90" s="1091"/>
      <c r="DW90" s="1091"/>
      <c r="DX90" s="137"/>
      <c r="DY90" s="137"/>
      <c r="DZ90" s="137"/>
      <c r="EA90" s="137"/>
      <c r="EB90" s="194"/>
      <c r="EC90" s="194"/>
      <c r="ED90" s="194"/>
      <c r="EE90" s="194"/>
      <c r="EF90" s="137"/>
      <c r="EG90" s="137"/>
      <c r="EH90" s="335"/>
      <c r="EK90" s="818"/>
      <c r="EL90" s="818"/>
    </row>
    <row r="91" spans="1:142" ht="14.25" customHeight="1" thickBot="1">
      <c r="B91" s="1551"/>
      <c r="C91" s="1552"/>
      <c r="D91" s="1281"/>
      <c r="E91" s="1478"/>
      <c r="F91" s="1481"/>
      <c r="G91" s="1073" t="s">
        <v>174</v>
      </c>
      <c r="H91" s="1073"/>
      <c r="I91" s="1182"/>
      <c r="J91" s="1141">
        <v>305</v>
      </c>
      <c r="K91" s="1133">
        <v>436</v>
      </c>
      <c r="L91" s="1191">
        <v>1000</v>
      </c>
      <c r="M91" s="631">
        <f t="shared" si="46"/>
        <v>227.13</v>
      </c>
      <c r="N91" s="276">
        <v>139.29</v>
      </c>
      <c r="O91" s="193">
        <v>8.0500000000000007</v>
      </c>
      <c r="P91" s="1074">
        <v>12.54</v>
      </c>
      <c r="Q91" s="120">
        <v>6</v>
      </c>
      <c r="R91" s="237">
        <f t="shared" si="47"/>
        <v>57.134718625761423</v>
      </c>
      <c r="S91" s="1075">
        <f t="shared" si="45"/>
        <v>5119.8957</v>
      </c>
      <c r="T91" s="1133">
        <v>503</v>
      </c>
      <c r="U91" s="240">
        <v>747</v>
      </c>
      <c r="V91" s="240">
        <v>7.5</v>
      </c>
      <c r="W91" s="241">
        <v>210000</v>
      </c>
      <c r="X91" s="1084">
        <v>447</v>
      </c>
      <c r="Y91" s="240">
        <v>711</v>
      </c>
      <c r="Z91" s="240">
        <v>7.9</v>
      </c>
      <c r="AA91" s="240">
        <v>214000</v>
      </c>
      <c r="AB91" s="1076">
        <f t="shared" si="42"/>
        <v>475</v>
      </c>
      <c r="AC91" s="1047">
        <f t="shared" si="43"/>
        <v>729</v>
      </c>
      <c r="AD91" s="1047">
        <f t="shared" si="49"/>
        <v>7.7</v>
      </c>
      <c r="AE91" s="242">
        <f t="shared" si="48"/>
        <v>214000</v>
      </c>
      <c r="AF91" s="151"/>
      <c r="AG91" s="1194">
        <v>210</v>
      </c>
      <c r="AH91" s="19"/>
      <c r="AI91" s="19"/>
      <c r="AJ91" s="151"/>
      <c r="AK91" s="151"/>
      <c r="AL91" s="151"/>
      <c r="AM91" s="862"/>
      <c r="AN91" s="325"/>
      <c r="AO91" s="862"/>
      <c r="AP91" s="325"/>
      <c r="AQ91" s="151"/>
      <c r="AR91" s="862"/>
      <c r="AS91" s="151"/>
      <c r="AT91" s="862"/>
      <c r="AU91" s="862"/>
      <c r="AV91" s="243"/>
      <c r="AW91" s="151"/>
      <c r="AX91" s="151"/>
      <c r="AY91" s="195"/>
      <c r="AZ91" s="862"/>
      <c r="BA91" s="862"/>
      <c r="BB91" s="325"/>
      <c r="BC91" s="862"/>
      <c r="BD91" s="151"/>
      <c r="BE91" s="151"/>
      <c r="BF91" s="862"/>
      <c r="BG91" s="151"/>
      <c r="BH91" s="1177"/>
      <c r="BI91" s="1177"/>
      <c r="BJ91" s="1177"/>
      <c r="BK91" s="1177"/>
      <c r="BL91" s="1177"/>
      <c r="BM91" s="1177"/>
      <c r="BN91" s="1177"/>
      <c r="BO91" s="1177"/>
      <c r="BP91" s="1177"/>
      <c r="BQ91" s="1177"/>
      <c r="BR91" s="1177"/>
      <c r="BS91" s="1177"/>
      <c r="BT91" s="1177"/>
      <c r="BU91" s="1177"/>
      <c r="BV91" s="1177"/>
      <c r="BW91" s="1177"/>
      <c r="BX91" s="1177"/>
      <c r="BY91" s="1177"/>
      <c r="BZ91" s="1177"/>
      <c r="CA91" s="1177"/>
      <c r="CB91" s="1177"/>
      <c r="CC91" s="1177"/>
      <c r="CD91" s="1177"/>
      <c r="CE91" s="1177"/>
      <c r="CF91" s="1177"/>
      <c r="CG91" s="1177"/>
      <c r="CH91" s="1177"/>
      <c r="CI91" s="1177"/>
      <c r="CJ91" s="1177"/>
      <c r="CK91" s="1177"/>
      <c r="CL91" s="1177"/>
      <c r="CM91" s="1177"/>
      <c r="CN91" s="1177"/>
      <c r="CO91" s="1177"/>
      <c r="CP91" s="1177"/>
      <c r="CQ91" s="1177"/>
      <c r="CR91" s="1177"/>
      <c r="CS91" s="1177"/>
      <c r="CT91" s="1177"/>
      <c r="CU91" s="1177"/>
      <c r="CV91" s="1177"/>
      <c r="CW91" s="1177"/>
      <c r="CX91" s="1177"/>
      <c r="CY91" s="1177"/>
      <c r="CZ91" s="1177"/>
      <c r="DA91" s="1177"/>
      <c r="DB91" s="1177"/>
      <c r="DC91" s="1177"/>
      <c r="DD91" s="1177"/>
      <c r="DE91" s="1029"/>
      <c r="DF91" s="146"/>
      <c r="DG91" s="594"/>
      <c r="DH91" s="142"/>
      <c r="DI91" s="146"/>
      <c r="DJ91" s="1083"/>
      <c r="DK91" s="1083"/>
      <c r="DL91" s="137"/>
      <c r="DM91" s="137"/>
      <c r="DN91" s="137"/>
      <c r="DO91" s="137"/>
      <c r="DP91" s="137"/>
      <c r="DQ91" s="137"/>
      <c r="DR91" s="137"/>
      <c r="DS91" s="137"/>
      <c r="DT91" s="137"/>
      <c r="DU91" s="137"/>
      <c r="DV91" s="1091"/>
      <c r="DW91" s="1091"/>
      <c r="DX91" s="137"/>
      <c r="DY91" s="137"/>
      <c r="DZ91" s="137"/>
      <c r="EA91" s="137"/>
      <c r="EB91" s="194"/>
      <c r="EC91" s="194"/>
      <c r="ED91" s="194"/>
      <c r="EE91" s="194"/>
      <c r="EF91" s="137"/>
      <c r="EG91" s="137"/>
      <c r="EH91" s="335"/>
    </row>
    <row r="92" spans="1:142">
      <c r="B92" s="119"/>
      <c r="C92" s="816"/>
      <c r="D92" s="1114"/>
      <c r="E92" s="816"/>
      <c r="F92" s="119"/>
      <c r="G92" s="816"/>
      <c r="H92" s="1114"/>
      <c r="I92" s="1114"/>
      <c r="J92" s="816"/>
      <c r="K92" s="816"/>
      <c r="L92" s="273"/>
      <c r="M92" s="273"/>
      <c r="N92" s="176"/>
      <c r="O92" s="1070"/>
      <c r="P92" s="119"/>
      <c r="Q92" s="119"/>
      <c r="R92" s="1085"/>
      <c r="S92" s="816"/>
      <c r="T92" s="816"/>
      <c r="U92" s="816"/>
      <c r="V92" s="816"/>
      <c r="W92" s="816"/>
      <c r="X92" s="816"/>
      <c r="Y92" s="816"/>
      <c r="Z92" s="114"/>
      <c r="AA92" s="816"/>
      <c r="AB92" s="145"/>
      <c r="AC92" s="999"/>
      <c r="AD92" s="19"/>
      <c r="AE92" s="119"/>
      <c r="AF92" s="145"/>
      <c r="AG92" s="145"/>
      <c r="AH92" s="145"/>
      <c r="AI92" s="146"/>
      <c r="AJ92" s="142"/>
      <c r="AK92" s="146"/>
      <c r="AL92" s="142"/>
      <c r="AM92" s="999"/>
      <c r="AN92" s="145"/>
      <c r="AO92" s="145"/>
      <c r="AP92" s="146"/>
      <c r="AQ92" s="146"/>
      <c r="AR92" s="1029"/>
      <c r="AS92" s="145"/>
      <c r="AT92" s="145"/>
      <c r="AU92" s="173"/>
      <c r="AV92" s="145"/>
      <c r="AW92" s="145"/>
      <c r="AX92" s="142"/>
      <c r="AY92" s="145"/>
      <c r="AZ92" s="145"/>
      <c r="BA92" s="145"/>
      <c r="BB92" s="145"/>
      <c r="BC92" s="145"/>
      <c r="BD92" s="1177"/>
      <c r="BE92" s="1177"/>
      <c r="BF92" s="1177"/>
      <c r="BG92" s="1177"/>
      <c r="BH92" s="1177"/>
      <c r="BI92" s="1177"/>
      <c r="BJ92" s="1177"/>
      <c r="BK92" s="1177"/>
      <c r="BL92" s="1177"/>
      <c r="BM92" s="1177"/>
      <c r="BN92" s="1177"/>
      <c r="BO92" s="1177"/>
      <c r="BP92" s="1177"/>
      <c r="BQ92" s="1177"/>
      <c r="BR92" s="1177"/>
      <c r="BS92" s="1177"/>
      <c r="BT92" s="1177"/>
      <c r="BU92" s="1177"/>
      <c r="BV92" s="1177"/>
      <c r="BW92" s="1177"/>
      <c r="BX92" s="1177"/>
      <c r="BY92" s="1177"/>
      <c r="BZ92" s="1177"/>
      <c r="CA92" s="1177"/>
      <c r="CB92" s="1177"/>
      <c r="CC92" s="1177"/>
      <c r="CD92" s="1177"/>
      <c r="CE92" s="1177"/>
      <c r="CF92" s="1177"/>
      <c r="CG92" s="1177"/>
      <c r="CH92" s="1177"/>
      <c r="CI92" s="1177"/>
      <c r="CJ92" s="1177"/>
      <c r="CK92" s="1177"/>
      <c r="CL92" s="1177"/>
      <c r="CM92" s="1177"/>
      <c r="CN92" s="1177"/>
      <c r="CO92" s="1177"/>
      <c r="CP92" s="1177"/>
      <c r="CQ92" s="1177"/>
      <c r="CR92" s="1177"/>
      <c r="CS92" s="1177"/>
      <c r="CT92" s="1177"/>
      <c r="CU92" s="1177"/>
      <c r="CV92" s="1177"/>
      <c r="CW92" s="1177"/>
      <c r="CX92" s="1177"/>
      <c r="CY92" s="1177"/>
      <c r="CZ92" s="1177"/>
      <c r="DA92" s="999"/>
      <c r="DB92" s="999"/>
      <c r="DC92" s="999"/>
      <c r="DD92" s="999"/>
      <c r="DE92" s="999"/>
      <c r="DF92" s="999"/>
      <c r="DG92" s="999"/>
      <c r="DH92" s="137"/>
      <c r="DI92" s="137"/>
      <c r="DJ92" s="137"/>
      <c r="DK92" s="137"/>
      <c r="DL92" s="137"/>
      <c r="DM92" s="137"/>
      <c r="DN92" s="137"/>
      <c r="DO92" s="137"/>
      <c r="DP92" s="137"/>
      <c r="DQ92" s="137"/>
      <c r="DR92" s="1091"/>
      <c r="DS92" s="1091"/>
      <c r="DT92" s="137"/>
      <c r="DU92" s="137"/>
      <c r="DV92" s="137"/>
      <c r="DW92" s="137"/>
      <c r="DX92" s="194"/>
      <c r="DY92" s="194"/>
      <c r="DZ92" s="194"/>
      <c r="EA92" s="194"/>
      <c r="EB92" s="137"/>
      <c r="EC92" s="137"/>
    </row>
    <row r="93" spans="1:142">
      <c r="B93" s="119"/>
      <c r="C93" s="1114"/>
      <c r="D93" s="1114"/>
      <c r="E93" s="1114"/>
      <c r="F93" s="119"/>
      <c r="G93" s="1114"/>
      <c r="H93" s="1114"/>
      <c r="I93" s="1114"/>
      <c r="J93" s="1114"/>
      <c r="K93" s="1114"/>
      <c r="L93" s="273"/>
      <c r="M93" s="273"/>
      <c r="N93" s="176"/>
      <c r="O93" s="1070"/>
      <c r="P93" s="119"/>
      <c r="Q93" s="119"/>
      <c r="R93" s="1085"/>
      <c r="S93" s="1114"/>
      <c r="T93" s="1114"/>
      <c r="U93" s="1114"/>
      <c r="V93" s="1114"/>
      <c r="W93" s="1114"/>
      <c r="X93" s="1114"/>
      <c r="Y93" s="1114"/>
      <c r="Z93" s="114"/>
      <c r="AA93" s="1114"/>
      <c r="AB93" s="145"/>
      <c r="AC93" s="999"/>
      <c r="AD93" s="19"/>
      <c r="AE93" s="119"/>
      <c r="AF93" s="145"/>
      <c r="AG93" s="145"/>
      <c r="AH93" s="145"/>
      <c r="AI93" s="146"/>
      <c r="AJ93" s="142"/>
      <c r="AK93" s="146"/>
      <c r="AL93" s="142"/>
      <c r="AM93" s="999"/>
      <c r="AN93" s="145"/>
      <c r="AO93" s="145"/>
      <c r="AP93" s="146"/>
      <c r="AQ93" s="146"/>
      <c r="AR93" s="1029"/>
      <c r="AS93" s="145"/>
      <c r="AT93" s="145"/>
      <c r="AU93" s="173"/>
      <c r="AV93" s="145"/>
      <c r="AW93" s="145"/>
      <c r="AX93" s="142"/>
      <c r="AY93" s="145"/>
      <c r="AZ93" s="145"/>
      <c r="BA93" s="145"/>
      <c r="BB93" s="145"/>
      <c r="BC93" s="145"/>
      <c r="BD93" s="1177"/>
      <c r="BE93" s="1177"/>
      <c r="BF93" s="1177"/>
      <c r="BG93" s="1177"/>
      <c r="BH93" s="1177"/>
      <c r="BI93" s="1177"/>
      <c r="BJ93" s="1177"/>
      <c r="BK93" s="1177"/>
      <c r="BL93" s="1177"/>
      <c r="BM93" s="1177"/>
      <c r="BN93" s="1177"/>
      <c r="BO93" s="1177"/>
      <c r="BP93" s="1177"/>
      <c r="BQ93" s="1177"/>
      <c r="BR93" s="1177"/>
      <c r="BS93" s="1177"/>
      <c r="BT93" s="1177"/>
      <c r="BU93" s="1177"/>
      <c r="BV93" s="1177"/>
      <c r="BW93" s="1177"/>
      <c r="BX93" s="1177"/>
      <c r="BY93" s="1177"/>
      <c r="BZ93" s="1177"/>
      <c r="CA93" s="1177"/>
      <c r="CB93" s="1177"/>
      <c r="CC93" s="1177"/>
      <c r="CD93" s="1177"/>
      <c r="CE93" s="1177"/>
      <c r="CF93" s="1177"/>
      <c r="CG93" s="1177"/>
      <c r="CH93" s="1177"/>
      <c r="CI93" s="1177"/>
      <c r="CJ93" s="1177"/>
      <c r="CK93" s="1177"/>
      <c r="CL93" s="1177"/>
      <c r="CM93" s="1177"/>
      <c r="CN93" s="1177"/>
      <c r="CO93" s="1177"/>
      <c r="CP93" s="1177"/>
      <c r="CQ93" s="1177"/>
      <c r="CR93" s="1177"/>
      <c r="CS93" s="1177"/>
      <c r="CT93" s="1177"/>
      <c r="CU93" s="1177"/>
      <c r="CV93" s="1177"/>
      <c r="CW93" s="1177"/>
      <c r="CX93" s="1177"/>
      <c r="CY93" s="1177"/>
      <c r="CZ93" s="1177"/>
      <c r="DA93" s="999"/>
      <c r="DB93" s="999"/>
      <c r="DC93" s="999"/>
      <c r="DD93" s="999"/>
      <c r="DE93" s="999"/>
      <c r="DF93" s="999"/>
      <c r="DG93" s="999"/>
      <c r="DH93" s="137"/>
      <c r="DI93" s="137"/>
      <c r="DJ93" s="137"/>
      <c r="DK93" s="137"/>
      <c r="DL93" s="137"/>
      <c r="DM93" s="137"/>
      <c r="DN93" s="137"/>
      <c r="DO93" s="137"/>
      <c r="DP93" s="137"/>
      <c r="DQ93" s="137"/>
      <c r="DR93" s="1091"/>
      <c r="DS93" s="1091"/>
      <c r="DT93" s="137"/>
      <c r="DU93" s="137"/>
      <c r="DV93" s="137"/>
      <c r="DW93" s="137"/>
      <c r="DX93" s="194"/>
      <c r="DY93" s="194"/>
      <c r="DZ93" s="194"/>
      <c r="EA93" s="194"/>
      <c r="EB93" s="137"/>
      <c r="EC93" s="137"/>
    </row>
    <row r="94" spans="1:142">
      <c r="B94" s="119"/>
      <c r="C94" s="1114"/>
      <c r="D94" s="1114"/>
      <c r="E94" s="1114"/>
      <c r="F94" s="119"/>
      <c r="G94" s="1114"/>
      <c r="H94" s="1114"/>
      <c r="I94" s="1114"/>
      <c r="J94" s="1114"/>
      <c r="K94" s="1114"/>
      <c r="L94" s="273"/>
      <c r="M94" s="273"/>
      <c r="N94" s="176"/>
      <c r="O94" s="1070"/>
      <c r="P94" s="119"/>
      <c r="Q94" s="119"/>
      <c r="R94" s="1085"/>
      <c r="S94" s="1114"/>
      <c r="T94" s="1114"/>
      <c r="U94" s="1114"/>
      <c r="V94" s="1114"/>
      <c r="W94" s="1114"/>
      <c r="X94" s="1114"/>
      <c r="Y94" s="1114"/>
      <c r="Z94" s="114"/>
      <c r="AA94" s="1114"/>
      <c r="AB94" s="145"/>
      <c r="AC94" s="999"/>
      <c r="AD94" s="19"/>
      <c r="AE94" s="119"/>
      <c r="AF94" s="145"/>
      <c r="AG94" s="145"/>
      <c r="AH94" s="145"/>
      <c r="AI94" s="146"/>
      <c r="AJ94" s="142"/>
      <c r="AK94" s="146"/>
      <c r="AL94" s="142"/>
      <c r="AM94" s="999"/>
      <c r="AN94" s="145"/>
      <c r="AO94" s="145"/>
      <c r="AP94" s="146"/>
      <c r="AQ94" s="146"/>
      <c r="AR94" s="1029"/>
      <c r="AS94" s="145"/>
      <c r="AT94" s="145"/>
      <c r="AU94" s="173"/>
      <c r="AV94" s="145"/>
      <c r="AW94" s="145"/>
      <c r="AX94" s="142"/>
      <c r="AY94" s="145"/>
      <c r="AZ94" s="145"/>
      <c r="BA94" s="145"/>
      <c r="BB94" s="145"/>
      <c r="BC94" s="145"/>
      <c r="BD94" s="1177"/>
      <c r="BE94" s="1177"/>
      <c r="BF94" s="1177"/>
      <c r="BG94" s="1177"/>
      <c r="BH94" s="1177"/>
      <c r="BI94" s="1177"/>
      <c r="BJ94" s="1177"/>
      <c r="BK94" s="1177"/>
      <c r="BL94" s="1177"/>
      <c r="BM94" s="1177"/>
      <c r="BN94" s="1177"/>
      <c r="BO94" s="1177"/>
      <c r="BP94" s="1177"/>
      <c r="BQ94" s="1177"/>
      <c r="BR94" s="1177"/>
      <c r="BS94" s="1177"/>
      <c r="BT94" s="1177"/>
      <c r="BU94" s="1177"/>
      <c r="BV94" s="1177"/>
      <c r="BW94" s="1177"/>
      <c r="BX94" s="1177"/>
      <c r="BY94" s="1177"/>
      <c r="BZ94" s="1177"/>
      <c r="CA94" s="1177"/>
      <c r="CB94" s="1177"/>
      <c r="CC94" s="1177"/>
      <c r="CD94" s="1177"/>
      <c r="CE94" s="1177"/>
      <c r="CF94" s="1177"/>
      <c r="CG94" s="1177"/>
      <c r="CH94" s="1177"/>
      <c r="CI94" s="1177"/>
      <c r="CJ94" s="1177"/>
      <c r="CK94" s="1177"/>
      <c r="CL94" s="1177"/>
      <c r="CM94" s="1177"/>
      <c r="CN94" s="1177"/>
      <c r="CO94" s="1177"/>
      <c r="CP94" s="1177"/>
      <c r="CQ94" s="1177"/>
      <c r="CR94" s="1177"/>
      <c r="CS94" s="1177"/>
      <c r="CT94" s="1177"/>
      <c r="CU94" s="1177"/>
      <c r="CV94" s="1177"/>
      <c r="CW94" s="1177"/>
      <c r="CX94" s="1177"/>
      <c r="CY94" s="1177"/>
      <c r="CZ94" s="1177"/>
      <c r="DA94" s="999"/>
      <c r="DB94" s="999"/>
      <c r="DC94" s="999"/>
      <c r="DD94" s="999"/>
      <c r="DE94" s="999"/>
      <c r="DF94" s="999"/>
      <c r="DG94" s="999"/>
      <c r="DH94" s="137"/>
      <c r="DI94" s="137"/>
      <c r="DJ94" s="137"/>
      <c r="DK94" s="137"/>
      <c r="DL94" s="137"/>
      <c r="DM94" s="137"/>
      <c r="DN94" s="137"/>
      <c r="DO94" s="137"/>
      <c r="DP94" s="137"/>
      <c r="DQ94" s="137"/>
      <c r="DR94" s="1091"/>
      <c r="DS94" s="1091"/>
      <c r="DT94" s="137"/>
      <c r="DU94" s="137"/>
      <c r="DV94" s="137"/>
      <c r="DW94" s="137"/>
      <c r="DX94" s="194"/>
      <c r="DY94" s="194"/>
      <c r="DZ94" s="194"/>
      <c r="EA94" s="194"/>
      <c r="EB94" s="137"/>
      <c r="EC94" s="137"/>
    </row>
    <row r="95" spans="1:142">
      <c r="B95" s="119"/>
      <c r="C95" s="1114"/>
      <c r="D95" s="1114"/>
      <c r="E95" s="1114"/>
      <c r="F95" s="119"/>
      <c r="G95" s="1114"/>
      <c r="H95" s="1114"/>
      <c r="I95" s="1114"/>
      <c r="J95" s="1114"/>
      <c r="K95" s="1114"/>
      <c r="L95" s="273"/>
      <c r="M95" s="273"/>
      <c r="N95" s="176"/>
      <c r="O95" s="1070"/>
      <c r="P95" s="119"/>
      <c r="Q95" s="119"/>
      <c r="R95" s="1085"/>
      <c r="S95" s="1114"/>
      <c r="T95" s="1114"/>
      <c r="U95" s="1114"/>
      <c r="V95" s="1114"/>
      <c r="W95" s="1114"/>
      <c r="X95" s="1114"/>
      <c r="Y95" s="1114"/>
      <c r="Z95" s="114"/>
      <c r="AA95" s="1114"/>
      <c r="AB95" s="145"/>
      <c r="AC95" s="999"/>
      <c r="AD95" s="19"/>
      <c r="AE95" s="119"/>
      <c r="AF95" s="145"/>
      <c r="AG95" s="145"/>
      <c r="AH95" s="145"/>
      <c r="AI95" s="146"/>
      <c r="AJ95" s="142"/>
      <c r="AK95" s="1296" t="s">
        <v>460</v>
      </c>
      <c r="AL95" s="142"/>
      <c r="AM95" s="999"/>
      <c r="AN95" s="145"/>
      <c r="AO95" s="145"/>
      <c r="AP95" s="146"/>
      <c r="AQ95" s="146"/>
      <c r="AR95" s="1029"/>
      <c r="AS95" s="145"/>
      <c r="AT95" s="145"/>
      <c r="AU95" s="173"/>
      <c r="AV95" s="145"/>
      <c r="AW95" s="145"/>
      <c r="AX95" s="142"/>
      <c r="AY95" s="145"/>
      <c r="AZ95" s="145"/>
      <c r="BA95" s="145"/>
      <c r="BB95" s="145"/>
      <c r="BC95" s="145"/>
      <c r="BD95" s="1177"/>
      <c r="BE95" s="1177"/>
      <c r="BF95" s="1177"/>
      <c r="BG95" s="1177"/>
      <c r="BH95" s="1177"/>
      <c r="BI95" s="1177"/>
      <c r="BJ95" s="1177"/>
      <c r="BK95" s="1177"/>
      <c r="BL95" s="1177"/>
      <c r="BM95" s="1177"/>
      <c r="BN95" s="1177"/>
      <c r="BO95" s="1177"/>
      <c r="BP95" s="1177"/>
      <c r="BQ95" s="1177"/>
      <c r="BR95" s="1177"/>
      <c r="BS95" s="1177"/>
      <c r="BT95" s="1177"/>
      <c r="BU95" s="1177"/>
      <c r="BV95" s="1177"/>
      <c r="BW95" s="1177"/>
      <c r="BX95" s="1177"/>
      <c r="BY95" s="1177"/>
      <c r="BZ95" s="1177"/>
      <c r="CA95" s="1177"/>
      <c r="CB95" s="1177"/>
      <c r="CC95" s="1177"/>
      <c r="CD95" s="1177"/>
      <c r="CE95" s="1177"/>
      <c r="CF95" s="1177"/>
      <c r="CG95" s="1177"/>
      <c r="CH95" s="1177"/>
      <c r="CI95" s="1177"/>
      <c r="CJ95" s="1177"/>
      <c r="CK95" s="1177"/>
      <c r="CL95" s="1177"/>
      <c r="CM95" s="1177"/>
      <c r="CN95" s="1177"/>
      <c r="CO95" s="1177"/>
      <c r="CP95" s="1177"/>
      <c r="CQ95" s="1177"/>
      <c r="CR95" s="1177"/>
      <c r="CS95" s="1177"/>
      <c r="CT95" s="1177"/>
      <c r="CU95" s="1177"/>
      <c r="CV95" s="1177"/>
      <c r="CW95" s="1177"/>
      <c r="CX95" s="1177"/>
      <c r="CY95" s="1177"/>
      <c r="CZ95" s="1177"/>
      <c r="DA95" s="999"/>
      <c r="DB95" s="999"/>
      <c r="DC95" s="999"/>
      <c r="DD95" s="999"/>
      <c r="DE95" s="999"/>
      <c r="DF95" s="999"/>
      <c r="DG95" s="999"/>
      <c r="DH95" s="137"/>
      <c r="DI95" s="137"/>
      <c r="DJ95" s="137"/>
      <c r="DK95" s="137"/>
      <c r="DL95" s="137"/>
      <c r="DM95" s="137"/>
      <c r="DN95" s="137"/>
      <c r="DO95" s="137"/>
      <c r="DP95" s="137"/>
      <c r="DQ95" s="137"/>
      <c r="DR95" s="1091"/>
      <c r="DS95" s="1091"/>
      <c r="DT95" s="137"/>
      <c r="DU95" s="137"/>
      <c r="DV95" s="137"/>
      <c r="DW95" s="137"/>
      <c r="DX95" s="194"/>
      <c r="DY95" s="194"/>
      <c r="DZ95" s="194"/>
      <c r="EA95" s="194"/>
      <c r="EB95" s="137"/>
      <c r="EC95" s="137"/>
    </row>
    <row r="96" spans="1:142">
      <c r="B96" s="288"/>
      <c r="C96" s="288"/>
      <c r="D96" s="288"/>
      <c r="E96" s="288"/>
      <c r="F96" s="288"/>
      <c r="G96" s="1086"/>
      <c r="H96" s="1086"/>
      <c r="I96" s="1086"/>
      <c r="J96" s="1086"/>
      <c r="K96" s="1087"/>
      <c r="L96" s="1087"/>
      <c r="M96" s="1088"/>
      <c r="N96" s="1089"/>
      <c r="O96" s="1086"/>
      <c r="P96" s="1086"/>
      <c r="Q96" s="1086"/>
      <c r="R96" s="1090"/>
      <c r="S96" s="1090"/>
      <c r="T96" s="1091"/>
      <c r="U96" s="1091"/>
      <c r="V96" s="1091"/>
      <c r="W96" s="1091"/>
      <c r="X96" s="1091"/>
      <c r="Y96" s="1091"/>
      <c r="Z96" s="1091"/>
      <c r="AA96" s="1091"/>
      <c r="AB96" s="1091"/>
      <c r="AC96" s="1091"/>
      <c r="AD96" s="1091"/>
      <c r="AE96" s="1091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177"/>
      <c r="BE96" s="1177"/>
      <c r="BF96" s="1177"/>
      <c r="BG96" s="1177"/>
      <c r="BH96" s="1177"/>
      <c r="BI96" s="1177"/>
      <c r="BJ96" s="1177"/>
      <c r="BK96" s="1177"/>
      <c r="BL96" s="1177"/>
      <c r="BM96" s="1177"/>
      <c r="BN96" s="1177"/>
      <c r="BO96" s="1177"/>
      <c r="BP96" s="1177"/>
      <c r="BQ96" s="1177"/>
      <c r="BR96" s="1177"/>
      <c r="BS96" s="1177"/>
      <c r="BT96" s="1177"/>
      <c r="BU96" s="1177"/>
      <c r="BV96" s="1177"/>
      <c r="BW96" s="1177"/>
      <c r="BX96" s="1177"/>
      <c r="BY96" s="1177"/>
      <c r="BZ96" s="1177"/>
      <c r="CA96" s="1177"/>
      <c r="CB96" s="1177"/>
      <c r="CC96" s="1177"/>
      <c r="CD96" s="1177"/>
      <c r="CE96" s="1177"/>
      <c r="CF96" s="1177"/>
      <c r="CG96" s="1177"/>
      <c r="CH96" s="1177"/>
      <c r="CI96" s="1177"/>
      <c r="CJ96" s="1177"/>
      <c r="CK96" s="1177"/>
      <c r="CL96" s="1177"/>
      <c r="CM96" s="1177"/>
      <c r="CN96" s="1177"/>
      <c r="CO96" s="1177"/>
      <c r="CP96" s="1177"/>
      <c r="CQ96" s="1177"/>
      <c r="CR96" s="1177"/>
      <c r="CS96" s="1177"/>
      <c r="CT96" s="1177"/>
      <c r="CU96" s="1177"/>
      <c r="CV96" s="1177"/>
      <c r="CW96" s="1177"/>
      <c r="CX96" s="1177"/>
      <c r="CY96" s="1177"/>
      <c r="CZ96" s="1177"/>
      <c r="DA96" s="999"/>
      <c r="DB96" s="999"/>
      <c r="DC96" s="999"/>
      <c r="DD96" s="999"/>
      <c r="DE96" s="999"/>
      <c r="DF96" s="999"/>
      <c r="DG96" s="999"/>
      <c r="DH96" s="137"/>
      <c r="DI96" s="137"/>
      <c r="DJ96" s="137"/>
      <c r="DK96" s="137"/>
      <c r="DL96" s="137"/>
      <c r="DM96" s="137"/>
      <c r="DN96" s="137"/>
      <c r="DO96" s="137"/>
      <c r="DP96" s="137"/>
      <c r="DQ96" s="137"/>
      <c r="DR96" s="1091"/>
      <c r="DS96" s="1091"/>
      <c r="DT96" s="137"/>
      <c r="DU96" s="137"/>
      <c r="DV96" s="137"/>
      <c r="DW96" s="137"/>
      <c r="DX96" s="194"/>
      <c r="DY96" s="194"/>
      <c r="DZ96" s="194"/>
      <c r="EA96" s="194"/>
      <c r="EB96" s="137"/>
      <c r="EC96" s="137"/>
    </row>
    <row r="97" spans="1:138">
      <c r="B97" s="1093"/>
      <c r="C97" s="1093"/>
      <c r="D97" s="1093"/>
      <c r="E97" s="1093"/>
      <c r="F97" s="1093"/>
      <c r="G97" s="1093"/>
      <c r="H97" s="1093"/>
      <c r="I97" s="1093"/>
      <c r="J97" s="1093"/>
      <c r="K97" s="1093"/>
      <c r="L97" s="1093"/>
      <c r="M97" s="1094"/>
      <c r="N97" s="1089"/>
      <c r="O97" s="1086"/>
      <c r="P97" s="1086"/>
      <c r="Q97" s="1086"/>
      <c r="R97" s="1090"/>
      <c r="S97" s="1090"/>
      <c r="T97" s="327"/>
      <c r="U97" s="327"/>
      <c r="V97" s="327"/>
      <c r="W97" s="999"/>
      <c r="X97" s="999"/>
      <c r="Y97" s="999"/>
      <c r="Z97" s="999"/>
      <c r="AA97" s="999"/>
      <c r="AB97" s="999"/>
      <c r="AC97" s="999"/>
      <c r="AD97" s="999"/>
      <c r="AE97" s="999"/>
      <c r="AF97" s="999"/>
      <c r="AG97" s="999"/>
      <c r="AH97" s="999"/>
      <c r="AI97" s="999"/>
      <c r="AJ97" s="999"/>
      <c r="AK97" s="999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177"/>
      <c r="BE97" s="1177"/>
      <c r="BF97" s="1177"/>
      <c r="BG97" s="1177"/>
      <c r="BH97" s="1177"/>
      <c r="BI97" s="1177"/>
      <c r="BJ97" s="1177"/>
      <c r="BK97" s="1177"/>
      <c r="BL97" s="1177"/>
      <c r="BM97" s="1177"/>
      <c r="BN97" s="1177"/>
      <c r="BO97" s="1177"/>
      <c r="BP97" s="1177"/>
      <c r="BQ97" s="1177"/>
      <c r="BR97" s="1177"/>
      <c r="BS97" s="1177"/>
      <c r="BT97" s="1177"/>
      <c r="BU97" s="1177"/>
      <c r="BV97" s="1177"/>
      <c r="BW97" s="1177"/>
      <c r="BX97" s="1177"/>
      <c r="BY97" s="1177"/>
      <c r="BZ97" s="1177"/>
      <c r="CA97" s="1177"/>
      <c r="CB97" s="1177"/>
      <c r="CC97" s="1177"/>
      <c r="CD97" s="1177"/>
      <c r="CE97" s="1177"/>
      <c r="CF97" s="1177"/>
      <c r="CG97" s="1177"/>
      <c r="CH97" s="1177"/>
      <c r="CI97" s="1177"/>
      <c r="CJ97" s="1177"/>
      <c r="CK97" s="1177"/>
      <c r="CL97" s="1177"/>
      <c r="CM97" s="1177"/>
      <c r="CN97" s="1177"/>
      <c r="CO97" s="1177"/>
      <c r="CP97" s="1177"/>
      <c r="CQ97" s="1177"/>
      <c r="CR97" s="1177"/>
      <c r="CS97" s="1177"/>
      <c r="CT97" s="1177"/>
      <c r="CU97" s="1177"/>
      <c r="CV97" s="1177"/>
      <c r="CW97" s="1177"/>
      <c r="CX97" s="1177"/>
      <c r="CY97" s="1177"/>
      <c r="CZ97" s="117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37"/>
      <c r="DR97" s="1091"/>
      <c r="DS97" s="1091"/>
      <c r="DT97" s="137"/>
      <c r="DU97" s="137"/>
      <c r="DV97" s="137"/>
      <c r="DW97" s="137"/>
      <c r="DX97" s="194"/>
      <c r="DY97" s="194"/>
      <c r="DZ97" s="194"/>
      <c r="EA97" s="194"/>
      <c r="EB97" s="137"/>
      <c r="EC97" s="137"/>
    </row>
    <row r="98" spans="1:138" ht="14.25" customHeight="1">
      <c r="A98" s="1218"/>
      <c r="B98" s="1218" t="s">
        <v>410</v>
      </c>
      <c r="C98" s="1216" t="s">
        <v>224</v>
      </c>
      <c r="D98" s="1216" t="s">
        <v>441</v>
      </c>
      <c r="E98" s="1216" t="s">
        <v>227</v>
      </c>
      <c r="F98" s="1219" t="s">
        <v>226</v>
      </c>
      <c r="G98" s="1216" t="s">
        <v>399</v>
      </c>
      <c r="H98" s="1216" t="s">
        <v>8</v>
      </c>
      <c r="I98" s="1216" t="s">
        <v>400</v>
      </c>
      <c r="J98" s="1216" t="s">
        <v>228</v>
      </c>
      <c r="K98" s="1216"/>
      <c r="L98" s="1216"/>
      <c r="M98" s="1216"/>
      <c r="N98" s="1216"/>
      <c r="O98" s="1216"/>
      <c r="P98" s="1548" t="s">
        <v>425</v>
      </c>
      <c r="Q98" s="1548"/>
      <c r="R98" s="1548"/>
      <c r="S98" s="1548"/>
      <c r="T98" s="1548"/>
      <c r="U98" s="1548"/>
      <c r="V98" s="1548" t="s">
        <v>426</v>
      </c>
      <c r="W98" s="1548"/>
      <c r="X98" s="1548"/>
      <c r="Y98" s="1548"/>
      <c r="Z98" s="1548"/>
      <c r="AA98" s="1548"/>
      <c r="AB98" s="1548"/>
      <c r="AC98" s="1472" t="s">
        <v>419</v>
      </c>
      <c r="AD98" s="1472"/>
      <c r="AE98" s="1472"/>
      <c r="AF98" s="1472"/>
      <c r="AG98" s="1472" t="s">
        <v>421</v>
      </c>
      <c r="AH98" s="1472"/>
      <c r="AI98" s="1472"/>
      <c r="AJ98" s="1472"/>
      <c r="AK98" s="1540" t="s">
        <v>439</v>
      </c>
      <c r="AL98" s="1540"/>
      <c r="AM98" s="1541" t="s">
        <v>440</v>
      </c>
      <c r="AN98" s="1541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177"/>
      <c r="BG98" s="1177"/>
      <c r="BH98" s="1177"/>
      <c r="BI98" s="1177"/>
      <c r="BJ98" s="1177"/>
      <c r="BK98" s="1177"/>
      <c r="BL98" s="1177"/>
      <c r="BM98" s="1177"/>
      <c r="BN98" s="1177"/>
      <c r="BO98" s="1177"/>
      <c r="BP98" s="1177"/>
      <c r="BQ98" s="1177"/>
      <c r="BR98" s="1177"/>
      <c r="BS98" s="1177"/>
      <c r="BT98" s="1177"/>
      <c r="BU98" s="1177"/>
      <c r="BV98" s="1177"/>
      <c r="BW98" s="1177"/>
      <c r="BX98" s="1177"/>
      <c r="BY98" s="1177"/>
      <c r="BZ98" s="1177"/>
      <c r="CA98" s="1177"/>
      <c r="CB98" s="1177"/>
      <c r="CC98" s="1177"/>
      <c r="CD98" s="1177"/>
      <c r="CE98" s="1177"/>
      <c r="CF98" s="1177"/>
      <c r="CG98" s="1177"/>
      <c r="CH98" s="1177"/>
      <c r="CI98" s="1177"/>
      <c r="CJ98" s="1177"/>
      <c r="CK98" s="1177"/>
      <c r="CL98" s="1177"/>
      <c r="CM98" s="1177"/>
      <c r="CN98" s="1177"/>
      <c r="CO98" s="1177"/>
      <c r="CP98" s="1177"/>
      <c r="CQ98" s="1177"/>
      <c r="CR98" s="1177"/>
      <c r="CS98" s="1177"/>
      <c r="CT98" s="1177"/>
      <c r="CU98" s="1177"/>
      <c r="CV98" s="1177"/>
      <c r="CW98" s="1177"/>
      <c r="CX98" s="1177"/>
      <c r="CY98" s="1177"/>
      <c r="CZ98" s="1177"/>
      <c r="DA98" s="1177"/>
      <c r="DB98" s="117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37"/>
      <c r="DT98" s="1091"/>
      <c r="DU98" s="1091"/>
      <c r="DV98" s="137"/>
      <c r="DW98" s="137"/>
      <c r="DX98" s="137"/>
      <c r="DY98" s="137"/>
      <c r="DZ98" s="194"/>
      <c r="EA98" s="194"/>
      <c r="EB98" s="194"/>
      <c r="EC98" s="194"/>
      <c r="ED98" s="137"/>
      <c r="EE98" s="137"/>
      <c r="EF98" s="335"/>
    </row>
    <row r="99" spans="1:138" ht="15" thickBot="1">
      <c r="A99" s="1218"/>
      <c r="B99" s="1218"/>
      <c r="C99" s="1218"/>
      <c r="D99" s="1218"/>
      <c r="E99" s="1219"/>
      <c r="F99" s="1219"/>
      <c r="G99" s="1216"/>
      <c r="H99" s="1216"/>
      <c r="I99" s="1219"/>
      <c r="J99" s="1216" t="s">
        <v>9</v>
      </c>
      <c r="K99" s="1216" t="s">
        <v>49</v>
      </c>
      <c r="L99" s="1216" t="s">
        <v>401</v>
      </c>
      <c r="M99" s="1216" t="s">
        <v>404</v>
      </c>
      <c r="N99" s="1216" t="s">
        <v>402</v>
      </c>
      <c r="O99" s="1216" t="s">
        <v>403</v>
      </c>
      <c r="P99" s="1219" t="s">
        <v>405</v>
      </c>
      <c r="Q99" s="1221" t="s">
        <v>413</v>
      </c>
      <c r="R99" s="457" t="s">
        <v>392</v>
      </c>
      <c r="S99" s="457" t="s">
        <v>406</v>
      </c>
      <c r="T99" s="1219" t="s">
        <v>407</v>
      </c>
      <c r="U99" s="1228" t="s">
        <v>414</v>
      </c>
      <c r="V99" s="1217" t="s">
        <v>408</v>
      </c>
      <c r="W99" s="1219" t="s">
        <v>405</v>
      </c>
      <c r="X99" s="1221" t="s">
        <v>415</v>
      </c>
      <c r="Y99" s="457" t="s">
        <v>392</v>
      </c>
      <c r="Z99" s="457" t="s">
        <v>406</v>
      </c>
      <c r="AA99" s="1219" t="s">
        <v>407</v>
      </c>
      <c r="AB99" s="1228" t="s">
        <v>414</v>
      </c>
      <c r="AC99" s="999" t="s">
        <v>416</v>
      </c>
      <c r="AD99" s="339" t="s">
        <v>418</v>
      </c>
      <c r="AE99" s="999" t="s">
        <v>417</v>
      </c>
      <c r="AF99" s="339" t="s">
        <v>420</v>
      </c>
      <c r="AG99" s="999" t="s">
        <v>416</v>
      </c>
      <c r="AH99" s="339" t="s">
        <v>418</v>
      </c>
      <c r="AI99" s="999" t="s">
        <v>417</v>
      </c>
      <c r="AJ99" s="339" t="s">
        <v>420</v>
      </c>
      <c r="AK99" s="331" t="s">
        <v>437</v>
      </c>
      <c r="AL99" s="331" t="s">
        <v>438</v>
      </c>
      <c r="AM99" s="331" t="s">
        <v>437</v>
      </c>
      <c r="AN99" s="331" t="s">
        <v>438</v>
      </c>
      <c r="AO99" s="137"/>
      <c r="AP99" s="137"/>
      <c r="AQ99" s="137"/>
      <c r="AR99" s="137"/>
      <c r="AS99" s="137" t="s">
        <v>463</v>
      </c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177"/>
      <c r="BI99" s="1177"/>
      <c r="BJ99" s="1177"/>
      <c r="BK99" s="1177"/>
      <c r="BL99" s="1177"/>
      <c r="BM99" s="1177"/>
      <c r="BN99" s="1177"/>
      <c r="BO99" s="1177"/>
      <c r="BP99" s="1177"/>
      <c r="BQ99" s="1177"/>
      <c r="BR99" s="1177"/>
      <c r="BS99" s="1177"/>
      <c r="BT99" s="1177"/>
      <c r="BU99" s="1177"/>
      <c r="BV99" s="1177"/>
      <c r="BW99" s="1177"/>
      <c r="BX99" s="1177"/>
      <c r="BY99" s="1177"/>
      <c r="BZ99" s="1177"/>
      <c r="CA99" s="1177"/>
      <c r="CB99" s="1177"/>
      <c r="CC99" s="1177"/>
      <c r="CD99" s="1177"/>
      <c r="CE99" s="1177"/>
      <c r="CF99" s="1177"/>
      <c r="CG99" s="1177"/>
      <c r="CH99" s="1177"/>
      <c r="CI99" s="1177"/>
      <c r="CJ99" s="1177"/>
      <c r="CK99" s="1177"/>
      <c r="CL99" s="1177"/>
      <c r="CM99" s="1177"/>
      <c r="CN99" s="1177"/>
      <c r="CO99" s="1177"/>
      <c r="CP99" s="1177"/>
      <c r="CQ99" s="1177"/>
      <c r="CR99" s="1177"/>
      <c r="CS99" s="1177"/>
      <c r="CT99" s="1177"/>
      <c r="CU99" s="1177"/>
      <c r="CV99" s="1177"/>
      <c r="CW99" s="1177"/>
      <c r="CX99" s="1177"/>
      <c r="CY99" s="1177"/>
      <c r="CZ99" s="1177"/>
      <c r="DA99" s="1177"/>
      <c r="DB99" s="1177"/>
      <c r="DC99" s="1177"/>
      <c r="DD99" s="117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37"/>
      <c r="DT99" s="137"/>
      <c r="DU99" s="137"/>
      <c r="DV99" s="1091"/>
      <c r="DW99" s="1091"/>
      <c r="DX99" s="137"/>
      <c r="DY99" s="137"/>
      <c r="DZ99" s="137"/>
      <c r="EA99" s="137"/>
      <c r="EB99" s="194"/>
      <c r="EC99" s="194"/>
      <c r="ED99" s="194"/>
      <c r="EE99" s="194"/>
      <c r="EF99" s="137"/>
      <c r="EG99" s="137"/>
      <c r="EH99" s="335"/>
    </row>
    <row r="100" spans="1:138">
      <c r="B100" s="1220" t="s">
        <v>412</v>
      </c>
      <c r="C100" s="1546" t="s">
        <v>427</v>
      </c>
      <c r="D100" s="1293" t="s">
        <v>442</v>
      </c>
      <c r="E100" s="1230" t="s">
        <v>287</v>
      </c>
      <c r="F100" s="115" t="s">
        <v>409</v>
      </c>
      <c r="G100" s="1231">
        <v>4</v>
      </c>
      <c r="H100" s="1232">
        <v>1500</v>
      </c>
      <c r="I100" s="115" t="s">
        <v>411</v>
      </c>
      <c r="J100" s="1233">
        <v>79.900000000000006</v>
      </c>
      <c r="K100" s="1232">
        <v>120</v>
      </c>
      <c r="L100" s="1232">
        <v>3.78</v>
      </c>
      <c r="M100" s="1232">
        <v>2.84</v>
      </c>
      <c r="N100" s="115"/>
      <c r="O100" s="115"/>
      <c r="P100" s="1232">
        <v>211150</v>
      </c>
      <c r="Q100" s="1234">
        <v>423</v>
      </c>
      <c r="R100" s="1232">
        <v>5.8</v>
      </c>
      <c r="S100" s="1235">
        <v>0.3</v>
      </c>
      <c r="T100" s="1232">
        <v>-0.5</v>
      </c>
      <c r="U100" s="1234">
        <v>472</v>
      </c>
      <c r="V100" s="1234" t="s">
        <v>412</v>
      </c>
      <c r="W100" s="1234">
        <v>226000</v>
      </c>
      <c r="X100" s="1234">
        <v>535</v>
      </c>
      <c r="Y100" s="1236">
        <v>6</v>
      </c>
      <c r="Z100" s="1235">
        <v>0.3</v>
      </c>
      <c r="AA100" s="1232">
        <v>-0.5</v>
      </c>
      <c r="AB100" s="1232">
        <v>554</v>
      </c>
      <c r="AC100" s="1237">
        <v>20</v>
      </c>
      <c r="AD100" s="1238"/>
      <c r="AE100" s="1239">
        <v>19</v>
      </c>
      <c r="AF100" s="1238"/>
      <c r="AG100" s="1238"/>
      <c r="AH100" s="1238"/>
      <c r="AI100" s="1240">
        <v>18.100000000000001</v>
      </c>
      <c r="AJ100" s="1241" t="s">
        <v>422</v>
      </c>
      <c r="AK100" s="1285">
        <v>432.48285993486502</v>
      </c>
      <c r="AL100" s="1286">
        <v>12060.8456103422</v>
      </c>
      <c r="AM100" s="1286">
        <v>537.05809782757603</v>
      </c>
      <c r="AN100" s="1241">
        <v>32078.9477773828</v>
      </c>
      <c r="AO100" s="137"/>
      <c r="AP100" s="1282"/>
      <c r="AQ100" s="137"/>
      <c r="AR100" s="137">
        <f>K100/M100</f>
        <v>42.253521126760567</v>
      </c>
      <c r="AS100" s="137">
        <f>AE100/AI100</f>
        <v>1.0497237569060773</v>
      </c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177"/>
      <c r="BI100" s="1177"/>
      <c r="BJ100" s="1177"/>
      <c r="BK100" s="1177"/>
      <c r="BL100" s="1177"/>
      <c r="BM100" s="1177"/>
      <c r="BN100" s="1177"/>
      <c r="BO100" s="1177"/>
      <c r="BP100" s="1177"/>
      <c r="BQ100" s="1177"/>
      <c r="BR100" s="1177"/>
      <c r="BS100" s="1177"/>
      <c r="BT100" s="1177"/>
      <c r="BU100" s="1177"/>
      <c r="BV100" s="1177"/>
      <c r="BW100" s="1177"/>
      <c r="BX100" s="1177"/>
      <c r="BY100" s="1177"/>
      <c r="BZ100" s="1177"/>
      <c r="CA100" s="1177"/>
      <c r="CB100" s="1177"/>
      <c r="CC100" s="1177"/>
      <c r="CD100" s="1177"/>
      <c r="CE100" s="1177"/>
      <c r="CF100" s="1177"/>
      <c r="CG100" s="1177"/>
      <c r="CH100" s="1177"/>
      <c r="CI100" s="1177"/>
      <c r="CJ100" s="1177"/>
      <c r="CK100" s="1177"/>
      <c r="CL100" s="1177"/>
      <c r="CM100" s="1177"/>
      <c r="CN100" s="1177"/>
      <c r="CO100" s="1177"/>
      <c r="CP100" s="1177"/>
      <c r="CQ100" s="1177"/>
      <c r="CR100" s="1177"/>
      <c r="CS100" s="1177"/>
      <c r="CT100" s="1177"/>
      <c r="CU100" s="1177"/>
      <c r="CV100" s="1177"/>
      <c r="CW100" s="1177"/>
      <c r="CX100" s="1177"/>
      <c r="CY100" s="1177"/>
      <c r="CZ100" s="1177"/>
      <c r="DA100" s="1177"/>
      <c r="DB100" s="1177"/>
      <c r="DC100" s="1177"/>
      <c r="DD100" s="117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37"/>
      <c r="DT100" s="137"/>
      <c r="DU100" s="137"/>
      <c r="DV100" s="1091"/>
      <c r="DW100" s="1091"/>
      <c r="DX100" s="137"/>
      <c r="DY100" s="137"/>
      <c r="DZ100" s="137"/>
      <c r="EA100" s="137"/>
      <c r="EB100" s="194"/>
      <c r="EC100" s="194"/>
      <c r="ED100" s="194"/>
      <c r="EE100" s="194"/>
      <c r="EF100" s="137"/>
      <c r="EG100" s="137"/>
    </row>
    <row r="101" spans="1:138">
      <c r="B101" s="1220" t="s">
        <v>412</v>
      </c>
      <c r="C101" s="1547"/>
      <c r="D101" s="1293" t="s">
        <v>442</v>
      </c>
      <c r="E101" s="1242" t="s">
        <v>288</v>
      </c>
      <c r="F101" s="114" t="s">
        <v>409</v>
      </c>
      <c r="G101" s="1227">
        <v>4</v>
      </c>
      <c r="H101" s="1226">
        <v>1500</v>
      </c>
      <c r="I101" s="114" t="s">
        <v>411</v>
      </c>
      <c r="J101" s="1225">
        <v>39.9</v>
      </c>
      <c r="K101" s="1226">
        <v>60.2</v>
      </c>
      <c r="L101" s="1226">
        <v>3.15</v>
      </c>
      <c r="M101" s="1226">
        <v>2.86</v>
      </c>
      <c r="N101" s="114"/>
      <c r="O101" s="114"/>
      <c r="P101" s="1226">
        <v>217200</v>
      </c>
      <c r="Q101" s="1223">
        <v>454</v>
      </c>
      <c r="R101" s="1226">
        <v>6.4</v>
      </c>
      <c r="S101" s="1222">
        <v>0.3</v>
      </c>
      <c r="T101" s="1226">
        <v>-0.5</v>
      </c>
      <c r="U101" s="1223">
        <v>475</v>
      </c>
      <c r="V101" s="1223" t="s">
        <v>412</v>
      </c>
      <c r="W101" s="1223">
        <v>200000</v>
      </c>
      <c r="X101" s="1223">
        <v>545</v>
      </c>
      <c r="Y101" s="1224">
        <v>4.7</v>
      </c>
      <c r="Z101" s="1222">
        <v>0.3</v>
      </c>
      <c r="AA101" s="1226">
        <v>-0.5</v>
      </c>
      <c r="AB101" s="1226">
        <v>597</v>
      </c>
      <c r="AC101" s="1007">
        <v>5.3</v>
      </c>
      <c r="AD101" s="142"/>
      <c r="AE101" s="1001">
        <v>5</v>
      </c>
      <c r="AF101" s="142"/>
      <c r="AG101" s="142"/>
      <c r="AH101" s="1238"/>
      <c r="AI101" s="146">
        <v>4.7257566732324996</v>
      </c>
      <c r="AJ101" s="150" t="s">
        <v>423</v>
      </c>
      <c r="AK101" s="1287">
        <v>463.60709006866301</v>
      </c>
      <c r="AL101" s="339">
        <v>1425.68371985102</v>
      </c>
      <c r="AM101" s="339">
        <v>561.90769250000005</v>
      </c>
      <c r="AN101" s="150">
        <v>4624.3268761181798</v>
      </c>
      <c r="AO101" s="137"/>
      <c r="AP101" s="1282"/>
      <c r="AQ101" s="137"/>
      <c r="AR101" s="137">
        <f t="shared" ref="AR101:AR125" si="50">K101/M101</f>
        <v>21.04895104895105</v>
      </c>
      <c r="AS101" s="137">
        <f t="shared" ref="AS101:AS125" si="51">AE101/AI101</f>
        <v>1.0580316223898836</v>
      </c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177"/>
      <c r="BI101" s="1177"/>
      <c r="BJ101" s="1177"/>
      <c r="BK101" s="1177"/>
      <c r="BL101" s="1177"/>
      <c r="BM101" s="1177"/>
      <c r="BN101" s="1177"/>
      <c r="BO101" s="1177"/>
      <c r="BP101" s="1177"/>
      <c r="BQ101" s="1177"/>
      <c r="BR101" s="1177"/>
      <c r="BS101" s="1177"/>
      <c r="BT101" s="1177"/>
      <c r="BU101" s="1177"/>
      <c r="BV101" s="1177"/>
      <c r="BW101" s="1177"/>
      <c r="BX101" s="1177"/>
      <c r="BY101" s="1177"/>
      <c r="BZ101" s="1177"/>
      <c r="CA101" s="1177"/>
      <c r="CB101" s="1177"/>
      <c r="CC101" s="1177"/>
      <c r="CD101" s="1177"/>
      <c r="CE101" s="1177"/>
      <c r="CF101" s="1177"/>
      <c r="CG101" s="1177"/>
      <c r="CH101" s="1177"/>
      <c r="CI101" s="1177"/>
      <c r="CJ101" s="1177"/>
      <c r="CK101" s="1177"/>
      <c r="CL101" s="1177"/>
      <c r="CM101" s="1177"/>
      <c r="CN101" s="1177"/>
      <c r="CO101" s="1177"/>
      <c r="CP101" s="1177"/>
      <c r="CQ101" s="1177"/>
      <c r="CR101" s="1177"/>
      <c r="CS101" s="1177"/>
      <c r="CT101" s="1177"/>
      <c r="CU101" s="1177"/>
      <c r="CV101" s="1177"/>
      <c r="CW101" s="1177"/>
      <c r="CX101" s="1177"/>
      <c r="CY101" s="1177"/>
      <c r="CZ101" s="1177"/>
      <c r="DA101" s="1177"/>
      <c r="DB101" s="1177"/>
      <c r="DC101" s="1177"/>
      <c r="DD101" s="117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37"/>
      <c r="DT101" s="137"/>
      <c r="DU101" s="137"/>
      <c r="DV101" s="1091"/>
      <c r="DW101" s="1091"/>
      <c r="DX101" s="137"/>
      <c r="DY101" s="137"/>
      <c r="DZ101" s="137"/>
      <c r="EA101" s="137"/>
      <c r="EB101" s="194"/>
      <c r="EC101" s="194"/>
      <c r="ED101" s="194"/>
      <c r="EE101" s="194"/>
      <c r="EF101" s="137"/>
      <c r="EG101" s="137"/>
    </row>
    <row r="102" spans="1:138">
      <c r="B102" s="1220" t="s">
        <v>412</v>
      </c>
      <c r="C102" s="1547"/>
      <c r="D102" s="1293" t="s">
        <v>442</v>
      </c>
      <c r="E102" s="1242" t="s">
        <v>289</v>
      </c>
      <c r="F102" s="114" t="s">
        <v>409</v>
      </c>
      <c r="G102" s="1227">
        <v>4</v>
      </c>
      <c r="H102" s="1226">
        <v>1500</v>
      </c>
      <c r="I102" s="114" t="s">
        <v>411</v>
      </c>
      <c r="J102" s="1225">
        <v>80</v>
      </c>
      <c r="K102" s="1226">
        <v>80.400000000000006</v>
      </c>
      <c r="L102" s="1226">
        <v>3.95</v>
      </c>
      <c r="M102" s="1226">
        <v>2.8</v>
      </c>
      <c r="N102" s="114"/>
      <c r="O102" s="114"/>
      <c r="P102" s="1226">
        <v>211250</v>
      </c>
      <c r="Q102" s="1223">
        <v>431</v>
      </c>
      <c r="R102" s="1226">
        <v>6.3</v>
      </c>
      <c r="S102" s="1222">
        <v>0.3</v>
      </c>
      <c r="T102" s="1226">
        <v>-0.5</v>
      </c>
      <c r="U102" s="1223">
        <v>447</v>
      </c>
      <c r="V102" s="1223" t="s">
        <v>412</v>
      </c>
      <c r="W102" s="1223">
        <v>220000</v>
      </c>
      <c r="X102" s="1223">
        <v>512</v>
      </c>
      <c r="Y102" s="1223">
        <v>7.8</v>
      </c>
      <c r="Z102" s="1222">
        <v>0.3</v>
      </c>
      <c r="AA102" s="1226">
        <v>-0.5</v>
      </c>
      <c r="AB102" s="1226">
        <v>520</v>
      </c>
      <c r="AC102" s="1007">
        <v>11.3</v>
      </c>
      <c r="AD102" s="142"/>
      <c r="AE102" s="1001">
        <v>11.1</v>
      </c>
      <c r="AF102" s="142"/>
      <c r="AG102" s="142"/>
      <c r="AH102" s="1238"/>
      <c r="AI102" s="146">
        <v>10.203326388313</v>
      </c>
      <c r="AJ102" s="150" t="s">
        <v>422</v>
      </c>
      <c r="AK102" s="1287">
        <v>434.226901614616</v>
      </c>
      <c r="AL102" s="339">
        <v>12815.241376906501</v>
      </c>
      <c r="AM102" s="339">
        <v>507.76119833506698</v>
      </c>
      <c r="AN102" s="150">
        <v>29994.398142173701</v>
      </c>
      <c r="AO102" s="137"/>
      <c r="AP102" s="1282"/>
      <c r="AQ102" s="137"/>
      <c r="AR102" s="137">
        <f t="shared" si="50"/>
        <v>28.714285714285719</v>
      </c>
      <c r="AS102" s="137">
        <f t="shared" si="51"/>
        <v>1.0878805183292048</v>
      </c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177"/>
      <c r="BI102" s="1177"/>
      <c r="BJ102" s="1177"/>
      <c r="BK102" s="1177"/>
      <c r="BL102" s="1177"/>
      <c r="BM102" s="1177"/>
      <c r="BN102" s="1177"/>
      <c r="BO102" s="1177"/>
      <c r="BP102" s="1177"/>
      <c r="BQ102" s="1177"/>
      <c r="BR102" s="1177"/>
      <c r="BS102" s="1177"/>
      <c r="BT102" s="1177"/>
      <c r="BU102" s="1177"/>
      <c r="BV102" s="1177"/>
      <c r="BW102" s="1177"/>
      <c r="BX102" s="1177"/>
      <c r="BY102" s="1177"/>
      <c r="BZ102" s="1177"/>
      <c r="CA102" s="1177"/>
      <c r="CB102" s="1177"/>
      <c r="CC102" s="1177"/>
      <c r="CD102" s="1177"/>
      <c r="CE102" s="1177"/>
      <c r="CF102" s="1177"/>
      <c r="CG102" s="1177"/>
      <c r="CH102" s="1177"/>
      <c r="CI102" s="1177"/>
      <c r="CJ102" s="1177"/>
      <c r="CK102" s="1177"/>
      <c r="CL102" s="1177"/>
      <c r="CM102" s="1177"/>
      <c r="CN102" s="1177"/>
      <c r="CO102" s="1177"/>
      <c r="CP102" s="1177"/>
      <c r="CQ102" s="1177"/>
      <c r="CR102" s="1177"/>
      <c r="CS102" s="1177"/>
      <c r="CT102" s="1177"/>
      <c r="CU102" s="1177"/>
      <c r="CV102" s="1177"/>
      <c r="CW102" s="1177"/>
      <c r="CX102" s="1177"/>
      <c r="CY102" s="1177"/>
      <c r="CZ102" s="1177"/>
      <c r="DA102" s="1177"/>
      <c r="DB102" s="1177"/>
      <c r="DC102" s="1177"/>
      <c r="DD102" s="117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091"/>
      <c r="DW102" s="1091"/>
      <c r="DX102" s="137"/>
      <c r="DY102" s="137"/>
      <c r="DZ102" s="137"/>
      <c r="EA102" s="137"/>
      <c r="EB102" s="194"/>
      <c r="EC102" s="194"/>
      <c r="ED102" s="194"/>
      <c r="EE102" s="194"/>
      <c r="EF102" s="137"/>
      <c r="EG102" s="137"/>
    </row>
    <row r="103" spans="1:138">
      <c r="B103" s="1220" t="s">
        <v>412</v>
      </c>
      <c r="C103" s="1547"/>
      <c r="D103" s="1293" t="s">
        <v>442</v>
      </c>
      <c r="E103" s="1242" t="s">
        <v>290</v>
      </c>
      <c r="F103" s="114" t="s">
        <v>409</v>
      </c>
      <c r="G103" s="1227">
        <v>4</v>
      </c>
      <c r="H103" s="1226">
        <v>1500</v>
      </c>
      <c r="I103" s="114" t="s">
        <v>411</v>
      </c>
      <c r="J103" s="1225">
        <v>60.7</v>
      </c>
      <c r="K103" s="1226">
        <v>60.7</v>
      </c>
      <c r="L103" s="1226">
        <v>2.86</v>
      </c>
      <c r="M103" s="1226">
        <v>2.89</v>
      </c>
      <c r="N103" s="114"/>
      <c r="O103" s="114"/>
      <c r="P103" s="1226">
        <v>215130</v>
      </c>
      <c r="Q103" s="1223">
        <v>519</v>
      </c>
      <c r="R103" s="1226">
        <v>6.3</v>
      </c>
      <c r="S103" s="1222">
        <v>0.3</v>
      </c>
      <c r="T103" s="1226">
        <v>-0.5</v>
      </c>
      <c r="U103" s="1223">
        <v>534</v>
      </c>
      <c r="V103" s="1223" t="s">
        <v>412</v>
      </c>
      <c r="W103" s="1223">
        <v>225000</v>
      </c>
      <c r="X103" s="1223">
        <v>580</v>
      </c>
      <c r="Y103" s="1223">
        <v>7.4</v>
      </c>
      <c r="Z103" s="1222">
        <v>0.3</v>
      </c>
      <c r="AA103" s="1226">
        <v>-0.5</v>
      </c>
      <c r="AB103" s="1226">
        <v>665</v>
      </c>
      <c r="AC103" s="1007">
        <v>7.9</v>
      </c>
      <c r="AD103" s="142"/>
      <c r="AE103" s="1001">
        <v>7</v>
      </c>
      <c r="AF103" s="142"/>
      <c r="AG103" s="142"/>
      <c r="AH103" s="1238"/>
      <c r="AI103" s="146">
        <v>7.27788758599422</v>
      </c>
      <c r="AJ103" s="150" t="s">
        <v>423</v>
      </c>
      <c r="AK103" s="1287">
        <v>526.97436530578898</v>
      </c>
      <c r="AL103" s="339">
        <v>1010.29314387751</v>
      </c>
      <c r="AM103" s="339">
        <v>605.87417581848501</v>
      </c>
      <c r="AN103" s="150">
        <v>5224.0039768213101</v>
      </c>
      <c r="AO103" s="137"/>
      <c r="AP103" s="1282"/>
      <c r="AQ103" s="137"/>
      <c r="AR103" s="137">
        <f t="shared" si="50"/>
        <v>21.003460207612456</v>
      </c>
      <c r="AS103" s="137">
        <f t="shared" si="51"/>
        <v>0.96181754901944416</v>
      </c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177"/>
      <c r="BI103" s="1177"/>
      <c r="BJ103" s="1177"/>
      <c r="BK103" s="1177"/>
      <c r="BL103" s="1177"/>
      <c r="BM103" s="1177"/>
      <c r="BN103" s="1177"/>
      <c r="BO103" s="1177"/>
      <c r="BP103" s="1177"/>
      <c r="BQ103" s="1177"/>
      <c r="BR103" s="1177"/>
      <c r="BS103" s="1177"/>
      <c r="BT103" s="1177"/>
      <c r="BU103" s="1177"/>
      <c r="BV103" s="1177"/>
      <c r="BW103" s="1177"/>
      <c r="BX103" s="1177"/>
      <c r="BY103" s="1177"/>
      <c r="BZ103" s="1177"/>
      <c r="CA103" s="1177"/>
      <c r="CB103" s="1177"/>
      <c r="CC103" s="1177"/>
      <c r="CD103" s="1177"/>
      <c r="CE103" s="1177"/>
      <c r="CF103" s="1177"/>
      <c r="CG103" s="1177"/>
      <c r="CH103" s="1177"/>
      <c r="CI103" s="1177"/>
      <c r="CJ103" s="1177"/>
      <c r="CK103" s="1177"/>
      <c r="CL103" s="1177"/>
      <c r="CM103" s="1177"/>
      <c r="CN103" s="1177"/>
      <c r="CO103" s="1177"/>
      <c r="CP103" s="1177"/>
      <c r="CQ103" s="1177"/>
      <c r="CR103" s="1177"/>
      <c r="CS103" s="1177"/>
      <c r="CT103" s="1177"/>
      <c r="CU103" s="1177"/>
      <c r="CV103" s="1177"/>
      <c r="CW103" s="1177"/>
      <c r="CX103" s="1177"/>
      <c r="CY103" s="1177"/>
      <c r="CZ103" s="1177"/>
      <c r="DA103" s="1177"/>
      <c r="DB103" s="1177"/>
      <c r="DC103" s="1177"/>
      <c r="DD103" s="1177"/>
      <c r="DE103" s="137"/>
      <c r="DF103" s="137"/>
      <c r="DG103" s="137"/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37"/>
      <c r="DT103" s="137"/>
      <c r="DU103" s="137"/>
      <c r="DV103" s="1091"/>
      <c r="DW103" s="1091"/>
      <c r="DX103" s="137"/>
      <c r="DY103" s="137"/>
      <c r="DZ103" s="137"/>
      <c r="EA103" s="137"/>
      <c r="EB103" s="194"/>
      <c r="EC103" s="194"/>
      <c r="ED103" s="194"/>
      <c r="EE103" s="194"/>
      <c r="EF103" s="137"/>
      <c r="EG103" s="137"/>
    </row>
    <row r="104" spans="1:138" ht="13.9">
      <c r="B104" s="1220" t="s">
        <v>412</v>
      </c>
      <c r="C104" s="1460" t="s">
        <v>428</v>
      </c>
      <c r="D104" s="1293" t="s">
        <v>442</v>
      </c>
      <c r="E104" s="1247" t="s">
        <v>171</v>
      </c>
      <c r="F104" s="1248" t="s">
        <v>57</v>
      </c>
      <c r="G104" s="1248">
        <v>4</v>
      </c>
      <c r="H104" s="1248">
        <v>1000</v>
      </c>
      <c r="I104" s="1248" t="s">
        <v>424</v>
      </c>
      <c r="J104" s="272">
        <v>138.6</v>
      </c>
      <c r="K104" s="272">
        <f t="shared" ref="K104:K107" si="52">202.05+2*N104</f>
        <v>214.27</v>
      </c>
      <c r="L104" s="1148">
        <v>5</v>
      </c>
      <c r="M104" s="172">
        <v>6.01</v>
      </c>
      <c r="N104" s="1249">
        <v>6.11</v>
      </c>
      <c r="O104" s="1238"/>
      <c r="P104" s="1238">
        <v>199950</v>
      </c>
      <c r="Q104" s="1238">
        <v>494</v>
      </c>
      <c r="R104" s="1238">
        <v>7.9</v>
      </c>
      <c r="S104" s="1235">
        <v>0.3</v>
      </c>
      <c r="T104" s="1232">
        <v>-0.5</v>
      </c>
      <c r="U104" s="1238" t="b">
        <v>0</v>
      </c>
      <c r="V104" s="1234" t="s">
        <v>412</v>
      </c>
      <c r="W104" s="1238">
        <v>199950</v>
      </c>
      <c r="X104" s="1238">
        <v>494</v>
      </c>
      <c r="Y104" s="1238">
        <v>7.9</v>
      </c>
      <c r="Z104" s="1235">
        <v>0.3</v>
      </c>
      <c r="AA104" s="1232">
        <v>-0.5</v>
      </c>
      <c r="AB104" s="1238" t="b">
        <v>0</v>
      </c>
      <c r="AC104" s="1250">
        <v>132</v>
      </c>
      <c r="AD104" s="1251"/>
      <c r="AE104" s="1250">
        <v>116</v>
      </c>
      <c r="AF104" s="1238"/>
      <c r="AG104" s="1238"/>
      <c r="AH104" s="1238"/>
      <c r="AI104" s="1238">
        <v>113.39</v>
      </c>
      <c r="AJ104" s="1241" t="s">
        <v>423</v>
      </c>
      <c r="AK104" s="1286">
        <v>461.9</v>
      </c>
      <c r="AL104" s="1241">
        <v>39828</v>
      </c>
      <c r="AM104" s="1286">
        <v>461.9</v>
      </c>
      <c r="AN104" s="1241">
        <v>39828</v>
      </c>
      <c r="AO104" s="137"/>
      <c r="AP104" s="1282" t="s">
        <v>435</v>
      </c>
      <c r="AQ104" s="137"/>
      <c r="AR104" s="137">
        <f t="shared" si="50"/>
        <v>35.6522462562396</v>
      </c>
      <c r="AS104" s="137">
        <f t="shared" si="51"/>
        <v>1.0230179028132993</v>
      </c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177"/>
      <c r="BD104" s="1177"/>
      <c r="BE104" s="1177"/>
      <c r="BF104" s="1177"/>
      <c r="BG104" s="1177"/>
      <c r="BH104" s="1177"/>
      <c r="BI104" s="1177"/>
      <c r="BJ104" s="1177"/>
      <c r="BK104" s="1177"/>
      <c r="BL104" s="1177"/>
      <c r="BM104" s="1177"/>
      <c r="BN104" s="1177"/>
      <c r="BO104" s="1177"/>
      <c r="BP104" s="1177"/>
      <c r="BQ104" s="1177"/>
      <c r="BR104" s="1177"/>
      <c r="BS104" s="1177"/>
      <c r="BT104" s="1177"/>
      <c r="BU104" s="1177"/>
      <c r="BV104" s="1177"/>
      <c r="BW104" s="1177"/>
      <c r="BX104" s="1177"/>
      <c r="BY104" s="1177"/>
      <c r="BZ104" s="1177"/>
      <c r="CA104" s="1177"/>
      <c r="CB104" s="1177"/>
      <c r="CC104" s="1177"/>
      <c r="CD104" s="1177"/>
      <c r="CE104" s="1177"/>
      <c r="CF104" s="1177"/>
      <c r="CG104" s="1177"/>
      <c r="CH104" s="1177"/>
      <c r="CI104" s="1177"/>
      <c r="CJ104" s="1177"/>
      <c r="CK104" s="1177"/>
      <c r="CL104" s="1177"/>
      <c r="CM104" s="1177"/>
      <c r="CN104" s="1177"/>
      <c r="CO104" s="1177"/>
      <c r="CP104" s="1177"/>
      <c r="CQ104" s="1177"/>
      <c r="CR104" s="1177"/>
      <c r="CS104" s="1177"/>
      <c r="CT104" s="1177"/>
      <c r="CU104" s="1177"/>
      <c r="CV104" s="1177"/>
      <c r="CW104" s="1177"/>
      <c r="CX104" s="1177"/>
      <c r="CY104" s="1177"/>
      <c r="CZ104" s="1095"/>
      <c r="DA104" s="1095"/>
      <c r="DB104" s="1095"/>
      <c r="DC104" s="1095"/>
      <c r="DD104" s="1095"/>
      <c r="DE104" s="1095"/>
      <c r="DF104" s="1095"/>
      <c r="DG104" s="1095"/>
      <c r="DH104" s="1095"/>
      <c r="DI104" s="1095"/>
      <c r="DJ104" s="1095"/>
      <c r="DK104" s="1095"/>
      <c r="DL104" s="1095"/>
      <c r="DM104" s="1095"/>
      <c r="DN104" s="1095"/>
      <c r="DO104" s="1095"/>
      <c r="DP104" s="1095"/>
      <c r="DQ104" s="1095"/>
      <c r="DR104" s="1095"/>
      <c r="DS104" s="1095"/>
      <c r="DT104" s="1095"/>
      <c r="DU104" s="1095"/>
      <c r="DV104" s="1095"/>
      <c r="DW104" s="1096"/>
      <c r="DX104" s="1096"/>
      <c r="DY104" s="1096"/>
      <c r="DZ104" s="1096"/>
      <c r="EA104" s="1095"/>
      <c r="EB104" s="1095"/>
      <c r="ED104" s="331"/>
    </row>
    <row r="105" spans="1:138" ht="13.9">
      <c r="B105" s="1220" t="s">
        <v>412</v>
      </c>
      <c r="C105" s="1461"/>
      <c r="D105" s="1293" t="s">
        <v>442</v>
      </c>
      <c r="E105" s="738" t="s">
        <v>172</v>
      </c>
      <c r="F105" s="844" t="s">
        <v>57</v>
      </c>
      <c r="G105" s="844">
        <v>4</v>
      </c>
      <c r="H105" s="844">
        <v>1000</v>
      </c>
      <c r="I105" s="844" t="s">
        <v>424</v>
      </c>
      <c r="J105" s="273">
        <v>139.30000000000001</v>
      </c>
      <c r="K105" s="273">
        <f t="shared" si="52"/>
        <v>218.27</v>
      </c>
      <c r="L105" s="119">
        <v>5</v>
      </c>
      <c r="M105" s="176">
        <v>6.06</v>
      </c>
      <c r="N105" s="1070">
        <v>8.11</v>
      </c>
      <c r="O105" s="142"/>
      <c r="P105" s="142">
        <v>199950</v>
      </c>
      <c r="Q105" s="142">
        <v>494</v>
      </c>
      <c r="R105" s="142">
        <v>7.9</v>
      </c>
      <c r="S105" s="1222">
        <v>0.3</v>
      </c>
      <c r="T105" s="1226">
        <v>-0.5</v>
      </c>
      <c r="U105" s="142" t="b">
        <v>0</v>
      </c>
      <c r="V105" s="1223" t="s">
        <v>412</v>
      </c>
      <c r="W105" s="142">
        <v>199750</v>
      </c>
      <c r="X105" s="142">
        <v>490</v>
      </c>
      <c r="Y105" s="142">
        <v>7.3</v>
      </c>
      <c r="Z105" s="1222">
        <v>0.3</v>
      </c>
      <c r="AA105" s="1226">
        <v>-0.5</v>
      </c>
      <c r="AB105" s="142" t="b">
        <v>0</v>
      </c>
      <c r="AC105" s="1229">
        <v>169</v>
      </c>
      <c r="AD105" s="999"/>
      <c r="AE105" s="1229">
        <v>144</v>
      </c>
      <c r="AF105" s="142"/>
      <c r="AG105" s="142"/>
      <c r="AH105" s="142"/>
      <c r="AI105" s="142">
        <v>144.58000000000001</v>
      </c>
      <c r="AJ105" s="150" t="s">
        <v>423</v>
      </c>
      <c r="AK105" s="339">
        <v>466.4</v>
      </c>
      <c r="AL105" s="1290">
        <v>37261</v>
      </c>
      <c r="AM105" s="339">
        <v>466.4</v>
      </c>
      <c r="AN105" s="1290">
        <v>37261</v>
      </c>
      <c r="AP105" s="1282"/>
      <c r="AR105" s="137">
        <f t="shared" si="50"/>
        <v>36.018151815181525</v>
      </c>
      <c r="AS105" s="137">
        <f t="shared" si="51"/>
        <v>0.99598838013556501</v>
      </c>
      <c r="BC105" s="1177"/>
      <c r="BD105" s="1177"/>
      <c r="BE105" s="1177"/>
      <c r="BF105" s="1177"/>
      <c r="BG105" s="1177"/>
      <c r="BH105" s="1177"/>
      <c r="BI105" s="1177"/>
      <c r="BJ105" s="1177"/>
      <c r="BK105" s="1177"/>
      <c r="BL105" s="1177"/>
      <c r="BM105" s="1177"/>
      <c r="BN105" s="1177"/>
      <c r="BO105" s="1177"/>
      <c r="BP105" s="1177"/>
      <c r="BQ105" s="1177"/>
      <c r="BR105" s="1177"/>
      <c r="BS105" s="1177"/>
      <c r="BT105" s="1177"/>
      <c r="BU105" s="1177"/>
      <c r="BV105" s="1177"/>
      <c r="BW105" s="1177"/>
      <c r="BX105" s="1177"/>
      <c r="BY105" s="1177"/>
      <c r="BZ105" s="1177"/>
      <c r="CA105" s="1177"/>
      <c r="CB105" s="1177"/>
      <c r="CC105" s="1177"/>
      <c r="CD105" s="1177"/>
      <c r="CE105" s="1177"/>
      <c r="CF105" s="1177"/>
      <c r="CG105" s="1177"/>
      <c r="CH105" s="1177"/>
      <c r="CI105" s="1177"/>
      <c r="CJ105" s="1177"/>
      <c r="CK105" s="1177"/>
      <c r="CL105" s="1177"/>
      <c r="CM105" s="1177"/>
      <c r="CN105" s="1177"/>
      <c r="CO105" s="1177"/>
      <c r="CP105" s="1177"/>
      <c r="CQ105" s="1177"/>
      <c r="CR105" s="1177"/>
      <c r="CS105" s="1177"/>
      <c r="CT105" s="1177"/>
      <c r="CU105" s="1177"/>
      <c r="CV105" s="1177"/>
      <c r="CW105" s="1177"/>
      <c r="CX105" s="1177"/>
      <c r="CY105" s="1177"/>
      <c r="CZ105" s="343"/>
      <c r="DA105" s="343"/>
      <c r="DB105" s="343"/>
      <c r="DC105" s="343"/>
      <c r="DD105" s="343"/>
      <c r="DE105" s="343"/>
      <c r="DF105" s="343"/>
      <c r="DG105" s="343"/>
      <c r="DH105" s="343"/>
      <c r="DI105" s="343"/>
      <c r="DJ105" s="343"/>
      <c r="DK105" s="343"/>
      <c r="DL105" s="343"/>
      <c r="DM105" s="343"/>
      <c r="DN105" s="343"/>
      <c r="DO105" s="343"/>
      <c r="DP105" s="343"/>
      <c r="DQ105" s="343"/>
      <c r="DR105" s="343"/>
      <c r="DS105" s="343"/>
      <c r="DT105" s="343"/>
      <c r="DU105" s="343"/>
      <c r="DV105" s="343"/>
      <c r="DW105" s="344"/>
      <c r="DX105" s="344"/>
      <c r="DY105" s="344"/>
      <c r="DZ105" s="344"/>
      <c r="EA105" s="343"/>
      <c r="EB105" s="343"/>
      <c r="ED105" s="331"/>
    </row>
    <row r="106" spans="1:138" ht="13.9">
      <c r="B106" s="1220" t="s">
        <v>412</v>
      </c>
      <c r="C106" s="1461"/>
      <c r="D106" s="1293" t="s">
        <v>442</v>
      </c>
      <c r="E106" s="738" t="s">
        <v>173</v>
      </c>
      <c r="F106" s="844" t="s">
        <v>57</v>
      </c>
      <c r="G106" s="844">
        <v>4</v>
      </c>
      <c r="H106" s="844">
        <v>1000</v>
      </c>
      <c r="I106" s="844" t="s">
        <v>424</v>
      </c>
      <c r="J106" s="273">
        <v>139</v>
      </c>
      <c r="K106" s="273">
        <f t="shared" si="52"/>
        <v>222.57000000000002</v>
      </c>
      <c r="L106" s="119">
        <v>6</v>
      </c>
      <c r="M106" s="176">
        <v>7.99</v>
      </c>
      <c r="N106" s="1070">
        <v>10.26</v>
      </c>
      <c r="O106" s="142"/>
      <c r="P106" s="142">
        <v>199750</v>
      </c>
      <c r="Q106" s="142">
        <v>490</v>
      </c>
      <c r="R106" s="142">
        <v>7.3</v>
      </c>
      <c r="S106" s="1222">
        <v>0.3</v>
      </c>
      <c r="T106" s="1226">
        <v>-0.5</v>
      </c>
      <c r="U106" s="142" t="b">
        <v>0</v>
      </c>
      <c r="V106" s="1223" t="s">
        <v>412</v>
      </c>
      <c r="W106" s="142">
        <v>202200</v>
      </c>
      <c r="X106" s="142">
        <v>473</v>
      </c>
      <c r="Y106" s="142">
        <v>8.1</v>
      </c>
      <c r="Z106" s="1222">
        <v>0.3</v>
      </c>
      <c r="AA106" s="1226">
        <v>-0.5</v>
      </c>
      <c r="AB106" s="142" t="b">
        <v>0</v>
      </c>
      <c r="AC106" s="1229">
        <v>219</v>
      </c>
      <c r="AD106" s="999"/>
      <c r="AE106" s="1229">
        <v>185</v>
      </c>
      <c r="AF106" s="142"/>
      <c r="AG106" s="142"/>
      <c r="AH106" s="142"/>
      <c r="AI106" s="142">
        <v>182.01</v>
      </c>
      <c r="AJ106" s="150" t="s">
        <v>423</v>
      </c>
      <c r="AK106" s="339">
        <v>448.9</v>
      </c>
      <c r="AL106" s="1290">
        <v>35004</v>
      </c>
      <c r="AM106" s="339">
        <v>448.9</v>
      </c>
      <c r="AN106" s="1290">
        <v>35004</v>
      </c>
      <c r="AP106" s="1282"/>
      <c r="AR106" s="137">
        <f t="shared" si="50"/>
        <v>27.856070087609513</v>
      </c>
      <c r="AS106" s="137">
        <f t="shared" si="51"/>
        <v>1.016427668809406</v>
      </c>
      <c r="BC106" s="1177"/>
      <c r="BD106" s="1177"/>
      <c r="BE106" s="1177"/>
      <c r="BF106" s="1177"/>
      <c r="BG106" s="1177"/>
      <c r="BH106" s="1177"/>
      <c r="BI106" s="1177"/>
      <c r="BJ106" s="1177"/>
      <c r="BK106" s="1177"/>
      <c r="BL106" s="1177"/>
      <c r="BM106" s="1177"/>
      <c r="BN106" s="1177"/>
      <c r="BO106" s="1177"/>
      <c r="BP106" s="1177"/>
      <c r="BQ106" s="1177"/>
      <c r="BR106" s="1177"/>
      <c r="BS106" s="1177"/>
      <c r="BT106" s="1177"/>
      <c r="BU106" s="1177"/>
      <c r="BV106" s="1177"/>
      <c r="BW106" s="1177"/>
      <c r="BX106" s="1177"/>
      <c r="BY106" s="1177"/>
      <c r="BZ106" s="1177"/>
      <c r="CA106" s="1177"/>
      <c r="CB106" s="1177"/>
      <c r="CC106" s="1177"/>
      <c r="CD106" s="1177"/>
      <c r="CE106" s="1177"/>
      <c r="CF106" s="1177"/>
      <c r="CG106" s="1177"/>
      <c r="CH106" s="1177"/>
      <c r="CI106" s="1177"/>
      <c r="CJ106" s="1177"/>
      <c r="CK106" s="1177"/>
      <c r="CL106" s="1177"/>
      <c r="CM106" s="1177"/>
      <c r="CN106" s="1177"/>
      <c r="CO106" s="1177"/>
      <c r="CP106" s="1177"/>
      <c r="CQ106" s="1177"/>
      <c r="CR106" s="1177"/>
      <c r="CS106" s="1177"/>
      <c r="CT106" s="1177"/>
      <c r="CU106" s="1177"/>
      <c r="CV106" s="1177"/>
      <c r="CW106" s="1177"/>
      <c r="CX106" s="1177"/>
      <c r="CY106" s="1177"/>
      <c r="CZ106" s="343"/>
      <c r="DA106" s="343"/>
      <c r="DB106" s="343"/>
      <c r="DC106" s="343"/>
      <c r="DD106" s="343"/>
      <c r="DE106" s="343"/>
      <c r="DF106" s="343"/>
      <c r="DG106" s="343"/>
      <c r="DH106" s="343"/>
      <c r="DI106" s="343"/>
      <c r="DJ106" s="343"/>
      <c r="DK106" s="343"/>
      <c r="DL106" s="343"/>
      <c r="DM106" s="343"/>
      <c r="DN106" s="343"/>
      <c r="DO106" s="343"/>
      <c r="DP106" s="343"/>
      <c r="DQ106" s="343"/>
      <c r="DR106" s="343"/>
      <c r="DS106" s="343"/>
      <c r="DT106" s="343"/>
      <c r="DU106" s="343"/>
      <c r="DV106" s="343"/>
      <c r="DW106" s="344"/>
      <c r="DX106" s="344"/>
      <c r="DY106" s="344"/>
      <c r="DZ106" s="344"/>
      <c r="EA106" s="343"/>
      <c r="EB106" s="343"/>
      <c r="ED106" s="331"/>
    </row>
    <row r="107" spans="1:138" ht="13.9">
      <c r="B107" s="1220" t="s">
        <v>412</v>
      </c>
      <c r="C107" s="1461"/>
      <c r="D107" s="1293" t="s">
        <v>442</v>
      </c>
      <c r="E107" s="738" t="s">
        <v>174</v>
      </c>
      <c r="F107" s="844" t="s">
        <v>57</v>
      </c>
      <c r="G107" s="844">
        <v>4</v>
      </c>
      <c r="H107" s="844">
        <v>1000</v>
      </c>
      <c r="I107" s="844" t="s">
        <v>424</v>
      </c>
      <c r="J107" s="273">
        <v>139.63999999999999</v>
      </c>
      <c r="K107" s="273">
        <f t="shared" si="52"/>
        <v>226.69</v>
      </c>
      <c r="L107" s="119">
        <v>6</v>
      </c>
      <c r="M107" s="176">
        <v>8.07</v>
      </c>
      <c r="N107" s="1070">
        <v>12.32</v>
      </c>
      <c r="O107" s="142"/>
      <c r="P107" s="142">
        <v>199750</v>
      </c>
      <c r="Q107" s="142">
        <v>490</v>
      </c>
      <c r="R107" s="142">
        <v>7.3</v>
      </c>
      <c r="S107" s="1222">
        <v>0.3</v>
      </c>
      <c r="T107" s="1226">
        <v>-0.5</v>
      </c>
      <c r="U107" s="142" t="b">
        <v>0</v>
      </c>
      <c r="V107" s="1223" t="s">
        <v>412</v>
      </c>
      <c r="W107" s="142">
        <v>197250</v>
      </c>
      <c r="X107" s="142">
        <v>460</v>
      </c>
      <c r="Y107" s="142">
        <v>7.9</v>
      </c>
      <c r="Z107" s="1222">
        <v>0.3</v>
      </c>
      <c r="AA107" s="1226">
        <v>-0.5</v>
      </c>
      <c r="AB107" s="142" t="b">
        <v>0</v>
      </c>
      <c r="AC107" s="1229">
        <v>259</v>
      </c>
      <c r="AD107" s="999"/>
      <c r="AE107" s="1229">
        <v>214</v>
      </c>
      <c r="AF107" s="142"/>
      <c r="AG107" s="142"/>
      <c r="AH107" s="142"/>
      <c r="AI107" s="142">
        <v>210.37</v>
      </c>
      <c r="AJ107" s="150" t="s">
        <v>423</v>
      </c>
      <c r="AK107" s="339">
        <v>440.9</v>
      </c>
      <c r="AL107" s="1290">
        <v>32578</v>
      </c>
      <c r="AM107" s="339">
        <v>440.9</v>
      </c>
      <c r="AN107" s="1290">
        <v>32578</v>
      </c>
      <c r="AP107" s="1282"/>
      <c r="AR107" s="137">
        <f t="shared" si="50"/>
        <v>28.090458488228002</v>
      </c>
      <c r="AS107" s="137">
        <f t="shared" si="51"/>
        <v>1.0172553120692114</v>
      </c>
      <c r="BC107" s="1177"/>
      <c r="BD107" s="1177"/>
      <c r="BE107" s="1177"/>
      <c r="BF107" s="1177"/>
      <c r="BG107" s="1177"/>
      <c r="BH107" s="1177"/>
      <c r="BI107" s="1177"/>
      <c r="BJ107" s="1177"/>
      <c r="BK107" s="1177"/>
      <c r="BL107" s="1177"/>
      <c r="BM107" s="1177"/>
      <c r="BN107" s="1177"/>
      <c r="BO107" s="1177"/>
      <c r="BP107" s="1177"/>
      <c r="BQ107" s="1177"/>
      <c r="BR107" s="1177"/>
      <c r="BS107" s="1177"/>
      <c r="BT107" s="1177"/>
      <c r="BU107" s="1177"/>
      <c r="BV107" s="1177"/>
      <c r="BW107" s="1177"/>
      <c r="BX107" s="1177"/>
      <c r="BY107" s="1177"/>
      <c r="BZ107" s="1177"/>
      <c r="CA107" s="1177"/>
      <c r="CB107" s="1177"/>
      <c r="CC107" s="1177"/>
      <c r="CD107" s="1177"/>
      <c r="CE107" s="1177"/>
      <c r="CF107" s="1177"/>
      <c r="CG107" s="1177"/>
      <c r="CH107" s="1177"/>
      <c r="CI107" s="1177"/>
      <c r="CJ107" s="1177"/>
      <c r="CK107" s="1177"/>
      <c r="CL107" s="1177"/>
      <c r="CM107" s="1177"/>
      <c r="CN107" s="1177"/>
      <c r="CO107" s="1177"/>
      <c r="CP107" s="1177"/>
      <c r="CQ107" s="1177"/>
      <c r="CR107" s="1177"/>
      <c r="CS107" s="1177"/>
      <c r="CT107" s="1177"/>
      <c r="CU107" s="1177"/>
      <c r="CV107" s="1177"/>
      <c r="CW107" s="1177"/>
      <c r="CX107" s="1177"/>
      <c r="CY107" s="1177"/>
      <c r="CZ107" s="343"/>
      <c r="DA107" s="343"/>
      <c r="DB107" s="343"/>
      <c r="DC107" s="343"/>
      <c r="DD107" s="343"/>
      <c r="DE107" s="343"/>
      <c r="DF107" s="343"/>
      <c r="DG107" s="343"/>
      <c r="DH107" s="343"/>
      <c r="DI107" s="343"/>
      <c r="DJ107" s="343"/>
      <c r="DK107" s="343"/>
      <c r="DL107" s="343"/>
      <c r="DM107" s="343"/>
      <c r="DN107" s="343"/>
      <c r="DO107" s="343"/>
      <c r="DP107" s="343"/>
      <c r="DQ107" s="343"/>
      <c r="DR107" s="343"/>
      <c r="DS107" s="343"/>
      <c r="DT107" s="343"/>
      <c r="DU107" s="343"/>
      <c r="DV107" s="343"/>
      <c r="DW107" s="344"/>
      <c r="DX107" s="344"/>
      <c r="DY107" s="344"/>
      <c r="DZ107" s="344"/>
      <c r="EA107" s="343"/>
      <c r="EB107" s="343"/>
      <c r="ED107" s="331"/>
    </row>
    <row r="108" spans="1:138">
      <c r="B108" s="340" t="s">
        <v>412</v>
      </c>
      <c r="C108" s="1462" t="s">
        <v>429</v>
      </c>
      <c r="D108" s="1293" t="s">
        <v>442</v>
      </c>
      <c r="E108" s="1251" t="s">
        <v>431</v>
      </c>
      <c r="F108" s="1252" t="s">
        <v>409</v>
      </c>
      <c r="G108" s="1252">
        <v>4</v>
      </c>
      <c r="H108" s="1253">
        <v>1800</v>
      </c>
      <c r="I108" s="1254" t="s">
        <v>430</v>
      </c>
      <c r="J108" s="1254">
        <v>90.26</v>
      </c>
      <c r="K108" s="1252">
        <v>400.5</v>
      </c>
      <c r="L108" s="1252">
        <v>2</v>
      </c>
      <c r="M108" s="1252">
        <v>1.7849999999999999</v>
      </c>
      <c r="N108" s="1238"/>
      <c r="O108" s="1238">
        <v>19.87</v>
      </c>
      <c r="P108" s="1238">
        <v>196202</v>
      </c>
      <c r="Q108" s="1238">
        <v>266.77</v>
      </c>
      <c r="R108" s="1238">
        <v>6.53</v>
      </c>
      <c r="S108" s="1235">
        <v>0.3</v>
      </c>
      <c r="T108" s="1232">
        <v>-0.5</v>
      </c>
      <c r="U108" s="1238">
        <v>720.1</v>
      </c>
      <c r="V108" s="1238" t="s">
        <v>412</v>
      </c>
      <c r="W108" s="1238">
        <v>191928</v>
      </c>
      <c r="X108" s="1238">
        <v>394.3</v>
      </c>
      <c r="Y108" s="1238">
        <v>4.59</v>
      </c>
      <c r="Z108" s="1235">
        <v>0.3</v>
      </c>
      <c r="AA108" s="1232">
        <v>-0.5</v>
      </c>
      <c r="AB108" s="1238">
        <v>800.64</v>
      </c>
      <c r="AC108" s="1238">
        <v>18.02</v>
      </c>
      <c r="AD108" s="1238"/>
      <c r="AE108" s="1238">
        <v>12.4</v>
      </c>
      <c r="AF108" s="1238"/>
      <c r="AG108" s="1238"/>
      <c r="AH108" s="1238"/>
      <c r="AI108" s="1238">
        <v>13.54</v>
      </c>
      <c r="AJ108" s="1241" t="s">
        <v>422</v>
      </c>
      <c r="AK108" s="1285">
        <v>111.4</v>
      </c>
      <c r="AL108" s="1286">
        <v>182180</v>
      </c>
      <c r="AM108" s="1285">
        <v>111.4</v>
      </c>
      <c r="AN108" s="1292">
        <v>182180</v>
      </c>
      <c r="AP108" s="1282"/>
      <c r="AR108" s="137">
        <f t="shared" si="50"/>
        <v>224.36974789915968</v>
      </c>
      <c r="AS108" s="137">
        <f t="shared" si="51"/>
        <v>0.91580502215657322</v>
      </c>
      <c r="BG108" s="1177"/>
      <c r="BH108" s="1177"/>
      <c r="BI108" s="1177"/>
      <c r="BJ108" s="1177"/>
      <c r="BK108" s="1177"/>
      <c r="BL108" s="1177"/>
      <c r="BM108" s="1177"/>
      <c r="BN108" s="1177"/>
      <c r="BO108" s="1177"/>
      <c r="BP108" s="1177"/>
      <c r="BQ108" s="1177"/>
      <c r="BR108" s="1177"/>
      <c r="BS108" s="1177"/>
      <c r="BT108" s="1177"/>
      <c r="BU108" s="1177"/>
      <c r="BV108" s="1177"/>
      <c r="BW108" s="1177"/>
      <c r="BX108" s="1177"/>
      <c r="BY108" s="1177"/>
      <c r="BZ108" s="1177"/>
      <c r="CA108" s="1177"/>
      <c r="CB108" s="1177"/>
      <c r="CC108" s="1177"/>
      <c r="CD108" s="1177"/>
      <c r="CE108" s="1177"/>
      <c r="CF108" s="1177"/>
      <c r="CG108" s="1177"/>
      <c r="CH108" s="1177"/>
      <c r="CI108" s="1177"/>
      <c r="CJ108" s="1177"/>
      <c r="CK108" s="1177"/>
      <c r="CL108" s="1177"/>
      <c r="CM108" s="1177"/>
      <c r="CN108" s="1177"/>
      <c r="CO108" s="1177"/>
      <c r="CP108" s="1177"/>
      <c r="CQ108" s="1177"/>
      <c r="CR108" s="1177"/>
      <c r="CS108" s="1177"/>
      <c r="CT108" s="1177"/>
      <c r="CU108" s="1177"/>
      <c r="CV108" s="1177"/>
      <c r="CW108" s="1177"/>
      <c r="CX108" s="1177"/>
      <c r="CY108" s="1177"/>
      <c r="CZ108" s="1177"/>
      <c r="DA108" s="1177"/>
      <c r="DB108" s="1177"/>
      <c r="DC108" s="1177"/>
      <c r="DX108" s="331"/>
      <c r="DY108" s="331"/>
      <c r="DZ108" s="331"/>
      <c r="EA108" s="331"/>
      <c r="ED108" s="331"/>
    </row>
    <row r="109" spans="1:138">
      <c r="B109" s="340" t="s">
        <v>412</v>
      </c>
      <c r="C109" s="1463"/>
      <c r="D109" s="1293" t="s">
        <v>442</v>
      </c>
      <c r="E109" s="999" t="s">
        <v>432</v>
      </c>
      <c r="F109" s="325" t="s">
        <v>409</v>
      </c>
      <c r="G109" s="325">
        <v>4</v>
      </c>
      <c r="H109" s="889">
        <v>1800</v>
      </c>
      <c r="I109" s="151" t="s">
        <v>430</v>
      </c>
      <c r="J109" s="325">
        <v>80.209999999999994</v>
      </c>
      <c r="K109" s="325">
        <v>301</v>
      </c>
      <c r="L109" s="325">
        <v>2</v>
      </c>
      <c r="M109" s="325">
        <v>1.8</v>
      </c>
      <c r="N109" s="142"/>
      <c r="O109" s="142">
        <v>19.78</v>
      </c>
      <c r="P109" s="142">
        <v>196202</v>
      </c>
      <c r="Q109" s="142">
        <v>266.77</v>
      </c>
      <c r="R109" s="142">
        <v>6.53</v>
      </c>
      <c r="S109" s="1222">
        <v>0.3</v>
      </c>
      <c r="T109" s="1226">
        <v>-0.5</v>
      </c>
      <c r="U109" s="142">
        <v>720.1</v>
      </c>
      <c r="V109" s="142" t="s">
        <v>412</v>
      </c>
      <c r="W109" s="142">
        <v>191928</v>
      </c>
      <c r="X109" s="142">
        <v>394.3</v>
      </c>
      <c r="Y109" s="142">
        <v>4.59</v>
      </c>
      <c r="Z109" s="1222">
        <v>0.3</v>
      </c>
      <c r="AA109" s="1226">
        <v>-0.5</v>
      </c>
      <c r="AB109" s="142">
        <v>800.64</v>
      </c>
      <c r="AC109" s="142">
        <v>14.82</v>
      </c>
      <c r="AD109" s="142"/>
      <c r="AE109" s="142">
        <v>11.25</v>
      </c>
      <c r="AF109" s="142"/>
      <c r="AG109" s="142"/>
      <c r="AH109" s="142"/>
      <c r="AI109" s="142">
        <v>13.56</v>
      </c>
      <c r="AJ109" s="150" t="s">
        <v>422</v>
      </c>
      <c r="AK109" s="1287">
        <v>171.2</v>
      </c>
      <c r="AL109" s="339">
        <v>107358</v>
      </c>
      <c r="AM109" s="339">
        <v>178.6</v>
      </c>
      <c r="AN109" s="1290">
        <v>152288</v>
      </c>
      <c r="AP109" s="1282" t="s">
        <v>434</v>
      </c>
      <c r="AR109" s="137">
        <f t="shared" si="50"/>
        <v>167.22222222222223</v>
      </c>
      <c r="AS109" s="137">
        <f t="shared" si="51"/>
        <v>0.82964601769911506</v>
      </c>
      <c r="BG109" s="1177"/>
      <c r="BH109" s="1177"/>
      <c r="BI109" s="1177"/>
      <c r="BJ109" s="1177"/>
      <c r="BK109" s="1177"/>
      <c r="BL109" s="1177"/>
      <c r="BM109" s="1177"/>
      <c r="BN109" s="1177"/>
      <c r="BO109" s="1177"/>
      <c r="BP109" s="1177"/>
      <c r="BQ109" s="1177"/>
      <c r="BR109" s="1177"/>
      <c r="BS109" s="1177"/>
      <c r="BT109" s="1177"/>
      <c r="BU109" s="1177"/>
      <c r="BV109" s="1177"/>
      <c r="BW109" s="1177"/>
      <c r="BX109" s="1177"/>
      <c r="BY109" s="1177"/>
      <c r="BZ109" s="1177"/>
      <c r="CA109" s="1177"/>
      <c r="CB109" s="1177"/>
      <c r="CC109" s="1177"/>
      <c r="CD109" s="1177"/>
      <c r="CE109" s="1177"/>
      <c r="CF109" s="1177"/>
      <c r="CG109" s="1177"/>
      <c r="CH109" s="1177"/>
      <c r="CI109" s="1177"/>
      <c r="CJ109" s="1177"/>
      <c r="CK109" s="1177"/>
      <c r="CL109" s="1177"/>
      <c r="CM109" s="1177"/>
      <c r="CN109" s="1177"/>
      <c r="CO109" s="1177"/>
      <c r="CP109" s="1177"/>
      <c r="CQ109" s="1177"/>
      <c r="CR109" s="1177"/>
      <c r="CS109" s="1177"/>
      <c r="CT109" s="1177"/>
      <c r="CU109" s="1177"/>
      <c r="CV109" s="1177"/>
      <c r="CW109" s="1177"/>
      <c r="CX109" s="1177"/>
      <c r="CY109" s="1177"/>
      <c r="CZ109" s="1177"/>
      <c r="DA109" s="1177"/>
      <c r="DB109" s="1177"/>
      <c r="DC109" s="1177"/>
      <c r="DX109" s="331"/>
      <c r="DY109" s="331"/>
      <c r="DZ109" s="331"/>
      <c r="EA109" s="331"/>
      <c r="ED109" s="331"/>
    </row>
    <row r="110" spans="1:138" ht="13.9" thickBot="1">
      <c r="B110" s="340" t="s">
        <v>412</v>
      </c>
      <c r="C110" s="1464"/>
      <c r="D110" s="1293" t="s">
        <v>442</v>
      </c>
      <c r="E110" s="1255" t="s">
        <v>433</v>
      </c>
      <c r="F110" s="904" t="s">
        <v>409</v>
      </c>
      <c r="G110" s="904">
        <v>4</v>
      </c>
      <c r="H110" s="889">
        <v>1800</v>
      </c>
      <c r="I110" s="260" t="s">
        <v>430</v>
      </c>
      <c r="J110" s="904">
        <v>50.41</v>
      </c>
      <c r="K110" s="904">
        <v>250</v>
      </c>
      <c r="L110" s="1245">
        <v>2</v>
      </c>
      <c r="M110" s="1245">
        <v>1.7949999999999999</v>
      </c>
      <c r="N110" s="1245"/>
      <c r="O110" s="1245">
        <v>19.97</v>
      </c>
      <c r="P110" s="1245">
        <v>196202</v>
      </c>
      <c r="Q110" s="1245">
        <v>266.77</v>
      </c>
      <c r="R110" s="1245">
        <v>6.53</v>
      </c>
      <c r="S110" s="1222">
        <v>0.3</v>
      </c>
      <c r="T110" s="1243">
        <v>-0.5</v>
      </c>
      <c r="U110" s="1245">
        <v>720.1</v>
      </c>
      <c r="V110" s="1245" t="s">
        <v>412</v>
      </c>
      <c r="W110" s="1245">
        <v>191928</v>
      </c>
      <c r="X110" s="1245">
        <v>394.3</v>
      </c>
      <c r="Y110" s="1245">
        <v>4.59</v>
      </c>
      <c r="Z110" s="1244">
        <v>0.3</v>
      </c>
      <c r="AA110" s="1243">
        <v>-0.5</v>
      </c>
      <c r="AB110" s="1245">
        <v>800.64</v>
      </c>
      <c r="AC110" s="1245">
        <v>11.67</v>
      </c>
      <c r="AD110" s="1245"/>
      <c r="AE110" s="1245">
        <v>9.6</v>
      </c>
      <c r="AF110" s="1245"/>
      <c r="AG110" s="1245"/>
      <c r="AH110" s="1245"/>
      <c r="AI110" s="1245">
        <v>8.6319999999999997</v>
      </c>
      <c r="AJ110" s="1246" t="s">
        <v>423</v>
      </c>
      <c r="AK110" s="1288">
        <v>206.4</v>
      </c>
      <c r="AL110" s="1289">
        <v>58996</v>
      </c>
      <c r="AM110" s="1289">
        <v>236.9</v>
      </c>
      <c r="AN110" s="1291">
        <v>111782</v>
      </c>
      <c r="AP110" s="1282" t="s">
        <v>436</v>
      </c>
      <c r="AR110" s="137">
        <f t="shared" si="50"/>
        <v>139.27576601671311</v>
      </c>
      <c r="AS110" s="137">
        <f t="shared" si="51"/>
        <v>1.1121408711770158</v>
      </c>
      <c r="BG110" s="1177"/>
      <c r="BH110" s="1177"/>
      <c r="BI110" s="1177"/>
      <c r="BJ110" s="1177"/>
      <c r="BK110" s="1177"/>
      <c r="BL110" s="1177"/>
      <c r="BM110" s="1177"/>
      <c r="BN110" s="1177"/>
      <c r="BO110" s="1177"/>
      <c r="BP110" s="1177"/>
      <c r="BQ110" s="1177"/>
      <c r="BR110" s="1177"/>
      <c r="BS110" s="1177"/>
      <c r="BT110" s="1177"/>
      <c r="BU110" s="1177"/>
      <c r="BV110" s="1177"/>
      <c r="BW110" s="1177"/>
      <c r="BX110" s="1177"/>
      <c r="BY110" s="1177"/>
      <c r="BZ110" s="1177"/>
      <c r="CA110" s="1177"/>
      <c r="CB110" s="1177"/>
      <c r="CC110" s="1177"/>
      <c r="CD110" s="1177"/>
      <c r="CE110" s="1177"/>
      <c r="CF110" s="1177"/>
      <c r="CG110" s="1177"/>
      <c r="CH110" s="1177"/>
      <c r="CI110" s="1177"/>
      <c r="CJ110" s="1177"/>
      <c r="CK110" s="1177"/>
      <c r="CL110" s="1177"/>
      <c r="CM110" s="1177"/>
      <c r="CN110" s="1177"/>
      <c r="CO110" s="1177"/>
      <c r="CP110" s="1177"/>
      <c r="CQ110" s="1177"/>
      <c r="CR110" s="1177"/>
      <c r="CS110" s="1177"/>
      <c r="CT110" s="1177"/>
      <c r="CU110" s="1177"/>
      <c r="CV110" s="1177"/>
      <c r="CW110" s="1177"/>
      <c r="CX110" s="1177"/>
      <c r="CY110" s="1177"/>
      <c r="CZ110" s="1177"/>
      <c r="DA110" s="1177"/>
      <c r="DB110" s="1177"/>
      <c r="DC110" s="1177"/>
      <c r="DX110" s="331"/>
      <c r="DY110" s="331"/>
      <c r="DZ110" s="331"/>
      <c r="EA110" s="331"/>
      <c r="ED110" s="331"/>
    </row>
    <row r="111" spans="1:138">
      <c r="B111" s="340" t="s">
        <v>412</v>
      </c>
      <c r="C111" s="1553" t="s">
        <v>462</v>
      </c>
      <c r="D111" s="325"/>
      <c r="E111" s="1294" t="s">
        <v>443</v>
      </c>
      <c r="F111" s="325" t="s">
        <v>459</v>
      </c>
      <c r="G111" s="325">
        <v>4</v>
      </c>
      <c r="H111" s="1295">
        <v>990</v>
      </c>
      <c r="I111" s="115" t="s">
        <v>411</v>
      </c>
      <c r="J111" s="1295">
        <v>69.900000000000006</v>
      </c>
      <c r="K111" s="1295">
        <v>54.9</v>
      </c>
      <c r="L111" s="1283">
        <v>0.1</v>
      </c>
      <c r="M111" s="1295">
        <v>4.09</v>
      </c>
      <c r="N111" s="1283"/>
      <c r="O111" s="1283"/>
      <c r="P111" s="1295">
        <v>67000</v>
      </c>
      <c r="Q111" s="1295">
        <v>207</v>
      </c>
      <c r="R111" s="1295">
        <v>16</v>
      </c>
      <c r="S111" s="1283">
        <v>0.3</v>
      </c>
      <c r="T111" s="1283">
        <v>-0.5</v>
      </c>
      <c r="U111" s="1295">
        <v>222</v>
      </c>
      <c r="V111" s="1283" t="s">
        <v>458</v>
      </c>
      <c r="W111" s="1283"/>
      <c r="X111" s="1283"/>
      <c r="Y111" s="1283"/>
      <c r="Z111" s="1283"/>
      <c r="AA111" s="1283"/>
      <c r="AB111" s="1283"/>
      <c r="AC111" s="1297">
        <v>4.72</v>
      </c>
      <c r="AD111" s="999"/>
      <c r="AE111" s="999">
        <v>4</v>
      </c>
      <c r="AF111" s="999"/>
      <c r="AG111" s="999"/>
      <c r="AH111" s="999"/>
      <c r="AI111" s="999">
        <v>4.0076107723641599</v>
      </c>
      <c r="AJ111" s="999" t="s">
        <v>423</v>
      </c>
      <c r="AK111" s="331">
        <v>214.88798868721199</v>
      </c>
      <c r="AL111" s="331">
        <v>395.69424693286498</v>
      </c>
      <c r="AN111" s="339"/>
      <c r="AR111" s="137">
        <f t="shared" si="50"/>
        <v>13.422982885085574</v>
      </c>
      <c r="AS111" s="137">
        <f t="shared" si="51"/>
        <v>0.99810092027483244</v>
      </c>
      <c r="BE111" s="1177"/>
      <c r="BF111" s="1177"/>
      <c r="BG111" s="1177"/>
      <c r="BH111" s="1177"/>
      <c r="BI111" s="1177"/>
      <c r="BJ111" s="1177"/>
      <c r="BK111" s="1177"/>
      <c r="BL111" s="1177"/>
      <c r="BM111" s="1177"/>
      <c r="BN111" s="1177"/>
      <c r="BO111" s="1177"/>
      <c r="BP111" s="1177"/>
      <c r="BQ111" s="1177"/>
      <c r="BR111" s="1177"/>
      <c r="BS111" s="1177"/>
      <c r="BT111" s="1177"/>
      <c r="BU111" s="1177"/>
      <c r="BV111" s="1177"/>
      <c r="BW111" s="1177"/>
      <c r="BX111" s="1177"/>
      <c r="BY111" s="1177"/>
      <c r="BZ111" s="1177"/>
      <c r="CA111" s="1177"/>
      <c r="CB111" s="1177"/>
      <c r="CC111" s="1177"/>
      <c r="CD111" s="1177"/>
      <c r="CE111" s="1177"/>
      <c r="CF111" s="1177"/>
      <c r="CG111" s="1177"/>
      <c r="CH111" s="1177"/>
      <c r="CI111" s="1177"/>
      <c r="CJ111" s="1177"/>
      <c r="CK111" s="1177"/>
      <c r="CL111" s="1177"/>
      <c r="CM111" s="1177"/>
      <c r="CN111" s="1177"/>
      <c r="CO111" s="1177"/>
      <c r="CP111" s="1177"/>
      <c r="CQ111" s="1177"/>
      <c r="CR111" s="1177"/>
      <c r="CS111" s="1177"/>
      <c r="CT111" s="1177"/>
      <c r="CU111" s="1177"/>
      <c r="CV111" s="1177"/>
      <c r="CW111" s="1177"/>
      <c r="CX111" s="1177"/>
      <c r="CY111" s="1177"/>
      <c r="CZ111" s="1177"/>
      <c r="DA111" s="1177"/>
      <c r="DX111" s="331"/>
      <c r="DY111" s="331"/>
      <c r="DZ111" s="331"/>
      <c r="EA111" s="331"/>
      <c r="ED111" s="331"/>
    </row>
    <row r="112" spans="1:138">
      <c r="B112" s="340" t="s">
        <v>412</v>
      </c>
      <c r="C112" s="1554"/>
      <c r="D112" s="327"/>
      <c r="E112" s="1294" t="s">
        <v>444</v>
      </c>
      <c r="F112" s="325" t="s">
        <v>459</v>
      </c>
      <c r="G112" s="325">
        <v>4</v>
      </c>
      <c r="H112" s="1295">
        <v>993.1</v>
      </c>
      <c r="I112" s="114" t="s">
        <v>411</v>
      </c>
      <c r="J112" s="1295">
        <v>54.9</v>
      </c>
      <c r="K112" s="1295">
        <v>69.900000000000006</v>
      </c>
      <c r="L112" s="1283">
        <v>0.1</v>
      </c>
      <c r="M112" s="1295">
        <v>4.0999999999999996</v>
      </c>
      <c r="N112" s="1283"/>
      <c r="O112" s="1283"/>
      <c r="P112" s="1295">
        <v>67000</v>
      </c>
      <c r="Q112" s="1295">
        <v>207</v>
      </c>
      <c r="R112" s="1295">
        <v>16</v>
      </c>
      <c r="S112" s="1283">
        <v>0.3</v>
      </c>
      <c r="T112" s="1283">
        <v>-0.5</v>
      </c>
      <c r="U112" s="1295">
        <v>222</v>
      </c>
      <c r="V112" s="1283" t="s">
        <v>458</v>
      </c>
      <c r="W112" s="1283"/>
      <c r="X112" s="1283"/>
      <c r="Y112" s="1283"/>
      <c r="Z112" s="1283"/>
      <c r="AA112" s="1283"/>
      <c r="AB112" s="1283"/>
      <c r="AC112" s="1295">
        <v>6.49</v>
      </c>
      <c r="AD112" s="999"/>
      <c r="AE112" s="999">
        <v>5.0999999999999996</v>
      </c>
      <c r="AF112" s="999"/>
      <c r="AG112" s="999"/>
      <c r="AH112" s="999"/>
      <c r="AI112" s="999">
        <v>4.7049049958774596</v>
      </c>
      <c r="AJ112" s="999" t="s">
        <v>423</v>
      </c>
      <c r="AK112" s="339">
        <v>214.24343108798001</v>
      </c>
      <c r="AL112" s="331">
        <v>511.607238360726</v>
      </c>
      <c r="AR112" s="137">
        <f t="shared" si="50"/>
        <v>17.04878048780488</v>
      </c>
      <c r="AS112" s="137">
        <f t="shared" si="51"/>
        <v>1.0839751290342166</v>
      </c>
      <c r="BE112" s="1177"/>
      <c r="BF112" s="1177"/>
      <c r="BG112" s="1177"/>
      <c r="BH112" s="1177"/>
      <c r="BI112" s="1177"/>
      <c r="BJ112" s="1177"/>
      <c r="BK112" s="1177"/>
      <c r="BL112" s="1177"/>
      <c r="BM112" s="1177"/>
      <c r="BN112" s="1177"/>
      <c r="BO112" s="1177"/>
      <c r="BP112" s="1177"/>
      <c r="BQ112" s="1177"/>
      <c r="BR112" s="1177"/>
      <c r="BS112" s="1177"/>
      <c r="BT112" s="1177"/>
      <c r="BU112" s="1177"/>
      <c r="BV112" s="1177"/>
      <c r="BW112" s="1177"/>
      <c r="BX112" s="1177"/>
      <c r="BY112" s="1177"/>
      <c r="BZ112" s="1177"/>
      <c r="CA112" s="1177"/>
      <c r="CB112" s="1177"/>
      <c r="CC112" s="1177"/>
      <c r="CD112" s="1177"/>
      <c r="CE112" s="1177"/>
      <c r="CF112" s="1177"/>
      <c r="CG112" s="1177"/>
      <c r="CH112" s="1177"/>
      <c r="CI112" s="1177"/>
      <c r="CJ112" s="1177"/>
      <c r="CK112" s="1177"/>
      <c r="CL112" s="1177"/>
      <c r="CM112" s="1177"/>
      <c r="CN112" s="1177"/>
      <c r="CO112" s="1177"/>
      <c r="CP112" s="1177"/>
      <c r="CQ112" s="1177"/>
      <c r="CR112" s="1177"/>
      <c r="CS112" s="1177"/>
      <c r="CT112" s="1177"/>
      <c r="CU112" s="1177"/>
      <c r="CV112" s="1177"/>
      <c r="CW112" s="1177"/>
      <c r="CX112" s="1177"/>
      <c r="CY112" s="1177"/>
      <c r="CZ112" s="1177"/>
      <c r="DA112" s="1177"/>
      <c r="DX112" s="331"/>
      <c r="DY112" s="331"/>
      <c r="DZ112" s="331"/>
      <c r="EA112" s="331"/>
      <c r="ED112" s="331"/>
    </row>
    <row r="113" spans="2:135">
      <c r="B113" s="340" t="s">
        <v>412</v>
      </c>
      <c r="C113" s="1554"/>
      <c r="D113" s="327"/>
      <c r="E113" s="1294" t="s">
        <v>445</v>
      </c>
      <c r="F113" s="325" t="s">
        <v>459</v>
      </c>
      <c r="G113" s="325">
        <v>4</v>
      </c>
      <c r="H113" s="1295">
        <v>993.8</v>
      </c>
      <c r="I113" s="114" t="s">
        <v>411</v>
      </c>
      <c r="J113" s="1295">
        <v>94.7</v>
      </c>
      <c r="K113" s="1295">
        <v>49.6</v>
      </c>
      <c r="L113" s="1283">
        <v>0.1</v>
      </c>
      <c r="M113" s="1295">
        <v>10.35</v>
      </c>
      <c r="N113" s="1283"/>
      <c r="O113" s="1283"/>
      <c r="P113" s="1295">
        <v>68000</v>
      </c>
      <c r="Q113" s="1295">
        <v>229</v>
      </c>
      <c r="R113" s="1295">
        <v>11</v>
      </c>
      <c r="S113" s="1283">
        <v>0.3</v>
      </c>
      <c r="T113" s="1283">
        <v>-0.5</v>
      </c>
      <c r="U113" s="1295">
        <v>243</v>
      </c>
      <c r="V113" s="1283" t="s">
        <v>458</v>
      </c>
      <c r="W113" s="1283"/>
      <c r="X113" s="1283"/>
      <c r="Y113" s="1283"/>
      <c r="Z113" s="1283"/>
      <c r="AA113" s="1283"/>
      <c r="AB113" s="1283"/>
      <c r="AC113" s="1298">
        <v>10.35</v>
      </c>
      <c r="AD113" s="999"/>
      <c r="AE113" s="999">
        <v>9.4</v>
      </c>
      <c r="AF113" s="999"/>
      <c r="AG113" s="999"/>
      <c r="AH113" s="999"/>
      <c r="AI113" s="999">
        <v>9.9297761621372906</v>
      </c>
      <c r="AJ113" s="999" t="s">
        <v>461</v>
      </c>
      <c r="AK113" s="339">
        <v>237.412444152642</v>
      </c>
      <c r="AL113" s="331">
        <v>293.47151374729498</v>
      </c>
      <c r="AR113" s="137">
        <f t="shared" si="50"/>
        <v>4.7922705314009661</v>
      </c>
      <c r="AS113" s="137">
        <f t="shared" si="51"/>
        <v>0.94664772362569949</v>
      </c>
      <c r="BE113" s="1177"/>
      <c r="BF113" s="1177"/>
      <c r="BG113" s="1177"/>
      <c r="BH113" s="1177"/>
      <c r="BI113" s="1177"/>
      <c r="BJ113" s="1177"/>
      <c r="BK113" s="1177"/>
      <c r="BL113" s="1177"/>
      <c r="BM113" s="1177"/>
      <c r="BN113" s="1177"/>
      <c r="BO113" s="1177"/>
      <c r="BP113" s="1177"/>
      <c r="BQ113" s="1177"/>
      <c r="BR113" s="1177"/>
      <c r="BS113" s="1177"/>
      <c r="BT113" s="1177"/>
      <c r="BU113" s="1177"/>
      <c r="BV113" s="1177"/>
      <c r="BW113" s="1177"/>
      <c r="BX113" s="1177"/>
      <c r="BY113" s="1177"/>
      <c r="BZ113" s="1177"/>
      <c r="CA113" s="1177"/>
      <c r="CB113" s="1177"/>
      <c r="CC113" s="1177"/>
      <c r="CD113" s="1177"/>
      <c r="CE113" s="1177"/>
      <c r="CF113" s="1177"/>
      <c r="CG113" s="1177"/>
      <c r="CH113" s="1177"/>
      <c r="CI113" s="1177"/>
      <c r="CJ113" s="1177"/>
      <c r="CK113" s="1177"/>
      <c r="CL113" s="1177"/>
      <c r="CM113" s="1177"/>
      <c r="CN113" s="1177"/>
      <c r="CO113" s="1177"/>
      <c r="CP113" s="1177"/>
      <c r="CQ113" s="1177"/>
      <c r="CR113" s="1177"/>
      <c r="CS113" s="1177"/>
      <c r="CT113" s="1177"/>
      <c r="CU113" s="1177"/>
      <c r="CV113" s="1177"/>
      <c r="CW113" s="1177"/>
      <c r="CX113" s="1177"/>
      <c r="CY113" s="1177"/>
      <c r="CZ113" s="1177"/>
      <c r="DA113" s="1177"/>
      <c r="DX113" s="331"/>
      <c r="DY113" s="331"/>
      <c r="DZ113" s="331"/>
      <c r="EA113" s="331"/>
      <c r="ED113" s="331"/>
    </row>
    <row r="114" spans="2:135">
      <c r="B114" s="340" t="s">
        <v>412</v>
      </c>
      <c r="C114" s="1554"/>
      <c r="D114" s="327"/>
      <c r="E114" s="1294" t="s">
        <v>446</v>
      </c>
      <c r="F114" s="325" t="s">
        <v>459</v>
      </c>
      <c r="G114" s="325">
        <v>4</v>
      </c>
      <c r="H114" s="1295">
        <v>988.3</v>
      </c>
      <c r="I114" s="114" t="s">
        <v>411</v>
      </c>
      <c r="J114" s="1295">
        <v>49.6</v>
      </c>
      <c r="K114" s="1295">
        <v>94.7</v>
      </c>
      <c r="L114" s="1283">
        <v>0.1</v>
      </c>
      <c r="M114" s="1295">
        <v>10.37</v>
      </c>
      <c r="N114" s="1283"/>
      <c r="O114" s="1283"/>
      <c r="P114" s="1295">
        <v>68000</v>
      </c>
      <c r="Q114" s="1295">
        <v>229</v>
      </c>
      <c r="R114" s="1295">
        <v>11</v>
      </c>
      <c r="S114" s="1283">
        <v>0.3</v>
      </c>
      <c r="T114" s="1283">
        <v>-0.5</v>
      </c>
      <c r="U114" s="1295">
        <v>243</v>
      </c>
      <c r="V114" s="1283" t="s">
        <v>458</v>
      </c>
      <c r="W114" s="1283"/>
      <c r="X114" s="1283"/>
      <c r="Y114" s="1283"/>
      <c r="Z114" s="1283"/>
      <c r="AA114" s="1283"/>
      <c r="AB114" s="1283"/>
      <c r="AC114" s="1298">
        <v>18.04</v>
      </c>
      <c r="AD114" s="999"/>
      <c r="AE114" s="999">
        <v>14.8</v>
      </c>
      <c r="AF114" s="999"/>
      <c r="AG114" s="999"/>
      <c r="AH114" s="999"/>
      <c r="AI114" s="999">
        <v>15.9750338705554</v>
      </c>
      <c r="AJ114" s="999" t="s">
        <v>461</v>
      </c>
      <c r="AK114" s="339">
        <v>235.66316978143101</v>
      </c>
      <c r="AL114" s="331">
        <v>610.17532181901902</v>
      </c>
      <c r="AR114" s="137">
        <f t="shared" si="50"/>
        <v>9.1321118611378989</v>
      </c>
      <c r="AS114" s="137">
        <f t="shared" si="51"/>
        <v>0.92644561006401505</v>
      </c>
      <c r="BE114" s="1177"/>
      <c r="BF114" s="1177"/>
      <c r="BG114" s="1177"/>
      <c r="BH114" s="1177"/>
      <c r="BI114" s="1177"/>
      <c r="BJ114" s="1177"/>
      <c r="BK114" s="1177"/>
      <c r="BL114" s="1177"/>
      <c r="BM114" s="1177"/>
      <c r="BN114" s="1177"/>
      <c r="BO114" s="1177"/>
      <c r="BP114" s="1177"/>
      <c r="BQ114" s="1177"/>
      <c r="BR114" s="1177"/>
      <c r="BS114" s="1177"/>
      <c r="BT114" s="1177"/>
      <c r="BU114" s="1177"/>
      <c r="BV114" s="1177"/>
      <c r="BW114" s="1177"/>
      <c r="BX114" s="1177"/>
      <c r="BY114" s="1177"/>
      <c r="BZ114" s="1177"/>
      <c r="CA114" s="1177"/>
      <c r="CB114" s="1177"/>
      <c r="CC114" s="1177"/>
      <c r="CD114" s="1177"/>
      <c r="CE114" s="1177"/>
      <c r="CF114" s="1177"/>
      <c r="CG114" s="1177"/>
      <c r="CH114" s="1177"/>
      <c r="CI114" s="1177"/>
      <c r="CJ114" s="1177"/>
      <c r="CK114" s="1177"/>
      <c r="CL114" s="1177"/>
      <c r="CM114" s="1177"/>
      <c r="CN114" s="1177"/>
      <c r="CO114" s="1177"/>
      <c r="CP114" s="1177"/>
      <c r="CQ114" s="1177"/>
      <c r="CR114" s="1177"/>
      <c r="CS114" s="1177"/>
      <c r="CT114" s="1177"/>
      <c r="CU114" s="1177"/>
      <c r="CV114" s="1177"/>
      <c r="CW114" s="1177"/>
      <c r="CX114" s="1177"/>
      <c r="CY114" s="1177"/>
      <c r="CZ114" s="1177"/>
      <c r="DA114" s="1177"/>
      <c r="DX114" s="331"/>
      <c r="DY114" s="331"/>
      <c r="DZ114" s="331"/>
      <c r="EA114" s="331"/>
      <c r="ED114" s="331"/>
    </row>
    <row r="115" spans="2:135">
      <c r="B115" s="340" t="s">
        <v>412</v>
      </c>
      <c r="C115" s="1554"/>
      <c r="D115" s="327"/>
      <c r="E115" s="1294" t="s">
        <v>447</v>
      </c>
      <c r="F115" s="325" t="s">
        <v>459</v>
      </c>
      <c r="G115" s="325">
        <v>4</v>
      </c>
      <c r="H115" s="1295">
        <v>991.2</v>
      </c>
      <c r="I115" s="114" t="s">
        <v>411</v>
      </c>
      <c r="J115" s="1295">
        <v>63.9</v>
      </c>
      <c r="K115" s="1295">
        <v>63.9</v>
      </c>
      <c r="L115" s="1283">
        <v>0.1</v>
      </c>
      <c r="M115" s="1295">
        <v>2.86</v>
      </c>
      <c r="N115" s="1283"/>
      <c r="O115" s="1283"/>
      <c r="P115" s="1295">
        <v>67000</v>
      </c>
      <c r="Q115" s="1295">
        <v>232</v>
      </c>
      <c r="R115" s="1295">
        <v>10</v>
      </c>
      <c r="S115" s="1283">
        <v>0.3</v>
      </c>
      <c r="T115" s="1283">
        <v>-0.5</v>
      </c>
      <c r="U115" s="1295">
        <v>245</v>
      </c>
      <c r="V115" s="1283" t="s">
        <v>458</v>
      </c>
      <c r="W115" s="1283"/>
      <c r="X115" s="1283"/>
      <c r="Y115" s="1283"/>
      <c r="Z115" s="1283"/>
      <c r="AA115" s="1283"/>
      <c r="AB115" s="1283"/>
      <c r="AC115" s="1298">
        <v>3.59</v>
      </c>
      <c r="AD115" s="999"/>
      <c r="AE115" s="999">
        <v>3.4</v>
      </c>
      <c r="AF115" s="999"/>
      <c r="AG115" s="999"/>
      <c r="AH115" s="999"/>
      <c r="AI115" s="999">
        <v>3.7019845226770798</v>
      </c>
      <c r="AJ115" s="999" t="s">
        <v>422</v>
      </c>
      <c r="AK115" s="339">
        <v>238.606709789831</v>
      </c>
      <c r="AL115" s="331">
        <v>507.72172581030298</v>
      </c>
      <c r="AR115" s="137">
        <f t="shared" si="50"/>
        <v>22.342657342657343</v>
      </c>
      <c r="AS115" s="137">
        <f t="shared" si="51"/>
        <v>0.9184263140952571</v>
      </c>
      <c r="BE115" s="1177"/>
      <c r="BF115" s="1177"/>
      <c r="BG115" s="1177"/>
      <c r="BH115" s="1177"/>
      <c r="BI115" s="1177"/>
      <c r="BJ115" s="1177"/>
      <c r="BK115" s="1177"/>
      <c r="BL115" s="1177"/>
      <c r="BM115" s="1177"/>
      <c r="BN115" s="1177"/>
      <c r="BO115" s="1177"/>
      <c r="BP115" s="1177"/>
      <c r="BQ115" s="1177"/>
      <c r="BR115" s="1177"/>
      <c r="BS115" s="1177"/>
      <c r="BT115" s="1177"/>
      <c r="BU115" s="1177"/>
      <c r="BV115" s="1177"/>
      <c r="BW115" s="1177"/>
      <c r="BX115" s="1177"/>
      <c r="BY115" s="1177"/>
      <c r="BZ115" s="1177"/>
      <c r="CA115" s="1177"/>
      <c r="CB115" s="1177"/>
      <c r="CC115" s="1177"/>
      <c r="CD115" s="1177"/>
      <c r="CE115" s="1177"/>
      <c r="CF115" s="1177"/>
      <c r="CG115" s="1177"/>
      <c r="CH115" s="1177"/>
      <c r="CI115" s="1177"/>
      <c r="CJ115" s="1177"/>
      <c r="CK115" s="1177"/>
      <c r="CL115" s="1177"/>
      <c r="CM115" s="1177"/>
      <c r="CN115" s="1177"/>
      <c r="CO115" s="1177"/>
      <c r="CP115" s="1177"/>
      <c r="CQ115" s="1177"/>
      <c r="CR115" s="1177"/>
      <c r="CS115" s="1177"/>
      <c r="CT115" s="1177"/>
      <c r="CU115" s="1177"/>
      <c r="CV115" s="1177"/>
      <c r="CW115" s="1177"/>
      <c r="CX115" s="1177"/>
      <c r="CY115" s="1177"/>
      <c r="CZ115" s="1177"/>
      <c r="DA115" s="1177"/>
      <c r="DX115" s="331"/>
      <c r="DY115" s="331"/>
      <c r="DZ115" s="331"/>
      <c r="EA115" s="331"/>
      <c r="ED115" s="331"/>
    </row>
    <row r="116" spans="2:135">
      <c r="B116" s="340" t="s">
        <v>412</v>
      </c>
      <c r="C116" s="1554"/>
      <c r="D116" s="137"/>
      <c r="E116" s="1294" t="s">
        <v>448</v>
      </c>
      <c r="F116" s="325" t="s">
        <v>459</v>
      </c>
      <c r="G116" s="325">
        <v>4</v>
      </c>
      <c r="H116" s="1295">
        <v>995.8</v>
      </c>
      <c r="I116" s="114" t="s">
        <v>411</v>
      </c>
      <c r="J116" s="1295">
        <v>120</v>
      </c>
      <c r="K116" s="1295">
        <v>112</v>
      </c>
      <c r="L116" s="1283">
        <v>0.1</v>
      </c>
      <c r="M116" s="1295">
        <v>8.92</v>
      </c>
      <c r="N116" s="1283"/>
      <c r="O116" s="1283"/>
      <c r="P116" s="1295">
        <v>65000</v>
      </c>
      <c r="Q116" s="1295">
        <v>225</v>
      </c>
      <c r="R116" s="1295">
        <v>13</v>
      </c>
      <c r="S116" s="1283">
        <v>0.3</v>
      </c>
      <c r="T116" s="1283">
        <v>-0.5</v>
      </c>
      <c r="U116" s="1295">
        <v>234</v>
      </c>
      <c r="V116" s="1283" t="s">
        <v>458</v>
      </c>
      <c r="W116" s="1283"/>
      <c r="X116" s="1283"/>
      <c r="Y116" s="1283"/>
      <c r="Z116" s="1283"/>
      <c r="AA116" s="1283"/>
      <c r="AB116" s="1283"/>
      <c r="AC116" s="1298">
        <v>38.75</v>
      </c>
      <c r="AD116" s="999"/>
      <c r="AE116" s="331">
        <v>33.799999999999997</v>
      </c>
      <c r="AF116" s="999"/>
      <c r="AG116" s="999"/>
      <c r="AH116" s="999"/>
      <c r="AI116" s="999">
        <v>33.671264674033402</v>
      </c>
      <c r="AJ116" s="999" t="s">
        <v>423</v>
      </c>
      <c r="AK116" s="339">
        <v>230.26949388657499</v>
      </c>
      <c r="AL116" s="331">
        <v>311.50897845656499</v>
      </c>
      <c r="AR116" s="137">
        <f t="shared" si="50"/>
        <v>12.556053811659194</v>
      </c>
      <c r="AS116" s="137">
        <f t="shared" si="51"/>
        <v>1.0038232993982514</v>
      </c>
      <c r="BE116" s="1177"/>
      <c r="BF116" s="1177"/>
      <c r="BG116" s="1177"/>
      <c r="BH116" s="1177"/>
      <c r="BI116" s="1177"/>
      <c r="BJ116" s="1177"/>
      <c r="BK116" s="1177"/>
      <c r="BL116" s="1177"/>
      <c r="BM116" s="1177"/>
      <c r="BN116" s="1177"/>
      <c r="BO116" s="1177"/>
      <c r="BP116" s="1177"/>
      <c r="BQ116" s="1177"/>
      <c r="BR116" s="1177"/>
      <c r="BS116" s="1177"/>
      <c r="BT116" s="1177"/>
      <c r="BU116" s="1177"/>
      <c r="BV116" s="1177"/>
      <c r="BW116" s="1177"/>
      <c r="BX116" s="1177"/>
      <c r="BY116" s="1177"/>
      <c r="BZ116" s="1177"/>
      <c r="CA116" s="1177"/>
      <c r="CB116" s="1177"/>
      <c r="CC116" s="1177"/>
      <c r="CD116" s="1177"/>
      <c r="CE116" s="1177"/>
      <c r="CF116" s="1177"/>
      <c r="CG116" s="1177"/>
      <c r="CH116" s="1177"/>
      <c r="CI116" s="1177"/>
      <c r="CJ116" s="1177"/>
      <c r="CK116" s="1177"/>
      <c r="CL116" s="1177"/>
      <c r="CM116" s="1177"/>
      <c r="CN116" s="1177"/>
      <c r="CO116" s="1177"/>
      <c r="CP116" s="1177"/>
      <c r="CQ116" s="1177"/>
      <c r="CR116" s="1177"/>
      <c r="CS116" s="1177"/>
      <c r="CT116" s="1177"/>
      <c r="CU116" s="1177"/>
      <c r="CV116" s="1177"/>
      <c r="CW116" s="1177"/>
      <c r="CX116" s="1177"/>
      <c r="CY116" s="1177"/>
      <c r="CZ116" s="1177"/>
      <c r="DA116" s="1177"/>
      <c r="DX116" s="331"/>
      <c r="EB116" s="335"/>
      <c r="ED116" s="331"/>
      <c r="EE116" s="335"/>
    </row>
    <row r="117" spans="2:135">
      <c r="B117" s="340" t="s">
        <v>412</v>
      </c>
      <c r="C117" s="1554"/>
      <c r="D117" s="137"/>
      <c r="E117" s="1294" t="s">
        <v>449</v>
      </c>
      <c r="F117" s="325" t="s">
        <v>459</v>
      </c>
      <c r="G117" s="325">
        <v>4</v>
      </c>
      <c r="H117" s="1295">
        <v>993.6</v>
      </c>
      <c r="I117" s="114" t="s">
        <v>411</v>
      </c>
      <c r="J117" s="1295">
        <v>119.8</v>
      </c>
      <c r="K117" s="1295">
        <v>69.8</v>
      </c>
      <c r="L117" s="1283">
        <v>0.1</v>
      </c>
      <c r="M117" s="1295">
        <v>10.4</v>
      </c>
      <c r="N117" s="1283"/>
      <c r="O117" s="1283"/>
      <c r="P117" s="1295">
        <v>68000</v>
      </c>
      <c r="Q117" s="1295">
        <v>226</v>
      </c>
      <c r="R117" s="1295">
        <v>10</v>
      </c>
      <c r="S117" s="1283">
        <v>0.3</v>
      </c>
      <c r="T117" s="1283">
        <v>-0.5</v>
      </c>
      <c r="U117" s="1295">
        <v>238</v>
      </c>
      <c r="V117" s="1283" t="s">
        <v>458</v>
      </c>
      <c r="W117" s="1283"/>
      <c r="X117" s="1283"/>
      <c r="Y117" s="1283"/>
      <c r="Z117" s="1283"/>
      <c r="AA117" s="1283"/>
      <c r="AB117" s="1283"/>
      <c r="AC117" s="1298">
        <v>19.66</v>
      </c>
      <c r="AD117" s="999"/>
      <c r="AE117" s="999">
        <v>17</v>
      </c>
      <c r="AF117" s="999"/>
      <c r="AG117" s="999"/>
      <c r="AH117" s="999"/>
      <c r="AI117" s="999">
        <v>19.829999999999998</v>
      </c>
      <c r="AJ117" s="999" t="s">
        <v>423</v>
      </c>
      <c r="AK117" s="339">
        <v>233.353102734092</v>
      </c>
      <c r="AL117" s="331">
        <v>272.45950102038802</v>
      </c>
      <c r="AR117" s="137">
        <f t="shared" si="50"/>
        <v>6.7115384615384608</v>
      </c>
      <c r="AS117" s="137">
        <f t="shared" si="51"/>
        <v>0.85728693898134145</v>
      </c>
      <c r="BE117" s="1177"/>
      <c r="BF117" s="1177"/>
      <c r="BG117" s="1177"/>
      <c r="BH117" s="1177"/>
      <c r="BI117" s="1177"/>
      <c r="BJ117" s="1177"/>
      <c r="BK117" s="1177"/>
      <c r="BL117" s="1177"/>
      <c r="BM117" s="1177"/>
      <c r="BN117" s="1177"/>
      <c r="BO117" s="1177"/>
      <c r="BP117" s="1177"/>
      <c r="BQ117" s="1177"/>
      <c r="BR117" s="1177"/>
      <c r="BS117" s="1177"/>
      <c r="BT117" s="1177"/>
      <c r="BU117" s="1177"/>
      <c r="BV117" s="1177"/>
      <c r="BW117" s="1177"/>
      <c r="BX117" s="1177"/>
      <c r="BY117" s="1177"/>
      <c r="BZ117" s="1177"/>
      <c r="CA117" s="1177"/>
      <c r="CB117" s="1177"/>
      <c r="CC117" s="1177"/>
      <c r="CD117" s="1177"/>
      <c r="CE117" s="1177"/>
      <c r="CF117" s="1177"/>
      <c r="CG117" s="1177"/>
      <c r="CH117" s="1177"/>
      <c r="CI117" s="1177"/>
      <c r="CJ117" s="1177"/>
      <c r="CK117" s="1177"/>
      <c r="CL117" s="1177"/>
      <c r="CM117" s="1177"/>
      <c r="CN117" s="1177"/>
      <c r="CO117" s="1177"/>
      <c r="CP117" s="1177"/>
      <c r="CQ117" s="1177"/>
      <c r="CR117" s="1177"/>
      <c r="CS117" s="1177"/>
      <c r="CT117" s="1177"/>
      <c r="CU117" s="1177"/>
      <c r="CV117" s="1177"/>
      <c r="CW117" s="1177"/>
      <c r="CX117" s="1177"/>
      <c r="CY117" s="1177"/>
      <c r="CZ117" s="1177"/>
      <c r="DA117" s="1177"/>
      <c r="DX117" s="331"/>
      <c r="EB117" s="335"/>
      <c r="ED117" s="331"/>
      <c r="EE117" s="335"/>
    </row>
    <row r="118" spans="2:135">
      <c r="B118" s="340" t="s">
        <v>412</v>
      </c>
      <c r="C118" s="1554"/>
      <c r="D118" s="137"/>
      <c r="E118" s="1294" t="s">
        <v>450</v>
      </c>
      <c r="F118" s="325" t="s">
        <v>459</v>
      </c>
      <c r="G118" s="325">
        <v>4</v>
      </c>
      <c r="H118" s="1295">
        <v>996.5</v>
      </c>
      <c r="I118" s="114" t="s">
        <v>411</v>
      </c>
      <c r="J118" s="1295">
        <v>69.900000000000006</v>
      </c>
      <c r="K118" s="1295">
        <v>119.8</v>
      </c>
      <c r="L118" s="1283">
        <v>0.1</v>
      </c>
      <c r="M118" s="1295">
        <v>10.3</v>
      </c>
      <c r="N118" s="1283"/>
      <c r="O118" s="1283"/>
      <c r="P118" s="1295">
        <v>68000</v>
      </c>
      <c r="Q118" s="1295">
        <v>226</v>
      </c>
      <c r="R118" s="1295">
        <v>10</v>
      </c>
      <c r="S118" s="1283">
        <v>0.3</v>
      </c>
      <c r="T118" s="1283">
        <v>-0.5</v>
      </c>
      <c r="U118" s="1295">
        <v>238</v>
      </c>
      <c r="V118" s="1283" t="s">
        <v>458</v>
      </c>
      <c r="W118" s="1283"/>
      <c r="X118" s="1283"/>
      <c r="Y118" s="1283"/>
      <c r="Z118" s="1283"/>
      <c r="AA118" s="1283"/>
      <c r="AB118" s="1283"/>
      <c r="AC118" s="1298">
        <v>33</v>
      </c>
      <c r="AD118" s="999"/>
      <c r="AE118" s="999">
        <v>28.1</v>
      </c>
      <c r="AF118" s="999"/>
      <c r="AG118" s="999"/>
      <c r="AH118" s="999"/>
      <c r="AI118" s="999">
        <v>28.74</v>
      </c>
      <c r="AJ118" s="999" t="s">
        <v>423</v>
      </c>
      <c r="AK118" s="339">
        <v>232.18467484438099</v>
      </c>
      <c r="AL118" s="331">
        <v>473.90046954283002</v>
      </c>
      <c r="AR118" s="137">
        <f t="shared" si="50"/>
        <v>11.631067961165048</v>
      </c>
      <c r="AS118" s="137">
        <f t="shared" si="51"/>
        <v>0.97773138482950606</v>
      </c>
      <c r="BE118" s="1177"/>
      <c r="BF118" s="1177"/>
      <c r="BG118" s="1177"/>
      <c r="BH118" s="1177"/>
      <c r="BI118" s="1177"/>
      <c r="BJ118" s="1177"/>
      <c r="BK118" s="1177"/>
      <c r="BL118" s="1177"/>
      <c r="BM118" s="1177"/>
      <c r="BN118" s="1177"/>
      <c r="BO118" s="1177"/>
      <c r="BP118" s="1177"/>
      <c r="BQ118" s="1177"/>
      <c r="BR118" s="1177"/>
      <c r="BS118" s="1177"/>
      <c r="BT118" s="1177"/>
      <c r="BU118" s="1177"/>
      <c r="BV118" s="1177"/>
      <c r="BW118" s="1177"/>
      <c r="BX118" s="1177"/>
      <c r="BY118" s="1177"/>
      <c r="BZ118" s="1177"/>
      <c r="CA118" s="1177"/>
      <c r="CB118" s="1177"/>
      <c r="CC118" s="1177"/>
      <c r="CD118" s="1177"/>
      <c r="CE118" s="1177"/>
      <c r="CF118" s="1177"/>
      <c r="CG118" s="1177"/>
      <c r="CH118" s="1177"/>
      <c r="CI118" s="1177"/>
      <c r="CJ118" s="1177"/>
      <c r="CK118" s="1177"/>
      <c r="CL118" s="1177"/>
      <c r="CM118" s="1177"/>
      <c r="CN118" s="1177"/>
      <c r="CO118" s="1177"/>
      <c r="CP118" s="1177"/>
      <c r="CQ118" s="1177"/>
      <c r="CR118" s="1177"/>
      <c r="CS118" s="1177"/>
      <c r="CT118" s="1177"/>
      <c r="CU118" s="1177"/>
      <c r="CV118" s="1177"/>
      <c r="CW118" s="1177"/>
      <c r="CX118" s="1177"/>
      <c r="CY118" s="1177"/>
      <c r="CZ118" s="1177"/>
      <c r="DA118" s="1177"/>
      <c r="DX118" s="331"/>
      <c r="EB118" s="335"/>
      <c r="ED118" s="331"/>
      <c r="EE118" s="335"/>
    </row>
    <row r="119" spans="2:135">
      <c r="B119" s="340" t="s">
        <v>412</v>
      </c>
      <c r="C119" s="1554"/>
      <c r="D119" s="137"/>
      <c r="E119" s="1294" t="s">
        <v>451</v>
      </c>
      <c r="F119" s="325" t="s">
        <v>459</v>
      </c>
      <c r="G119" s="325">
        <v>4</v>
      </c>
      <c r="H119" s="1295">
        <v>993.4</v>
      </c>
      <c r="I119" s="114" t="s">
        <v>411</v>
      </c>
      <c r="J119" s="1295">
        <v>63.8</v>
      </c>
      <c r="K119" s="1295">
        <v>63.9</v>
      </c>
      <c r="L119" s="1283">
        <v>0.1</v>
      </c>
      <c r="M119" s="1295">
        <v>2.87</v>
      </c>
      <c r="N119" s="1283"/>
      <c r="O119" s="1283"/>
      <c r="P119" s="1295">
        <v>67000</v>
      </c>
      <c r="Q119" s="1295">
        <v>232</v>
      </c>
      <c r="R119" s="1295">
        <v>10</v>
      </c>
      <c r="S119" s="1283">
        <v>0.3</v>
      </c>
      <c r="T119" s="1283">
        <v>-0.5</v>
      </c>
      <c r="U119" s="1295">
        <v>245</v>
      </c>
      <c r="V119" s="1283" t="s">
        <v>458</v>
      </c>
      <c r="W119" s="1283"/>
      <c r="X119" s="1283"/>
      <c r="Y119" s="1283"/>
      <c r="Z119" s="1283"/>
      <c r="AA119" s="1283"/>
      <c r="AB119" s="1283"/>
      <c r="AC119" s="1256">
        <v>3.59</v>
      </c>
      <c r="AD119" s="999"/>
      <c r="AE119" s="999">
        <v>3.4</v>
      </c>
      <c r="AF119" s="999"/>
      <c r="AG119" s="999"/>
      <c r="AH119" s="999"/>
      <c r="AI119" s="999">
        <v>3.71</v>
      </c>
      <c r="AJ119" s="999" t="s">
        <v>422</v>
      </c>
      <c r="AK119" s="339">
        <v>238.61089401960501</v>
      </c>
      <c r="AL119" s="331">
        <v>506.71199169476398</v>
      </c>
      <c r="AR119" s="137">
        <f t="shared" si="50"/>
        <v>22.264808362369337</v>
      </c>
      <c r="AS119" s="137">
        <f t="shared" si="51"/>
        <v>0.9164420485175202</v>
      </c>
      <c r="BD119" s="1177"/>
      <c r="BE119" s="1177"/>
      <c r="BF119" s="1177"/>
      <c r="BG119" s="1177"/>
      <c r="BH119" s="1177"/>
      <c r="BI119" s="1177"/>
      <c r="BJ119" s="1177"/>
      <c r="BK119" s="1177"/>
      <c r="BL119" s="1177"/>
      <c r="BM119" s="1177"/>
      <c r="BN119" s="1177"/>
      <c r="BO119" s="1177"/>
      <c r="BP119" s="1177"/>
      <c r="BQ119" s="1177"/>
      <c r="BR119" s="1177"/>
      <c r="BS119" s="1177"/>
      <c r="BT119" s="1177"/>
      <c r="BU119" s="1177"/>
      <c r="BV119" s="1177"/>
      <c r="BW119" s="1177"/>
      <c r="BX119" s="1177"/>
      <c r="BY119" s="1177"/>
      <c r="BZ119" s="1177"/>
      <c r="CA119" s="1177"/>
      <c r="CB119" s="1177"/>
      <c r="CC119" s="1177"/>
      <c r="CD119" s="1177"/>
      <c r="CE119" s="1177"/>
      <c r="CF119" s="1177"/>
      <c r="CG119" s="1177"/>
      <c r="CH119" s="1177"/>
      <c r="CI119" s="1177"/>
      <c r="CJ119" s="1177"/>
      <c r="CK119" s="1177"/>
      <c r="CL119" s="1177"/>
      <c r="CM119" s="1177"/>
      <c r="CN119" s="1177"/>
      <c r="CO119" s="1177"/>
      <c r="CP119" s="1177"/>
      <c r="CQ119" s="1177"/>
      <c r="CR119" s="1177"/>
      <c r="CS119" s="1177"/>
      <c r="CT119" s="1177"/>
      <c r="CU119" s="1177"/>
      <c r="CV119" s="1177"/>
      <c r="CW119" s="1177"/>
      <c r="CX119" s="1177"/>
      <c r="CY119" s="1177"/>
      <c r="CZ119" s="1177"/>
    </row>
    <row r="120" spans="2:135">
      <c r="B120" s="340" t="s">
        <v>412</v>
      </c>
      <c r="C120" s="1554"/>
      <c r="D120" s="137"/>
      <c r="E120" s="1294" t="s">
        <v>452</v>
      </c>
      <c r="F120" s="325" t="s">
        <v>459</v>
      </c>
      <c r="G120" s="325">
        <v>4</v>
      </c>
      <c r="H120" s="1295">
        <v>989.5</v>
      </c>
      <c r="I120" s="114" t="s">
        <v>411</v>
      </c>
      <c r="J120" s="1295">
        <v>70</v>
      </c>
      <c r="K120" s="1295">
        <v>54.9</v>
      </c>
      <c r="L120" s="1283">
        <v>0.1</v>
      </c>
      <c r="M120" s="1295">
        <v>4.08</v>
      </c>
      <c r="N120" s="1283"/>
      <c r="O120" s="1283"/>
      <c r="P120" s="1295">
        <v>67000</v>
      </c>
      <c r="Q120" s="1295">
        <v>207</v>
      </c>
      <c r="R120" s="1295">
        <v>16</v>
      </c>
      <c r="S120" s="1283">
        <v>0.3</v>
      </c>
      <c r="T120" s="1283">
        <v>-0.5</v>
      </c>
      <c r="U120" s="1295">
        <v>222</v>
      </c>
      <c r="V120" s="1283" t="s">
        <v>458</v>
      </c>
      <c r="W120" s="1283"/>
      <c r="X120" s="1283"/>
      <c r="Y120" s="1283"/>
      <c r="Z120" s="1283"/>
      <c r="AA120" s="1283"/>
      <c r="AB120" s="1283"/>
      <c r="AC120" s="1298">
        <v>4.6900000000000004</v>
      </c>
      <c r="AD120" s="999"/>
      <c r="AE120" s="999">
        <v>4.5</v>
      </c>
      <c r="AF120" s="999"/>
      <c r="AG120" s="999"/>
      <c r="AH120" s="999"/>
      <c r="AI120" s="999">
        <v>4</v>
      </c>
      <c r="AJ120" s="999" t="s">
        <v>423</v>
      </c>
      <c r="AK120" s="339">
        <v>214.89195151126901</v>
      </c>
      <c r="AL120" s="331">
        <v>395.08958492361802</v>
      </c>
      <c r="AR120" s="137">
        <f t="shared" si="50"/>
        <v>13.455882352941176</v>
      </c>
      <c r="AS120" s="137">
        <f t="shared" si="51"/>
        <v>1.125</v>
      </c>
      <c r="BD120" s="1177"/>
      <c r="BE120" s="1177"/>
      <c r="BF120" s="1177"/>
      <c r="BG120" s="1177"/>
      <c r="BH120" s="1177"/>
      <c r="BI120" s="1177"/>
      <c r="BJ120" s="1177"/>
      <c r="BK120" s="1177"/>
      <c r="BL120" s="1177"/>
      <c r="BM120" s="1177"/>
      <c r="BN120" s="1177"/>
      <c r="BO120" s="1177"/>
      <c r="BP120" s="1177"/>
      <c r="BQ120" s="1177"/>
      <c r="BR120" s="1177"/>
      <c r="BS120" s="1177"/>
      <c r="BT120" s="1177"/>
      <c r="BU120" s="1177"/>
      <c r="BV120" s="1177"/>
      <c r="BW120" s="1177"/>
      <c r="BX120" s="1177"/>
      <c r="BY120" s="1177"/>
      <c r="BZ120" s="1177"/>
      <c r="CA120" s="1177"/>
      <c r="CB120" s="1177"/>
      <c r="CC120" s="1177"/>
      <c r="CD120" s="1177"/>
      <c r="CE120" s="1177"/>
      <c r="CF120" s="1177"/>
      <c r="CG120" s="1177"/>
      <c r="CH120" s="1177"/>
      <c r="CI120" s="1177"/>
      <c r="CJ120" s="1177"/>
      <c r="CK120" s="1177"/>
      <c r="CL120" s="1177"/>
      <c r="CM120" s="1177"/>
      <c r="CN120" s="1177"/>
      <c r="CO120" s="1177"/>
      <c r="CP120" s="1177"/>
      <c r="CQ120" s="1177"/>
      <c r="CR120" s="1177"/>
      <c r="CS120" s="1177"/>
      <c r="CT120" s="1177"/>
      <c r="CU120" s="1177"/>
      <c r="CV120" s="1177"/>
      <c r="CW120" s="1177"/>
      <c r="CX120" s="1177"/>
      <c r="CY120" s="1177"/>
      <c r="CZ120" s="1177"/>
    </row>
    <row r="121" spans="2:135">
      <c r="B121" s="340" t="s">
        <v>412</v>
      </c>
      <c r="C121" s="1554"/>
      <c r="D121" s="137"/>
      <c r="E121" s="1294" t="s">
        <v>453</v>
      </c>
      <c r="F121" s="325" t="s">
        <v>459</v>
      </c>
      <c r="G121" s="325">
        <v>4</v>
      </c>
      <c r="H121" s="1295">
        <v>989.5</v>
      </c>
      <c r="I121" s="114" t="s">
        <v>411</v>
      </c>
      <c r="J121" s="1295">
        <v>54.9</v>
      </c>
      <c r="K121" s="1295">
        <v>70</v>
      </c>
      <c r="L121" s="1283">
        <v>0.1</v>
      </c>
      <c r="M121" s="1295">
        <v>4.09</v>
      </c>
      <c r="N121" s="1283"/>
      <c r="O121" s="1283"/>
      <c r="P121" s="1295">
        <v>67000</v>
      </c>
      <c r="Q121" s="1295">
        <v>207</v>
      </c>
      <c r="R121" s="1295">
        <v>16</v>
      </c>
      <c r="S121" s="1283">
        <v>0.3</v>
      </c>
      <c r="T121" s="1283">
        <v>-0.5</v>
      </c>
      <c r="U121" s="1295">
        <v>222</v>
      </c>
      <c r="V121" s="1283" t="s">
        <v>458</v>
      </c>
      <c r="W121" s="1283"/>
      <c r="X121" s="1283"/>
      <c r="Y121" s="1283"/>
      <c r="Z121" s="1283"/>
      <c r="AA121" s="1283"/>
      <c r="AB121" s="1283"/>
      <c r="AC121" s="1298">
        <v>6.01</v>
      </c>
      <c r="AD121" s="999"/>
      <c r="AE121" s="999">
        <v>5.4</v>
      </c>
      <c r="AF121" s="999"/>
      <c r="AG121" s="999"/>
      <c r="AH121" s="999"/>
      <c r="AI121" s="999">
        <v>4.71</v>
      </c>
      <c r="AJ121" s="999" t="s">
        <v>423</v>
      </c>
      <c r="AK121" s="339">
        <v>214.248241098161</v>
      </c>
      <c r="AL121" s="331">
        <v>510.59590961112099</v>
      </c>
      <c r="AR121" s="137">
        <f t="shared" si="50"/>
        <v>17.114914425427873</v>
      </c>
      <c r="AS121" s="137">
        <f t="shared" si="51"/>
        <v>1.1464968152866244</v>
      </c>
      <c r="BD121" s="1177"/>
      <c r="BE121" s="1177"/>
      <c r="BF121" s="1177"/>
      <c r="BG121" s="1177"/>
      <c r="BH121" s="1177"/>
      <c r="BI121" s="1177"/>
      <c r="BJ121" s="1177"/>
      <c r="BK121" s="1177"/>
      <c r="BL121" s="1177"/>
      <c r="BM121" s="1177"/>
      <c r="BN121" s="1177"/>
      <c r="BO121" s="1177"/>
      <c r="BP121" s="1177"/>
      <c r="BQ121" s="1177"/>
      <c r="BR121" s="1177"/>
      <c r="BS121" s="1177"/>
      <c r="BT121" s="1177"/>
      <c r="BU121" s="1177"/>
      <c r="BV121" s="1177"/>
      <c r="BW121" s="1177"/>
      <c r="BX121" s="1177"/>
      <c r="BY121" s="1177"/>
      <c r="BZ121" s="1177"/>
      <c r="CA121" s="1177"/>
      <c r="CB121" s="1177"/>
      <c r="CC121" s="1177"/>
      <c r="CD121" s="1177"/>
      <c r="CE121" s="1177"/>
      <c r="CF121" s="1177"/>
      <c r="CG121" s="1177"/>
      <c r="CH121" s="1177"/>
      <c r="CI121" s="1177"/>
      <c r="CJ121" s="1177"/>
      <c r="CK121" s="1177"/>
      <c r="CL121" s="1177"/>
      <c r="CM121" s="1177"/>
      <c r="CN121" s="1177"/>
      <c r="CO121" s="1177"/>
      <c r="CP121" s="1177"/>
      <c r="CQ121" s="1177"/>
      <c r="CR121" s="1177"/>
      <c r="CS121" s="1177"/>
      <c r="CT121" s="1177"/>
      <c r="CU121" s="1177"/>
      <c r="CV121" s="1177"/>
      <c r="CW121" s="1177"/>
      <c r="CX121" s="1177"/>
      <c r="CY121" s="1177"/>
      <c r="CZ121" s="1177"/>
    </row>
    <row r="122" spans="2:135">
      <c r="B122" s="340" t="s">
        <v>412</v>
      </c>
      <c r="C122" s="1554"/>
      <c r="D122" s="137"/>
      <c r="E122" s="1294" t="s">
        <v>454</v>
      </c>
      <c r="F122" s="325" t="s">
        <v>459</v>
      </c>
      <c r="G122" s="325">
        <v>4</v>
      </c>
      <c r="H122" s="1295">
        <v>995.3</v>
      </c>
      <c r="I122" s="114" t="s">
        <v>411</v>
      </c>
      <c r="J122" s="1295">
        <v>49.7</v>
      </c>
      <c r="K122" s="1295">
        <v>94.8</v>
      </c>
      <c r="L122" s="1283">
        <v>0.1</v>
      </c>
      <c r="M122" s="1295">
        <v>10.36</v>
      </c>
      <c r="N122" s="1283"/>
      <c r="O122" s="1283"/>
      <c r="P122" s="1295">
        <v>69000</v>
      </c>
      <c r="Q122" s="1295">
        <v>164</v>
      </c>
      <c r="R122" s="1295">
        <v>10</v>
      </c>
      <c r="S122" s="1283">
        <v>0.3</v>
      </c>
      <c r="T122" s="1283">
        <v>-0.5</v>
      </c>
      <c r="U122" s="1295">
        <v>211</v>
      </c>
      <c r="V122" s="1283" t="s">
        <v>458</v>
      </c>
      <c r="W122" s="1283"/>
      <c r="X122" s="1283"/>
      <c r="Y122" s="1283"/>
      <c r="Z122" s="1283"/>
      <c r="AA122" s="1283"/>
      <c r="AB122" s="1283"/>
      <c r="AC122" s="1283">
        <v>15.92</v>
      </c>
      <c r="AD122" s="999"/>
      <c r="AE122" s="999">
        <v>11.7</v>
      </c>
      <c r="AF122" s="999"/>
      <c r="AG122" s="999"/>
      <c r="AH122" s="999"/>
      <c r="AI122" s="999">
        <v>12.49</v>
      </c>
      <c r="AJ122" s="999" t="s">
        <v>423</v>
      </c>
      <c r="AK122" s="339">
        <v>180.82792408118499</v>
      </c>
      <c r="AL122" s="331">
        <v>823.06239802885796</v>
      </c>
      <c r="AR122" s="137">
        <f t="shared" si="50"/>
        <v>9.1505791505791514</v>
      </c>
      <c r="AS122" s="137">
        <f t="shared" si="51"/>
        <v>0.93674939951961567</v>
      </c>
      <c r="BD122" s="1177"/>
      <c r="BE122" s="1177"/>
      <c r="BF122" s="1177"/>
      <c r="BG122" s="1177"/>
      <c r="BH122" s="1177"/>
      <c r="BI122" s="1177"/>
      <c r="BJ122" s="1177"/>
      <c r="BK122" s="1177"/>
      <c r="BL122" s="1177"/>
      <c r="BM122" s="1177"/>
      <c r="BN122" s="1177"/>
      <c r="BO122" s="1177"/>
      <c r="BP122" s="1177"/>
      <c r="BQ122" s="1177"/>
      <c r="BR122" s="1177"/>
      <c r="BS122" s="1177"/>
      <c r="BT122" s="1177"/>
      <c r="BU122" s="1177"/>
      <c r="BV122" s="1177"/>
      <c r="BW122" s="1177"/>
      <c r="BX122" s="1177"/>
      <c r="BY122" s="1177"/>
      <c r="BZ122" s="1177"/>
      <c r="CA122" s="1177"/>
      <c r="CB122" s="1177"/>
      <c r="CC122" s="1177"/>
      <c r="CD122" s="1177"/>
      <c r="CE122" s="1177"/>
      <c r="CF122" s="1177"/>
      <c r="CG122" s="1177"/>
      <c r="CH122" s="1177"/>
      <c r="CI122" s="1177"/>
      <c r="CJ122" s="1177"/>
      <c r="CK122" s="1177"/>
      <c r="CL122" s="1177"/>
      <c r="CM122" s="1177"/>
      <c r="CN122" s="1177"/>
      <c r="CO122" s="1177"/>
      <c r="CP122" s="1177"/>
      <c r="CQ122" s="1177"/>
      <c r="CR122" s="1177"/>
      <c r="CS122" s="1177"/>
      <c r="CT122" s="1177"/>
      <c r="CU122" s="1177"/>
      <c r="CV122" s="1177"/>
      <c r="CW122" s="1177"/>
      <c r="CX122" s="1177"/>
      <c r="CY122" s="1177"/>
      <c r="CZ122" s="1177"/>
    </row>
    <row r="123" spans="2:135">
      <c r="B123" s="340" t="s">
        <v>412</v>
      </c>
      <c r="C123" s="1554"/>
      <c r="D123" s="137"/>
      <c r="E123" s="1294" t="s">
        <v>455</v>
      </c>
      <c r="F123" s="325" t="s">
        <v>459</v>
      </c>
      <c r="G123" s="325">
        <v>4</v>
      </c>
      <c r="H123" s="1295">
        <v>989.1</v>
      </c>
      <c r="I123" s="114" t="s">
        <v>411</v>
      </c>
      <c r="J123" s="1295">
        <v>119.8</v>
      </c>
      <c r="K123" s="1295">
        <v>69.900000000000006</v>
      </c>
      <c r="L123" s="1283">
        <v>0.1</v>
      </c>
      <c r="M123" s="1295">
        <v>10.42</v>
      </c>
      <c r="N123" s="1284"/>
      <c r="O123" s="1283"/>
      <c r="P123" s="1295">
        <v>71000</v>
      </c>
      <c r="Q123" s="1295">
        <v>139</v>
      </c>
      <c r="R123" s="1295">
        <v>9</v>
      </c>
      <c r="S123" s="1283">
        <v>0.3</v>
      </c>
      <c r="T123" s="1283">
        <v>-0.5</v>
      </c>
      <c r="U123" s="1295">
        <v>194</v>
      </c>
      <c r="V123" s="1283" t="s">
        <v>458</v>
      </c>
      <c r="W123" s="1284"/>
      <c r="X123" s="1284"/>
      <c r="Y123" s="1284"/>
      <c r="Z123" s="1284"/>
      <c r="AA123" s="1284"/>
      <c r="AB123" s="1284"/>
      <c r="AC123" s="1298">
        <v>14.97</v>
      </c>
      <c r="AD123" s="137"/>
      <c r="AE123" s="137">
        <v>14.8</v>
      </c>
      <c r="AF123" s="137"/>
      <c r="AG123" s="137"/>
      <c r="AH123" s="137"/>
      <c r="AI123" s="137">
        <v>14.04</v>
      </c>
      <c r="AJ123" s="137" t="s">
        <v>423</v>
      </c>
      <c r="AK123" s="331">
        <v>164.44683009356501</v>
      </c>
      <c r="AL123" s="331">
        <v>362.23442369107499</v>
      </c>
      <c r="AR123" s="137">
        <f t="shared" si="50"/>
        <v>6.7082533589251447</v>
      </c>
      <c r="AS123" s="137">
        <f t="shared" si="51"/>
        <v>1.0541310541310542</v>
      </c>
      <c r="BD123" s="1177"/>
      <c r="BE123" s="1177"/>
      <c r="BF123" s="1177"/>
      <c r="BG123" s="1177"/>
      <c r="BH123" s="1177"/>
      <c r="BI123" s="1177"/>
      <c r="BJ123" s="1177"/>
      <c r="BK123" s="1177"/>
      <c r="BL123" s="1177"/>
      <c r="BM123" s="1177"/>
      <c r="BN123" s="1177"/>
      <c r="BO123" s="1177"/>
      <c r="BP123" s="1177"/>
      <c r="BQ123" s="1177"/>
      <c r="BR123" s="1177"/>
      <c r="BS123" s="1177"/>
      <c r="BT123" s="1177"/>
      <c r="BU123" s="1177"/>
      <c r="BV123" s="1177"/>
      <c r="BW123" s="1177"/>
      <c r="BX123" s="1177"/>
      <c r="BY123" s="1177"/>
      <c r="BZ123" s="1177"/>
      <c r="CA123" s="1177"/>
      <c r="CB123" s="1177"/>
      <c r="CC123" s="1177"/>
      <c r="CD123" s="1177"/>
      <c r="CE123" s="1177"/>
      <c r="CF123" s="1177"/>
      <c r="CG123" s="1177"/>
      <c r="CH123" s="1177"/>
      <c r="CI123" s="1177"/>
      <c r="CJ123" s="1177"/>
      <c r="CK123" s="1177"/>
      <c r="CL123" s="1177"/>
      <c r="CM123" s="1177"/>
      <c r="CN123" s="1177"/>
      <c r="CO123" s="1177"/>
      <c r="CP123" s="1177"/>
      <c r="CQ123" s="1177"/>
      <c r="CR123" s="1177"/>
      <c r="CS123" s="1177"/>
      <c r="CT123" s="1177"/>
      <c r="CU123" s="1177"/>
      <c r="CV123" s="1177"/>
      <c r="CW123" s="1177"/>
      <c r="CX123" s="1177"/>
      <c r="CY123" s="1177"/>
      <c r="CZ123" s="1177"/>
    </row>
    <row r="124" spans="2:135">
      <c r="B124" s="340" t="s">
        <v>412</v>
      </c>
      <c r="C124" s="1554"/>
      <c r="D124" s="137"/>
      <c r="E124" s="1294" t="s">
        <v>456</v>
      </c>
      <c r="F124" s="325" t="s">
        <v>459</v>
      </c>
      <c r="G124" s="325">
        <v>4</v>
      </c>
      <c r="H124" s="1295">
        <v>996.3</v>
      </c>
      <c r="I124" s="114" t="s">
        <v>411</v>
      </c>
      <c r="J124" s="1295">
        <v>69.900000000000006</v>
      </c>
      <c r="K124" s="1295">
        <v>119.8</v>
      </c>
      <c r="L124" s="1283">
        <v>0.1</v>
      </c>
      <c r="M124" s="1295">
        <v>10.42</v>
      </c>
      <c r="N124" s="1284"/>
      <c r="O124" s="1283"/>
      <c r="P124" s="1295">
        <v>71000</v>
      </c>
      <c r="Q124" s="1295">
        <v>139</v>
      </c>
      <c r="R124" s="1295">
        <v>9</v>
      </c>
      <c r="S124" s="1283">
        <v>0.3</v>
      </c>
      <c r="T124" s="1283">
        <v>-0.5</v>
      </c>
      <c r="U124" s="1295">
        <v>194</v>
      </c>
      <c r="V124" s="1283" t="s">
        <v>458</v>
      </c>
      <c r="W124" s="1284"/>
      <c r="X124" s="1284"/>
      <c r="Y124" s="1284"/>
      <c r="Z124" s="1284"/>
      <c r="AA124" s="1284"/>
      <c r="AB124" s="1284"/>
      <c r="AC124" s="1298">
        <v>26.45</v>
      </c>
      <c r="AD124" s="137"/>
      <c r="AE124" s="137">
        <v>18.100000000000001</v>
      </c>
      <c r="AF124" s="137"/>
      <c r="AG124" s="137"/>
      <c r="AH124" s="137"/>
      <c r="AI124" s="137">
        <v>20.16</v>
      </c>
      <c r="AJ124" s="137" t="s">
        <v>423</v>
      </c>
      <c r="AK124" s="331">
        <v>158.882023040447</v>
      </c>
      <c r="AL124" s="331">
        <v>643.89823829547004</v>
      </c>
      <c r="AR124" s="137">
        <f t="shared" si="50"/>
        <v>11.497120921305182</v>
      </c>
      <c r="AS124" s="137">
        <f t="shared" si="51"/>
        <v>0.89781746031746035</v>
      </c>
      <c r="BD124" s="1177"/>
      <c r="BE124" s="1177"/>
      <c r="BF124" s="1177"/>
      <c r="BG124" s="1177"/>
      <c r="BH124" s="1177"/>
      <c r="BI124" s="1177"/>
      <c r="BJ124" s="1177"/>
      <c r="BK124" s="1177"/>
      <c r="BL124" s="1177"/>
      <c r="BM124" s="1177"/>
      <c r="BN124" s="1177"/>
      <c r="BO124" s="1177"/>
      <c r="BP124" s="1177"/>
      <c r="BQ124" s="1177"/>
      <c r="BR124" s="1177"/>
      <c r="BS124" s="1177"/>
      <c r="BT124" s="1177"/>
      <c r="BU124" s="1177"/>
      <c r="BV124" s="1177"/>
      <c r="BW124" s="1177"/>
      <c r="BX124" s="1177"/>
      <c r="BY124" s="1177"/>
      <c r="BZ124" s="1177"/>
      <c r="CA124" s="1177"/>
      <c r="CB124" s="1177"/>
      <c r="CC124" s="1177"/>
      <c r="CD124" s="1177"/>
      <c r="CE124" s="1177"/>
      <c r="CF124" s="1177"/>
      <c r="CG124" s="1177"/>
      <c r="CH124" s="1177"/>
      <c r="CI124" s="1177"/>
      <c r="CJ124" s="1177"/>
      <c r="CK124" s="1177"/>
      <c r="CL124" s="1177"/>
      <c r="CM124" s="1177"/>
      <c r="CN124" s="1177"/>
      <c r="CO124" s="1177"/>
      <c r="CP124" s="1177"/>
      <c r="CQ124" s="1177"/>
      <c r="CR124" s="1177"/>
      <c r="CS124" s="1177"/>
      <c r="CT124" s="1177"/>
      <c r="CU124" s="1177"/>
      <c r="CV124" s="1177"/>
      <c r="CW124" s="1177"/>
      <c r="CX124" s="1177"/>
      <c r="CY124" s="1177"/>
      <c r="CZ124" s="1177"/>
    </row>
    <row r="125" spans="2:135">
      <c r="B125" s="340" t="s">
        <v>412</v>
      </c>
      <c r="C125" s="1554"/>
      <c r="E125" s="1294" t="s">
        <v>457</v>
      </c>
      <c r="F125" s="325" t="s">
        <v>459</v>
      </c>
      <c r="G125" s="325">
        <v>4</v>
      </c>
      <c r="H125" s="1295">
        <v>993.2</v>
      </c>
      <c r="I125" s="114" t="s">
        <v>411</v>
      </c>
      <c r="J125" s="1295">
        <v>119.9</v>
      </c>
      <c r="K125" s="1295">
        <v>119.9</v>
      </c>
      <c r="L125" s="1283">
        <v>0.1</v>
      </c>
      <c r="M125" s="1295">
        <v>8.91</v>
      </c>
      <c r="N125" s="335"/>
      <c r="O125" s="1283"/>
      <c r="P125" s="1295">
        <v>69000</v>
      </c>
      <c r="Q125" s="1295">
        <v>181</v>
      </c>
      <c r="R125" s="1295">
        <v>9</v>
      </c>
      <c r="S125" s="1283">
        <v>0.3</v>
      </c>
      <c r="T125" s="1283">
        <v>-0.5</v>
      </c>
      <c r="U125" s="1295">
        <v>228</v>
      </c>
      <c r="V125" s="1283" t="s">
        <v>458</v>
      </c>
      <c r="W125" s="335"/>
      <c r="X125" s="335"/>
      <c r="Y125" s="335"/>
      <c r="Z125" s="335"/>
      <c r="AA125" s="335"/>
      <c r="AB125" s="335"/>
      <c r="AC125" s="1295">
        <v>36.22</v>
      </c>
      <c r="AE125" s="999">
        <v>29.6</v>
      </c>
      <c r="AI125" s="331">
        <v>33.06</v>
      </c>
      <c r="AJ125" s="331" t="s">
        <v>423</v>
      </c>
      <c r="AK125" s="331">
        <v>203.62795833619199</v>
      </c>
      <c r="AL125" s="331">
        <v>436.99639170580201</v>
      </c>
      <c r="AR125" s="137">
        <f t="shared" si="50"/>
        <v>13.456790123456791</v>
      </c>
      <c r="AS125" s="137">
        <f t="shared" si="51"/>
        <v>0.89534180278281905</v>
      </c>
    </row>
    <row r="126" spans="2:135">
      <c r="AS126" s="137"/>
    </row>
    <row r="127" spans="2:135">
      <c r="E127" s="1294"/>
    </row>
    <row r="129" spans="5:13">
      <c r="E129" s="137"/>
      <c r="F129" s="137"/>
      <c r="G129" s="137"/>
      <c r="H129" s="137"/>
      <c r="I129" s="137"/>
      <c r="J129" s="137"/>
      <c r="K129" s="137"/>
      <c r="L129" s="137"/>
      <c r="M129" s="137"/>
    </row>
  </sheetData>
  <sortState xmlns:xlrd2="http://schemas.microsoft.com/office/spreadsheetml/2017/richdata2" ref="G88:AE89">
    <sortCondition ref="G88:G89"/>
  </sortState>
  <mergeCells count="106">
    <mergeCell ref="C111:C125"/>
    <mergeCell ref="AK98:AL98"/>
    <mergeCell ref="AM98:AN98"/>
    <mergeCell ref="E78:E81"/>
    <mergeCell ref="E82:E83"/>
    <mergeCell ref="B78:B81"/>
    <mergeCell ref="C78:C81"/>
    <mergeCell ref="C84:C87"/>
    <mergeCell ref="C100:C103"/>
    <mergeCell ref="P98:U98"/>
    <mergeCell ref="V98:AB98"/>
    <mergeCell ref="B82:B83"/>
    <mergeCell ref="C82:C83"/>
    <mergeCell ref="B84:B91"/>
    <mergeCell ref="C88:C91"/>
    <mergeCell ref="AG98:AJ98"/>
    <mergeCell ref="S75:AD75"/>
    <mergeCell ref="F75:F77"/>
    <mergeCell ref="G75:G77"/>
    <mergeCell ref="J75:J76"/>
    <mergeCell ref="K75:K76"/>
    <mergeCell ref="L75:R75"/>
    <mergeCell ref="I75:I76"/>
    <mergeCell ref="B64:B71"/>
    <mergeCell ref="C64:C71"/>
    <mergeCell ref="E64:E71"/>
    <mergeCell ref="F64:F71"/>
    <mergeCell ref="E75:E77"/>
    <mergeCell ref="B75:B77"/>
    <mergeCell ref="C75:C77"/>
    <mergeCell ref="B49:B50"/>
    <mergeCell ref="C49:C50"/>
    <mergeCell ref="E49:E50"/>
    <mergeCell ref="B51:B55"/>
    <mergeCell ref="C51:C55"/>
    <mergeCell ref="E51:E55"/>
    <mergeCell ref="B56:B63"/>
    <mergeCell ref="C56:C63"/>
    <mergeCell ref="E56:E63"/>
    <mergeCell ref="B41:B48"/>
    <mergeCell ref="C41:C48"/>
    <mergeCell ref="E41:E48"/>
    <mergeCell ref="B31:B32"/>
    <mergeCell ref="C31:C32"/>
    <mergeCell ref="E31:E32"/>
    <mergeCell ref="E37:E40"/>
    <mergeCell ref="B33:B35"/>
    <mergeCell ref="C33:C35"/>
    <mergeCell ref="E33:E35"/>
    <mergeCell ref="B37:B40"/>
    <mergeCell ref="C37:C40"/>
    <mergeCell ref="B27:B30"/>
    <mergeCell ref="C27:C30"/>
    <mergeCell ref="E27:E30"/>
    <mergeCell ref="B20:B26"/>
    <mergeCell ref="C20:C26"/>
    <mergeCell ref="E20:E26"/>
    <mergeCell ref="AM5:AQ5"/>
    <mergeCell ref="K6:L6"/>
    <mergeCell ref="M6:S6"/>
    <mergeCell ref="T6:X6"/>
    <mergeCell ref="Y6:AA6"/>
    <mergeCell ref="AC6:AC7"/>
    <mergeCell ref="AQ6:AQ7"/>
    <mergeCell ref="K5:AC5"/>
    <mergeCell ref="B5:B7"/>
    <mergeCell ref="C5:C7"/>
    <mergeCell ref="E5:E7"/>
    <mergeCell ref="F5:F7"/>
    <mergeCell ref="G5:G7"/>
    <mergeCell ref="B8:B9"/>
    <mergeCell ref="C8:C9"/>
    <mergeCell ref="E8:E9"/>
    <mergeCell ref="F8:F9"/>
    <mergeCell ref="F24:F25"/>
    <mergeCell ref="B10:B15"/>
    <mergeCell ref="C10:C15"/>
    <mergeCell ref="E10:E15"/>
    <mergeCell ref="F10:F15"/>
    <mergeCell ref="B16:B19"/>
    <mergeCell ref="C16:C19"/>
    <mergeCell ref="E16:E19"/>
    <mergeCell ref="C104:C107"/>
    <mergeCell ref="C108:C110"/>
    <mergeCell ref="H75:H76"/>
    <mergeCell ref="F47:F48"/>
    <mergeCell ref="F51:F55"/>
    <mergeCell ref="AC98:AF98"/>
    <mergeCell ref="J5:J6"/>
    <mergeCell ref="F27:F28"/>
    <mergeCell ref="F29:F30"/>
    <mergeCell ref="F31:F32"/>
    <mergeCell ref="H5:H6"/>
    <mergeCell ref="I5:I6"/>
    <mergeCell ref="F20:F23"/>
    <mergeCell ref="F16:F19"/>
    <mergeCell ref="E84:E87"/>
    <mergeCell ref="E88:E91"/>
    <mergeCell ref="F84:F87"/>
    <mergeCell ref="F88:F91"/>
    <mergeCell ref="F41:F44"/>
    <mergeCell ref="F45:F46"/>
    <mergeCell ref="F33:F35"/>
    <mergeCell ref="AD5:AL5"/>
    <mergeCell ref="F56:F63"/>
    <mergeCell ref="F37:F40"/>
  </mergeCells>
  <phoneticPr fontId="4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2021-03-20T17:48:14Z</dcterms:modified>
</cp:coreProperties>
</file>