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codeName="ThisWorkbook" autoCompressPictures="0"/>
  <bookViews>
    <workbookView xWindow="0" yWindow="0" windowWidth="25600" windowHeight="14620" firstSheet="2" activeTab="5"/>
  </bookViews>
  <sheets>
    <sheet name="AmericaPutOption" sheetId="11" r:id="rId1"/>
    <sheet name="AmericaPutOptionwithAllExercsin" sheetId="9" r:id="rId2"/>
    <sheet name="AmericaCallOption" sheetId="10" r:id="rId3"/>
    <sheet name="AmCallOption_future" sheetId="12" r:id="rId4"/>
    <sheet name="AcallOpt_futureallexercise" sheetId="14" r:id="rId5"/>
    <sheet name="chooseroptionEuropen" sheetId="15" r:id="rId6"/>
  </sheets>
  <definedNames>
    <definedName name="dd" localSheetId="0">#REF!</definedName>
    <definedName name="dd">#REF!</definedName>
    <definedName name="ddd" localSheetId="0">#REF!</definedName>
    <definedName name="ddd">#REF!</definedName>
    <definedName name="ddddd">#REF!</definedName>
    <definedName name="FuturesLattice" localSheetId="2">#REF!</definedName>
    <definedName name="FuturesLattice" localSheetId="0">#REF!</definedName>
    <definedName name="FuturesLattice" localSheetId="1">#REF!</definedName>
    <definedName name="FuturesLattice">#REF!</definedName>
    <definedName name="FuturesOptionLattice" localSheetId="2">#REF!</definedName>
    <definedName name="FuturesOptionLattice" localSheetId="0">#REF!</definedName>
    <definedName name="FuturesOptionLattice" localSheetId="1">#REF!</definedName>
    <definedName name="FuturesOptionLattice">#REF!</definedName>
    <definedName name="OptionLattice" localSheetId="2">#REF!</definedName>
    <definedName name="OptionLattice" localSheetId="0">#REF!</definedName>
    <definedName name="OptionLattice" localSheetId="1">#REF!</definedName>
    <definedName name="OptionLattice">#REF!</definedName>
    <definedName name="StockLattice" localSheetId="2">#REF!</definedName>
    <definedName name="StockLattice" localSheetId="0">#REF!</definedName>
    <definedName name="StockLattice" localSheetId="1">#REF!</definedName>
    <definedName name="StockLattice">#REF!</definedName>
    <definedName name="StockLattice_2" localSheetId="2">#REF!</definedName>
    <definedName name="StockLattice_2" localSheetId="0">#REF!</definedName>
    <definedName name="StockLattice_2" localSheetId="1">#REF!</definedName>
    <definedName name="StockLattice_2">#REF!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5" l="1"/>
  <c r="B31" i="15"/>
  <c r="C30" i="15"/>
  <c r="D29" i="15"/>
  <c r="E28" i="15"/>
  <c r="F27" i="15"/>
  <c r="G26" i="15"/>
  <c r="H25" i="15"/>
  <c r="I24" i="15"/>
  <c r="J23" i="15"/>
  <c r="K22" i="15"/>
  <c r="L21" i="15"/>
  <c r="M20" i="15"/>
  <c r="N19" i="15"/>
  <c r="O18" i="15"/>
  <c r="P17" i="15"/>
  <c r="Q16" i="15"/>
  <c r="Q36" i="15"/>
  <c r="B9" i="15"/>
  <c r="Q17" i="15"/>
  <c r="Q37" i="15"/>
  <c r="B10" i="15"/>
  <c r="B11" i="15"/>
  <c r="P37" i="15"/>
  <c r="P18" i="15"/>
  <c r="Q18" i="15"/>
  <c r="Q38" i="15"/>
  <c r="P38" i="15"/>
  <c r="O38" i="15"/>
  <c r="O19" i="15"/>
  <c r="P19" i="15"/>
  <c r="Q19" i="15"/>
  <c r="Q39" i="15"/>
  <c r="P39" i="15"/>
  <c r="O39" i="15"/>
  <c r="N39" i="15"/>
  <c r="N20" i="15"/>
  <c r="O20" i="15"/>
  <c r="P20" i="15"/>
  <c r="Q20" i="15"/>
  <c r="Q40" i="15"/>
  <c r="P40" i="15"/>
  <c r="O40" i="15"/>
  <c r="N40" i="15"/>
  <c r="M40" i="15"/>
  <c r="M21" i="15"/>
  <c r="N21" i="15"/>
  <c r="O21" i="15"/>
  <c r="P21" i="15"/>
  <c r="Q21" i="15"/>
  <c r="Q41" i="15"/>
  <c r="P41" i="15"/>
  <c r="O41" i="15"/>
  <c r="N41" i="15"/>
  <c r="M41" i="15"/>
  <c r="L41" i="15"/>
  <c r="Q57" i="15"/>
  <c r="Q58" i="15"/>
  <c r="P58" i="15"/>
  <c r="Q59" i="15"/>
  <c r="P59" i="15"/>
  <c r="O59" i="15"/>
  <c r="Q60" i="15"/>
  <c r="P60" i="15"/>
  <c r="O60" i="15"/>
  <c r="N60" i="15"/>
  <c r="Q61" i="15"/>
  <c r="P61" i="15"/>
  <c r="O61" i="15"/>
  <c r="N61" i="15"/>
  <c r="M61" i="15"/>
  <c r="Q62" i="15"/>
  <c r="P62" i="15"/>
  <c r="O62" i="15"/>
  <c r="N62" i="15"/>
  <c r="M62" i="15"/>
  <c r="L62" i="15"/>
  <c r="L77" i="15"/>
  <c r="L22" i="15"/>
  <c r="M22" i="15"/>
  <c r="N22" i="15"/>
  <c r="O22" i="15"/>
  <c r="P22" i="15"/>
  <c r="Q22" i="15"/>
  <c r="Q42" i="15"/>
  <c r="P42" i="15"/>
  <c r="O42" i="15"/>
  <c r="N42" i="15"/>
  <c r="M42" i="15"/>
  <c r="L42" i="15"/>
  <c r="Q63" i="15"/>
  <c r="P63" i="15"/>
  <c r="O63" i="15"/>
  <c r="N63" i="15"/>
  <c r="M63" i="15"/>
  <c r="L63" i="15"/>
  <c r="L78" i="15"/>
  <c r="K78" i="15"/>
  <c r="K23" i="15"/>
  <c r="L23" i="15"/>
  <c r="M23" i="15"/>
  <c r="N23" i="15"/>
  <c r="O23" i="15"/>
  <c r="P23" i="15"/>
  <c r="Q23" i="15"/>
  <c r="Q43" i="15"/>
  <c r="P43" i="15"/>
  <c r="O43" i="15"/>
  <c r="N43" i="15"/>
  <c r="M43" i="15"/>
  <c r="L43" i="15"/>
  <c r="Q64" i="15"/>
  <c r="P64" i="15"/>
  <c r="O64" i="15"/>
  <c r="N64" i="15"/>
  <c r="M64" i="15"/>
  <c r="L64" i="15"/>
  <c r="L79" i="15"/>
  <c r="J24" i="15"/>
  <c r="K24" i="15"/>
  <c r="L24" i="15"/>
  <c r="M24" i="15"/>
  <c r="N24" i="15"/>
  <c r="O24" i="15"/>
  <c r="P24" i="15"/>
  <c r="Q24" i="15"/>
  <c r="Q44" i="15"/>
  <c r="P44" i="15"/>
  <c r="O44" i="15"/>
  <c r="N44" i="15"/>
  <c r="M44" i="15"/>
  <c r="L44" i="15"/>
  <c r="Q65" i="15"/>
  <c r="P65" i="15"/>
  <c r="O65" i="15"/>
  <c r="N65" i="15"/>
  <c r="M65" i="15"/>
  <c r="L65" i="15"/>
  <c r="L80" i="15"/>
  <c r="I25" i="15"/>
  <c r="J25" i="15"/>
  <c r="K25" i="15"/>
  <c r="L25" i="15"/>
  <c r="M25" i="15"/>
  <c r="N25" i="15"/>
  <c r="O25" i="15"/>
  <c r="P25" i="15"/>
  <c r="Q25" i="15"/>
  <c r="Q45" i="15"/>
  <c r="P45" i="15"/>
  <c r="O45" i="15"/>
  <c r="N45" i="15"/>
  <c r="M45" i="15"/>
  <c r="L45" i="15"/>
  <c r="Q66" i="15"/>
  <c r="P66" i="15"/>
  <c r="O66" i="15"/>
  <c r="N66" i="15"/>
  <c r="M66" i="15"/>
  <c r="L66" i="15"/>
  <c r="L81" i="15"/>
  <c r="H26" i="15"/>
  <c r="I26" i="15"/>
  <c r="J26" i="15"/>
  <c r="K26" i="15"/>
  <c r="L26" i="15"/>
  <c r="M26" i="15"/>
  <c r="N26" i="15"/>
  <c r="O26" i="15"/>
  <c r="P26" i="15"/>
  <c r="Q26" i="15"/>
  <c r="Q46" i="15"/>
  <c r="P46" i="15"/>
  <c r="O46" i="15"/>
  <c r="N46" i="15"/>
  <c r="M46" i="15"/>
  <c r="L46" i="15"/>
  <c r="Q67" i="15"/>
  <c r="P67" i="15"/>
  <c r="O67" i="15"/>
  <c r="N67" i="15"/>
  <c r="M67" i="15"/>
  <c r="L67" i="15"/>
  <c r="L82" i="15"/>
  <c r="G27" i="15"/>
  <c r="H27" i="15"/>
  <c r="I27" i="15"/>
  <c r="J27" i="15"/>
  <c r="K27" i="15"/>
  <c r="L27" i="15"/>
  <c r="M27" i="15"/>
  <c r="N27" i="15"/>
  <c r="O27" i="15"/>
  <c r="P27" i="15"/>
  <c r="Q27" i="15"/>
  <c r="Q47" i="15"/>
  <c r="P47" i="15"/>
  <c r="O47" i="15"/>
  <c r="N47" i="15"/>
  <c r="M47" i="15"/>
  <c r="L47" i="15"/>
  <c r="Q68" i="15"/>
  <c r="P68" i="15"/>
  <c r="O68" i="15"/>
  <c r="N68" i="15"/>
  <c r="M68" i="15"/>
  <c r="L68" i="15"/>
  <c r="L83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Q48" i="15"/>
  <c r="P48" i="15"/>
  <c r="O48" i="15"/>
  <c r="N48" i="15"/>
  <c r="M48" i="15"/>
  <c r="L48" i="15"/>
  <c r="Q69" i="15"/>
  <c r="P69" i="15"/>
  <c r="O69" i="15"/>
  <c r="N69" i="15"/>
  <c r="M69" i="15"/>
  <c r="L69" i="15"/>
  <c r="L84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Q49" i="15"/>
  <c r="P49" i="15"/>
  <c r="O49" i="15"/>
  <c r="N49" i="15"/>
  <c r="M49" i="15"/>
  <c r="L49" i="15"/>
  <c r="Q70" i="15"/>
  <c r="P70" i="15"/>
  <c r="O70" i="15"/>
  <c r="N70" i="15"/>
  <c r="M70" i="15"/>
  <c r="L70" i="15"/>
  <c r="L85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Q50" i="15"/>
  <c r="P50" i="15"/>
  <c r="O50" i="15"/>
  <c r="N50" i="15"/>
  <c r="M50" i="15"/>
  <c r="L50" i="15"/>
  <c r="Q71" i="15"/>
  <c r="P71" i="15"/>
  <c r="O71" i="15"/>
  <c r="N71" i="15"/>
  <c r="M71" i="15"/>
  <c r="L71" i="15"/>
  <c r="L86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Q51" i="15"/>
  <c r="P51" i="15"/>
  <c r="O51" i="15"/>
  <c r="N51" i="15"/>
  <c r="M51" i="15"/>
  <c r="L51" i="15"/>
  <c r="Q72" i="15"/>
  <c r="P72" i="15"/>
  <c r="O72" i="15"/>
  <c r="N72" i="15"/>
  <c r="M72" i="15"/>
  <c r="L72" i="15"/>
  <c r="L87" i="15"/>
  <c r="K87" i="15"/>
  <c r="K86" i="15"/>
  <c r="J87" i="15"/>
  <c r="K85" i="15"/>
  <c r="J86" i="15"/>
  <c r="I87" i="15"/>
  <c r="K84" i="15"/>
  <c r="J85" i="15"/>
  <c r="I86" i="15"/>
  <c r="H87" i="15"/>
  <c r="K83" i="15"/>
  <c r="J84" i="15"/>
  <c r="I85" i="15"/>
  <c r="H86" i="15"/>
  <c r="G87" i="15"/>
  <c r="K82" i="15"/>
  <c r="J83" i="15"/>
  <c r="I84" i="15"/>
  <c r="H85" i="15"/>
  <c r="G86" i="15"/>
  <c r="F87" i="15"/>
  <c r="K81" i="15"/>
  <c r="J82" i="15"/>
  <c r="I83" i="15"/>
  <c r="H84" i="15"/>
  <c r="G85" i="15"/>
  <c r="F86" i="15"/>
  <c r="E87" i="15"/>
  <c r="K80" i="15"/>
  <c r="J81" i="15"/>
  <c r="I82" i="15"/>
  <c r="H83" i="15"/>
  <c r="G84" i="15"/>
  <c r="F85" i="15"/>
  <c r="E86" i="15"/>
  <c r="D87" i="15"/>
  <c r="K79" i="15"/>
  <c r="J80" i="15"/>
  <c r="I81" i="15"/>
  <c r="H82" i="15"/>
  <c r="G83" i="15"/>
  <c r="F84" i="15"/>
  <c r="E85" i="15"/>
  <c r="D86" i="15"/>
  <c r="C87" i="15"/>
  <c r="J79" i="15"/>
  <c r="I80" i="15"/>
  <c r="H81" i="15"/>
  <c r="G82" i="15"/>
  <c r="F83" i="15"/>
  <c r="E84" i="15"/>
  <c r="D85" i="15"/>
  <c r="C86" i="15"/>
  <c r="B87" i="15"/>
  <c r="B86" i="15"/>
  <c r="C85" i="15"/>
  <c r="B85" i="15"/>
  <c r="D84" i="15"/>
  <c r="C84" i="15"/>
  <c r="B84" i="15"/>
  <c r="E83" i="15"/>
  <c r="D83" i="15"/>
  <c r="C83" i="15"/>
  <c r="B83" i="15"/>
  <c r="F82" i="15"/>
  <c r="E82" i="15"/>
  <c r="D82" i="15"/>
  <c r="C82" i="15"/>
  <c r="B82" i="15"/>
  <c r="G81" i="15"/>
  <c r="F81" i="15"/>
  <c r="E81" i="15"/>
  <c r="D81" i="15"/>
  <c r="C81" i="15"/>
  <c r="B81" i="15"/>
  <c r="H80" i="15"/>
  <c r="G80" i="15"/>
  <c r="F80" i="15"/>
  <c r="E80" i="15"/>
  <c r="D80" i="15"/>
  <c r="C80" i="15"/>
  <c r="B80" i="15"/>
  <c r="I79" i="15"/>
  <c r="H79" i="15"/>
  <c r="G79" i="15"/>
  <c r="F79" i="15"/>
  <c r="E79" i="15"/>
  <c r="D79" i="15"/>
  <c r="C79" i="15"/>
  <c r="B79" i="15"/>
  <c r="J78" i="15"/>
  <c r="I78" i="15"/>
  <c r="H78" i="15"/>
  <c r="G78" i="15"/>
  <c r="F78" i="15"/>
  <c r="E78" i="15"/>
  <c r="D78" i="15"/>
  <c r="C78" i="15"/>
  <c r="B78" i="15"/>
  <c r="K77" i="15"/>
  <c r="J77" i="15"/>
  <c r="I77" i="15"/>
  <c r="H77" i="15"/>
  <c r="G77" i="15"/>
  <c r="F77" i="15"/>
  <c r="E77" i="15"/>
  <c r="D77" i="15"/>
  <c r="C77" i="15"/>
  <c r="B77" i="15"/>
  <c r="K63" i="15"/>
  <c r="K64" i="15"/>
  <c r="J64" i="15"/>
  <c r="K65" i="15"/>
  <c r="J65" i="15"/>
  <c r="I65" i="15"/>
  <c r="K66" i="15"/>
  <c r="J66" i="15"/>
  <c r="I66" i="15"/>
  <c r="H66" i="15"/>
  <c r="K67" i="15"/>
  <c r="J67" i="15"/>
  <c r="I67" i="15"/>
  <c r="H67" i="15"/>
  <c r="G67" i="15"/>
  <c r="K68" i="15"/>
  <c r="J68" i="15"/>
  <c r="I68" i="15"/>
  <c r="H68" i="15"/>
  <c r="G68" i="15"/>
  <c r="F68" i="15"/>
  <c r="K69" i="15"/>
  <c r="J69" i="15"/>
  <c r="I69" i="15"/>
  <c r="H69" i="15"/>
  <c r="G69" i="15"/>
  <c r="F69" i="15"/>
  <c r="E69" i="15"/>
  <c r="K70" i="15"/>
  <c r="J70" i="15"/>
  <c r="I70" i="15"/>
  <c r="H70" i="15"/>
  <c r="G70" i="15"/>
  <c r="F70" i="15"/>
  <c r="E70" i="15"/>
  <c r="D70" i="15"/>
  <c r="K71" i="15"/>
  <c r="J71" i="15"/>
  <c r="I71" i="15"/>
  <c r="H71" i="15"/>
  <c r="G71" i="15"/>
  <c r="F71" i="15"/>
  <c r="E71" i="15"/>
  <c r="D71" i="15"/>
  <c r="C71" i="15"/>
  <c r="K72" i="15"/>
  <c r="J72" i="15"/>
  <c r="I72" i="15"/>
  <c r="H72" i="15"/>
  <c r="G72" i="15"/>
  <c r="F72" i="15"/>
  <c r="E72" i="15"/>
  <c r="D72" i="15"/>
  <c r="C72" i="15"/>
  <c r="B72" i="15"/>
  <c r="B71" i="15"/>
  <c r="C70" i="15"/>
  <c r="B70" i="15"/>
  <c r="D69" i="15"/>
  <c r="C69" i="15"/>
  <c r="B69" i="15"/>
  <c r="E68" i="15"/>
  <c r="D68" i="15"/>
  <c r="C68" i="15"/>
  <c r="B68" i="15"/>
  <c r="F67" i="15"/>
  <c r="E67" i="15"/>
  <c r="D67" i="15"/>
  <c r="C67" i="15"/>
  <c r="B67" i="15"/>
  <c r="G66" i="15"/>
  <c r="F66" i="15"/>
  <c r="E66" i="15"/>
  <c r="D66" i="15"/>
  <c r="C66" i="15"/>
  <c r="B66" i="15"/>
  <c r="H65" i="15"/>
  <c r="G65" i="15"/>
  <c r="F65" i="15"/>
  <c r="E65" i="15"/>
  <c r="D65" i="15"/>
  <c r="C65" i="15"/>
  <c r="B65" i="15"/>
  <c r="I64" i="15"/>
  <c r="H64" i="15"/>
  <c r="G64" i="15"/>
  <c r="F64" i="15"/>
  <c r="E64" i="15"/>
  <c r="D64" i="15"/>
  <c r="C64" i="15"/>
  <c r="B64" i="15"/>
  <c r="J63" i="15"/>
  <c r="I63" i="15"/>
  <c r="H63" i="15"/>
  <c r="G63" i="15"/>
  <c r="F63" i="15"/>
  <c r="E63" i="15"/>
  <c r="D63" i="15"/>
  <c r="C63" i="15"/>
  <c r="B63" i="15"/>
  <c r="K62" i="15"/>
  <c r="J62" i="15"/>
  <c r="I62" i="15"/>
  <c r="H62" i="15"/>
  <c r="G62" i="15"/>
  <c r="F62" i="15"/>
  <c r="E62" i="15"/>
  <c r="D62" i="15"/>
  <c r="C62" i="15"/>
  <c r="B62" i="15"/>
  <c r="K42" i="15"/>
  <c r="K43" i="15"/>
  <c r="J43" i="15"/>
  <c r="K44" i="15"/>
  <c r="J44" i="15"/>
  <c r="I44" i="15"/>
  <c r="K45" i="15"/>
  <c r="J45" i="15"/>
  <c r="I45" i="15"/>
  <c r="H45" i="15"/>
  <c r="K46" i="15"/>
  <c r="J46" i="15"/>
  <c r="I46" i="15"/>
  <c r="H46" i="15"/>
  <c r="G46" i="15"/>
  <c r="K47" i="15"/>
  <c r="J47" i="15"/>
  <c r="I47" i="15"/>
  <c r="H47" i="15"/>
  <c r="G47" i="15"/>
  <c r="F47" i="15"/>
  <c r="K48" i="15"/>
  <c r="J48" i="15"/>
  <c r="I48" i="15"/>
  <c r="H48" i="15"/>
  <c r="G48" i="15"/>
  <c r="F48" i="15"/>
  <c r="E48" i="15"/>
  <c r="K49" i="15"/>
  <c r="J49" i="15"/>
  <c r="I49" i="15"/>
  <c r="H49" i="15"/>
  <c r="G49" i="15"/>
  <c r="F49" i="15"/>
  <c r="E49" i="15"/>
  <c r="D49" i="15"/>
  <c r="K50" i="15"/>
  <c r="J50" i="15"/>
  <c r="I50" i="15"/>
  <c r="H50" i="15"/>
  <c r="G50" i="15"/>
  <c r="F50" i="15"/>
  <c r="E50" i="15"/>
  <c r="D50" i="15"/>
  <c r="C50" i="15"/>
  <c r="K51" i="15"/>
  <c r="J51" i="15"/>
  <c r="I51" i="15"/>
  <c r="H51" i="15"/>
  <c r="G51" i="15"/>
  <c r="F51" i="15"/>
  <c r="E51" i="15"/>
  <c r="D51" i="15"/>
  <c r="C51" i="15"/>
  <c r="B51" i="15"/>
  <c r="B50" i="15"/>
  <c r="C49" i="15"/>
  <c r="B49" i="15"/>
  <c r="D48" i="15"/>
  <c r="C48" i="15"/>
  <c r="B48" i="15"/>
  <c r="E47" i="15"/>
  <c r="D47" i="15"/>
  <c r="C47" i="15"/>
  <c r="B47" i="15"/>
  <c r="F46" i="15"/>
  <c r="E46" i="15"/>
  <c r="D46" i="15"/>
  <c r="C46" i="15"/>
  <c r="B46" i="15"/>
  <c r="G45" i="15"/>
  <c r="F45" i="15"/>
  <c r="E45" i="15"/>
  <c r="D45" i="15"/>
  <c r="C45" i="15"/>
  <c r="B45" i="15"/>
  <c r="H44" i="15"/>
  <c r="G44" i="15"/>
  <c r="F44" i="15"/>
  <c r="E44" i="15"/>
  <c r="D44" i="15"/>
  <c r="C44" i="15"/>
  <c r="B44" i="15"/>
  <c r="I43" i="15"/>
  <c r="H43" i="15"/>
  <c r="G43" i="15"/>
  <c r="F43" i="15"/>
  <c r="E43" i="15"/>
  <c r="D43" i="15"/>
  <c r="C43" i="15"/>
  <c r="B43" i="15"/>
  <c r="J42" i="15"/>
  <c r="I42" i="15"/>
  <c r="H42" i="15"/>
  <c r="G42" i="15"/>
  <c r="F42" i="15"/>
  <c r="E42" i="15"/>
  <c r="D42" i="15"/>
  <c r="C42" i="15"/>
  <c r="B42" i="15"/>
  <c r="K41" i="15"/>
  <c r="J41" i="15"/>
  <c r="I41" i="15"/>
  <c r="H41" i="15"/>
  <c r="G41" i="15"/>
  <c r="F41" i="15"/>
  <c r="E41" i="15"/>
  <c r="D41" i="15"/>
  <c r="C41" i="15"/>
  <c r="B41" i="15"/>
  <c r="C29" i="15"/>
  <c r="D28" i="15"/>
  <c r="C28" i="15"/>
  <c r="E27" i="15"/>
  <c r="D27" i="15"/>
  <c r="C27" i="15"/>
  <c r="F26" i="15"/>
  <c r="E26" i="15"/>
  <c r="D26" i="15"/>
  <c r="C26" i="15"/>
  <c r="G25" i="15"/>
  <c r="F25" i="15"/>
  <c r="E25" i="15"/>
  <c r="D25" i="15"/>
  <c r="C25" i="15"/>
  <c r="H24" i="15"/>
  <c r="G24" i="15"/>
  <c r="F24" i="15"/>
  <c r="E24" i="15"/>
  <c r="D24" i="15"/>
  <c r="C24" i="15"/>
  <c r="I23" i="15"/>
  <c r="H23" i="15"/>
  <c r="G23" i="15"/>
  <c r="F23" i="15"/>
  <c r="E23" i="15"/>
  <c r="D23" i="15"/>
  <c r="C23" i="15"/>
  <c r="J22" i="15"/>
  <c r="I22" i="15"/>
  <c r="H22" i="15"/>
  <c r="G22" i="15"/>
  <c r="F22" i="15"/>
  <c r="E22" i="15"/>
  <c r="D22" i="15"/>
  <c r="C22" i="15"/>
  <c r="K21" i="15"/>
  <c r="J21" i="15"/>
  <c r="I21" i="15"/>
  <c r="H21" i="15"/>
  <c r="G21" i="15"/>
  <c r="F21" i="15"/>
  <c r="E21" i="15"/>
  <c r="D21" i="15"/>
  <c r="C21" i="15"/>
  <c r="B8" i="14"/>
  <c r="B9" i="14"/>
  <c r="B10" i="14"/>
  <c r="Q10" i="14"/>
  <c r="Q32" i="14"/>
  <c r="B11" i="14"/>
  <c r="Q11" i="14"/>
  <c r="Q33" i="14"/>
  <c r="P33" i="14"/>
  <c r="Q12" i="14"/>
  <c r="Q34" i="14"/>
  <c r="P34" i="14"/>
  <c r="O34" i="14"/>
  <c r="Q13" i="14"/>
  <c r="Q35" i="14"/>
  <c r="P35" i="14"/>
  <c r="O35" i="14"/>
  <c r="N35" i="14"/>
  <c r="Q14" i="14"/>
  <c r="Q36" i="14"/>
  <c r="P36" i="14"/>
  <c r="O36" i="14"/>
  <c r="N36" i="14"/>
  <c r="M36" i="14"/>
  <c r="Q15" i="14"/>
  <c r="Q37" i="14"/>
  <c r="P37" i="14"/>
  <c r="O37" i="14"/>
  <c r="N37" i="14"/>
  <c r="M37" i="14"/>
  <c r="L37" i="14"/>
  <c r="Q16" i="14"/>
  <c r="Q38" i="14"/>
  <c r="P38" i="14"/>
  <c r="O38" i="14"/>
  <c r="N38" i="14"/>
  <c r="M38" i="14"/>
  <c r="L38" i="14"/>
  <c r="K38" i="14"/>
  <c r="Q17" i="14"/>
  <c r="Q39" i="14"/>
  <c r="P39" i="14"/>
  <c r="O39" i="14"/>
  <c r="N39" i="14"/>
  <c r="M39" i="14"/>
  <c r="L39" i="14"/>
  <c r="K39" i="14"/>
  <c r="J39" i="14"/>
  <c r="Q18" i="14"/>
  <c r="Q40" i="14"/>
  <c r="P40" i="14"/>
  <c r="O40" i="14"/>
  <c r="N40" i="14"/>
  <c r="M40" i="14"/>
  <c r="L40" i="14"/>
  <c r="K40" i="14"/>
  <c r="J40" i="14"/>
  <c r="I40" i="14"/>
  <c r="Q19" i="14"/>
  <c r="Q41" i="14"/>
  <c r="P41" i="14"/>
  <c r="O41" i="14"/>
  <c r="N41" i="14"/>
  <c r="M41" i="14"/>
  <c r="L41" i="14"/>
  <c r="K41" i="14"/>
  <c r="J41" i="14"/>
  <c r="I41" i="14"/>
  <c r="H41" i="14"/>
  <c r="Q20" i="14"/>
  <c r="Q42" i="14"/>
  <c r="P42" i="14"/>
  <c r="O42" i="14"/>
  <c r="N42" i="14"/>
  <c r="M42" i="14"/>
  <c r="L42" i="14"/>
  <c r="K42" i="14"/>
  <c r="J42" i="14"/>
  <c r="I42" i="14"/>
  <c r="H42" i="14"/>
  <c r="G42" i="14"/>
  <c r="Q21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Q22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Q23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Q24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C69" i="14"/>
  <c r="D68" i="14"/>
  <c r="D69" i="14"/>
  <c r="E67" i="14"/>
  <c r="E68" i="14"/>
  <c r="E69" i="14"/>
  <c r="F66" i="14"/>
  <c r="F67" i="14"/>
  <c r="F68" i="14"/>
  <c r="F69" i="14"/>
  <c r="G65" i="14"/>
  <c r="G66" i="14"/>
  <c r="G67" i="14"/>
  <c r="G68" i="14"/>
  <c r="G69" i="14"/>
  <c r="H64" i="14"/>
  <c r="H65" i="14"/>
  <c r="H66" i="14"/>
  <c r="H67" i="14"/>
  <c r="H68" i="14"/>
  <c r="H69" i="14"/>
  <c r="I63" i="14"/>
  <c r="I64" i="14"/>
  <c r="I65" i="14"/>
  <c r="I66" i="14"/>
  <c r="I67" i="14"/>
  <c r="I68" i="14"/>
  <c r="I69" i="14"/>
  <c r="J62" i="14"/>
  <c r="J63" i="14"/>
  <c r="J64" i="14"/>
  <c r="J65" i="14"/>
  <c r="J66" i="14"/>
  <c r="J67" i="14"/>
  <c r="J68" i="14"/>
  <c r="J69" i="14"/>
  <c r="K61" i="14"/>
  <c r="K62" i="14"/>
  <c r="K63" i="14"/>
  <c r="K64" i="14"/>
  <c r="K65" i="14"/>
  <c r="K66" i="14"/>
  <c r="K67" i="14"/>
  <c r="K68" i="14"/>
  <c r="K69" i="14"/>
  <c r="L60" i="14"/>
  <c r="L61" i="14"/>
  <c r="L62" i="14"/>
  <c r="L63" i="14"/>
  <c r="L64" i="14"/>
  <c r="L65" i="14"/>
  <c r="L66" i="14"/>
  <c r="L67" i="14"/>
  <c r="L68" i="14"/>
  <c r="L69" i="14"/>
  <c r="B8" i="12"/>
  <c r="B9" i="12"/>
  <c r="B10" i="12"/>
  <c r="Q9" i="12"/>
  <c r="Q31" i="12"/>
  <c r="B11" i="12"/>
  <c r="Q10" i="12"/>
  <c r="Q32" i="12"/>
  <c r="P32" i="12"/>
  <c r="Q11" i="12"/>
  <c r="Q33" i="12"/>
  <c r="P33" i="12"/>
  <c r="O33" i="12"/>
  <c r="Q12" i="12"/>
  <c r="Q34" i="12"/>
  <c r="P34" i="12"/>
  <c r="O34" i="12"/>
  <c r="N34" i="12"/>
  <c r="Q13" i="12"/>
  <c r="Q35" i="12"/>
  <c r="P35" i="12"/>
  <c r="O35" i="12"/>
  <c r="N35" i="12"/>
  <c r="M35" i="12"/>
  <c r="Q14" i="12"/>
  <c r="Q36" i="12"/>
  <c r="P36" i="12"/>
  <c r="O36" i="12"/>
  <c r="N36" i="12"/>
  <c r="M36" i="12"/>
  <c r="L36" i="12"/>
  <c r="Q15" i="12"/>
  <c r="Q37" i="12"/>
  <c r="P37" i="12"/>
  <c r="O37" i="12"/>
  <c r="N37" i="12"/>
  <c r="M37" i="12"/>
  <c r="L37" i="12"/>
  <c r="K37" i="12"/>
  <c r="Q16" i="12"/>
  <c r="Q38" i="12"/>
  <c r="P38" i="12"/>
  <c r="O38" i="12"/>
  <c r="N38" i="12"/>
  <c r="M38" i="12"/>
  <c r="L38" i="12"/>
  <c r="K38" i="12"/>
  <c r="J38" i="12"/>
  <c r="L59" i="12"/>
  <c r="L60" i="12"/>
  <c r="K60" i="12"/>
  <c r="L61" i="12"/>
  <c r="K61" i="12"/>
  <c r="J61" i="12"/>
  <c r="Q17" i="12"/>
  <c r="Q39" i="12"/>
  <c r="P39" i="12"/>
  <c r="O39" i="12"/>
  <c r="N39" i="12"/>
  <c r="M39" i="12"/>
  <c r="L39" i="12"/>
  <c r="K39" i="12"/>
  <c r="J39" i="12"/>
  <c r="L62" i="12"/>
  <c r="K62" i="12"/>
  <c r="J62" i="12"/>
  <c r="I39" i="12"/>
  <c r="I62" i="12"/>
  <c r="Q18" i="12"/>
  <c r="Q40" i="12"/>
  <c r="P40" i="12"/>
  <c r="O40" i="12"/>
  <c r="N40" i="12"/>
  <c r="M40" i="12"/>
  <c r="L40" i="12"/>
  <c r="K40" i="12"/>
  <c r="J40" i="12"/>
  <c r="L63" i="12"/>
  <c r="K63" i="12"/>
  <c r="J63" i="12"/>
  <c r="I40" i="12"/>
  <c r="I63" i="12"/>
  <c r="H40" i="12"/>
  <c r="H63" i="12"/>
  <c r="Q19" i="12"/>
  <c r="Q41" i="12"/>
  <c r="P41" i="12"/>
  <c r="O41" i="12"/>
  <c r="N41" i="12"/>
  <c r="M41" i="12"/>
  <c r="L41" i="12"/>
  <c r="K41" i="12"/>
  <c r="J41" i="12"/>
  <c r="L64" i="12"/>
  <c r="K64" i="12"/>
  <c r="J64" i="12"/>
  <c r="I41" i="12"/>
  <c r="I64" i="12"/>
  <c r="H41" i="12"/>
  <c r="H64" i="12"/>
  <c r="G41" i="12"/>
  <c r="G64" i="12"/>
  <c r="Q20" i="12"/>
  <c r="Q42" i="12"/>
  <c r="P42" i="12"/>
  <c r="O42" i="12"/>
  <c r="N42" i="12"/>
  <c r="M42" i="12"/>
  <c r="L42" i="12"/>
  <c r="K42" i="12"/>
  <c r="J42" i="12"/>
  <c r="L65" i="12"/>
  <c r="K65" i="12"/>
  <c r="J65" i="12"/>
  <c r="I42" i="12"/>
  <c r="I65" i="12"/>
  <c r="H42" i="12"/>
  <c r="H65" i="12"/>
  <c r="G42" i="12"/>
  <c r="G65" i="12"/>
  <c r="F42" i="12"/>
  <c r="F65" i="12"/>
  <c r="Q21" i="12"/>
  <c r="Q43" i="12"/>
  <c r="P43" i="12"/>
  <c r="O43" i="12"/>
  <c r="N43" i="12"/>
  <c r="M43" i="12"/>
  <c r="L43" i="12"/>
  <c r="K43" i="12"/>
  <c r="J43" i="12"/>
  <c r="L66" i="12"/>
  <c r="K66" i="12"/>
  <c r="J66" i="12"/>
  <c r="I43" i="12"/>
  <c r="I66" i="12"/>
  <c r="H43" i="12"/>
  <c r="H66" i="12"/>
  <c r="G43" i="12"/>
  <c r="G66" i="12"/>
  <c r="F43" i="12"/>
  <c r="F66" i="12"/>
  <c r="E43" i="12"/>
  <c r="E66" i="12"/>
  <c r="Q22" i="12"/>
  <c r="Q44" i="12"/>
  <c r="P44" i="12"/>
  <c r="O44" i="12"/>
  <c r="N44" i="12"/>
  <c r="M44" i="12"/>
  <c r="L44" i="12"/>
  <c r="K44" i="12"/>
  <c r="J44" i="12"/>
  <c r="L67" i="12"/>
  <c r="K67" i="12"/>
  <c r="J67" i="12"/>
  <c r="I44" i="12"/>
  <c r="I67" i="12"/>
  <c r="H44" i="12"/>
  <c r="H67" i="12"/>
  <c r="G44" i="12"/>
  <c r="G67" i="12"/>
  <c r="F44" i="12"/>
  <c r="F67" i="12"/>
  <c r="E44" i="12"/>
  <c r="E67" i="12"/>
  <c r="D44" i="12"/>
  <c r="D67" i="12"/>
  <c r="Q23" i="12"/>
  <c r="Q45" i="12"/>
  <c r="P45" i="12"/>
  <c r="O45" i="12"/>
  <c r="N45" i="12"/>
  <c r="M45" i="12"/>
  <c r="L45" i="12"/>
  <c r="K45" i="12"/>
  <c r="J45" i="12"/>
  <c r="L68" i="12"/>
  <c r="K68" i="12"/>
  <c r="J68" i="12"/>
  <c r="I45" i="12"/>
  <c r="I68" i="12"/>
  <c r="H45" i="12"/>
  <c r="H68" i="12"/>
  <c r="G45" i="12"/>
  <c r="G68" i="12"/>
  <c r="F45" i="12"/>
  <c r="F68" i="12"/>
  <c r="E45" i="12"/>
  <c r="E68" i="12"/>
  <c r="D45" i="12"/>
  <c r="D68" i="12"/>
  <c r="C45" i="12"/>
  <c r="C68" i="12"/>
  <c r="Q24" i="12"/>
  <c r="Q46" i="12"/>
  <c r="P46" i="12"/>
  <c r="O46" i="12"/>
  <c r="N46" i="12"/>
  <c r="M46" i="12"/>
  <c r="L46" i="12"/>
  <c r="K46" i="12"/>
  <c r="J46" i="12"/>
  <c r="L69" i="12"/>
  <c r="K69" i="12"/>
  <c r="J69" i="12"/>
  <c r="I46" i="12"/>
  <c r="I69" i="12"/>
  <c r="H46" i="12"/>
  <c r="H69" i="12"/>
  <c r="G46" i="12"/>
  <c r="G69" i="12"/>
  <c r="F46" i="12"/>
  <c r="F69" i="12"/>
  <c r="E46" i="12"/>
  <c r="E69" i="12"/>
  <c r="D46" i="12"/>
  <c r="D69" i="12"/>
  <c r="C46" i="12"/>
  <c r="C69" i="12"/>
  <c r="B46" i="12"/>
  <c r="B69" i="12"/>
  <c r="Q9" i="14"/>
  <c r="Q31" i="14"/>
  <c r="P32" i="14"/>
  <c r="O33" i="14"/>
  <c r="N34" i="14"/>
  <c r="M35" i="14"/>
  <c r="L36" i="14"/>
  <c r="K37" i="14"/>
  <c r="J38" i="14"/>
  <c r="J61" i="14"/>
  <c r="I39" i="14"/>
  <c r="I62" i="14"/>
  <c r="H40" i="14"/>
  <c r="H63" i="14"/>
  <c r="G41" i="14"/>
  <c r="G64" i="14"/>
  <c r="F42" i="14"/>
  <c r="F65" i="14"/>
  <c r="E43" i="14"/>
  <c r="E66" i="14"/>
  <c r="D44" i="14"/>
  <c r="D67" i="14"/>
  <c r="C45" i="14"/>
  <c r="C68" i="14"/>
  <c r="B46" i="14"/>
  <c r="B69" i="14"/>
  <c r="K60" i="14"/>
  <c r="L59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P20" i="14"/>
  <c r="O20" i="14"/>
  <c r="N20" i="14"/>
  <c r="M20" i="14"/>
  <c r="L20" i="14"/>
  <c r="K20" i="14"/>
  <c r="J20" i="14"/>
  <c r="I20" i="14"/>
  <c r="H20" i="14"/>
  <c r="G20" i="14"/>
  <c r="F20" i="14"/>
  <c r="P19" i="14"/>
  <c r="O19" i="14"/>
  <c r="N19" i="14"/>
  <c r="M19" i="14"/>
  <c r="L19" i="14"/>
  <c r="K19" i="14"/>
  <c r="J19" i="14"/>
  <c r="I19" i="14"/>
  <c r="H19" i="14"/>
  <c r="G19" i="14"/>
  <c r="P18" i="14"/>
  <c r="O18" i="14"/>
  <c r="N18" i="14"/>
  <c r="M18" i="14"/>
  <c r="L18" i="14"/>
  <c r="K18" i="14"/>
  <c r="J18" i="14"/>
  <c r="I18" i="14"/>
  <c r="H18" i="14"/>
  <c r="P17" i="14"/>
  <c r="O17" i="14"/>
  <c r="N17" i="14"/>
  <c r="M17" i="14"/>
  <c r="L17" i="14"/>
  <c r="K17" i="14"/>
  <c r="J17" i="14"/>
  <c r="I17" i="14"/>
  <c r="P16" i="14"/>
  <c r="O16" i="14"/>
  <c r="N16" i="14"/>
  <c r="M16" i="14"/>
  <c r="L16" i="14"/>
  <c r="K16" i="14"/>
  <c r="J16" i="14"/>
  <c r="P15" i="14"/>
  <c r="O15" i="14"/>
  <c r="N15" i="14"/>
  <c r="M15" i="14"/>
  <c r="L15" i="14"/>
  <c r="K15" i="14"/>
  <c r="P14" i="14"/>
  <c r="O14" i="14"/>
  <c r="N14" i="14"/>
  <c r="M14" i="14"/>
  <c r="L14" i="14"/>
  <c r="P13" i="14"/>
  <c r="O13" i="14"/>
  <c r="N13" i="14"/>
  <c r="M13" i="14"/>
  <c r="P12" i="14"/>
  <c r="O12" i="14"/>
  <c r="N12" i="14"/>
  <c r="P11" i="14"/>
  <c r="O11" i="14"/>
  <c r="P10" i="14"/>
  <c r="P10" i="12"/>
  <c r="P11" i="12"/>
  <c r="O11" i="12"/>
  <c r="O12" i="12"/>
  <c r="P12" i="12"/>
  <c r="N12" i="12"/>
  <c r="N13" i="12"/>
  <c r="O13" i="12"/>
  <c r="P13" i="12"/>
  <c r="M13" i="12"/>
  <c r="M14" i="12"/>
  <c r="N14" i="12"/>
  <c r="O14" i="12"/>
  <c r="P14" i="12"/>
  <c r="L14" i="12"/>
  <c r="L15" i="12"/>
  <c r="M15" i="12"/>
  <c r="N15" i="12"/>
  <c r="O15" i="12"/>
  <c r="P15" i="12"/>
  <c r="K15" i="12"/>
  <c r="K16" i="12"/>
  <c r="L16" i="12"/>
  <c r="M16" i="12"/>
  <c r="N16" i="12"/>
  <c r="O16" i="12"/>
  <c r="P16" i="12"/>
  <c r="J16" i="12"/>
  <c r="J17" i="12"/>
  <c r="K17" i="12"/>
  <c r="L17" i="12"/>
  <c r="M17" i="12"/>
  <c r="N17" i="12"/>
  <c r="O17" i="12"/>
  <c r="P17" i="12"/>
  <c r="I17" i="12"/>
  <c r="I18" i="12"/>
  <c r="J18" i="12"/>
  <c r="K18" i="12"/>
  <c r="L18" i="12"/>
  <c r="M18" i="12"/>
  <c r="N18" i="12"/>
  <c r="O18" i="12"/>
  <c r="P18" i="12"/>
  <c r="H18" i="12"/>
  <c r="H19" i="12"/>
  <c r="I19" i="12"/>
  <c r="J19" i="12"/>
  <c r="K19" i="12"/>
  <c r="L19" i="12"/>
  <c r="M19" i="12"/>
  <c r="N19" i="12"/>
  <c r="O19" i="12"/>
  <c r="P19" i="12"/>
  <c r="G19" i="12"/>
  <c r="G20" i="12"/>
  <c r="H20" i="12"/>
  <c r="I20" i="12"/>
  <c r="J20" i="12"/>
  <c r="K20" i="12"/>
  <c r="L20" i="12"/>
  <c r="M20" i="12"/>
  <c r="N20" i="12"/>
  <c r="O20" i="12"/>
  <c r="P20" i="12"/>
  <c r="F20" i="12"/>
  <c r="F21" i="12"/>
  <c r="G21" i="12"/>
  <c r="H21" i="12"/>
  <c r="I21" i="12"/>
  <c r="J21" i="12"/>
  <c r="K21" i="12"/>
  <c r="L21" i="12"/>
  <c r="M21" i="12"/>
  <c r="N21" i="12"/>
  <c r="O21" i="12"/>
  <c r="P21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E21" i="12"/>
  <c r="D22" i="12"/>
  <c r="M23" i="12"/>
  <c r="N23" i="12"/>
  <c r="O23" i="12"/>
  <c r="P23" i="12"/>
  <c r="D23" i="12"/>
  <c r="E23" i="12"/>
  <c r="F23" i="12"/>
  <c r="G23" i="12"/>
  <c r="H23" i="12"/>
  <c r="I23" i="12"/>
  <c r="J23" i="12"/>
  <c r="K23" i="12"/>
  <c r="L23" i="12"/>
  <c r="C23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B24" i="12"/>
  <c r="B31" i="9"/>
  <c r="B51" i="9"/>
  <c r="B8" i="9"/>
  <c r="B9" i="9"/>
  <c r="C31" i="9"/>
  <c r="C51" i="9"/>
  <c r="D31" i="9"/>
  <c r="D51" i="9"/>
  <c r="E31" i="9"/>
  <c r="E51" i="9"/>
  <c r="F31" i="9"/>
  <c r="F51" i="9"/>
  <c r="G31" i="9"/>
  <c r="H31" i="9"/>
  <c r="H51" i="9"/>
  <c r="I31" i="9"/>
  <c r="I51" i="9"/>
  <c r="J31" i="9"/>
  <c r="J51" i="9"/>
  <c r="K31" i="9"/>
  <c r="K51" i="9"/>
  <c r="L31" i="9"/>
  <c r="L51" i="9"/>
  <c r="M31" i="9"/>
  <c r="M51" i="9"/>
  <c r="N31" i="9"/>
  <c r="N51" i="9"/>
  <c r="O31" i="9"/>
  <c r="O51" i="9"/>
  <c r="C30" i="9"/>
  <c r="C50" i="9"/>
  <c r="D30" i="9"/>
  <c r="D50" i="9"/>
  <c r="E30" i="9"/>
  <c r="E50" i="9"/>
  <c r="F30" i="9"/>
  <c r="F50" i="9"/>
  <c r="G30" i="9"/>
  <c r="G50" i="9"/>
  <c r="H30" i="9"/>
  <c r="H50" i="9"/>
  <c r="I30" i="9"/>
  <c r="I50" i="9"/>
  <c r="J30" i="9"/>
  <c r="J50" i="9"/>
  <c r="K30" i="9"/>
  <c r="K50" i="9"/>
  <c r="L30" i="9"/>
  <c r="L50" i="9"/>
  <c r="M30" i="9"/>
  <c r="M50" i="9"/>
  <c r="N30" i="9"/>
  <c r="N50" i="9"/>
  <c r="O30" i="9"/>
  <c r="O50" i="9"/>
  <c r="D29" i="9"/>
  <c r="D49" i="9"/>
  <c r="E29" i="9"/>
  <c r="E49" i="9"/>
  <c r="F29" i="9"/>
  <c r="F49" i="9"/>
  <c r="G29" i="9"/>
  <c r="G49" i="9"/>
  <c r="H29" i="9"/>
  <c r="H49" i="9"/>
  <c r="I29" i="9"/>
  <c r="I49" i="9"/>
  <c r="J29" i="9"/>
  <c r="J49" i="9"/>
  <c r="K29" i="9"/>
  <c r="K49" i="9"/>
  <c r="L29" i="9"/>
  <c r="L49" i="9"/>
  <c r="M29" i="9"/>
  <c r="M49" i="9"/>
  <c r="N29" i="9"/>
  <c r="N49" i="9"/>
  <c r="O29" i="9"/>
  <c r="O49" i="9"/>
  <c r="E28" i="9"/>
  <c r="E48" i="9"/>
  <c r="F28" i="9"/>
  <c r="F48" i="9"/>
  <c r="G28" i="9"/>
  <c r="G48" i="9"/>
  <c r="H28" i="9"/>
  <c r="H48" i="9"/>
  <c r="I28" i="9"/>
  <c r="I48" i="9"/>
  <c r="J28" i="9"/>
  <c r="J48" i="9"/>
  <c r="K28" i="9"/>
  <c r="K48" i="9"/>
  <c r="L28" i="9"/>
  <c r="L48" i="9"/>
  <c r="M28" i="9"/>
  <c r="M48" i="9"/>
  <c r="N28" i="9"/>
  <c r="N48" i="9"/>
  <c r="O28" i="9"/>
  <c r="O48" i="9"/>
  <c r="F27" i="9"/>
  <c r="F47" i="9"/>
  <c r="G27" i="9"/>
  <c r="G47" i="9"/>
  <c r="H27" i="9"/>
  <c r="H47" i="9"/>
  <c r="I27" i="9"/>
  <c r="I47" i="9"/>
  <c r="J27" i="9"/>
  <c r="J47" i="9"/>
  <c r="K27" i="9"/>
  <c r="K47" i="9"/>
  <c r="L27" i="9"/>
  <c r="L47" i="9"/>
  <c r="M27" i="9"/>
  <c r="M47" i="9"/>
  <c r="N27" i="9"/>
  <c r="N47" i="9"/>
  <c r="O27" i="9"/>
  <c r="O47" i="9"/>
  <c r="G26" i="9"/>
  <c r="G46" i="9"/>
  <c r="H26" i="9"/>
  <c r="H46" i="9"/>
  <c r="I26" i="9"/>
  <c r="I46" i="9"/>
  <c r="J26" i="9"/>
  <c r="J46" i="9"/>
  <c r="K26" i="9"/>
  <c r="K46" i="9"/>
  <c r="L26" i="9"/>
  <c r="L46" i="9"/>
  <c r="M26" i="9"/>
  <c r="M46" i="9"/>
  <c r="N26" i="9"/>
  <c r="N46" i="9"/>
  <c r="O26" i="9"/>
  <c r="O46" i="9"/>
  <c r="H25" i="9"/>
  <c r="H45" i="9"/>
  <c r="I25" i="9"/>
  <c r="I45" i="9"/>
  <c r="J25" i="9"/>
  <c r="J45" i="9"/>
  <c r="K25" i="9"/>
  <c r="K45" i="9"/>
  <c r="L25" i="9"/>
  <c r="L45" i="9"/>
  <c r="M25" i="9"/>
  <c r="M45" i="9"/>
  <c r="N25" i="9"/>
  <c r="N45" i="9"/>
  <c r="O25" i="9"/>
  <c r="O45" i="9"/>
  <c r="I24" i="9"/>
  <c r="I44" i="9"/>
  <c r="J24" i="9"/>
  <c r="J44" i="9"/>
  <c r="K24" i="9"/>
  <c r="K44" i="9"/>
  <c r="L24" i="9"/>
  <c r="L44" i="9"/>
  <c r="M24" i="9"/>
  <c r="M44" i="9"/>
  <c r="N24" i="9"/>
  <c r="N44" i="9"/>
  <c r="O24" i="9"/>
  <c r="O44" i="9"/>
  <c r="J23" i="9"/>
  <c r="J43" i="9"/>
  <c r="K23" i="9"/>
  <c r="K43" i="9"/>
  <c r="L23" i="9"/>
  <c r="L43" i="9"/>
  <c r="M23" i="9"/>
  <c r="M43" i="9"/>
  <c r="N23" i="9"/>
  <c r="N43" i="9"/>
  <c r="O23" i="9"/>
  <c r="O43" i="9"/>
  <c r="K22" i="9"/>
  <c r="K42" i="9"/>
  <c r="L22" i="9"/>
  <c r="L42" i="9"/>
  <c r="M22" i="9"/>
  <c r="M42" i="9"/>
  <c r="N22" i="9"/>
  <c r="N42" i="9"/>
  <c r="O22" i="9"/>
  <c r="O42" i="9"/>
  <c r="L21" i="9"/>
  <c r="L41" i="9"/>
  <c r="M21" i="9"/>
  <c r="M41" i="9"/>
  <c r="N21" i="9"/>
  <c r="N41" i="9"/>
  <c r="O21" i="9"/>
  <c r="O41" i="9"/>
  <c r="M20" i="9"/>
  <c r="M40" i="9"/>
  <c r="N20" i="9"/>
  <c r="N40" i="9"/>
  <c r="O20" i="9"/>
  <c r="O40" i="9"/>
  <c r="N19" i="9"/>
  <c r="N39" i="9"/>
  <c r="O19" i="9"/>
  <c r="O39" i="9"/>
  <c r="O18" i="9"/>
  <c r="O38" i="9"/>
  <c r="P18" i="9"/>
  <c r="P38" i="9"/>
  <c r="P19" i="9"/>
  <c r="P39" i="9"/>
  <c r="P20" i="9"/>
  <c r="P40" i="9"/>
  <c r="P21" i="9"/>
  <c r="P41" i="9"/>
  <c r="P22" i="9"/>
  <c r="P42" i="9"/>
  <c r="P23" i="9"/>
  <c r="P43" i="9"/>
  <c r="P24" i="9"/>
  <c r="P44" i="9"/>
  <c r="P25" i="9"/>
  <c r="P45" i="9"/>
  <c r="P26" i="9"/>
  <c r="P46" i="9"/>
  <c r="P27" i="9"/>
  <c r="P47" i="9"/>
  <c r="P28" i="9"/>
  <c r="P48" i="9"/>
  <c r="P29" i="9"/>
  <c r="P49" i="9"/>
  <c r="P30" i="9"/>
  <c r="P50" i="9"/>
  <c r="P31" i="9"/>
  <c r="P51" i="9"/>
  <c r="P17" i="9"/>
  <c r="P37" i="9"/>
  <c r="B8" i="11"/>
  <c r="B9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Q51" i="11"/>
  <c r="B1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Q50" i="11"/>
  <c r="B11" i="11"/>
  <c r="P51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Q49" i="11"/>
  <c r="P50" i="11"/>
  <c r="O51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Q48" i="11"/>
  <c r="P49" i="11"/>
  <c r="O50" i="11"/>
  <c r="N51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Q47" i="11"/>
  <c r="P48" i="11"/>
  <c r="O49" i="11"/>
  <c r="N50" i="11"/>
  <c r="M51" i="11"/>
  <c r="G26" i="11"/>
  <c r="H26" i="11"/>
  <c r="I26" i="11"/>
  <c r="J26" i="11"/>
  <c r="K26" i="11"/>
  <c r="L26" i="11"/>
  <c r="M26" i="11"/>
  <c r="N26" i="11"/>
  <c r="O26" i="11"/>
  <c r="P26" i="11"/>
  <c r="Q26" i="11"/>
  <c r="Q46" i="11"/>
  <c r="P47" i="11"/>
  <c r="O48" i="11"/>
  <c r="N49" i="11"/>
  <c r="M50" i="11"/>
  <c r="L51" i="11"/>
  <c r="H25" i="11"/>
  <c r="I25" i="11"/>
  <c r="J25" i="11"/>
  <c r="K25" i="11"/>
  <c r="L25" i="11"/>
  <c r="M25" i="11"/>
  <c r="N25" i="11"/>
  <c r="O25" i="11"/>
  <c r="P25" i="11"/>
  <c r="Q25" i="11"/>
  <c r="Q45" i="11"/>
  <c r="P46" i="11"/>
  <c r="O47" i="11"/>
  <c r="N48" i="11"/>
  <c r="M49" i="11"/>
  <c r="L50" i="11"/>
  <c r="K51" i="11"/>
  <c r="I24" i="11"/>
  <c r="J24" i="11"/>
  <c r="K24" i="11"/>
  <c r="L24" i="11"/>
  <c r="M24" i="11"/>
  <c r="N24" i="11"/>
  <c r="O24" i="11"/>
  <c r="P24" i="11"/>
  <c r="Q24" i="11"/>
  <c r="Q44" i="11"/>
  <c r="P45" i="11"/>
  <c r="O46" i="11"/>
  <c r="N47" i="11"/>
  <c r="M48" i="11"/>
  <c r="L49" i="11"/>
  <c r="K50" i="11"/>
  <c r="J51" i="11"/>
  <c r="J23" i="11"/>
  <c r="K23" i="11"/>
  <c r="L23" i="11"/>
  <c r="M23" i="11"/>
  <c r="N23" i="11"/>
  <c r="O23" i="11"/>
  <c r="P23" i="11"/>
  <c r="Q23" i="11"/>
  <c r="Q43" i="11"/>
  <c r="P44" i="11"/>
  <c r="O45" i="11"/>
  <c r="N46" i="11"/>
  <c r="M47" i="11"/>
  <c r="L48" i="11"/>
  <c r="K49" i="11"/>
  <c r="J50" i="11"/>
  <c r="I51" i="11"/>
  <c r="K22" i="11"/>
  <c r="L22" i="11"/>
  <c r="M22" i="11"/>
  <c r="N22" i="11"/>
  <c r="O22" i="11"/>
  <c r="P22" i="11"/>
  <c r="Q22" i="11"/>
  <c r="Q42" i="11"/>
  <c r="P43" i="11"/>
  <c r="O44" i="11"/>
  <c r="N45" i="11"/>
  <c r="M46" i="11"/>
  <c r="L47" i="11"/>
  <c r="K48" i="11"/>
  <c r="J49" i="11"/>
  <c r="I50" i="11"/>
  <c r="H51" i="11"/>
  <c r="L21" i="11"/>
  <c r="M21" i="11"/>
  <c r="N21" i="11"/>
  <c r="O21" i="11"/>
  <c r="P21" i="11"/>
  <c r="Q21" i="11"/>
  <c r="Q41" i="11"/>
  <c r="P42" i="11"/>
  <c r="O43" i="11"/>
  <c r="N44" i="11"/>
  <c r="M45" i="11"/>
  <c r="L46" i="11"/>
  <c r="K47" i="11"/>
  <c r="J48" i="11"/>
  <c r="I49" i="11"/>
  <c r="H50" i="11"/>
  <c r="G51" i="11"/>
  <c r="M20" i="11"/>
  <c r="N20" i="11"/>
  <c r="O20" i="11"/>
  <c r="P20" i="11"/>
  <c r="Q20" i="11"/>
  <c r="Q40" i="11"/>
  <c r="P41" i="11"/>
  <c r="O42" i="11"/>
  <c r="N43" i="11"/>
  <c r="M44" i="11"/>
  <c r="L45" i="11"/>
  <c r="K46" i="11"/>
  <c r="J47" i="11"/>
  <c r="I48" i="11"/>
  <c r="H49" i="11"/>
  <c r="G50" i="11"/>
  <c r="F51" i="11"/>
  <c r="N19" i="11"/>
  <c r="O19" i="11"/>
  <c r="P19" i="11"/>
  <c r="Q19" i="11"/>
  <c r="Q39" i="11"/>
  <c r="P40" i="11"/>
  <c r="O41" i="11"/>
  <c r="N42" i="11"/>
  <c r="M43" i="11"/>
  <c r="L44" i="11"/>
  <c r="K45" i="11"/>
  <c r="J46" i="11"/>
  <c r="I47" i="11"/>
  <c r="H48" i="11"/>
  <c r="G49" i="11"/>
  <c r="F50" i="11"/>
  <c r="E51" i="11"/>
  <c r="O18" i="11"/>
  <c r="P18" i="11"/>
  <c r="Q18" i="11"/>
  <c r="Q38" i="11"/>
  <c r="P39" i="11"/>
  <c r="O40" i="11"/>
  <c r="N41" i="11"/>
  <c r="M42" i="11"/>
  <c r="L43" i="11"/>
  <c r="K44" i="11"/>
  <c r="J45" i="11"/>
  <c r="I46" i="11"/>
  <c r="H47" i="11"/>
  <c r="G48" i="11"/>
  <c r="F49" i="11"/>
  <c r="E50" i="11"/>
  <c r="D51" i="11"/>
  <c r="P17" i="11"/>
  <c r="Q17" i="11"/>
  <c r="Q37" i="11"/>
  <c r="P38" i="11"/>
  <c r="O39" i="11"/>
  <c r="N40" i="11"/>
  <c r="M41" i="11"/>
  <c r="L42" i="11"/>
  <c r="K43" i="11"/>
  <c r="J44" i="11"/>
  <c r="I45" i="11"/>
  <c r="H46" i="11"/>
  <c r="G47" i="11"/>
  <c r="F48" i="11"/>
  <c r="E49" i="11"/>
  <c r="D50" i="11"/>
  <c r="C51" i="11"/>
  <c r="Q16" i="11"/>
  <c r="Q36" i="11"/>
  <c r="P37" i="11"/>
  <c r="O38" i="11"/>
  <c r="N39" i="11"/>
  <c r="M40" i="11"/>
  <c r="L41" i="11"/>
  <c r="K42" i="11"/>
  <c r="J43" i="11"/>
  <c r="I44" i="11"/>
  <c r="H45" i="11"/>
  <c r="G46" i="11"/>
  <c r="F47" i="11"/>
  <c r="E48" i="11"/>
  <c r="D49" i="11"/>
  <c r="C50" i="11"/>
  <c r="B51" i="11"/>
  <c r="B50" i="11"/>
  <c r="C49" i="11"/>
  <c r="B49" i="11"/>
  <c r="D48" i="11"/>
  <c r="C48" i="11"/>
  <c r="B48" i="11"/>
  <c r="E47" i="11"/>
  <c r="D47" i="11"/>
  <c r="C47" i="11"/>
  <c r="B47" i="11"/>
  <c r="F46" i="11"/>
  <c r="E46" i="11"/>
  <c r="D46" i="11"/>
  <c r="C46" i="11"/>
  <c r="B46" i="11"/>
  <c r="G45" i="11"/>
  <c r="F45" i="11"/>
  <c r="E45" i="11"/>
  <c r="D45" i="11"/>
  <c r="C45" i="11"/>
  <c r="B45" i="11"/>
  <c r="H44" i="11"/>
  <c r="G44" i="11"/>
  <c r="F44" i="11"/>
  <c r="E44" i="11"/>
  <c r="D44" i="11"/>
  <c r="C44" i="11"/>
  <c r="B44" i="11"/>
  <c r="I43" i="11"/>
  <c r="H43" i="11"/>
  <c r="G43" i="11"/>
  <c r="F43" i="11"/>
  <c r="E43" i="11"/>
  <c r="D43" i="11"/>
  <c r="C43" i="11"/>
  <c r="B43" i="11"/>
  <c r="J42" i="11"/>
  <c r="I42" i="11"/>
  <c r="H42" i="11"/>
  <c r="G42" i="11"/>
  <c r="F42" i="11"/>
  <c r="E42" i="11"/>
  <c r="D42" i="11"/>
  <c r="C42" i="11"/>
  <c r="B42" i="11"/>
  <c r="K41" i="11"/>
  <c r="J41" i="11"/>
  <c r="I41" i="11"/>
  <c r="H41" i="11"/>
  <c r="G41" i="11"/>
  <c r="F41" i="11"/>
  <c r="E41" i="11"/>
  <c r="D41" i="11"/>
  <c r="C41" i="11"/>
  <c r="B41" i="11"/>
  <c r="C29" i="11"/>
  <c r="D28" i="11"/>
  <c r="C28" i="11"/>
  <c r="E27" i="11"/>
  <c r="D27" i="11"/>
  <c r="C27" i="11"/>
  <c r="F26" i="11"/>
  <c r="E26" i="11"/>
  <c r="D26" i="11"/>
  <c r="C26" i="11"/>
  <c r="G25" i="11"/>
  <c r="F25" i="11"/>
  <c r="E25" i="11"/>
  <c r="D25" i="11"/>
  <c r="C25" i="11"/>
  <c r="H24" i="11"/>
  <c r="G24" i="11"/>
  <c r="F24" i="11"/>
  <c r="E24" i="11"/>
  <c r="D24" i="11"/>
  <c r="C24" i="11"/>
  <c r="I23" i="11"/>
  <c r="H23" i="11"/>
  <c r="G23" i="11"/>
  <c r="F23" i="11"/>
  <c r="E23" i="11"/>
  <c r="D23" i="11"/>
  <c r="C23" i="11"/>
  <c r="J22" i="11"/>
  <c r="I22" i="11"/>
  <c r="H22" i="11"/>
  <c r="G22" i="11"/>
  <c r="F22" i="11"/>
  <c r="E22" i="11"/>
  <c r="D22" i="11"/>
  <c r="C22" i="11"/>
  <c r="K21" i="11"/>
  <c r="J21" i="11"/>
  <c r="I21" i="11"/>
  <c r="H21" i="11"/>
  <c r="G21" i="11"/>
  <c r="F21" i="11"/>
  <c r="E21" i="11"/>
  <c r="D21" i="11"/>
  <c r="C21" i="11"/>
  <c r="Q16" i="9"/>
  <c r="Q36" i="9"/>
  <c r="Q17" i="9"/>
  <c r="Q37" i="9"/>
  <c r="Q18" i="9"/>
  <c r="Q38" i="9"/>
  <c r="Q19" i="9"/>
  <c r="Q39" i="9"/>
  <c r="Q20" i="9"/>
  <c r="Q40" i="9"/>
  <c r="Q21" i="9"/>
  <c r="Q41" i="9"/>
  <c r="Q22" i="9"/>
  <c r="Q42" i="9"/>
  <c r="Q23" i="9"/>
  <c r="Q43" i="9"/>
  <c r="Q24" i="9"/>
  <c r="Q44" i="9"/>
  <c r="Q25" i="9"/>
  <c r="Q45" i="9"/>
  <c r="Q26" i="9"/>
  <c r="Q46" i="9"/>
  <c r="Q27" i="9"/>
  <c r="Q47" i="9"/>
  <c r="Q28" i="9"/>
  <c r="Q48" i="9"/>
  <c r="Q29" i="9"/>
  <c r="Q49" i="9"/>
  <c r="Q30" i="9"/>
  <c r="Q50" i="9"/>
  <c r="Q31" i="9"/>
  <c r="Q51" i="9"/>
  <c r="B10" i="9"/>
  <c r="B11" i="9"/>
  <c r="B8" i="10"/>
  <c r="B9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Q51" i="10"/>
  <c r="B1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Q50" i="10"/>
  <c r="B11" i="10"/>
  <c r="P51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Q49" i="10"/>
  <c r="P50" i="10"/>
  <c r="O51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Q48" i="10"/>
  <c r="P49" i="10"/>
  <c r="O50" i="10"/>
  <c r="N51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Q47" i="10"/>
  <c r="P48" i="10"/>
  <c r="O49" i="10"/>
  <c r="N50" i="10"/>
  <c r="M51" i="10"/>
  <c r="G26" i="10"/>
  <c r="H26" i="10"/>
  <c r="I26" i="10"/>
  <c r="J26" i="10"/>
  <c r="K26" i="10"/>
  <c r="L26" i="10"/>
  <c r="M26" i="10"/>
  <c r="N26" i="10"/>
  <c r="O26" i="10"/>
  <c r="P26" i="10"/>
  <c r="Q26" i="10"/>
  <c r="Q46" i="10"/>
  <c r="P47" i="10"/>
  <c r="O48" i="10"/>
  <c r="N49" i="10"/>
  <c r="M50" i="10"/>
  <c r="L51" i="10"/>
  <c r="H25" i="10"/>
  <c r="I25" i="10"/>
  <c r="J25" i="10"/>
  <c r="K25" i="10"/>
  <c r="L25" i="10"/>
  <c r="M25" i="10"/>
  <c r="N25" i="10"/>
  <c r="O25" i="10"/>
  <c r="P25" i="10"/>
  <c r="Q25" i="10"/>
  <c r="Q45" i="10"/>
  <c r="P46" i="10"/>
  <c r="O47" i="10"/>
  <c r="N48" i="10"/>
  <c r="M49" i="10"/>
  <c r="L50" i="10"/>
  <c r="K51" i="10"/>
  <c r="I24" i="10"/>
  <c r="J24" i="10"/>
  <c r="K24" i="10"/>
  <c r="L24" i="10"/>
  <c r="M24" i="10"/>
  <c r="N24" i="10"/>
  <c r="O24" i="10"/>
  <c r="P24" i="10"/>
  <c r="Q24" i="10"/>
  <c r="Q44" i="10"/>
  <c r="P45" i="10"/>
  <c r="O46" i="10"/>
  <c r="N47" i="10"/>
  <c r="M48" i="10"/>
  <c r="L49" i="10"/>
  <c r="K50" i="10"/>
  <c r="J51" i="10"/>
  <c r="J23" i="10"/>
  <c r="K23" i="10"/>
  <c r="L23" i="10"/>
  <c r="M23" i="10"/>
  <c r="N23" i="10"/>
  <c r="O23" i="10"/>
  <c r="P23" i="10"/>
  <c r="Q23" i="10"/>
  <c r="Q43" i="10"/>
  <c r="P44" i="10"/>
  <c r="O45" i="10"/>
  <c r="N46" i="10"/>
  <c r="M47" i="10"/>
  <c r="L48" i="10"/>
  <c r="K49" i="10"/>
  <c r="J50" i="10"/>
  <c r="I51" i="10"/>
  <c r="K22" i="10"/>
  <c r="L22" i="10"/>
  <c r="M22" i="10"/>
  <c r="N22" i="10"/>
  <c r="O22" i="10"/>
  <c r="P22" i="10"/>
  <c r="Q22" i="10"/>
  <c r="Q42" i="10"/>
  <c r="P43" i="10"/>
  <c r="O44" i="10"/>
  <c r="N45" i="10"/>
  <c r="M46" i="10"/>
  <c r="L47" i="10"/>
  <c r="K48" i="10"/>
  <c r="J49" i="10"/>
  <c r="I50" i="10"/>
  <c r="H51" i="10"/>
  <c r="L21" i="10"/>
  <c r="M21" i="10"/>
  <c r="N21" i="10"/>
  <c r="O21" i="10"/>
  <c r="P21" i="10"/>
  <c r="Q21" i="10"/>
  <c r="Q41" i="10"/>
  <c r="P42" i="10"/>
  <c r="O43" i="10"/>
  <c r="N44" i="10"/>
  <c r="M45" i="10"/>
  <c r="L46" i="10"/>
  <c r="K47" i="10"/>
  <c r="J48" i="10"/>
  <c r="I49" i="10"/>
  <c r="H50" i="10"/>
  <c r="G51" i="10"/>
  <c r="M20" i="10"/>
  <c r="N20" i="10"/>
  <c r="O20" i="10"/>
  <c r="P20" i="10"/>
  <c r="Q20" i="10"/>
  <c r="Q40" i="10"/>
  <c r="P41" i="10"/>
  <c r="O42" i="10"/>
  <c r="N43" i="10"/>
  <c r="M44" i="10"/>
  <c r="L45" i="10"/>
  <c r="K46" i="10"/>
  <c r="J47" i="10"/>
  <c r="I48" i="10"/>
  <c r="H49" i="10"/>
  <c r="G50" i="10"/>
  <c r="F51" i="10"/>
  <c r="N19" i="10"/>
  <c r="O19" i="10"/>
  <c r="P19" i="10"/>
  <c r="Q19" i="10"/>
  <c r="Q39" i="10"/>
  <c r="P40" i="10"/>
  <c r="O41" i="10"/>
  <c r="N42" i="10"/>
  <c r="M43" i="10"/>
  <c r="L44" i="10"/>
  <c r="K45" i="10"/>
  <c r="J46" i="10"/>
  <c r="I47" i="10"/>
  <c r="H48" i="10"/>
  <c r="G49" i="10"/>
  <c r="F50" i="10"/>
  <c r="E51" i="10"/>
  <c r="O18" i="10"/>
  <c r="P18" i="10"/>
  <c r="Q18" i="10"/>
  <c r="Q38" i="10"/>
  <c r="P39" i="10"/>
  <c r="O40" i="10"/>
  <c r="N41" i="10"/>
  <c r="M42" i="10"/>
  <c r="L43" i="10"/>
  <c r="K44" i="10"/>
  <c r="J45" i="10"/>
  <c r="I46" i="10"/>
  <c r="H47" i="10"/>
  <c r="G48" i="10"/>
  <c r="F49" i="10"/>
  <c r="E50" i="10"/>
  <c r="D51" i="10"/>
  <c r="P17" i="10"/>
  <c r="Q17" i="10"/>
  <c r="Q37" i="10"/>
  <c r="P38" i="10"/>
  <c r="O39" i="10"/>
  <c r="N40" i="10"/>
  <c r="M41" i="10"/>
  <c r="L42" i="10"/>
  <c r="K43" i="10"/>
  <c r="J44" i="10"/>
  <c r="I45" i="10"/>
  <c r="H46" i="10"/>
  <c r="G47" i="10"/>
  <c r="F48" i="10"/>
  <c r="E49" i="10"/>
  <c r="D50" i="10"/>
  <c r="C51" i="10"/>
  <c r="Q16" i="10"/>
  <c r="Q36" i="10"/>
  <c r="P37" i="10"/>
  <c r="O38" i="10"/>
  <c r="N39" i="10"/>
  <c r="M40" i="10"/>
  <c r="L41" i="10"/>
  <c r="K42" i="10"/>
  <c r="J43" i="10"/>
  <c r="I44" i="10"/>
  <c r="H45" i="10"/>
  <c r="G46" i="10"/>
  <c r="F47" i="10"/>
  <c r="E48" i="10"/>
  <c r="D49" i="10"/>
  <c r="C50" i="10"/>
  <c r="B51" i="10"/>
  <c r="B50" i="10"/>
  <c r="C49" i="10"/>
  <c r="B49" i="10"/>
  <c r="D48" i="10"/>
  <c r="C48" i="10"/>
  <c r="B48" i="10"/>
  <c r="E47" i="10"/>
  <c r="D47" i="10"/>
  <c r="C47" i="10"/>
  <c r="B47" i="10"/>
  <c r="F46" i="10"/>
  <c r="E46" i="10"/>
  <c r="D46" i="10"/>
  <c r="C46" i="10"/>
  <c r="B46" i="10"/>
  <c r="G45" i="10"/>
  <c r="F45" i="10"/>
  <c r="E45" i="10"/>
  <c r="D45" i="10"/>
  <c r="C45" i="10"/>
  <c r="B45" i="10"/>
  <c r="H44" i="10"/>
  <c r="G44" i="10"/>
  <c r="F44" i="10"/>
  <c r="E44" i="10"/>
  <c r="D44" i="10"/>
  <c r="C44" i="10"/>
  <c r="B44" i="10"/>
  <c r="I43" i="10"/>
  <c r="H43" i="10"/>
  <c r="G43" i="10"/>
  <c r="F43" i="10"/>
  <c r="E43" i="10"/>
  <c r="D43" i="10"/>
  <c r="C43" i="10"/>
  <c r="B43" i="10"/>
  <c r="J42" i="10"/>
  <c r="I42" i="10"/>
  <c r="H42" i="10"/>
  <c r="G42" i="10"/>
  <c r="F42" i="10"/>
  <c r="E42" i="10"/>
  <c r="D42" i="10"/>
  <c r="C42" i="10"/>
  <c r="B42" i="10"/>
  <c r="K41" i="10"/>
  <c r="J41" i="10"/>
  <c r="I41" i="10"/>
  <c r="H41" i="10"/>
  <c r="G41" i="10"/>
  <c r="F41" i="10"/>
  <c r="E41" i="10"/>
  <c r="D41" i="10"/>
  <c r="C41" i="10"/>
  <c r="B41" i="10"/>
  <c r="C29" i="10"/>
  <c r="D28" i="10"/>
  <c r="C28" i="10"/>
  <c r="E27" i="10"/>
  <c r="D27" i="10"/>
  <c r="C27" i="10"/>
  <c r="F26" i="10"/>
  <c r="E26" i="10"/>
  <c r="D26" i="10"/>
  <c r="C26" i="10"/>
  <c r="G25" i="10"/>
  <c r="F25" i="10"/>
  <c r="E25" i="10"/>
  <c r="D25" i="10"/>
  <c r="C25" i="10"/>
  <c r="H24" i="10"/>
  <c r="G24" i="10"/>
  <c r="F24" i="10"/>
  <c r="E24" i="10"/>
  <c r="D24" i="10"/>
  <c r="C24" i="10"/>
  <c r="I23" i="10"/>
  <c r="H23" i="10"/>
  <c r="G23" i="10"/>
  <c r="F23" i="10"/>
  <c r="E23" i="10"/>
  <c r="D23" i="10"/>
  <c r="C23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B50" i="9"/>
  <c r="C49" i="9"/>
  <c r="B49" i="9"/>
  <c r="D48" i="9"/>
  <c r="C48" i="9"/>
  <c r="B48" i="9"/>
  <c r="E47" i="9"/>
  <c r="D47" i="9"/>
  <c r="C47" i="9"/>
  <c r="B47" i="9"/>
  <c r="F46" i="9"/>
  <c r="E46" i="9"/>
  <c r="D46" i="9"/>
  <c r="C46" i="9"/>
  <c r="B46" i="9"/>
  <c r="G45" i="9"/>
  <c r="F45" i="9"/>
  <c r="E45" i="9"/>
  <c r="D45" i="9"/>
  <c r="C45" i="9"/>
  <c r="B45" i="9"/>
  <c r="H44" i="9"/>
  <c r="G44" i="9"/>
  <c r="F44" i="9"/>
  <c r="E44" i="9"/>
  <c r="D44" i="9"/>
  <c r="C44" i="9"/>
  <c r="B44" i="9"/>
  <c r="I43" i="9"/>
  <c r="H43" i="9"/>
  <c r="G43" i="9"/>
  <c r="F43" i="9"/>
  <c r="E43" i="9"/>
  <c r="D43" i="9"/>
  <c r="C43" i="9"/>
  <c r="B43" i="9"/>
  <c r="J42" i="9"/>
  <c r="I42" i="9"/>
  <c r="H42" i="9"/>
  <c r="G42" i="9"/>
  <c r="F42" i="9"/>
  <c r="E42" i="9"/>
  <c r="D42" i="9"/>
  <c r="C42" i="9"/>
  <c r="B42" i="9"/>
  <c r="K41" i="9"/>
  <c r="J41" i="9"/>
  <c r="I41" i="9"/>
  <c r="H41" i="9"/>
  <c r="G41" i="9"/>
  <c r="F41" i="9"/>
  <c r="E41" i="9"/>
  <c r="D41" i="9"/>
  <c r="C41" i="9"/>
  <c r="B41" i="9"/>
  <c r="C29" i="9"/>
  <c r="D28" i="9"/>
  <c r="C28" i="9"/>
  <c r="E27" i="9"/>
  <c r="D27" i="9"/>
  <c r="C27" i="9"/>
  <c r="F26" i="9"/>
  <c r="E26" i="9"/>
  <c r="D26" i="9"/>
  <c r="C26" i="9"/>
  <c r="G25" i="9"/>
  <c r="F25" i="9"/>
  <c r="E25" i="9"/>
  <c r="D25" i="9"/>
  <c r="C25" i="9"/>
  <c r="H24" i="9"/>
  <c r="G24" i="9"/>
  <c r="F24" i="9"/>
  <c r="E24" i="9"/>
  <c r="D24" i="9"/>
  <c r="C24" i="9"/>
  <c r="I23" i="9"/>
  <c r="H23" i="9"/>
  <c r="G23" i="9"/>
  <c r="F23" i="9"/>
  <c r="E23" i="9"/>
  <c r="D23" i="9"/>
  <c r="C23" i="9"/>
  <c r="J22" i="9"/>
  <c r="I22" i="9"/>
  <c r="H22" i="9"/>
  <c r="G22" i="9"/>
  <c r="F22" i="9"/>
  <c r="E22" i="9"/>
  <c r="D22" i="9"/>
  <c r="C22" i="9"/>
  <c r="K21" i="9"/>
  <c r="J21" i="9"/>
  <c r="I21" i="9"/>
  <c r="H21" i="9"/>
  <c r="G21" i="9"/>
  <c r="F21" i="9"/>
  <c r="E21" i="9"/>
  <c r="D21" i="9"/>
  <c r="C21" i="9"/>
</calcChain>
</file>

<file path=xl/comments1.xml><?xml version="1.0" encoding="utf-8"?>
<comments xmlns="http://schemas.openxmlformats.org/spreadsheetml/2006/main">
  <authors>
    <author>mhaugh</author>
  </authors>
  <commentList>
    <comment ref="F2" authorId="0">
      <text>
        <r>
          <rPr>
            <sz val="8"/>
            <color indexed="81"/>
            <rFont val="Tahoma"/>
            <family val="2"/>
          </rPr>
          <t xml:space="preserve">1 for a call, -1 for a put
</t>
        </r>
      </text>
    </comment>
  </commentList>
</comments>
</file>

<file path=xl/comments2.xml><?xml version="1.0" encoding="utf-8"?>
<comments xmlns="http://schemas.openxmlformats.org/spreadsheetml/2006/main">
  <authors>
    <author>mhaugh</author>
  </authors>
  <commentList>
    <comment ref="F2" authorId="0">
      <text>
        <r>
          <rPr>
            <sz val="8"/>
            <color indexed="81"/>
            <rFont val="Tahoma"/>
            <family val="2"/>
          </rPr>
          <t xml:space="preserve">1 for a call, -1 for a put
</t>
        </r>
      </text>
    </comment>
  </commentList>
</comments>
</file>

<file path=xl/comments3.xml><?xml version="1.0" encoding="utf-8"?>
<comments xmlns="http://schemas.openxmlformats.org/spreadsheetml/2006/main">
  <authors>
    <author>mhaugh</author>
  </authors>
  <commentList>
    <comment ref="F2" authorId="0">
      <text>
        <r>
          <rPr>
            <sz val="8"/>
            <color indexed="81"/>
            <rFont val="Tahoma"/>
            <family val="2"/>
          </rPr>
          <t xml:space="preserve">1 for a call, -1 for a put
</t>
        </r>
      </text>
    </comment>
  </commentList>
</comments>
</file>

<file path=xl/comments4.xml><?xml version="1.0" encoding="utf-8"?>
<comments xmlns="http://schemas.openxmlformats.org/spreadsheetml/2006/main">
  <authors>
    <author>mhaugh</author>
  </authors>
  <commentList>
    <comment ref="I2" authorId="0">
      <text>
        <r>
          <rPr>
            <sz val="8"/>
            <color indexed="81"/>
            <rFont val="Tahoma"/>
            <family val="2"/>
          </rPr>
          <t xml:space="preserve">1 for a call, -1 for a put
</t>
        </r>
      </text>
    </comment>
  </commentList>
</comments>
</file>

<file path=xl/comments5.xml><?xml version="1.0" encoding="utf-8"?>
<comments xmlns="http://schemas.openxmlformats.org/spreadsheetml/2006/main">
  <authors>
    <author>mhaugh</author>
  </authors>
  <commentList>
    <comment ref="I2" authorId="0">
      <text>
        <r>
          <rPr>
            <sz val="8"/>
            <color indexed="81"/>
            <rFont val="Tahoma"/>
            <family val="2"/>
          </rPr>
          <t xml:space="preserve">1 for a call, -1 for a put
</t>
        </r>
      </text>
    </comment>
  </commentList>
</comments>
</file>

<file path=xl/comments6.xml><?xml version="1.0" encoding="utf-8"?>
<comments xmlns="http://schemas.openxmlformats.org/spreadsheetml/2006/main">
  <authors>
    <author>mhaugh</author>
  </authors>
  <commentList>
    <comment ref="F2" authorId="0">
      <text>
        <r>
          <rPr>
            <sz val="8"/>
            <color indexed="81"/>
            <rFont val="Tahoma"/>
            <family val="2"/>
          </rPr>
          <t xml:space="preserve">1 for a call, -1 for a put
</t>
        </r>
      </text>
    </comment>
  </commentList>
</comments>
</file>

<file path=xl/sharedStrings.xml><?xml version="1.0" encoding="utf-8"?>
<sst xmlns="http://schemas.openxmlformats.org/spreadsheetml/2006/main" count="210" uniqueCount="52">
  <si>
    <t>Lattice Parameters</t>
  </si>
  <si>
    <t>Option Parameters</t>
  </si>
  <si>
    <t>Initial Price</t>
  </si>
  <si>
    <t>Strike</t>
  </si>
  <si>
    <t>T (years)</t>
  </si>
  <si>
    <t>volatility</t>
  </si>
  <si>
    <t># Periods</t>
  </si>
  <si>
    <t>u</t>
  </si>
  <si>
    <t>d</t>
  </si>
  <si>
    <t>q</t>
  </si>
  <si>
    <t>1-q</t>
  </si>
  <si>
    <t>Call / Put</t>
  </si>
  <si>
    <t>r</t>
  </si>
  <si>
    <t>Div-Yield</t>
  </si>
  <si>
    <t>Share</t>
  </si>
  <si>
    <t xml:space="preserve"> </t>
  </si>
  <si>
    <t>America call Option Payoff</t>
  </si>
  <si>
    <t>Futures Parameters</t>
  </si>
  <si>
    <t>Expiration</t>
  </si>
  <si>
    <t>Type</t>
  </si>
  <si>
    <t>Stock-Lattice</t>
  </si>
  <si>
    <t>t = 0</t>
  </si>
  <si>
    <t>t = 1</t>
  </si>
  <si>
    <t>t = 2</t>
  </si>
  <si>
    <t>t = 3</t>
  </si>
  <si>
    <t>t = 4</t>
  </si>
  <si>
    <t>t = 5</t>
  </si>
  <si>
    <t>t = 6</t>
  </si>
  <si>
    <t>t = 7</t>
  </si>
  <si>
    <t>t = 8</t>
  </si>
  <si>
    <t>t = 9</t>
  </si>
  <si>
    <t>t = 10</t>
  </si>
  <si>
    <t>Futures-Lattice</t>
  </si>
  <si>
    <t>Option-Lattice</t>
  </si>
  <si>
    <t>American</t>
  </si>
  <si>
    <t>t = 11</t>
  </si>
  <si>
    <t>t = 12</t>
  </si>
  <si>
    <t>t = 13</t>
  </si>
  <si>
    <t>t = 14</t>
  </si>
  <si>
    <t>t = 15</t>
  </si>
  <si>
    <t xml:space="preserve">Call </t>
  </si>
  <si>
    <t>call Option Parameters</t>
  </si>
  <si>
    <t>put Option Parameters</t>
  </si>
  <si>
    <t>put</t>
  </si>
  <si>
    <t>Chooser option Parameter</t>
  </si>
  <si>
    <t>#Periods</t>
  </si>
  <si>
    <t>European</t>
  </si>
  <si>
    <t>#Periods 10</t>
  </si>
  <si>
    <t>America put Option Payoff</t>
  </si>
  <si>
    <t>European call Option Payoff</t>
  </si>
  <si>
    <t>European put Option Payoff</t>
  </si>
  <si>
    <t>Chooser Option Payoff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</si>
</sst>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General_)"/>
    <numFmt numFmtId="165" formatCode="0.0%"/>
    <numFmt numFmtId="166" formatCode="0.00000"/>
    <numFmt numFmtId="167" formatCode="0.0"/>
    <numFmt numFmtId="168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3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</borders>
  <cellStyleXfs count="63">
    <xf numFmtId="0" fontId="0" fillId="0" borderId="0"/>
    <xf numFmtId="0" fontId="1" fillId="0" borderId="0"/>
    <xf numFmtId="164" fontId="3" fillId="0" borderId="0"/>
    <xf numFmtId="9" fontId="1" fillId="0" borderId="0" applyFon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9">
    <xf numFmtId="0" fontId="0" fillId="0" borderId="0" xfId="0"/>
    <xf numFmtId="0" fontId="3" fillId="3" borderId="5" xfId="1" applyFont="1" applyFill="1" applyBorder="1" applyAlignment="1">
      <alignment horizontal="center"/>
    </xf>
    <xf numFmtId="0" fontId="1" fillId="0" borderId="4" xfId="1" applyBorder="1" applyAlignment="1">
      <alignment horizontal="center"/>
    </xf>
    <xf numFmtId="164" fontId="3" fillId="3" borderId="6" xfId="2" applyFont="1" applyFill="1" applyBorder="1" applyAlignment="1" applyProtection="1">
      <alignment horizontal="center"/>
    </xf>
    <xf numFmtId="2" fontId="0" fillId="0" borderId="7" xfId="3" applyNumberFormat="1" applyFont="1" applyBorder="1" applyAlignment="1">
      <alignment horizontal="center"/>
    </xf>
    <xf numFmtId="165" fontId="0" fillId="0" borderId="7" xfId="3" applyNumberFormat="1" applyFont="1" applyBorder="1" applyAlignment="1">
      <alignment horizontal="center"/>
    </xf>
    <xf numFmtId="0" fontId="1" fillId="0" borderId="6" xfId="1" applyBorder="1" applyAlignment="1">
      <alignment horizontal="center"/>
    </xf>
    <xf numFmtId="164" fontId="3" fillId="4" borderId="3" xfId="2" applyFont="1" applyFill="1" applyBorder="1" applyAlignment="1" applyProtection="1">
      <alignment horizontal="center"/>
    </xf>
    <xf numFmtId="166" fontId="1" fillId="0" borderId="5" xfId="1" applyNumberFormat="1" applyBorder="1" applyAlignment="1">
      <alignment horizontal="center"/>
    </xf>
    <xf numFmtId="164" fontId="3" fillId="4" borderId="8" xfId="2" applyFont="1" applyFill="1" applyBorder="1" applyAlignment="1" applyProtection="1">
      <alignment horizontal="center"/>
    </xf>
    <xf numFmtId="166" fontId="1" fillId="0" borderId="6" xfId="1" applyNumberFormat="1" applyBorder="1" applyAlignment="1">
      <alignment horizontal="center"/>
    </xf>
    <xf numFmtId="10" fontId="1" fillId="0" borderId="6" xfId="3" applyNumberFormat="1" applyBorder="1" applyAlignment="1">
      <alignment horizontal="center"/>
    </xf>
    <xf numFmtId="0" fontId="1" fillId="4" borderId="9" xfId="1" applyFont="1" applyFill="1" applyBorder="1" applyAlignment="1">
      <alignment horizontal="center"/>
    </xf>
    <xf numFmtId="10" fontId="1" fillId="0" borderId="10" xfId="3" applyNumberFormat="1" applyBorder="1" applyAlignment="1">
      <alignment horizontal="center"/>
    </xf>
    <xf numFmtId="0" fontId="1" fillId="0" borderId="5" xfId="1" applyBorder="1" applyAlignment="1">
      <alignment horizontal="center"/>
    </xf>
    <xf numFmtId="10" fontId="0" fillId="0" borderId="7" xfId="3" applyNumberFormat="1" applyFont="1" applyBorder="1" applyAlignment="1">
      <alignment horizontal="center"/>
    </xf>
    <xf numFmtId="164" fontId="3" fillId="3" borderId="10" xfId="2" applyFont="1" applyFill="1" applyBorder="1" applyAlignment="1" applyProtection="1">
      <alignment horizontal="center"/>
    </xf>
    <xf numFmtId="10" fontId="0" fillId="0" borderId="10" xfId="3" applyNumberFormat="1" applyFont="1" applyBorder="1" applyAlignment="1">
      <alignment horizontal="center"/>
    </xf>
    <xf numFmtId="0" fontId="3" fillId="0" borderId="0" xfId="4"/>
    <xf numFmtId="0" fontId="4" fillId="3" borderId="3" xfId="1" applyFont="1" applyFill="1" applyBorder="1"/>
    <xf numFmtId="0" fontId="4" fillId="3" borderId="9" xfId="1" applyFont="1" applyFill="1" applyBorder="1"/>
    <xf numFmtId="0" fontId="1" fillId="0" borderId="10" xfId="1" applyBorder="1" applyAlignment="1">
      <alignment horizontal="center"/>
    </xf>
    <xf numFmtId="0" fontId="2" fillId="0" borderId="0" xfId="4" applyFont="1"/>
    <xf numFmtId="0" fontId="3" fillId="0" borderId="0" xfId="4" applyAlignment="1">
      <alignment horizontal="right"/>
    </xf>
    <xf numFmtId="2" fontId="3" fillId="0" borderId="0" xfId="4" applyNumberFormat="1" applyFont="1"/>
    <xf numFmtId="2" fontId="3" fillId="0" borderId="0" xfId="4" applyNumberFormat="1"/>
    <xf numFmtId="2" fontId="2" fillId="0" borderId="0" xfId="4" applyNumberFormat="1" applyFont="1"/>
    <xf numFmtId="0" fontId="2" fillId="0" borderId="0" xfId="4" quotePrefix="1" applyFont="1" applyAlignment="1">
      <alignment horizontal="left"/>
    </xf>
    <xf numFmtId="2" fontId="3" fillId="0" borderId="0" xfId="4" applyNumberFormat="1" applyFont="1" applyAlignment="1">
      <alignment horizontal="right"/>
    </xf>
    <xf numFmtId="0" fontId="1" fillId="0" borderId="0" xfId="1"/>
    <xf numFmtId="0" fontId="1" fillId="3" borderId="1" xfId="1" applyFont="1" applyFill="1" applyBorder="1"/>
    <xf numFmtId="0" fontId="1" fillId="0" borderId="11" xfId="1" applyBorder="1" applyAlignment="1">
      <alignment horizontal="center"/>
    </xf>
    <xf numFmtId="0" fontId="1" fillId="3" borderId="3" xfId="1" applyFont="1" applyFill="1" applyBorder="1"/>
    <xf numFmtId="2" fontId="2" fillId="0" borderId="0" xfId="1" applyNumberFormat="1" applyFont="1"/>
    <xf numFmtId="0" fontId="1" fillId="3" borderId="8" xfId="1" applyFont="1" applyFill="1" applyBorder="1"/>
    <xf numFmtId="10" fontId="2" fillId="0" borderId="0" xfId="1" applyNumberFormat="1" applyFont="1"/>
    <xf numFmtId="0" fontId="1" fillId="0" borderId="0" xfId="1" applyAlignment="1">
      <alignment horizontal="right"/>
    </xf>
    <xf numFmtId="0" fontId="1" fillId="3" borderId="9" xfId="1" applyFont="1" applyFill="1" applyBorder="1"/>
    <xf numFmtId="0" fontId="1" fillId="0" borderId="10" xfId="1" applyBorder="1"/>
    <xf numFmtId="1" fontId="3" fillId="0" borderId="0" xfId="2" applyNumberFormat="1" applyFont="1" applyProtection="1"/>
    <xf numFmtId="167" fontId="1" fillId="0" borderId="0" xfId="1" applyNumberFormat="1" applyFont="1" applyAlignment="1">
      <alignment horizontal="center"/>
    </xf>
    <xf numFmtId="167" fontId="1" fillId="0" borderId="14" xfId="1" applyNumberFormat="1" applyFont="1" applyBorder="1" applyAlignment="1">
      <alignment horizontal="center"/>
    </xf>
    <xf numFmtId="167" fontId="1" fillId="0" borderId="15" xfId="1" applyNumberFormat="1" applyFont="1" applyBorder="1" applyAlignment="1">
      <alignment horizontal="center"/>
    </xf>
    <xf numFmtId="167" fontId="1" fillId="0" borderId="16" xfId="1" applyNumberFormat="1" applyFont="1" applyBorder="1" applyAlignment="1">
      <alignment horizontal="center"/>
    </xf>
    <xf numFmtId="167" fontId="1" fillId="0" borderId="0" xfId="1" applyNumberFormat="1" applyFont="1" applyBorder="1" applyAlignment="1">
      <alignment horizontal="center"/>
    </xf>
    <xf numFmtId="167" fontId="1" fillId="0" borderId="17" xfId="1" applyNumberFormat="1" applyFont="1" applyBorder="1" applyAlignment="1">
      <alignment horizontal="center"/>
    </xf>
    <xf numFmtId="167" fontId="4" fillId="0" borderId="0" xfId="1" applyNumberFormat="1" applyFont="1" applyAlignment="1">
      <alignment horizontal="center"/>
    </xf>
    <xf numFmtId="167" fontId="4" fillId="0" borderId="18" xfId="1" applyNumberFormat="1" applyFont="1" applyBorder="1" applyAlignment="1">
      <alignment horizontal="center"/>
    </xf>
    <xf numFmtId="167" fontId="4" fillId="0" borderId="19" xfId="1" applyNumberFormat="1" applyFont="1" applyBorder="1" applyAlignment="1">
      <alignment horizontal="center"/>
    </xf>
    <xf numFmtId="167" fontId="4" fillId="0" borderId="20" xfId="1" applyNumberFormat="1" applyFont="1" applyBorder="1" applyAlignment="1">
      <alignment horizontal="center"/>
    </xf>
    <xf numFmtId="168" fontId="1" fillId="0" borderId="16" xfId="1" applyNumberFormat="1" applyFont="1" applyBorder="1" applyAlignment="1">
      <alignment horizontal="center"/>
    </xf>
    <xf numFmtId="168" fontId="1" fillId="0" borderId="0" xfId="1" applyNumberFormat="1" applyFont="1" applyBorder="1" applyAlignment="1">
      <alignment horizontal="center"/>
    </xf>
    <xf numFmtId="168" fontId="1" fillId="0" borderId="17" xfId="1" applyNumberFormat="1" applyFont="1" applyBorder="1" applyAlignment="1">
      <alignment horizontal="center"/>
    </xf>
    <xf numFmtId="168" fontId="1" fillId="0" borderId="0" xfId="1" applyNumberFormat="1" applyFont="1" applyAlignment="1">
      <alignment horizontal="center"/>
    </xf>
    <xf numFmtId="168" fontId="1" fillId="0" borderId="0" xfId="1" applyNumberFormat="1"/>
    <xf numFmtId="0" fontId="4" fillId="7" borderId="8" xfId="0" applyFont="1" applyFill="1" applyBorder="1"/>
    <xf numFmtId="0" fontId="1" fillId="0" borderId="6" xfId="0" applyFont="1" applyBorder="1" applyAlignment="1">
      <alignment horizontal="center"/>
    </xf>
    <xf numFmtId="0" fontId="4" fillId="7" borderId="9" xfId="0" applyFont="1" applyFill="1" applyBorder="1"/>
    <xf numFmtId="0" fontId="1" fillId="0" borderId="10" xfId="0" applyFont="1" applyBorder="1" applyAlignment="1">
      <alignment horizontal="center"/>
    </xf>
    <xf numFmtId="0" fontId="3" fillId="0" borderId="0" xfId="0" applyFont="1"/>
    <xf numFmtId="0" fontId="3" fillId="8" borderId="0" xfId="4" applyFill="1"/>
    <xf numFmtId="0" fontId="3" fillId="2" borderId="0" xfId="0" applyFont="1" applyFill="1"/>
    <xf numFmtId="0" fontId="3" fillId="2" borderId="0" xfId="4" applyFill="1"/>
    <xf numFmtId="0" fontId="1" fillId="2" borderId="1" xfId="1" applyFont="1" applyFill="1" applyBorder="1" applyAlignment="1">
      <alignment horizontal="center"/>
    </xf>
    <xf numFmtId="0" fontId="1" fillId="2" borderId="2" xfId="1" applyFont="1" applyFill="1" applyBorder="1" applyAlignment="1">
      <alignment horizontal="center"/>
    </xf>
    <xf numFmtId="167" fontId="4" fillId="5" borderId="12" xfId="1" applyNumberFormat="1" applyFont="1" applyFill="1" applyBorder="1" applyAlignment="1">
      <alignment horizontal="center"/>
    </xf>
    <xf numFmtId="167" fontId="4" fillId="5" borderId="13" xfId="1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</cellXfs>
  <cellStyles count="63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  <cellStyle name="Normal 2" xfId="1"/>
    <cellStyle name="Normal 2 2" xfId="4"/>
    <cellStyle name="Normal_Call" xfId="2"/>
    <cellStyle name="Percent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6"/>
  <sheetViews>
    <sheetView showGridLines="0" topLeftCell="A28" zoomScale="125" zoomScaleNormal="125" zoomScalePageLayoutView="125" workbookViewId="0">
      <selection activeCell="A35" sqref="A35"/>
    </sheetView>
  </sheetViews>
  <sheetFormatPr baseColWidth="10" defaultColWidth="8.83203125" defaultRowHeight="12" x14ac:dyDescent="0"/>
  <cols>
    <col min="1" max="5" width="8.83203125" style="18"/>
    <col min="6" max="6" width="9.33203125" style="18" customWidth="1"/>
    <col min="7" max="7" width="8.33203125" style="18" bestFit="1" customWidth="1"/>
    <col min="8" max="262" width="8.83203125" style="18"/>
    <col min="263" max="263" width="8.33203125" style="18" bestFit="1" customWidth="1"/>
    <col min="264" max="518" width="8.83203125" style="18"/>
    <col min="519" max="519" width="8.33203125" style="18" bestFit="1" customWidth="1"/>
    <col min="520" max="774" width="8.83203125" style="18"/>
    <col min="775" max="775" width="8.33203125" style="18" bestFit="1" customWidth="1"/>
    <col min="776" max="1030" width="8.83203125" style="18"/>
    <col min="1031" max="1031" width="8.33203125" style="18" bestFit="1" customWidth="1"/>
    <col min="1032" max="1286" width="8.83203125" style="18"/>
    <col min="1287" max="1287" width="8.33203125" style="18" bestFit="1" customWidth="1"/>
    <col min="1288" max="1542" width="8.83203125" style="18"/>
    <col min="1543" max="1543" width="8.33203125" style="18" bestFit="1" customWidth="1"/>
    <col min="1544" max="1798" width="8.83203125" style="18"/>
    <col min="1799" max="1799" width="8.33203125" style="18" bestFit="1" customWidth="1"/>
    <col min="1800" max="2054" width="8.83203125" style="18"/>
    <col min="2055" max="2055" width="8.33203125" style="18" bestFit="1" customWidth="1"/>
    <col min="2056" max="2310" width="8.83203125" style="18"/>
    <col min="2311" max="2311" width="8.33203125" style="18" bestFit="1" customWidth="1"/>
    <col min="2312" max="2566" width="8.83203125" style="18"/>
    <col min="2567" max="2567" width="8.33203125" style="18" bestFit="1" customWidth="1"/>
    <col min="2568" max="2822" width="8.83203125" style="18"/>
    <col min="2823" max="2823" width="8.33203125" style="18" bestFit="1" customWidth="1"/>
    <col min="2824" max="3078" width="8.83203125" style="18"/>
    <col min="3079" max="3079" width="8.33203125" style="18" bestFit="1" customWidth="1"/>
    <col min="3080" max="3334" width="8.83203125" style="18"/>
    <col min="3335" max="3335" width="8.33203125" style="18" bestFit="1" customWidth="1"/>
    <col min="3336" max="3590" width="8.83203125" style="18"/>
    <col min="3591" max="3591" width="8.33203125" style="18" bestFit="1" customWidth="1"/>
    <col min="3592" max="3846" width="8.83203125" style="18"/>
    <col min="3847" max="3847" width="8.33203125" style="18" bestFit="1" customWidth="1"/>
    <col min="3848" max="4102" width="8.83203125" style="18"/>
    <col min="4103" max="4103" width="8.33203125" style="18" bestFit="1" customWidth="1"/>
    <col min="4104" max="4358" width="8.83203125" style="18"/>
    <col min="4359" max="4359" width="8.33203125" style="18" bestFit="1" customWidth="1"/>
    <col min="4360" max="4614" width="8.83203125" style="18"/>
    <col min="4615" max="4615" width="8.33203125" style="18" bestFit="1" customWidth="1"/>
    <col min="4616" max="4870" width="8.83203125" style="18"/>
    <col min="4871" max="4871" width="8.33203125" style="18" bestFit="1" customWidth="1"/>
    <col min="4872" max="5126" width="8.83203125" style="18"/>
    <col min="5127" max="5127" width="8.33203125" style="18" bestFit="1" customWidth="1"/>
    <col min="5128" max="5382" width="8.83203125" style="18"/>
    <col min="5383" max="5383" width="8.33203125" style="18" bestFit="1" customWidth="1"/>
    <col min="5384" max="5638" width="8.83203125" style="18"/>
    <col min="5639" max="5639" width="8.33203125" style="18" bestFit="1" customWidth="1"/>
    <col min="5640" max="5894" width="8.83203125" style="18"/>
    <col min="5895" max="5895" width="8.33203125" style="18" bestFit="1" customWidth="1"/>
    <col min="5896" max="6150" width="8.83203125" style="18"/>
    <col min="6151" max="6151" width="8.33203125" style="18" bestFit="1" customWidth="1"/>
    <col min="6152" max="6406" width="8.83203125" style="18"/>
    <col min="6407" max="6407" width="8.33203125" style="18" bestFit="1" customWidth="1"/>
    <col min="6408" max="6662" width="8.83203125" style="18"/>
    <col min="6663" max="6663" width="8.33203125" style="18" bestFit="1" customWidth="1"/>
    <col min="6664" max="6918" width="8.83203125" style="18"/>
    <col min="6919" max="6919" width="8.33203125" style="18" bestFit="1" customWidth="1"/>
    <col min="6920" max="7174" width="8.83203125" style="18"/>
    <col min="7175" max="7175" width="8.33203125" style="18" bestFit="1" customWidth="1"/>
    <col min="7176" max="7430" width="8.83203125" style="18"/>
    <col min="7431" max="7431" width="8.33203125" style="18" bestFit="1" customWidth="1"/>
    <col min="7432" max="7686" width="8.83203125" style="18"/>
    <col min="7687" max="7687" width="8.33203125" style="18" bestFit="1" customWidth="1"/>
    <col min="7688" max="7942" width="8.83203125" style="18"/>
    <col min="7943" max="7943" width="8.33203125" style="18" bestFit="1" customWidth="1"/>
    <col min="7944" max="8198" width="8.83203125" style="18"/>
    <col min="8199" max="8199" width="8.33203125" style="18" bestFit="1" customWidth="1"/>
    <col min="8200" max="8454" width="8.83203125" style="18"/>
    <col min="8455" max="8455" width="8.33203125" style="18" bestFit="1" customWidth="1"/>
    <col min="8456" max="8710" width="8.83203125" style="18"/>
    <col min="8711" max="8711" width="8.33203125" style="18" bestFit="1" customWidth="1"/>
    <col min="8712" max="8966" width="8.83203125" style="18"/>
    <col min="8967" max="8967" width="8.33203125" style="18" bestFit="1" customWidth="1"/>
    <col min="8968" max="9222" width="8.83203125" style="18"/>
    <col min="9223" max="9223" width="8.33203125" style="18" bestFit="1" customWidth="1"/>
    <col min="9224" max="9478" width="8.83203125" style="18"/>
    <col min="9479" max="9479" width="8.33203125" style="18" bestFit="1" customWidth="1"/>
    <col min="9480" max="9734" width="8.83203125" style="18"/>
    <col min="9735" max="9735" width="8.33203125" style="18" bestFit="1" customWidth="1"/>
    <col min="9736" max="9990" width="8.83203125" style="18"/>
    <col min="9991" max="9991" width="8.33203125" style="18" bestFit="1" customWidth="1"/>
    <col min="9992" max="10246" width="8.83203125" style="18"/>
    <col min="10247" max="10247" width="8.33203125" style="18" bestFit="1" customWidth="1"/>
    <col min="10248" max="10502" width="8.83203125" style="18"/>
    <col min="10503" max="10503" width="8.33203125" style="18" bestFit="1" customWidth="1"/>
    <col min="10504" max="10758" width="8.83203125" style="18"/>
    <col min="10759" max="10759" width="8.33203125" style="18" bestFit="1" customWidth="1"/>
    <col min="10760" max="11014" width="8.83203125" style="18"/>
    <col min="11015" max="11015" width="8.33203125" style="18" bestFit="1" customWidth="1"/>
    <col min="11016" max="11270" width="8.83203125" style="18"/>
    <col min="11271" max="11271" width="8.33203125" style="18" bestFit="1" customWidth="1"/>
    <col min="11272" max="11526" width="8.83203125" style="18"/>
    <col min="11527" max="11527" width="8.33203125" style="18" bestFit="1" customWidth="1"/>
    <col min="11528" max="11782" width="8.83203125" style="18"/>
    <col min="11783" max="11783" width="8.33203125" style="18" bestFit="1" customWidth="1"/>
    <col min="11784" max="12038" width="8.83203125" style="18"/>
    <col min="12039" max="12039" width="8.33203125" style="18" bestFit="1" customWidth="1"/>
    <col min="12040" max="12294" width="8.83203125" style="18"/>
    <col min="12295" max="12295" width="8.33203125" style="18" bestFit="1" customWidth="1"/>
    <col min="12296" max="12550" width="8.83203125" style="18"/>
    <col min="12551" max="12551" width="8.33203125" style="18" bestFit="1" customWidth="1"/>
    <col min="12552" max="12806" width="8.83203125" style="18"/>
    <col min="12807" max="12807" width="8.33203125" style="18" bestFit="1" customWidth="1"/>
    <col min="12808" max="13062" width="8.83203125" style="18"/>
    <col min="13063" max="13063" width="8.33203125" style="18" bestFit="1" customWidth="1"/>
    <col min="13064" max="13318" width="8.83203125" style="18"/>
    <col min="13319" max="13319" width="8.33203125" style="18" bestFit="1" customWidth="1"/>
    <col min="13320" max="13574" width="8.83203125" style="18"/>
    <col min="13575" max="13575" width="8.33203125" style="18" bestFit="1" customWidth="1"/>
    <col min="13576" max="13830" width="8.83203125" style="18"/>
    <col min="13831" max="13831" width="8.33203125" style="18" bestFit="1" customWidth="1"/>
    <col min="13832" max="14086" width="8.83203125" style="18"/>
    <col min="14087" max="14087" width="8.33203125" style="18" bestFit="1" customWidth="1"/>
    <col min="14088" max="14342" width="8.83203125" style="18"/>
    <col min="14343" max="14343" width="8.33203125" style="18" bestFit="1" customWidth="1"/>
    <col min="14344" max="14598" width="8.83203125" style="18"/>
    <col min="14599" max="14599" width="8.33203125" style="18" bestFit="1" customWidth="1"/>
    <col min="14600" max="14854" width="8.83203125" style="18"/>
    <col min="14855" max="14855" width="8.33203125" style="18" bestFit="1" customWidth="1"/>
    <col min="14856" max="15110" width="8.83203125" style="18"/>
    <col min="15111" max="15111" width="8.33203125" style="18" bestFit="1" customWidth="1"/>
    <col min="15112" max="15366" width="8.83203125" style="18"/>
    <col min="15367" max="15367" width="8.33203125" style="18" bestFit="1" customWidth="1"/>
    <col min="15368" max="15622" width="8.83203125" style="18"/>
    <col min="15623" max="15623" width="8.33203125" style="18" bestFit="1" customWidth="1"/>
    <col min="15624" max="15878" width="8.83203125" style="18"/>
    <col min="15879" max="15879" width="8.33203125" style="18" bestFit="1" customWidth="1"/>
    <col min="15880" max="16134" width="8.83203125" style="18"/>
    <col min="16135" max="16135" width="8.33203125" style="18" bestFit="1" customWidth="1"/>
    <col min="16136" max="16384" width="8.83203125" style="18"/>
  </cols>
  <sheetData>
    <row r="1" spans="1:23" ht="13" thickBot="1">
      <c r="A1" s="63" t="s">
        <v>0</v>
      </c>
      <c r="B1" s="64"/>
      <c r="F1" s="63" t="s">
        <v>1</v>
      </c>
      <c r="G1" s="64"/>
    </row>
    <row r="2" spans="1:23">
      <c r="A2" s="1" t="s">
        <v>2</v>
      </c>
      <c r="B2" s="2">
        <v>100</v>
      </c>
      <c r="F2" s="19" t="s">
        <v>11</v>
      </c>
      <c r="G2" s="14">
        <v>-1</v>
      </c>
    </row>
    <row r="3" spans="1:23" ht="15" thickBot="1">
      <c r="A3" s="3" t="s">
        <v>4</v>
      </c>
      <c r="B3" s="4">
        <v>0.25</v>
      </c>
      <c r="F3" s="20" t="s">
        <v>3</v>
      </c>
      <c r="G3" s="21">
        <v>110</v>
      </c>
    </row>
    <row r="4" spans="1:23" ht="14">
      <c r="A4" s="3" t="s">
        <v>5</v>
      </c>
      <c r="B4" s="5">
        <v>0.3</v>
      </c>
    </row>
    <row r="5" spans="1:23">
      <c r="A5" s="3" t="s">
        <v>6</v>
      </c>
      <c r="B5" s="6">
        <v>15</v>
      </c>
    </row>
    <row r="6" spans="1:23" ht="14">
      <c r="A6" s="3" t="s">
        <v>12</v>
      </c>
      <c r="B6" s="15">
        <v>0.02</v>
      </c>
    </row>
    <row r="7" spans="1:23" ht="15" thickBot="1">
      <c r="A7" s="16" t="s">
        <v>13</v>
      </c>
      <c r="B7" s="17">
        <v>0.01</v>
      </c>
    </row>
    <row r="8" spans="1:23">
      <c r="A8" s="7" t="s">
        <v>7</v>
      </c>
      <c r="B8" s="8">
        <f>EXP(B4*SQRT(B3/B5))</f>
        <v>1.0394896104013376</v>
      </c>
    </row>
    <row r="9" spans="1:23">
      <c r="A9" s="9" t="s">
        <v>8</v>
      </c>
      <c r="B9" s="10">
        <f>1/B8</f>
        <v>0.96201057710803761</v>
      </c>
    </row>
    <row r="10" spans="1:23">
      <c r="A10" s="9" t="s">
        <v>9</v>
      </c>
      <c r="B10" s="11">
        <f>(EXP((B6 - B7) * B3/B5) - B9) / (B8 - B9)</f>
        <v>0.49247005062451049</v>
      </c>
    </row>
    <row r="11" spans="1:23" ht="13" thickBot="1">
      <c r="A11" s="12" t="s">
        <v>10</v>
      </c>
      <c r="B11" s="13">
        <f>1 - B10</f>
        <v>0.50752994937548945</v>
      </c>
    </row>
    <row r="14" spans="1:23">
      <c r="A14" s="22" t="s">
        <v>14</v>
      </c>
      <c r="M14" s="22"/>
    </row>
    <row r="15" spans="1:23">
      <c r="B15" s="23">
        <v>0</v>
      </c>
      <c r="C15" s="23">
        <v>1</v>
      </c>
      <c r="D15" s="23">
        <v>2</v>
      </c>
      <c r="E15" s="23">
        <v>3</v>
      </c>
      <c r="F15" s="23">
        <v>4</v>
      </c>
      <c r="G15" s="23">
        <v>5</v>
      </c>
      <c r="H15" s="23">
        <v>6</v>
      </c>
      <c r="I15" s="23">
        <v>7</v>
      </c>
      <c r="J15" s="23">
        <v>8</v>
      </c>
      <c r="K15" s="23">
        <v>9</v>
      </c>
      <c r="L15" s="18">
        <v>10</v>
      </c>
      <c r="M15" s="18">
        <v>11</v>
      </c>
      <c r="N15" s="23">
        <v>12</v>
      </c>
      <c r="O15" s="23">
        <v>13</v>
      </c>
      <c r="P15" s="23">
        <v>14</v>
      </c>
      <c r="Q15" s="23">
        <v>15</v>
      </c>
      <c r="R15" s="23"/>
      <c r="S15" s="23"/>
      <c r="T15" s="23"/>
      <c r="U15" s="23"/>
      <c r="V15" s="23"/>
      <c r="W15" s="23"/>
    </row>
    <row r="16" spans="1:23">
      <c r="A16" s="18">
        <v>15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N16" s="23"/>
      <c r="O16" s="23"/>
      <c r="P16" s="23"/>
      <c r="Q16" s="24">
        <f t="shared" ref="P16:Q17" ca="1" si="0">IF($A16&lt;Q$15,$B$9*OFFSET(Q16,0,-1),IF($A16=Q$15,$B$8*OFFSET(Q16,1,-1),""))</f>
        <v>178.77315075823685</v>
      </c>
      <c r="R16" s="23"/>
      <c r="S16" s="23"/>
      <c r="T16" s="23"/>
      <c r="U16" s="23"/>
      <c r="V16" s="23"/>
      <c r="W16" s="23"/>
    </row>
    <row r="17" spans="1:23">
      <c r="A17" s="18">
        <v>14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N17" s="23"/>
      <c r="O17" s="23"/>
      <c r="P17" s="24">
        <f t="shared" ca="1" si="0"/>
        <v>171.98166193235366</v>
      </c>
      <c r="Q17" s="24">
        <f t="shared" ca="1" si="0"/>
        <v>165.44817784754298</v>
      </c>
      <c r="R17" s="23"/>
      <c r="S17" s="23"/>
      <c r="T17" s="23"/>
      <c r="U17" s="23"/>
      <c r="V17" s="23"/>
      <c r="W17" s="23"/>
    </row>
    <row r="18" spans="1:23">
      <c r="A18" s="18">
        <v>13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N18" s="23"/>
      <c r="O18" s="24">
        <f t="shared" ref="N18:Q19" ca="1" si="1">IF($A18&lt;O$15,$B$9*OFFSET(O18,0,-1),IF($A18=O$15,$B$8*OFFSET(O18,1,-1),""))</f>
        <v>165.44817784754298</v>
      </c>
      <c r="P18" s="24">
        <f t="shared" ca="1" si="1"/>
        <v>159.16289705258808</v>
      </c>
      <c r="Q18" s="24">
        <f t="shared" ca="1" si="1"/>
        <v>153.11639044774745</v>
      </c>
      <c r="R18" s="23"/>
      <c r="S18" s="23"/>
      <c r="T18" s="23"/>
      <c r="U18" s="23"/>
      <c r="V18" s="23"/>
      <c r="W18" s="23"/>
    </row>
    <row r="19" spans="1:23">
      <c r="A19" s="18">
        <v>12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N19" s="24">
        <f t="shared" ca="1" si="1"/>
        <v>159.16289705258808</v>
      </c>
      <c r="O19" s="24">
        <f t="shared" ca="1" si="1"/>
        <v>153.11639044774745</v>
      </c>
      <c r="P19" s="24">
        <f t="shared" ca="1" si="1"/>
        <v>147.29958713933715</v>
      </c>
      <c r="Q19" s="24">
        <f t="shared" ca="1" si="1"/>
        <v>141.70376083168941</v>
      </c>
      <c r="R19" s="23"/>
      <c r="S19" s="23"/>
      <c r="T19" s="23"/>
      <c r="U19" s="23"/>
      <c r="V19" s="23"/>
      <c r="W19" s="23"/>
    </row>
    <row r="20" spans="1:23">
      <c r="A20" s="18">
        <v>11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M20" s="24">
        <f t="shared" ref="M20:Q20" ca="1" si="2">IF($A20&lt;M$15,$B$9*OFFSET(M20,0,-1),IF($A20=M$15,$B$8*OFFSET(M20,1,-1),""))</f>
        <v>153.11639044774745</v>
      </c>
      <c r="N20" s="24">
        <f t="shared" ca="1" si="2"/>
        <v>147.29958713933715</v>
      </c>
      <c r="O20" s="24">
        <f t="shared" ca="1" si="2"/>
        <v>141.70376083168941</v>
      </c>
      <c r="P20" s="24">
        <f t="shared" ca="1" si="2"/>
        <v>136.32051673607288</v>
      </c>
      <c r="Q20" s="24">
        <f t="shared" ca="1" si="2"/>
        <v>131.14177897693537</v>
      </c>
      <c r="R20" s="23"/>
      <c r="S20" s="23"/>
      <c r="T20" s="23"/>
      <c r="U20" s="23"/>
      <c r="V20" s="23"/>
      <c r="W20" s="23"/>
    </row>
    <row r="21" spans="1:23">
      <c r="A21" s="18">
        <v>10</v>
      </c>
      <c r="B21" s="23"/>
      <c r="C21" s="24" t="str">
        <f t="shared" ref="C21:Q31" ca="1" si="3">IF($A21&lt;C$15,$B$9*OFFSET(C21,0,-1),IF($A21=C$15,$B$8*OFFSET(C21,1,-1),""))</f>
        <v/>
      </c>
      <c r="D21" s="24" t="str">
        <f t="shared" ca="1" si="3"/>
        <v/>
      </c>
      <c r="E21" s="24" t="str">
        <f t="shared" ca="1" si="3"/>
        <v/>
      </c>
      <c r="F21" s="24" t="str">
        <f t="shared" ca="1" si="3"/>
        <v/>
      </c>
      <c r="G21" s="24" t="str">
        <f t="shared" ca="1" si="3"/>
        <v/>
      </c>
      <c r="H21" s="24" t="str">
        <f t="shared" ca="1" si="3"/>
        <v/>
      </c>
      <c r="I21" s="24" t="str">
        <f t="shared" ca="1" si="3"/>
        <v/>
      </c>
      <c r="J21" s="24" t="str">
        <f t="shared" ca="1" si="3"/>
        <v/>
      </c>
      <c r="K21" s="24" t="str">
        <f t="shared" ca="1" si="3"/>
        <v/>
      </c>
      <c r="L21" s="24">
        <f t="shared" ca="1" si="3"/>
        <v>147.29958713933715</v>
      </c>
      <c r="M21" s="24">
        <f t="shared" ca="1" si="3"/>
        <v>141.70376083168941</v>
      </c>
      <c r="N21" s="24">
        <f t="shared" ca="1" si="3"/>
        <v>136.32051673607288</v>
      </c>
      <c r="O21" s="24">
        <f t="shared" ca="1" si="3"/>
        <v>131.14177897693537</v>
      </c>
      <c r="P21" s="24">
        <f t="shared" ca="1" si="3"/>
        <v>126.15977847657631</v>
      </c>
      <c r="Q21" s="24">
        <f t="shared" ca="1" si="3"/>
        <v>121.36704130007335</v>
      </c>
      <c r="R21" s="23"/>
      <c r="S21" s="23"/>
      <c r="T21" s="23"/>
      <c r="U21" s="23"/>
      <c r="V21" s="23"/>
      <c r="W21" s="23"/>
    </row>
    <row r="22" spans="1:23">
      <c r="A22" s="18">
        <v>9</v>
      </c>
      <c r="B22" s="23"/>
      <c r="C22" s="24" t="str">
        <f t="shared" ca="1" si="3"/>
        <v/>
      </c>
      <c r="D22" s="24" t="str">
        <f t="shared" ca="1" si="3"/>
        <v/>
      </c>
      <c r="E22" s="24" t="str">
        <f t="shared" ca="1" si="3"/>
        <v/>
      </c>
      <c r="F22" s="24" t="str">
        <f t="shared" ca="1" si="3"/>
        <v/>
      </c>
      <c r="G22" s="24" t="str">
        <f t="shared" ca="1" si="3"/>
        <v/>
      </c>
      <c r="H22" s="24" t="str">
        <f t="shared" ca="1" si="3"/>
        <v/>
      </c>
      <c r="I22" s="24" t="str">
        <f t="shared" ca="1" si="3"/>
        <v/>
      </c>
      <c r="J22" s="24" t="str">
        <f t="shared" ca="1" si="3"/>
        <v/>
      </c>
      <c r="K22" s="24">
        <f t="shared" ca="1" si="3"/>
        <v>141.70376083168941</v>
      </c>
      <c r="L22" s="24">
        <f t="shared" ca="1" si="3"/>
        <v>136.32051673607288</v>
      </c>
      <c r="M22" s="24">
        <f t="shared" ca="1" si="3"/>
        <v>131.14177897693537</v>
      </c>
      <c r="N22" s="24">
        <f t="shared" ca="1" si="3"/>
        <v>126.15977847657631</v>
      </c>
      <c r="O22" s="24">
        <f t="shared" ca="1" si="3"/>
        <v>121.36704130007335</v>
      </c>
      <c r="P22" s="24">
        <f t="shared" ca="1" si="3"/>
        <v>116.7563774429786</v>
      </c>
      <c r="Q22" s="24">
        <f t="shared" ca="1" si="3"/>
        <v>112.32087004496371</v>
      </c>
      <c r="R22" s="23"/>
      <c r="S22" s="23"/>
      <c r="T22" s="23"/>
      <c r="U22" s="23"/>
      <c r="V22" s="23"/>
      <c r="W22" s="23"/>
    </row>
    <row r="23" spans="1:23">
      <c r="A23" s="18">
        <v>8</v>
      </c>
      <c r="B23" s="23"/>
      <c r="C23" s="24" t="str">
        <f t="shared" ca="1" si="3"/>
        <v/>
      </c>
      <c r="D23" s="24" t="str">
        <f t="shared" ca="1" si="3"/>
        <v/>
      </c>
      <c r="E23" s="24" t="str">
        <f t="shared" ca="1" si="3"/>
        <v/>
      </c>
      <c r="F23" s="24" t="str">
        <f t="shared" ca="1" si="3"/>
        <v/>
      </c>
      <c r="G23" s="24" t="str">
        <f t="shared" ca="1" si="3"/>
        <v/>
      </c>
      <c r="H23" s="24" t="str">
        <f t="shared" ca="1" si="3"/>
        <v/>
      </c>
      <c r="I23" s="24" t="str">
        <f t="shared" ca="1" si="3"/>
        <v/>
      </c>
      <c r="J23" s="24">
        <f t="shared" ca="1" si="3"/>
        <v>136.32051673607288</v>
      </c>
      <c r="K23" s="24">
        <f t="shared" ca="1" si="3"/>
        <v>131.14177897693537</v>
      </c>
      <c r="L23" s="24">
        <f t="shared" ca="1" si="3"/>
        <v>126.15977847657631</v>
      </c>
      <c r="M23" s="24">
        <f t="shared" ca="1" si="3"/>
        <v>121.36704130007335</v>
      </c>
      <c r="N23" s="24">
        <f t="shared" ca="1" si="3"/>
        <v>116.7563774429786</v>
      </c>
      <c r="O23" s="24">
        <f t="shared" ca="1" si="3"/>
        <v>112.32087004496371</v>
      </c>
      <c r="P23" s="24">
        <f t="shared" ca="1" si="3"/>
        <v>108.05386501323244</v>
      </c>
      <c r="Q23" s="24">
        <f t="shared" ca="1" si="3"/>
        <v>103.94896104013374</v>
      </c>
      <c r="R23" s="23"/>
      <c r="S23" s="23"/>
      <c r="T23" s="23"/>
      <c r="U23" s="23"/>
      <c r="V23" s="23"/>
      <c r="W23" s="23"/>
    </row>
    <row r="24" spans="1:23">
      <c r="A24" s="18">
        <v>7</v>
      </c>
      <c r="B24" s="23"/>
      <c r="C24" s="24" t="str">
        <f t="shared" ca="1" si="3"/>
        <v/>
      </c>
      <c r="D24" s="24" t="str">
        <f t="shared" ca="1" si="3"/>
        <v/>
      </c>
      <c r="E24" s="24" t="str">
        <f t="shared" ca="1" si="3"/>
        <v/>
      </c>
      <c r="F24" s="24" t="str">
        <f t="shared" ca="1" si="3"/>
        <v/>
      </c>
      <c r="G24" s="24" t="str">
        <f t="shared" ca="1" si="3"/>
        <v/>
      </c>
      <c r="H24" s="24" t="str">
        <f t="shared" ca="1" si="3"/>
        <v/>
      </c>
      <c r="I24" s="24">
        <f t="shared" ca="1" si="3"/>
        <v>131.14177897693537</v>
      </c>
      <c r="J24" s="24">
        <f t="shared" ca="1" si="3"/>
        <v>126.15977847657631</v>
      </c>
      <c r="K24" s="24">
        <f t="shared" ca="1" si="3"/>
        <v>121.36704130007335</v>
      </c>
      <c r="L24" s="24">
        <f t="shared" ca="1" si="3"/>
        <v>116.7563774429786</v>
      </c>
      <c r="M24" s="24">
        <f t="shared" ca="1" si="3"/>
        <v>112.32087004496371</v>
      </c>
      <c r="N24" s="24">
        <f t="shared" ca="1" si="3"/>
        <v>108.05386501323244</v>
      </c>
      <c r="O24" s="24">
        <f t="shared" ca="1" si="3"/>
        <v>103.94896104013374</v>
      </c>
      <c r="P24" s="24">
        <f t="shared" ca="1" si="3"/>
        <v>99.999999999999972</v>
      </c>
      <c r="Q24" s="24">
        <f t="shared" ca="1" si="3"/>
        <v>96.201057710803738</v>
      </c>
      <c r="R24" s="23"/>
      <c r="S24" s="23"/>
      <c r="T24" s="23"/>
      <c r="U24" s="23"/>
      <c r="V24" s="23"/>
      <c r="W24" s="23"/>
    </row>
    <row r="25" spans="1:23">
      <c r="A25" s="18">
        <v>6</v>
      </c>
      <c r="B25" s="23"/>
      <c r="C25" s="24" t="str">
        <f t="shared" ca="1" si="3"/>
        <v/>
      </c>
      <c r="D25" s="24" t="str">
        <f t="shared" ca="1" si="3"/>
        <v/>
      </c>
      <c r="E25" s="24" t="str">
        <f t="shared" ca="1" si="3"/>
        <v/>
      </c>
      <c r="F25" s="24" t="str">
        <f t="shared" ca="1" si="3"/>
        <v/>
      </c>
      <c r="G25" s="24" t="str">
        <f t="shared" ca="1" si="3"/>
        <v/>
      </c>
      <c r="H25" s="24">
        <f t="shared" ca="1" si="3"/>
        <v>126.15977847657631</v>
      </c>
      <c r="I25" s="24">
        <f t="shared" ca="1" si="3"/>
        <v>121.36704130007335</v>
      </c>
      <c r="J25" s="24">
        <f t="shared" ca="1" si="3"/>
        <v>116.7563774429786</v>
      </c>
      <c r="K25" s="24">
        <f t="shared" ca="1" si="3"/>
        <v>112.32087004496371</v>
      </c>
      <c r="L25" s="24">
        <f t="shared" ca="1" si="3"/>
        <v>108.05386501323244</v>
      </c>
      <c r="M25" s="24">
        <f t="shared" ca="1" si="3"/>
        <v>103.94896104013374</v>
      </c>
      <c r="N25" s="24">
        <f t="shared" ca="1" si="3"/>
        <v>99.999999999999972</v>
      </c>
      <c r="O25" s="24">
        <f t="shared" ca="1" si="3"/>
        <v>96.201057710803738</v>
      </c>
      <c r="P25" s="24">
        <f t="shared" ca="1" si="3"/>
        <v>92.546435046773937</v>
      </c>
      <c r="Q25" s="24">
        <f t="shared" ca="1" si="3"/>
        <v>89.030649388638508</v>
      </c>
      <c r="R25" s="23"/>
      <c r="S25" s="23"/>
      <c r="T25" s="23"/>
      <c r="U25" s="23"/>
      <c r="V25" s="23"/>
      <c r="W25" s="23"/>
    </row>
    <row r="26" spans="1:23">
      <c r="A26" s="18">
        <v>5</v>
      </c>
      <c r="C26" s="24" t="str">
        <f t="shared" ca="1" si="3"/>
        <v/>
      </c>
      <c r="D26" s="24" t="str">
        <f t="shared" ca="1" si="3"/>
        <v/>
      </c>
      <c r="E26" s="24" t="str">
        <f t="shared" ca="1" si="3"/>
        <v/>
      </c>
      <c r="F26" s="24" t="str">
        <f t="shared" ca="1" si="3"/>
        <v/>
      </c>
      <c r="G26" s="24">
        <f t="shared" ca="1" si="3"/>
        <v>121.36704130007337</v>
      </c>
      <c r="H26" s="24">
        <f t="shared" ca="1" si="3"/>
        <v>116.75637744297862</v>
      </c>
      <c r="I26" s="24">
        <f t="shared" ca="1" si="3"/>
        <v>112.32087004496373</v>
      </c>
      <c r="J26" s="24">
        <f t="shared" ca="1" si="3"/>
        <v>108.05386501323245</v>
      </c>
      <c r="K26" s="24">
        <f t="shared" ca="1" si="3"/>
        <v>103.94896104013375</v>
      </c>
      <c r="L26" s="24">
        <f t="shared" ca="1" si="3"/>
        <v>99.999999999999986</v>
      </c>
      <c r="M26" s="24">
        <f t="shared" ca="1" si="3"/>
        <v>96.201057710803752</v>
      </c>
      <c r="N26" s="24">
        <f t="shared" ca="1" si="3"/>
        <v>92.546435046773951</v>
      </c>
      <c r="O26" s="24">
        <f t="shared" ca="1" si="3"/>
        <v>89.030649388638523</v>
      </c>
      <c r="P26" s="24">
        <f t="shared" ca="1" si="3"/>
        <v>85.648426398667496</v>
      </c>
      <c r="Q26" s="24">
        <f t="shared" ca="1" si="3"/>
        <v>82.394692108177395</v>
      </c>
      <c r="R26" s="25"/>
      <c r="S26" s="25"/>
      <c r="T26" s="25"/>
      <c r="U26" s="25"/>
      <c r="V26" s="25"/>
      <c r="W26" s="25"/>
    </row>
    <row r="27" spans="1:23">
      <c r="A27" s="18">
        <v>4</v>
      </c>
      <c r="C27" s="24" t="str">
        <f t="shared" ca="1" si="3"/>
        <v/>
      </c>
      <c r="D27" s="24" t="str">
        <f t="shared" ca="1" si="3"/>
        <v/>
      </c>
      <c r="E27" s="24" t="str">
        <f t="shared" ca="1" si="3"/>
        <v/>
      </c>
      <c r="F27" s="24">
        <f t="shared" ca="1" si="3"/>
        <v>116.75637744297862</v>
      </c>
      <c r="G27" s="24">
        <f t="shared" ca="1" si="3"/>
        <v>112.32087004496373</v>
      </c>
      <c r="H27" s="24">
        <f t="shared" ca="1" si="3"/>
        <v>108.05386501323245</v>
      </c>
      <c r="I27" s="24">
        <f t="shared" ca="1" si="3"/>
        <v>103.94896104013375</v>
      </c>
      <c r="J27" s="24">
        <f t="shared" ca="1" si="3"/>
        <v>99.999999999999986</v>
      </c>
      <c r="K27" s="24">
        <f t="shared" ca="1" si="3"/>
        <v>96.201057710803752</v>
      </c>
      <c r="L27" s="24">
        <f t="shared" ca="1" si="3"/>
        <v>92.546435046773951</v>
      </c>
      <c r="M27" s="24">
        <f t="shared" ca="1" si="3"/>
        <v>89.030649388638523</v>
      </c>
      <c r="N27" s="24">
        <f t="shared" ca="1" si="3"/>
        <v>85.648426398667496</v>
      </c>
      <c r="O27" s="24">
        <f t="shared" ca="1" si="3"/>
        <v>82.394692108177395</v>
      </c>
      <c r="P27" s="24">
        <f t="shared" ca="1" si="3"/>
        <v>79.264565305626803</v>
      </c>
      <c r="Q27" s="24">
        <f t="shared" ca="1" si="3"/>
        <v>76.253350213883778</v>
      </c>
      <c r="R27" s="25"/>
      <c r="S27" s="25"/>
      <c r="T27" s="25"/>
      <c r="U27" s="25"/>
      <c r="V27" s="25"/>
      <c r="W27" s="25"/>
    </row>
    <row r="28" spans="1:23">
      <c r="A28" s="18">
        <v>3</v>
      </c>
      <c r="C28" s="24" t="str">
        <f t="shared" ca="1" si="3"/>
        <v/>
      </c>
      <c r="D28" s="24" t="str">
        <f t="shared" ca="1" si="3"/>
        <v/>
      </c>
      <c r="E28" s="24">
        <f t="shared" ca="1" si="3"/>
        <v>112.32087004496373</v>
      </c>
      <c r="F28" s="24">
        <f t="shared" ca="1" si="3"/>
        <v>108.05386501323245</v>
      </c>
      <c r="G28" s="24">
        <f t="shared" ca="1" si="3"/>
        <v>103.94896104013375</v>
      </c>
      <c r="H28" s="24">
        <f t="shared" ca="1" si="3"/>
        <v>99.999999999999986</v>
      </c>
      <c r="I28" s="24">
        <f t="shared" ca="1" si="3"/>
        <v>96.201057710803752</v>
      </c>
      <c r="J28" s="24">
        <f t="shared" ca="1" si="3"/>
        <v>92.546435046773951</v>
      </c>
      <c r="K28" s="24">
        <f t="shared" ca="1" si="3"/>
        <v>89.030649388638523</v>
      </c>
      <c r="L28" s="24">
        <f t="shared" ca="1" si="3"/>
        <v>85.648426398667496</v>
      </c>
      <c r="M28" s="24">
        <f t="shared" ca="1" si="3"/>
        <v>82.394692108177395</v>
      </c>
      <c r="N28" s="24">
        <f t="shared" ca="1" si="3"/>
        <v>79.264565305626803</v>
      </c>
      <c r="O28" s="24">
        <f t="shared" ca="1" si="3"/>
        <v>76.253350213883778</v>
      </c>
      <c r="P28" s="24">
        <f t="shared" ca="1" si="3"/>
        <v>73.356529445679641</v>
      </c>
      <c r="Q28" s="24">
        <f t="shared" ca="1" si="3"/>
        <v>70.56975722668102</v>
      </c>
      <c r="R28" s="25"/>
      <c r="S28" s="25"/>
      <c r="T28" s="25"/>
      <c r="U28" s="25"/>
      <c r="V28" s="25"/>
      <c r="W28" s="25"/>
    </row>
    <row r="29" spans="1:23">
      <c r="A29" s="18">
        <v>2</v>
      </c>
      <c r="C29" s="24" t="str">
        <f t="shared" ca="1" si="3"/>
        <v/>
      </c>
      <c r="D29" s="24">
        <f t="shared" ca="1" si="3"/>
        <v>108.05386501323245</v>
      </c>
      <c r="E29" s="24">
        <f t="shared" ca="1" si="3"/>
        <v>103.94896104013375</v>
      </c>
      <c r="F29" s="24">
        <f t="shared" ca="1" si="3"/>
        <v>99.999999999999986</v>
      </c>
      <c r="G29" s="24">
        <f t="shared" ca="1" si="3"/>
        <v>96.201057710803752</v>
      </c>
      <c r="H29" s="24">
        <f t="shared" ca="1" si="3"/>
        <v>92.546435046773951</v>
      </c>
      <c r="I29" s="24">
        <f t="shared" ca="1" si="3"/>
        <v>89.030649388638523</v>
      </c>
      <c r="J29" s="24">
        <f t="shared" ca="1" si="3"/>
        <v>85.648426398667496</v>
      </c>
      <c r="K29" s="24">
        <f t="shared" ca="1" si="3"/>
        <v>82.394692108177395</v>
      </c>
      <c r="L29" s="24">
        <f t="shared" ca="1" si="3"/>
        <v>79.264565305626803</v>
      </c>
      <c r="M29" s="24">
        <f t="shared" ca="1" si="3"/>
        <v>76.253350213883778</v>
      </c>
      <c r="N29" s="24">
        <f t="shared" ca="1" si="3"/>
        <v>73.356529445679641</v>
      </c>
      <c r="O29" s="24">
        <f t="shared" ca="1" si="3"/>
        <v>70.56975722668102</v>
      </c>
      <c r="P29" s="24">
        <f t="shared" ca="1" si="3"/>
        <v>67.888852876013516</v>
      </c>
      <c r="Q29" s="24">
        <f t="shared" ca="1" si="3"/>
        <v>65.309794534456415</v>
      </c>
      <c r="R29" s="25"/>
      <c r="S29" s="25"/>
      <c r="T29" s="25"/>
      <c r="U29" s="25"/>
      <c r="V29" s="25"/>
      <c r="W29" s="25"/>
    </row>
    <row r="30" spans="1:23">
      <c r="A30" s="18">
        <v>1</v>
      </c>
      <c r="C30" s="24">
        <f t="shared" ca="1" si="3"/>
        <v>103.94896104013375</v>
      </c>
      <c r="D30" s="24">
        <f t="shared" ca="1" si="3"/>
        <v>99.999999999999986</v>
      </c>
      <c r="E30" s="24">
        <f t="shared" ca="1" si="3"/>
        <v>96.201057710803752</v>
      </c>
      <c r="F30" s="24">
        <f t="shared" ca="1" si="3"/>
        <v>92.546435046773951</v>
      </c>
      <c r="G30" s="24">
        <f t="shared" ca="1" si="3"/>
        <v>89.030649388638523</v>
      </c>
      <c r="H30" s="24">
        <f t="shared" ca="1" si="3"/>
        <v>85.648426398667496</v>
      </c>
      <c r="I30" s="24">
        <f t="shared" ca="1" si="3"/>
        <v>82.394692108177395</v>
      </c>
      <c r="J30" s="24">
        <f t="shared" ca="1" si="3"/>
        <v>79.264565305626803</v>
      </c>
      <c r="K30" s="24">
        <f t="shared" ca="1" si="3"/>
        <v>76.253350213883778</v>
      </c>
      <c r="L30" s="24">
        <f t="shared" ca="1" si="3"/>
        <v>73.356529445679641</v>
      </c>
      <c r="M30" s="24">
        <f t="shared" ca="1" si="3"/>
        <v>70.56975722668102</v>
      </c>
      <c r="N30" s="24">
        <f t="shared" ca="1" si="3"/>
        <v>67.888852876013516</v>
      </c>
      <c r="O30" s="24">
        <f t="shared" ca="1" si="3"/>
        <v>65.309794534456415</v>
      </c>
      <c r="P30" s="24">
        <f t="shared" ca="1" si="3"/>
        <v>62.828713130899779</v>
      </c>
      <c r="Q30" s="24">
        <f t="shared" ca="1" si="3"/>
        <v>60.441886578012237</v>
      </c>
      <c r="R30" s="25"/>
      <c r="S30" s="25"/>
      <c r="T30" s="25"/>
      <c r="U30" s="25"/>
      <c r="V30" s="25"/>
      <c r="W30" s="25"/>
    </row>
    <row r="31" spans="1:23">
      <c r="A31" s="18">
        <v>0</v>
      </c>
      <c r="B31" s="24">
        <f>$B$2</f>
        <v>100</v>
      </c>
      <c r="C31" s="24">
        <f t="shared" ca="1" si="3"/>
        <v>96.201057710803767</v>
      </c>
      <c r="D31" s="24">
        <f t="shared" ca="1" si="3"/>
        <v>92.546435046773965</v>
      </c>
      <c r="E31" s="24">
        <f t="shared" ca="1" si="3"/>
        <v>89.030649388638537</v>
      </c>
      <c r="F31" s="24">
        <f t="shared" ca="1" si="3"/>
        <v>85.64842639866751</v>
      </c>
      <c r="G31" s="24">
        <f t="shared" ca="1" si="3"/>
        <v>82.394692108177409</v>
      </c>
      <c r="H31" s="24">
        <f t="shared" ca="1" si="3"/>
        <v>79.264565305626817</v>
      </c>
      <c r="I31" s="24">
        <f t="shared" ca="1" si="3"/>
        <v>76.253350213883792</v>
      </c>
      <c r="J31" s="24">
        <f t="shared" ca="1" si="3"/>
        <v>73.356529445679655</v>
      </c>
      <c r="K31" s="24">
        <f t="shared" ca="1" si="3"/>
        <v>70.569757226681034</v>
      </c>
      <c r="L31" s="24">
        <f t="shared" ca="1" si="3"/>
        <v>67.88885287601353</v>
      </c>
      <c r="M31" s="24">
        <f t="shared" ca="1" si="3"/>
        <v>65.309794534456429</v>
      </c>
      <c r="N31" s="24">
        <f t="shared" ca="1" si="3"/>
        <v>62.828713130899793</v>
      </c>
      <c r="O31" s="24">
        <f t="shared" ca="1" si="3"/>
        <v>60.441886578012252</v>
      </c>
      <c r="P31" s="24">
        <f t="shared" ca="1" si="3"/>
        <v>58.145734188412121</v>
      </c>
      <c r="Q31" s="24">
        <f t="shared" ca="1" si="3"/>
        <v>55.936811302964898</v>
      </c>
      <c r="R31" s="25"/>
      <c r="S31" s="25"/>
      <c r="T31" s="25"/>
      <c r="U31" s="25"/>
      <c r="V31" s="25"/>
      <c r="W31" s="25"/>
    </row>
    <row r="32" spans="1:23">
      <c r="B32" s="26"/>
      <c r="C32" s="26"/>
      <c r="D32" s="25"/>
      <c r="E32" s="25"/>
      <c r="F32" s="25"/>
      <c r="G32" s="25"/>
      <c r="H32" s="25"/>
      <c r="I32" s="25"/>
      <c r="J32" s="25"/>
      <c r="K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4" spans="1:24">
      <c r="A34" s="27" t="s">
        <v>48</v>
      </c>
    </row>
    <row r="35" spans="1:24">
      <c r="B35" s="23">
        <v>0</v>
      </c>
      <c r="C35" s="23">
        <v>1</v>
      </c>
      <c r="D35" s="23">
        <v>2</v>
      </c>
      <c r="E35" s="23">
        <v>3</v>
      </c>
      <c r="F35" s="23">
        <v>4</v>
      </c>
      <c r="G35" s="23">
        <v>5</v>
      </c>
      <c r="H35" s="23">
        <v>6</v>
      </c>
      <c r="I35" s="23">
        <v>7</v>
      </c>
      <c r="J35" s="23">
        <v>8</v>
      </c>
      <c r="K35" s="23">
        <v>9</v>
      </c>
      <c r="L35" s="18">
        <v>10</v>
      </c>
      <c r="M35" s="18">
        <v>11</v>
      </c>
      <c r="N35" s="18">
        <v>12</v>
      </c>
      <c r="O35" s="23">
        <v>13</v>
      </c>
      <c r="P35" s="23">
        <v>14</v>
      </c>
      <c r="Q35" s="23">
        <v>15</v>
      </c>
      <c r="R35" s="23"/>
      <c r="S35" s="23"/>
      <c r="T35" s="23"/>
      <c r="U35" s="23"/>
      <c r="V35" s="23"/>
      <c r="W35" s="23"/>
      <c r="X35" s="23"/>
    </row>
    <row r="36" spans="1:24">
      <c r="A36" s="18">
        <v>15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O36" s="23"/>
      <c r="P36" s="23"/>
      <c r="Q36" s="23">
        <f ca="1">MAX($G$2*(Q16-$G$3),0)</f>
        <v>0</v>
      </c>
      <c r="R36" s="23"/>
      <c r="S36" s="23"/>
      <c r="T36" s="23"/>
      <c r="U36" s="23"/>
      <c r="V36" s="23"/>
      <c r="W36" s="23"/>
      <c r="X36" s="23"/>
    </row>
    <row r="37" spans="1:24">
      <c r="A37" s="18">
        <v>14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O37" s="23"/>
      <c r="P37" s="23">
        <f ca="1">MAX(MAX($G$2*(P17-$G$3),0),($B$10*Q36+$B$11*Q37)/EXP($B$6 * $B$3/$B$5))</f>
        <v>0</v>
      </c>
      <c r="Q37" s="23">
        <f t="shared" ref="Q37:Q51" ca="1" si="4">MAX($G$2*(Q17-$G$3),0)</f>
        <v>0</v>
      </c>
      <c r="R37" s="23"/>
      <c r="S37" s="23"/>
      <c r="T37" s="23"/>
      <c r="U37" s="23"/>
      <c r="V37" s="23"/>
      <c r="W37" s="23"/>
      <c r="X37" s="23"/>
    </row>
    <row r="38" spans="1:24">
      <c r="A38" s="18">
        <v>13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O38" s="23">
        <f t="shared" ref="O38:P51" ca="1" si="5">MAX(MAX($G$2*(O18-$G$3),0),($B$10*P37+$B$11*P38)/EXP($B$6 * $B$3/$B$5))</f>
        <v>0</v>
      </c>
      <c r="P38" s="23">
        <f t="shared" ca="1" si="5"/>
        <v>0</v>
      </c>
      <c r="Q38" s="23">
        <f t="shared" ca="1" si="4"/>
        <v>0</v>
      </c>
      <c r="R38" s="23"/>
      <c r="S38" s="23"/>
      <c r="T38" s="23"/>
      <c r="U38" s="23"/>
      <c r="V38" s="23"/>
      <c r="W38" s="23"/>
      <c r="X38" s="23"/>
    </row>
    <row r="39" spans="1:24">
      <c r="A39" s="18">
        <v>12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N39" s="23">
        <f t="shared" ref="N39" ca="1" si="6">IF($A39 &lt;= N$35, ($B$10*O38+$B$11*O39)/EXP($B$6 * $B$3/$B$5),"")</f>
        <v>0</v>
      </c>
      <c r="O39" s="23">
        <f t="shared" ca="1" si="5"/>
        <v>0</v>
      </c>
      <c r="P39" s="23">
        <f t="shared" ca="1" si="5"/>
        <v>0</v>
      </c>
      <c r="Q39" s="23">
        <f t="shared" ca="1" si="4"/>
        <v>0</v>
      </c>
      <c r="R39" s="23"/>
      <c r="S39" s="23"/>
      <c r="T39" s="23"/>
      <c r="U39" s="23"/>
      <c r="V39" s="23"/>
      <c r="W39" s="23"/>
      <c r="X39" s="23"/>
    </row>
    <row r="40" spans="1:24">
      <c r="A40" s="18">
        <v>11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M40" s="23">
        <f t="shared" ref="M40:N42" ca="1" si="7">IF($A40 &lt;= M$35, ($B$10*N39+$B$11*N40)/EXP($B$6 * $B$3/$B$5),"")</f>
        <v>0</v>
      </c>
      <c r="N40" s="23">
        <f t="shared" ca="1" si="7"/>
        <v>0</v>
      </c>
      <c r="O40" s="23">
        <f t="shared" ca="1" si="5"/>
        <v>0</v>
      </c>
      <c r="P40" s="23">
        <f t="shared" ca="1" si="5"/>
        <v>0</v>
      </c>
      <c r="Q40" s="23">
        <f t="shared" ca="1" si="4"/>
        <v>0</v>
      </c>
      <c r="R40" s="23"/>
      <c r="S40" s="23"/>
      <c r="T40" s="23"/>
      <c r="U40" s="23"/>
      <c r="V40" s="23"/>
      <c r="W40" s="23"/>
      <c r="X40" s="23"/>
    </row>
    <row r="41" spans="1:24">
      <c r="A41" s="18">
        <v>10</v>
      </c>
      <c r="B41" s="28" t="str">
        <f t="shared" ref="B41:K41" si="8">IF($A41 &lt;= B$35, ($B$10*C35+$B$11*C41)/EXP($B$6 * $B$3/$B$5),"")</f>
        <v/>
      </c>
      <c r="C41" s="28" t="str">
        <f t="shared" si="8"/>
        <v/>
      </c>
      <c r="D41" s="28" t="str">
        <f t="shared" si="8"/>
        <v/>
      </c>
      <c r="E41" s="28" t="str">
        <f t="shared" si="8"/>
        <v/>
      </c>
      <c r="F41" s="28" t="str">
        <f t="shared" si="8"/>
        <v/>
      </c>
      <c r="G41" s="28" t="str">
        <f t="shared" si="8"/>
        <v/>
      </c>
      <c r="H41" s="28" t="str">
        <f t="shared" si="8"/>
        <v/>
      </c>
      <c r="I41" s="28" t="str">
        <f t="shared" si="8"/>
        <v/>
      </c>
      <c r="J41" s="28" t="str">
        <f t="shared" si="8"/>
        <v/>
      </c>
      <c r="K41" s="28" t="str">
        <f t="shared" si="8"/>
        <v/>
      </c>
      <c r="L41" s="23">
        <f t="shared" ref="L41:M42" ca="1" si="9">IF($A41 &lt;= L$35, ($B$10*M40+$B$11*M41)/EXP($B$6 * $B$3/$B$5),"")</f>
        <v>0</v>
      </c>
      <c r="M41" s="23">
        <f t="shared" ca="1" si="9"/>
        <v>0</v>
      </c>
      <c r="N41" s="23">
        <f t="shared" ca="1" si="7"/>
        <v>0</v>
      </c>
      <c r="O41" s="23">
        <f t="shared" ca="1" si="5"/>
        <v>0</v>
      </c>
      <c r="P41" s="23">
        <f t="shared" ca="1" si="5"/>
        <v>0</v>
      </c>
      <c r="Q41" s="23">
        <f t="shared" ca="1" si="4"/>
        <v>0</v>
      </c>
      <c r="R41" s="23"/>
      <c r="S41" s="23"/>
      <c r="T41" s="23"/>
      <c r="U41" s="23"/>
      <c r="V41" s="23"/>
      <c r="W41" s="23"/>
      <c r="X41" s="23"/>
    </row>
    <row r="42" spans="1:24">
      <c r="A42" s="18">
        <v>9</v>
      </c>
      <c r="B42" s="28" t="str">
        <f t="shared" ref="B42:L45" si="10">IF($A42 &lt;= B$35, ($B$10*C41+$B$11*C42)/EXP($B$6 * $B$3/$B$5),"")</f>
        <v/>
      </c>
      <c r="C42" s="28" t="str">
        <f t="shared" si="10"/>
        <v/>
      </c>
      <c r="D42" s="28" t="str">
        <f t="shared" si="10"/>
        <v/>
      </c>
      <c r="E42" s="28" t="str">
        <f t="shared" si="10"/>
        <v/>
      </c>
      <c r="F42" s="28" t="str">
        <f t="shared" si="10"/>
        <v/>
      </c>
      <c r="G42" s="28" t="str">
        <f t="shared" si="10"/>
        <v/>
      </c>
      <c r="H42" s="28" t="str">
        <f t="shared" si="10"/>
        <v/>
      </c>
      <c r="I42" s="28" t="str">
        <f t="shared" si="10"/>
        <v/>
      </c>
      <c r="J42" s="28" t="str">
        <f t="shared" si="10"/>
        <v/>
      </c>
      <c r="K42" s="23">
        <f t="shared" ca="1" si="10"/>
        <v>0</v>
      </c>
      <c r="L42" s="23">
        <f t="shared" ca="1" si="10"/>
        <v>0</v>
      </c>
      <c r="M42" s="23">
        <f t="shared" ca="1" si="9"/>
        <v>0</v>
      </c>
      <c r="N42" s="23">
        <f t="shared" ca="1" si="7"/>
        <v>0</v>
      </c>
      <c r="O42" s="23">
        <f t="shared" ca="1" si="5"/>
        <v>0</v>
      </c>
      <c r="P42" s="23">
        <f t="shared" ca="1" si="5"/>
        <v>0</v>
      </c>
      <c r="Q42" s="23">
        <f t="shared" ca="1" si="4"/>
        <v>0</v>
      </c>
      <c r="R42" s="23"/>
      <c r="S42" s="23"/>
      <c r="T42" s="23"/>
      <c r="U42" s="23"/>
      <c r="V42" s="23"/>
      <c r="W42" s="23"/>
      <c r="X42" s="23"/>
    </row>
    <row r="43" spans="1:24">
      <c r="A43" s="18">
        <v>8</v>
      </c>
      <c r="B43" s="28" t="str">
        <f t="shared" si="10"/>
        <v/>
      </c>
      <c r="C43" s="28" t="str">
        <f t="shared" si="10"/>
        <v/>
      </c>
      <c r="D43" s="28" t="str">
        <f t="shared" si="10"/>
        <v/>
      </c>
      <c r="E43" s="28" t="str">
        <f t="shared" si="10"/>
        <v/>
      </c>
      <c r="F43" s="28" t="str">
        <f t="shared" si="10"/>
        <v/>
      </c>
      <c r="G43" s="28" t="str">
        <f t="shared" si="10"/>
        <v/>
      </c>
      <c r="H43" s="28" t="str">
        <f t="shared" si="10"/>
        <v/>
      </c>
      <c r="I43" s="28" t="str">
        <f t="shared" si="10"/>
        <v/>
      </c>
      <c r="J43" s="23">
        <f t="shared" ref="J43:N51" ca="1" si="11">MAX(MAX($G$2*(J23-$G$3),0),($B$10*K42+$B$11*K43)/EXP($B$6 * $B$3/$B$5))</f>
        <v>5.2365869727484728E-2</v>
      </c>
      <c r="K43" s="23">
        <f t="shared" ca="1" si="11"/>
        <v>0.10321228922823039</v>
      </c>
      <c r="L43" s="23">
        <f t="shared" ca="1" si="11"/>
        <v>0.20342976643316729</v>
      </c>
      <c r="M43" s="23">
        <f t="shared" ca="1" si="11"/>
        <v>0.40095680640841586</v>
      </c>
      <c r="N43" s="23">
        <f t="shared" ca="1" si="11"/>
        <v>0.79027943365432896</v>
      </c>
      <c r="O43" s="23">
        <f t="shared" ca="1" si="5"/>
        <v>1.5576280868040606</v>
      </c>
      <c r="P43" s="23">
        <f t="shared" ca="1" si="5"/>
        <v>3.070059973067842</v>
      </c>
      <c r="Q43" s="23">
        <f ca="1">MAX($G$2*(Q23-$G$3),0)</f>
        <v>6.0510389598662613</v>
      </c>
      <c r="R43" s="23"/>
      <c r="S43" s="23"/>
      <c r="T43" s="23"/>
      <c r="U43" s="23"/>
      <c r="V43" s="23"/>
      <c r="W43" s="23"/>
      <c r="X43" s="23"/>
    </row>
    <row r="44" spans="1:24">
      <c r="A44" s="18">
        <v>7</v>
      </c>
      <c r="B44" s="28" t="str">
        <f t="shared" si="10"/>
        <v/>
      </c>
      <c r="C44" s="28" t="str">
        <f t="shared" si="10"/>
        <v/>
      </c>
      <c r="D44" s="28" t="str">
        <f t="shared" si="10"/>
        <v/>
      </c>
      <c r="E44" s="28" t="str">
        <f t="shared" si="10"/>
        <v/>
      </c>
      <c r="F44" s="28" t="str">
        <f t="shared" si="10"/>
        <v/>
      </c>
      <c r="G44" s="28" t="str">
        <f t="shared" si="10"/>
        <v/>
      </c>
      <c r="H44" s="28" t="str">
        <f t="shared" si="10"/>
        <v/>
      </c>
      <c r="I44" s="23">
        <f t="shared" ref="I44:I51" ca="1" si="12">MAX(MAX($G$2*(I24-$G$3),0),($B$10*J43+$B$11*J44)/EXP($B$6 * $B$3/$B$5))</f>
        <v>0.26700048928946152</v>
      </c>
      <c r="J44" s="23">
        <f t="shared" ca="1" si="11"/>
        <v>0.47544166027796825</v>
      </c>
      <c r="K44" s="23">
        <f t="shared" ca="1" si="11"/>
        <v>0.83693820723118573</v>
      </c>
      <c r="L44" s="23">
        <f t="shared" ca="1" si="11"/>
        <v>1.4521983710879898</v>
      </c>
      <c r="M44" s="23">
        <f t="shared" ca="1" si="11"/>
        <v>2.4732004499294735</v>
      </c>
      <c r="N44" s="23">
        <f t="shared" ca="1" si="11"/>
        <v>4.1078088837138695</v>
      </c>
      <c r="O44" s="23">
        <f t="shared" ca="1" si="5"/>
        <v>6.5850167126661105</v>
      </c>
      <c r="P44" s="23">
        <f t="shared" ca="1" si="5"/>
        <v>10.000000000000028</v>
      </c>
      <c r="Q44" s="23">
        <f t="shared" ca="1" si="4"/>
        <v>13.798942289196262</v>
      </c>
      <c r="R44" s="23"/>
      <c r="S44" s="23"/>
      <c r="T44" s="23"/>
      <c r="U44" s="23"/>
      <c r="V44" s="23"/>
      <c r="W44" s="23"/>
      <c r="X44" s="23"/>
    </row>
    <row r="45" spans="1:24">
      <c r="A45" s="18">
        <v>6</v>
      </c>
      <c r="B45" s="28" t="str">
        <f t="shared" si="10"/>
        <v/>
      </c>
      <c r="C45" s="28" t="str">
        <f t="shared" si="10"/>
        <v/>
      </c>
      <c r="D45" s="28" t="str">
        <f t="shared" si="10"/>
        <v/>
      </c>
      <c r="E45" s="28" t="str">
        <f t="shared" si="10"/>
        <v/>
      </c>
      <c r="F45" s="28" t="str">
        <f t="shared" si="10"/>
        <v/>
      </c>
      <c r="G45" s="28" t="str">
        <f t="shared" si="10"/>
        <v/>
      </c>
      <c r="H45" s="23">
        <f t="shared" ref="H45:H51" ca="1" si="13">MAX(MAX($G$2*(H25-$G$3),0),($B$10*I44+$B$11*I45)/EXP($B$6 * $B$3/$B$5))</f>
        <v>0.77301304038161855</v>
      </c>
      <c r="I45" s="23">
        <f t="shared" ca="1" si="12"/>
        <v>1.2645184991695073</v>
      </c>
      <c r="J45" s="23">
        <f t="shared" ca="1" si="11"/>
        <v>2.0310117626694293</v>
      </c>
      <c r="K45" s="23">
        <f t="shared" ca="1" si="11"/>
        <v>3.1909878030743224</v>
      </c>
      <c r="L45" s="23">
        <f t="shared" ca="1" si="11"/>
        <v>4.8802783770561673</v>
      </c>
      <c r="M45" s="23">
        <f t="shared" ca="1" si="11"/>
        <v>7.2191370408760855</v>
      </c>
      <c r="N45" s="23">
        <f t="shared" ca="1" si="11"/>
        <v>10.242885131164877</v>
      </c>
      <c r="O45" s="23">
        <f t="shared" ca="1" si="5"/>
        <v>13.798942289196262</v>
      </c>
      <c r="P45" s="23">
        <f t="shared" ca="1" si="5"/>
        <v>17.453564953226063</v>
      </c>
      <c r="Q45" s="23">
        <f t="shared" ca="1" si="4"/>
        <v>20.969350611361492</v>
      </c>
      <c r="R45" s="23"/>
      <c r="S45" s="23"/>
      <c r="T45" s="23"/>
      <c r="U45" s="23"/>
      <c r="V45" s="23"/>
      <c r="W45" s="23"/>
      <c r="X45" s="23"/>
    </row>
    <row r="46" spans="1:24">
      <c r="A46" s="18">
        <v>5</v>
      </c>
      <c r="B46" s="28" t="str">
        <f>IF($A46 &lt;= B$35, ($B$10*C45+$B$11*C46)/EXP($B$6 * $B$3/$B$5),"")</f>
        <v/>
      </c>
      <c r="C46" s="28" t="str">
        <f>IF($A46 &lt;= C$35, ($B$10*D45+$B$11*D46)/EXP($B$6 * $B$3/$B$5),"")</f>
        <v/>
      </c>
      <c r="D46" s="28" t="str">
        <f>IF($A46 &lt;= D$35, ($B$10*E45+$B$11*E46)/EXP($B$6 * $B$3/$B$5),"")</f>
        <v/>
      </c>
      <c r="E46" s="28" t="str">
        <f>IF($A46 &lt;= E$35, ($B$10*F45+$B$11*F46)/EXP($B$6 * $B$3/$B$5),"")</f>
        <v/>
      </c>
      <c r="F46" s="28" t="str">
        <f>IF($A46 &lt;= F$35, ($B$10*G45+$B$11*G46)/EXP($B$6 * $B$3/$B$5),"")</f>
        <v/>
      </c>
      <c r="G46" s="23">
        <f t="shared" ref="G46:G51" ca="1" si="14">MAX(MAX($G$2*(G26-$G$3),0),($B$10*H45+$B$11*H46)/EXP($B$6 * $B$3/$B$5))</f>
        <v>1.6746985095614064</v>
      </c>
      <c r="H46" s="23">
        <f t="shared" ca="1" si="13"/>
        <v>2.5507284169335933</v>
      </c>
      <c r="I46" s="23">
        <f t="shared" ca="1" si="12"/>
        <v>3.8004482583419978</v>
      </c>
      <c r="J46" s="23">
        <f t="shared" ca="1" si="11"/>
        <v>5.5198768534822813</v>
      </c>
      <c r="K46" s="23">
        <f t="shared" ca="1" si="11"/>
        <v>7.7832868761062874</v>
      </c>
      <c r="L46" s="23">
        <f t="shared" ca="1" si="11"/>
        <v>10.60526734379008</v>
      </c>
      <c r="M46" s="23">
        <f t="shared" ca="1" si="11"/>
        <v>13.897887694796179</v>
      </c>
      <c r="N46" s="23">
        <f t="shared" ca="1" si="11"/>
        <v>17.453564953226049</v>
      </c>
      <c r="O46" s="23">
        <f t="shared" ca="1" si="5"/>
        <v>20.969350611361477</v>
      </c>
      <c r="P46" s="23">
        <f t="shared" ca="1" si="5"/>
        <v>24.351573601332504</v>
      </c>
      <c r="Q46" s="23">
        <f t="shared" ca="1" si="4"/>
        <v>27.605307891822605</v>
      </c>
      <c r="R46" s="25"/>
      <c r="S46" s="26"/>
      <c r="T46" s="26"/>
      <c r="U46" s="26"/>
      <c r="V46" s="26"/>
      <c r="W46" s="26"/>
      <c r="X46" s="26"/>
    </row>
    <row r="47" spans="1:24">
      <c r="A47" s="18">
        <v>4</v>
      </c>
      <c r="B47" s="28" t="str">
        <f>IF($A47 &lt;= B$35, ($B$10*C46+$B$11*C47)/EXP($B$6 * $B$3/$B$5),"")</f>
        <v/>
      </c>
      <c r="C47" s="28" t="str">
        <f>IF($A47 &lt;= C$35, ($B$10*D46+$B$11*D47)/EXP($B$6 * $B$3/$B$5),"")</f>
        <v/>
      </c>
      <c r="D47" s="28" t="str">
        <f>IF($A47 &lt;= D$35, ($B$10*E46+$B$11*E47)/EXP($B$6 * $B$3/$B$5),"")</f>
        <v/>
      </c>
      <c r="E47" s="28" t="str">
        <f>IF($A47 &lt;= E$35, ($B$10*F46+$B$11*F47)/EXP($B$6 * $B$3/$B$5),"")</f>
        <v/>
      </c>
      <c r="F47" s="23">
        <f ca="1">MAX(MAX($G$2*(F27-$G$3),0),($B$10*G46+$B$11*G47)/EXP($B$6 * $B$3/$B$5))</f>
        <v>3.0257041414688728</v>
      </c>
      <c r="G47" s="23">
        <f t="shared" ca="1" si="14"/>
        <v>4.3386090230820686</v>
      </c>
      <c r="H47" s="23">
        <f t="shared" ca="1" si="13"/>
        <v>6.0762879477918945</v>
      </c>
      <c r="I47" s="23">
        <f t="shared" ca="1" si="12"/>
        <v>8.2885882374265467</v>
      </c>
      <c r="J47" s="23">
        <f t="shared" ca="1" si="11"/>
        <v>10.980588503363515</v>
      </c>
      <c r="K47" s="23">
        <f t="shared" ca="1" si="11"/>
        <v>14.090229820979296</v>
      </c>
      <c r="L47" s="23">
        <f t="shared" ca="1" si="11"/>
        <v>17.481038926598934</v>
      </c>
      <c r="M47" s="23">
        <f t="shared" ca="1" si="11"/>
        <v>20.969350611361477</v>
      </c>
      <c r="N47" s="23">
        <f t="shared" ca="1" si="11"/>
        <v>24.351573601332504</v>
      </c>
      <c r="O47" s="23">
        <f t="shared" ca="1" si="5"/>
        <v>27.605307891822605</v>
      </c>
      <c r="P47" s="23">
        <f t="shared" ca="1" si="5"/>
        <v>30.735434694373197</v>
      </c>
      <c r="Q47" s="23">
        <f t="shared" ca="1" si="4"/>
        <v>33.746649786116222</v>
      </c>
      <c r="R47" s="26"/>
      <c r="S47" s="26"/>
      <c r="T47" s="26"/>
      <c r="U47" s="26"/>
      <c r="V47" s="26"/>
      <c r="W47" s="26"/>
      <c r="X47" s="26"/>
    </row>
    <row r="48" spans="1:24">
      <c r="A48" s="18">
        <v>3</v>
      </c>
      <c r="B48" s="28" t="str">
        <f>IF($A48 &lt;= B$35, ($B$10*C47+$B$11*C48)/EXP($B$6 * $B$3/$B$5),"")</f>
        <v/>
      </c>
      <c r="C48" s="28" t="str">
        <f>IF($A48 &lt;= C$35, ($B$10*D47+$B$11*D48)/EXP($B$6 * $B$3/$B$5),"")</f>
        <v/>
      </c>
      <c r="D48" s="28" t="str">
        <f>IF($A48 &lt;= D$35, ($B$10*E47+$B$11*E48)/EXP($B$6 * $B$3/$B$5),"")</f>
        <v/>
      </c>
      <c r="E48" s="23">
        <f ca="1">MAX(MAX($G$2*(E28-$G$3),0),($B$10*F47+$B$11*F48)/EXP($B$6 * $B$3/$B$5))</f>
        <v>4.8252906019772048</v>
      </c>
      <c r="F48" s="23">
        <f t="shared" ref="F48:F51" ca="1" si="15">MAX(MAX($G$2*(F28-$G$3),0),($B$10*G47+$B$11*G48)/EXP($B$6 * $B$3/$B$5))</f>
        <v>6.5746477280036828</v>
      </c>
      <c r="G48" s="23">
        <f t="shared" ca="1" si="14"/>
        <v>8.7486554099350951</v>
      </c>
      <c r="H48" s="23">
        <f t="shared" ca="1" si="13"/>
        <v>11.347472771456999</v>
      </c>
      <c r="I48" s="23">
        <f t="shared" ca="1" si="12"/>
        <v>14.32304523687665</v>
      </c>
      <c r="J48" s="23">
        <f t="shared" ca="1" si="11"/>
        <v>17.575730094233812</v>
      </c>
      <c r="K48" s="23">
        <f t="shared" ca="1" si="11"/>
        <v>20.969350611361477</v>
      </c>
      <c r="L48" s="23">
        <f t="shared" ca="1" si="11"/>
        <v>24.351573601332504</v>
      </c>
      <c r="M48" s="23">
        <f t="shared" ca="1" si="11"/>
        <v>27.605307891822605</v>
      </c>
      <c r="N48" s="23">
        <f t="shared" ca="1" si="11"/>
        <v>30.735434694373197</v>
      </c>
      <c r="O48" s="23">
        <f t="shared" ca="1" si="5"/>
        <v>33.746649786116222</v>
      </c>
      <c r="P48" s="23">
        <f t="shared" ca="1" si="5"/>
        <v>36.643470554320359</v>
      </c>
      <c r="Q48" s="23">
        <f t="shared" ca="1" si="4"/>
        <v>39.43024277331898</v>
      </c>
      <c r="R48" s="26"/>
      <c r="S48" s="26"/>
      <c r="T48" s="26"/>
      <c r="U48" s="26"/>
      <c r="V48" s="26"/>
      <c r="W48" s="26"/>
      <c r="X48" s="26"/>
    </row>
    <row r="49" spans="1:24">
      <c r="A49" s="18">
        <v>2</v>
      </c>
      <c r="B49" s="28" t="str">
        <f>IF($A49 &lt;= B$35, ($B$10*C48+$B$11*C49)/EXP($B$6 * $B$3/$B$5),"")</f>
        <v/>
      </c>
      <c r="C49" s="28" t="str">
        <f>IF($A49 &lt;= C$35, ($B$10*D48+$B$11*D49)/EXP($B$6 * $B$3/$B$5),"")</f>
        <v/>
      </c>
      <c r="D49" s="23">
        <f ca="1">MAX(MAX($G$2*(D29-$G$3),0),($B$10*E48+$B$11*E49)/EXP($B$6 * $B$3/$B$5))</f>
        <v>7.0294978334576657</v>
      </c>
      <c r="E49" s="23">
        <f t="shared" ref="E49:E51" ca="1" si="16">MAX(MAX($G$2*(E29-$G$3),0),($B$10*F48+$B$11*F49)/EXP($B$6 * $B$3/$B$5))</f>
        <v>9.1729173591984079</v>
      </c>
      <c r="F49" s="23">
        <f t="shared" ca="1" si="15"/>
        <v>11.700114280624893</v>
      </c>
      <c r="G49" s="23">
        <f t="shared" ca="1" si="14"/>
        <v>14.571680361464477</v>
      </c>
      <c r="H49" s="23">
        <f t="shared" ca="1" si="13"/>
        <v>17.709788198153923</v>
      </c>
      <c r="I49" s="23">
        <f t="shared" ca="1" si="12"/>
        <v>21.007669882517884</v>
      </c>
      <c r="J49" s="23">
        <f t="shared" ca="1" si="11"/>
        <v>24.351573601332504</v>
      </c>
      <c r="K49" s="23">
        <f t="shared" ca="1" si="11"/>
        <v>27.605307891822605</v>
      </c>
      <c r="L49" s="23">
        <f t="shared" ca="1" si="11"/>
        <v>30.735434694373197</v>
      </c>
      <c r="M49" s="23">
        <f t="shared" ca="1" si="11"/>
        <v>33.746649786116222</v>
      </c>
      <c r="N49" s="23">
        <f t="shared" ca="1" si="11"/>
        <v>36.643470554320359</v>
      </c>
      <c r="O49" s="23">
        <f t="shared" ca="1" si="5"/>
        <v>39.43024277331898</v>
      </c>
      <c r="P49" s="23">
        <f t="shared" ca="1" si="5"/>
        <v>42.111147123986484</v>
      </c>
      <c r="Q49" s="23">
        <f t="shared" ca="1" si="4"/>
        <v>44.690205465543585</v>
      </c>
      <c r="R49" s="26"/>
      <c r="S49" s="26"/>
      <c r="T49" s="26"/>
      <c r="U49" s="26"/>
      <c r="V49" s="26"/>
      <c r="W49" s="26"/>
      <c r="X49" s="26"/>
    </row>
    <row r="50" spans="1:24">
      <c r="A50" s="18">
        <v>1</v>
      </c>
      <c r="B50" s="28" t="str">
        <f>IF($A50 &lt;= B$35, ($B$10*C49+$B$11*C50)/EXP($B$6 * $B$3/$B$5),"")</f>
        <v/>
      </c>
      <c r="C50" s="23">
        <f t="shared" ref="C50:D51" ca="1" si="17">MAX(MAX($G$2*(C30-$G$3),0),($B$10*D49+$B$11*D50)/EXP($B$6 * $B$3/$B$5))</f>
        <v>9.5678621682180758</v>
      </c>
      <c r="D50" s="23">
        <f t="shared" ca="1" si="17"/>
        <v>12.037190792039002</v>
      </c>
      <c r="E50" s="23">
        <f t="shared" ca="1" si="16"/>
        <v>14.824379902655805</v>
      </c>
      <c r="F50" s="23">
        <f t="shared" ca="1" si="15"/>
        <v>17.86567733659253</v>
      </c>
      <c r="G50" s="23">
        <f t="shared" ca="1" si="14"/>
        <v>21.073667480875653</v>
      </c>
      <c r="H50" s="23">
        <f t="shared" ca="1" si="13"/>
        <v>24.351573601332504</v>
      </c>
      <c r="I50" s="23">
        <f t="shared" ca="1" si="12"/>
        <v>27.605307891822605</v>
      </c>
      <c r="J50" s="23">
        <f t="shared" ca="1" si="11"/>
        <v>30.735434694373197</v>
      </c>
      <c r="K50" s="23">
        <f t="shared" ca="1" si="11"/>
        <v>33.746649786116222</v>
      </c>
      <c r="L50" s="23">
        <f t="shared" ca="1" si="11"/>
        <v>36.643470554320359</v>
      </c>
      <c r="M50" s="23">
        <f t="shared" ca="1" si="11"/>
        <v>39.43024277331898</v>
      </c>
      <c r="N50" s="23">
        <f t="shared" ca="1" si="11"/>
        <v>42.111147123986484</v>
      </c>
      <c r="O50" s="23">
        <f t="shared" ca="1" si="5"/>
        <v>44.690205465543585</v>
      </c>
      <c r="P50" s="23">
        <f t="shared" ca="1" si="5"/>
        <v>47.171286869100221</v>
      </c>
      <c r="Q50" s="23">
        <f t="shared" ca="1" si="4"/>
        <v>49.558113421987763</v>
      </c>
      <c r="R50" s="26"/>
      <c r="S50" s="26"/>
      <c r="T50" s="26"/>
      <c r="U50" s="26"/>
      <c r="V50" s="26"/>
      <c r="W50" s="26"/>
      <c r="X50" s="26"/>
    </row>
    <row r="51" spans="1:24">
      <c r="A51" s="18">
        <v>0</v>
      </c>
      <c r="B51" s="23">
        <f t="shared" ref="B51" ca="1" si="18">MAX(MAX($G$2*(B31-$G$3),0),($B$10*C50+$B$11*C51)/EXP($B$6 * $B$3/$B$5))</f>
        <v>12.359784797284899</v>
      </c>
      <c r="C51" s="23">
        <f t="shared" ca="1" si="17"/>
        <v>15.076981871408204</v>
      </c>
      <c r="D51" s="23">
        <f t="shared" ca="1" si="17"/>
        <v>18.036477300042723</v>
      </c>
      <c r="E51" s="23">
        <f t="shared" ca="1" si="16"/>
        <v>21.16511026267623</v>
      </c>
      <c r="F51" s="23">
        <f t="shared" ca="1" si="15"/>
        <v>24.380542405888736</v>
      </c>
      <c r="G51" s="23">
        <f t="shared" ca="1" si="14"/>
        <v>27.605307891822591</v>
      </c>
      <c r="H51" s="23">
        <f t="shared" ca="1" si="13"/>
        <v>30.735434694373183</v>
      </c>
      <c r="I51" s="23">
        <f t="shared" ca="1" si="12"/>
        <v>33.746649786116208</v>
      </c>
      <c r="J51" s="23">
        <f t="shared" ca="1" si="11"/>
        <v>36.643470554320345</v>
      </c>
      <c r="K51" s="23">
        <f t="shared" ca="1" si="11"/>
        <v>39.430242773318966</v>
      </c>
      <c r="L51" s="23">
        <f t="shared" ca="1" si="11"/>
        <v>42.11114712398647</v>
      </c>
      <c r="M51" s="23">
        <f t="shared" ca="1" si="11"/>
        <v>44.690205465543571</v>
      </c>
      <c r="N51" s="23">
        <f t="shared" ca="1" si="11"/>
        <v>47.171286869100207</v>
      </c>
      <c r="O51" s="23">
        <f t="shared" ca="1" si="5"/>
        <v>49.558113421987748</v>
      </c>
      <c r="P51" s="23">
        <f t="shared" ca="1" si="5"/>
        <v>51.854265811587879</v>
      </c>
      <c r="Q51" s="23">
        <f t="shared" ca="1" si="4"/>
        <v>54.063188697035102</v>
      </c>
      <c r="R51" s="26"/>
      <c r="S51" s="26"/>
      <c r="T51" s="26"/>
      <c r="U51" s="26"/>
      <c r="V51" s="26"/>
      <c r="W51" s="26"/>
      <c r="X51" s="26"/>
    </row>
    <row r="56" spans="1:24">
      <c r="M56" s="18" t="s">
        <v>15</v>
      </c>
    </row>
  </sheetData>
  <mergeCells count="2">
    <mergeCell ref="A1:B1"/>
    <mergeCell ref="F1:G1"/>
  </mergeCells>
  <dataValidations disablePrompts="1" count="1">
    <dataValidation type="list" allowBlank="1" showInputMessage="1" showErrorMessage="1" sqref="G2">
      <formula1>"1, -1"</formula1>
    </dataValidation>
  </dataValidations>
  <pageMargins left="0.75" right="0.75" top="1" bottom="1" header="0.5" footer="0.5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6"/>
  <sheetViews>
    <sheetView showGridLines="0" topLeftCell="A19" zoomScale="125" zoomScaleNormal="125" zoomScalePageLayoutView="125" workbookViewId="0">
      <selection activeCell="I47" sqref="I47"/>
    </sheetView>
  </sheetViews>
  <sheetFormatPr baseColWidth="10" defaultColWidth="8.83203125" defaultRowHeight="12" x14ac:dyDescent="0"/>
  <cols>
    <col min="1" max="5" width="8.83203125" style="18"/>
    <col min="6" max="6" width="9.33203125" style="18" customWidth="1"/>
    <col min="7" max="7" width="8.33203125" style="18" bestFit="1" customWidth="1"/>
    <col min="8" max="262" width="8.83203125" style="18"/>
    <col min="263" max="263" width="8.33203125" style="18" bestFit="1" customWidth="1"/>
    <col min="264" max="518" width="8.83203125" style="18"/>
    <col min="519" max="519" width="8.33203125" style="18" bestFit="1" customWidth="1"/>
    <col min="520" max="774" width="8.83203125" style="18"/>
    <col min="775" max="775" width="8.33203125" style="18" bestFit="1" customWidth="1"/>
    <col min="776" max="1030" width="8.83203125" style="18"/>
    <col min="1031" max="1031" width="8.33203125" style="18" bestFit="1" customWidth="1"/>
    <col min="1032" max="1286" width="8.83203125" style="18"/>
    <col min="1287" max="1287" width="8.33203125" style="18" bestFit="1" customWidth="1"/>
    <col min="1288" max="1542" width="8.83203125" style="18"/>
    <col min="1543" max="1543" width="8.33203125" style="18" bestFit="1" customWidth="1"/>
    <col min="1544" max="1798" width="8.83203125" style="18"/>
    <col min="1799" max="1799" width="8.33203125" style="18" bestFit="1" customWidth="1"/>
    <col min="1800" max="2054" width="8.83203125" style="18"/>
    <col min="2055" max="2055" width="8.33203125" style="18" bestFit="1" customWidth="1"/>
    <col min="2056" max="2310" width="8.83203125" style="18"/>
    <col min="2311" max="2311" width="8.33203125" style="18" bestFit="1" customWidth="1"/>
    <col min="2312" max="2566" width="8.83203125" style="18"/>
    <col min="2567" max="2567" width="8.33203125" style="18" bestFit="1" customWidth="1"/>
    <col min="2568" max="2822" width="8.83203125" style="18"/>
    <col min="2823" max="2823" width="8.33203125" style="18" bestFit="1" customWidth="1"/>
    <col min="2824" max="3078" width="8.83203125" style="18"/>
    <col min="3079" max="3079" width="8.33203125" style="18" bestFit="1" customWidth="1"/>
    <col min="3080" max="3334" width="8.83203125" style="18"/>
    <col min="3335" max="3335" width="8.33203125" style="18" bestFit="1" customWidth="1"/>
    <col min="3336" max="3590" width="8.83203125" style="18"/>
    <col min="3591" max="3591" width="8.33203125" style="18" bestFit="1" customWidth="1"/>
    <col min="3592" max="3846" width="8.83203125" style="18"/>
    <col min="3847" max="3847" width="8.33203125" style="18" bestFit="1" customWidth="1"/>
    <col min="3848" max="4102" width="8.83203125" style="18"/>
    <col min="4103" max="4103" width="8.33203125" style="18" bestFit="1" customWidth="1"/>
    <col min="4104" max="4358" width="8.83203125" style="18"/>
    <col min="4359" max="4359" width="8.33203125" style="18" bestFit="1" customWidth="1"/>
    <col min="4360" max="4614" width="8.83203125" style="18"/>
    <col min="4615" max="4615" width="8.33203125" style="18" bestFit="1" customWidth="1"/>
    <col min="4616" max="4870" width="8.83203125" style="18"/>
    <col min="4871" max="4871" width="8.33203125" style="18" bestFit="1" customWidth="1"/>
    <col min="4872" max="5126" width="8.83203125" style="18"/>
    <col min="5127" max="5127" width="8.33203125" style="18" bestFit="1" customWidth="1"/>
    <col min="5128" max="5382" width="8.83203125" style="18"/>
    <col min="5383" max="5383" width="8.33203125" style="18" bestFit="1" customWidth="1"/>
    <col min="5384" max="5638" width="8.83203125" style="18"/>
    <col min="5639" max="5639" width="8.33203125" style="18" bestFit="1" customWidth="1"/>
    <col min="5640" max="5894" width="8.83203125" style="18"/>
    <col min="5895" max="5895" width="8.33203125" style="18" bestFit="1" customWidth="1"/>
    <col min="5896" max="6150" width="8.83203125" style="18"/>
    <col min="6151" max="6151" width="8.33203125" style="18" bestFit="1" customWidth="1"/>
    <col min="6152" max="6406" width="8.83203125" style="18"/>
    <col min="6407" max="6407" width="8.33203125" style="18" bestFit="1" customWidth="1"/>
    <col min="6408" max="6662" width="8.83203125" style="18"/>
    <col min="6663" max="6663" width="8.33203125" style="18" bestFit="1" customWidth="1"/>
    <col min="6664" max="6918" width="8.83203125" style="18"/>
    <col min="6919" max="6919" width="8.33203125" style="18" bestFit="1" customWidth="1"/>
    <col min="6920" max="7174" width="8.83203125" style="18"/>
    <col min="7175" max="7175" width="8.33203125" style="18" bestFit="1" customWidth="1"/>
    <col min="7176" max="7430" width="8.83203125" style="18"/>
    <col min="7431" max="7431" width="8.33203125" style="18" bestFit="1" customWidth="1"/>
    <col min="7432" max="7686" width="8.83203125" style="18"/>
    <col min="7687" max="7687" width="8.33203125" style="18" bestFit="1" customWidth="1"/>
    <col min="7688" max="7942" width="8.83203125" style="18"/>
    <col min="7943" max="7943" width="8.33203125" style="18" bestFit="1" customWidth="1"/>
    <col min="7944" max="8198" width="8.83203125" style="18"/>
    <col min="8199" max="8199" width="8.33203125" style="18" bestFit="1" customWidth="1"/>
    <col min="8200" max="8454" width="8.83203125" style="18"/>
    <col min="8455" max="8455" width="8.33203125" style="18" bestFit="1" customWidth="1"/>
    <col min="8456" max="8710" width="8.83203125" style="18"/>
    <col min="8711" max="8711" width="8.33203125" style="18" bestFit="1" customWidth="1"/>
    <col min="8712" max="8966" width="8.83203125" style="18"/>
    <col min="8967" max="8967" width="8.33203125" style="18" bestFit="1" customWidth="1"/>
    <col min="8968" max="9222" width="8.83203125" style="18"/>
    <col min="9223" max="9223" width="8.33203125" style="18" bestFit="1" customWidth="1"/>
    <col min="9224" max="9478" width="8.83203125" style="18"/>
    <col min="9479" max="9479" width="8.33203125" style="18" bestFit="1" customWidth="1"/>
    <col min="9480" max="9734" width="8.83203125" style="18"/>
    <col min="9735" max="9735" width="8.33203125" style="18" bestFit="1" customWidth="1"/>
    <col min="9736" max="9990" width="8.83203125" style="18"/>
    <col min="9991" max="9991" width="8.33203125" style="18" bestFit="1" customWidth="1"/>
    <col min="9992" max="10246" width="8.83203125" style="18"/>
    <col min="10247" max="10247" width="8.33203125" style="18" bestFit="1" customWidth="1"/>
    <col min="10248" max="10502" width="8.83203125" style="18"/>
    <col min="10503" max="10503" width="8.33203125" style="18" bestFit="1" customWidth="1"/>
    <col min="10504" max="10758" width="8.83203125" style="18"/>
    <col min="10759" max="10759" width="8.33203125" style="18" bestFit="1" customWidth="1"/>
    <col min="10760" max="11014" width="8.83203125" style="18"/>
    <col min="11015" max="11015" width="8.33203125" style="18" bestFit="1" customWidth="1"/>
    <col min="11016" max="11270" width="8.83203125" style="18"/>
    <col min="11271" max="11271" width="8.33203125" style="18" bestFit="1" customWidth="1"/>
    <col min="11272" max="11526" width="8.83203125" style="18"/>
    <col min="11527" max="11527" width="8.33203125" style="18" bestFit="1" customWidth="1"/>
    <col min="11528" max="11782" width="8.83203125" style="18"/>
    <col min="11783" max="11783" width="8.33203125" style="18" bestFit="1" customWidth="1"/>
    <col min="11784" max="12038" width="8.83203125" style="18"/>
    <col min="12039" max="12039" width="8.33203125" style="18" bestFit="1" customWidth="1"/>
    <col min="12040" max="12294" width="8.83203125" style="18"/>
    <col min="12295" max="12295" width="8.33203125" style="18" bestFit="1" customWidth="1"/>
    <col min="12296" max="12550" width="8.83203125" style="18"/>
    <col min="12551" max="12551" width="8.33203125" style="18" bestFit="1" customWidth="1"/>
    <col min="12552" max="12806" width="8.83203125" style="18"/>
    <col min="12807" max="12807" width="8.33203125" style="18" bestFit="1" customWidth="1"/>
    <col min="12808" max="13062" width="8.83203125" style="18"/>
    <col min="13063" max="13063" width="8.33203125" style="18" bestFit="1" customWidth="1"/>
    <col min="13064" max="13318" width="8.83203125" style="18"/>
    <col min="13319" max="13319" width="8.33203125" style="18" bestFit="1" customWidth="1"/>
    <col min="13320" max="13574" width="8.83203125" style="18"/>
    <col min="13575" max="13575" width="8.33203125" style="18" bestFit="1" customWidth="1"/>
    <col min="13576" max="13830" width="8.83203125" style="18"/>
    <col min="13831" max="13831" width="8.33203125" style="18" bestFit="1" customWidth="1"/>
    <col min="13832" max="14086" width="8.83203125" style="18"/>
    <col min="14087" max="14087" width="8.33203125" style="18" bestFit="1" customWidth="1"/>
    <col min="14088" max="14342" width="8.83203125" style="18"/>
    <col min="14343" max="14343" width="8.33203125" style="18" bestFit="1" customWidth="1"/>
    <col min="14344" max="14598" width="8.83203125" style="18"/>
    <col min="14599" max="14599" width="8.33203125" style="18" bestFit="1" customWidth="1"/>
    <col min="14600" max="14854" width="8.83203125" style="18"/>
    <col min="14855" max="14855" width="8.33203125" style="18" bestFit="1" customWidth="1"/>
    <col min="14856" max="15110" width="8.83203125" style="18"/>
    <col min="15111" max="15111" width="8.33203125" style="18" bestFit="1" customWidth="1"/>
    <col min="15112" max="15366" width="8.83203125" style="18"/>
    <col min="15367" max="15367" width="8.33203125" style="18" bestFit="1" customWidth="1"/>
    <col min="15368" max="15622" width="8.83203125" style="18"/>
    <col min="15623" max="15623" width="8.33203125" style="18" bestFit="1" customWidth="1"/>
    <col min="15624" max="15878" width="8.83203125" style="18"/>
    <col min="15879" max="15879" width="8.33203125" style="18" bestFit="1" customWidth="1"/>
    <col min="15880" max="16134" width="8.83203125" style="18"/>
    <col min="16135" max="16135" width="8.33203125" style="18" bestFit="1" customWidth="1"/>
    <col min="16136" max="16384" width="8.83203125" style="18"/>
  </cols>
  <sheetData>
    <row r="1" spans="1:23" ht="13" thickBot="1">
      <c r="A1" s="63" t="s">
        <v>0</v>
      </c>
      <c r="B1" s="64"/>
      <c r="F1" s="63" t="s">
        <v>1</v>
      </c>
      <c r="G1" s="64"/>
    </row>
    <row r="2" spans="1:23">
      <c r="A2" s="1" t="s">
        <v>2</v>
      </c>
      <c r="B2" s="2">
        <v>100</v>
      </c>
      <c r="F2" s="19" t="s">
        <v>11</v>
      </c>
      <c r="G2" s="14">
        <v>-1</v>
      </c>
    </row>
    <row r="3" spans="1:23" ht="15" thickBot="1">
      <c r="A3" s="3" t="s">
        <v>4</v>
      </c>
      <c r="B3" s="4">
        <v>0.25</v>
      </c>
      <c r="F3" s="20" t="s">
        <v>3</v>
      </c>
      <c r="G3" s="21">
        <v>110</v>
      </c>
    </row>
    <row r="4" spans="1:23" ht="14">
      <c r="A4" s="3" t="s">
        <v>5</v>
      </c>
      <c r="B4" s="5">
        <v>0.3</v>
      </c>
    </row>
    <row r="5" spans="1:23">
      <c r="A5" s="3" t="s">
        <v>6</v>
      </c>
      <c r="B5" s="6">
        <v>15</v>
      </c>
    </row>
    <row r="6" spans="1:23" ht="14">
      <c r="A6" s="3" t="s">
        <v>12</v>
      </c>
      <c r="B6" s="15">
        <v>0.02</v>
      </c>
    </row>
    <row r="7" spans="1:23" ht="15" thickBot="1">
      <c r="A7" s="16" t="s">
        <v>13</v>
      </c>
      <c r="B7" s="17">
        <v>0.01</v>
      </c>
    </row>
    <row r="8" spans="1:23">
      <c r="A8" s="7" t="s">
        <v>7</v>
      </c>
      <c r="B8" s="8">
        <f>EXP(B4*SQRT(B3/B5))</f>
        <v>1.0394896104013376</v>
      </c>
    </row>
    <row r="9" spans="1:23">
      <c r="A9" s="9" t="s">
        <v>8</v>
      </c>
      <c r="B9" s="10">
        <f>1/B8</f>
        <v>0.96201057710803761</v>
      </c>
    </row>
    <row r="10" spans="1:23">
      <c r="A10" s="9" t="s">
        <v>9</v>
      </c>
      <c r="B10" s="11">
        <f>(EXP((B6 - B7) * B3/B5) - B9) / (B8 - B9)</f>
        <v>0.49247005062451049</v>
      </c>
    </row>
    <row r="11" spans="1:23" ht="13" thickBot="1">
      <c r="A11" s="12" t="s">
        <v>10</v>
      </c>
      <c r="B11" s="13">
        <f>1 - B10</f>
        <v>0.50752994937548945</v>
      </c>
    </row>
    <row r="14" spans="1:23">
      <c r="A14" s="22" t="s">
        <v>14</v>
      </c>
      <c r="M14" s="22"/>
    </row>
    <row r="15" spans="1:23">
      <c r="B15" s="23">
        <v>0</v>
      </c>
      <c r="C15" s="23">
        <v>1</v>
      </c>
      <c r="D15" s="23">
        <v>2</v>
      </c>
      <c r="E15" s="23">
        <v>3</v>
      </c>
      <c r="F15" s="23">
        <v>4</v>
      </c>
      <c r="G15" s="23">
        <v>5</v>
      </c>
      <c r="H15" s="23">
        <v>6</v>
      </c>
      <c r="I15" s="23">
        <v>7</v>
      </c>
      <c r="J15" s="23">
        <v>8</v>
      </c>
      <c r="K15" s="23">
        <v>9</v>
      </c>
      <c r="L15" s="18">
        <v>10</v>
      </c>
      <c r="M15" s="18">
        <v>11</v>
      </c>
      <c r="N15" s="23">
        <v>12</v>
      </c>
      <c r="O15" s="23">
        <v>13</v>
      </c>
      <c r="P15" s="23">
        <v>14</v>
      </c>
      <c r="Q15" s="23">
        <v>15</v>
      </c>
      <c r="R15" s="23"/>
      <c r="S15" s="23"/>
      <c r="T15" s="23"/>
      <c r="U15" s="23"/>
      <c r="V15" s="23"/>
      <c r="W15" s="23"/>
    </row>
    <row r="16" spans="1:23">
      <c r="A16" s="18">
        <v>15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N16" s="23"/>
      <c r="O16" s="23"/>
      <c r="P16" s="23"/>
      <c r="Q16" s="24">
        <f t="shared" ref="C16:Q31" ca="1" si="0">IF($A16&lt;Q$15,$B$9*OFFSET(Q16,0,-1),IF($A16=Q$15,$B$8*OFFSET(Q16,1,-1),""))</f>
        <v>178.77315075823685</v>
      </c>
      <c r="R16" s="23"/>
      <c r="S16" s="23"/>
      <c r="T16" s="23"/>
      <c r="U16" s="23"/>
      <c r="V16" s="23"/>
      <c r="W16" s="23"/>
    </row>
    <row r="17" spans="1:23">
      <c r="A17" s="18">
        <v>14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N17" s="23"/>
      <c r="O17" s="23"/>
      <c r="P17" s="24">
        <f t="shared" ca="1" si="0"/>
        <v>171.98166193235366</v>
      </c>
      <c r="Q17" s="24">
        <f t="shared" ca="1" si="0"/>
        <v>165.44817784754298</v>
      </c>
      <c r="R17" s="23"/>
      <c r="S17" s="23"/>
      <c r="T17" s="23"/>
      <c r="U17" s="23"/>
      <c r="V17" s="23"/>
      <c r="W17" s="23"/>
    </row>
    <row r="18" spans="1:23">
      <c r="A18" s="18">
        <v>13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N18" s="23"/>
      <c r="O18" s="24">
        <f t="shared" ca="1" si="0"/>
        <v>165.44817784754298</v>
      </c>
      <c r="P18" s="24">
        <f t="shared" ca="1" si="0"/>
        <v>159.16289705258808</v>
      </c>
      <c r="Q18" s="24">
        <f t="shared" ca="1" si="0"/>
        <v>153.11639044774745</v>
      </c>
      <c r="R18" s="23"/>
      <c r="S18" s="23"/>
      <c r="T18" s="23"/>
      <c r="U18" s="23"/>
      <c r="V18" s="23"/>
      <c r="W18" s="23"/>
    </row>
    <row r="19" spans="1:23">
      <c r="A19" s="18">
        <v>12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N19" s="24">
        <f t="shared" ca="1" si="0"/>
        <v>159.16289705258808</v>
      </c>
      <c r="O19" s="24">
        <f t="shared" ca="1" si="0"/>
        <v>153.11639044774745</v>
      </c>
      <c r="P19" s="24">
        <f t="shared" ca="1" si="0"/>
        <v>147.29958713933715</v>
      </c>
      <c r="Q19" s="24">
        <f t="shared" ca="1" si="0"/>
        <v>141.70376083168941</v>
      </c>
      <c r="R19" s="23"/>
      <c r="S19" s="23"/>
      <c r="T19" s="23"/>
      <c r="U19" s="23"/>
      <c r="V19" s="23"/>
      <c r="W19" s="23"/>
    </row>
    <row r="20" spans="1:23">
      <c r="A20" s="18">
        <v>11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M20" s="24">
        <f t="shared" ca="1" si="0"/>
        <v>153.11639044774745</v>
      </c>
      <c r="N20" s="24">
        <f t="shared" ca="1" si="0"/>
        <v>147.29958713933715</v>
      </c>
      <c r="O20" s="24">
        <f t="shared" ca="1" si="0"/>
        <v>141.70376083168941</v>
      </c>
      <c r="P20" s="24">
        <f t="shared" ca="1" si="0"/>
        <v>136.32051673607288</v>
      </c>
      <c r="Q20" s="24">
        <f t="shared" ca="1" si="0"/>
        <v>131.14177897693537</v>
      </c>
      <c r="R20" s="23"/>
      <c r="S20" s="23"/>
      <c r="T20" s="23"/>
      <c r="U20" s="23"/>
      <c r="V20" s="23"/>
      <c r="W20" s="23"/>
    </row>
    <row r="21" spans="1:23">
      <c r="A21" s="18">
        <v>10</v>
      </c>
      <c r="B21" s="23"/>
      <c r="C21" s="24" t="str">
        <f t="shared" ca="1" si="0"/>
        <v/>
      </c>
      <c r="D21" s="24" t="str">
        <f t="shared" ca="1" si="0"/>
        <v/>
      </c>
      <c r="E21" s="24" t="str">
        <f t="shared" ca="1" si="0"/>
        <v/>
      </c>
      <c r="F21" s="24" t="str">
        <f t="shared" ca="1" si="0"/>
        <v/>
      </c>
      <c r="G21" s="24" t="str">
        <f t="shared" ca="1" si="0"/>
        <v/>
      </c>
      <c r="H21" s="24" t="str">
        <f t="shared" ca="1" si="0"/>
        <v/>
      </c>
      <c r="I21" s="24" t="str">
        <f t="shared" ca="1" si="0"/>
        <v/>
      </c>
      <c r="J21" s="24" t="str">
        <f t="shared" ca="1" si="0"/>
        <v/>
      </c>
      <c r="K21" s="24" t="str">
        <f t="shared" ca="1" si="0"/>
        <v/>
      </c>
      <c r="L21" s="24">
        <f t="shared" ca="1" si="0"/>
        <v>147.29958713933715</v>
      </c>
      <c r="M21" s="24">
        <f t="shared" ca="1" si="0"/>
        <v>141.70376083168941</v>
      </c>
      <c r="N21" s="24">
        <f t="shared" ca="1" si="0"/>
        <v>136.32051673607288</v>
      </c>
      <c r="O21" s="24">
        <f t="shared" ca="1" si="0"/>
        <v>131.14177897693537</v>
      </c>
      <c r="P21" s="24">
        <f t="shared" ca="1" si="0"/>
        <v>126.15977847657631</v>
      </c>
      <c r="Q21" s="24">
        <f t="shared" ca="1" si="0"/>
        <v>121.36704130007335</v>
      </c>
      <c r="R21" s="23"/>
      <c r="S21" s="23"/>
      <c r="T21" s="23"/>
      <c r="U21" s="23"/>
      <c r="V21" s="23"/>
      <c r="W21" s="23"/>
    </row>
    <row r="22" spans="1:23">
      <c r="A22" s="18">
        <v>9</v>
      </c>
      <c r="B22" s="23"/>
      <c r="C22" s="24" t="str">
        <f t="shared" ca="1" si="0"/>
        <v/>
      </c>
      <c r="D22" s="24" t="str">
        <f t="shared" ca="1" si="0"/>
        <v/>
      </c>
      <c r="E22" s="24" t="str">
        <f t="shared" ca="1" si="0"/>
        <v/>
      </c>
      <c r="F22" s="24" t="str">
        <f t="shared" ca="1" si="0"/>
        <v/>
      </c>
      <c r="G22" s="24" t="str">
        <f t="shared" ca="1" si="0"/>
        <v/>
      </c>
      <c r="H22" s="24" t="str">
        <f t="shared" ca="1" si="0"/>
        <v/>
      </c>
      <c r="I22" s="24" t="str">
        <f t="shared" ca="1" si="0"/>
        <v/>
      </c>
      <c r="J22" s="24" t="str">
        <f t="shared" ca="1" si="0"/>
        <v/>
      </c>
      <c r="K22" s="24">
        <f t="shared" ca="1" si="0"/>
        <v>141.70376083168941</v>
      </c>
      <c r="L22" s="24">
        <f t="shared" ca="1" si="0"/>
        <v>136.32051673607288</v>
      </c>
      <c r="M22" s="24">
        <f t="shared" ca="1" si="0"/>
        <v>131.14177897693537</v>
      </c>
      <c r="N22" s="24">
        <f t="shared" ca="1" si="0"/>
        <v>126.15977847657631</v>
      </c>
      <c r="O22" s="24">
        <f t="shared" ca="1" si="0"/>
        <v>121.36704130007335</v>
      </c>
      <c r="P22" s="24">
        <f t="shared" ca="1" si="0"/>
        <v>116.7563774429786</v>
      </c>
      <c r="Q22" s="24">
        <f t="shared" ca="1" si="0"/>
        <v>112.32087004496371</v>
      </c>
      <c r="R22" s="23"/>
      <c r="S22" s="23"/>
      <c r="T22" s="23"/>
      <c r="U22" s="23"/>
      <c r="V22" s="23"/>
      <c r="W22" s="23"/>
    </row>
    <row r="23" spans="1:23">
      <c r="A23" s="18">
        <v>8</v>
      </c>
      <c r="B23" s="23"/>
      <c r="C23" s="24" t="str">
        <f t="shared" ca="1" si="0"/>
        <v/>
      </c>
      <c r="D23" s="24" t="str">
        <f t="shared" ca="1" si="0"/>
        <v/>
      </c>
      <c r="E23" s="24" t="str">
        <f t="shared" ca="1" si="0"/>
        <v/>
      </c>
      <c r="F23" s="24" t="str">
        <f t="shared" ca="1" si="0"/>
        <v/>
      </c>
      <c r="G23" s="24" t="str">
        <f t="shared" ca="1" si="0"/>
        <v/>
      </c>
      <c r="H23" s="24" t="str">
        <f t="shared" ca="1" si="0"/>
        <v/>
      </c>
      <c r="I23" s="24" t="str">
        <f t="shared" ca="1" si="0"/>
        <v/>
      </c>
      <c r="J23" s="24">
        <f t="shared" ca="1" si="0"/>
        <v>136.32051673607288</v>
      </c>
      <c r="K23" s="24">
        <f t="shared" ca="1" si="0"/>
        <v>131.14177897693537</v>
      </c>
      <c r="L23" s="24">
        <f t="shared" ca="1" si="0"/>
        <v>126.15977847657631</v>
      </c>
      <c r="M23" s="24">
        <f t="shared" ca="1" si="0"/>
        <v>121.36704130007335</v>
      </c>
      <c r="N23" s="24">
        <f t="shared" ca="1" si="0"/>
        <v>116.7563774429786</v>
      </c>
      <c r="O23" s="24">
        <f t="shared" ca="1" si="0"/>
        <v>112.32087004496371</v>
      </c>
      <c r="P23" s="24">
        <f t="shared" ca="1" si="0"/>
        <v>108.05386501323244</v>
      </c>
      <c r="Q23" s="24">
        <f t="shared" ca="1" si="0"/>
        <v>103.94896104013374</v>
      </c>
      <c r="R23" s="23"/>
      <c r="S23" s="23"/>
      <c r="T23" s="23"/>
      <c r="U23" s="23"/>
      <c r="V23" s="23"/>
      <c r="W23" s="23"/>
    </row>
    <row r="24" spans="1:23">
      <c r="A24" s="18">
        <v>7</v>
      </c>
      <c r="B24" s="23"/>
      <c r="C24" s="24" t="str">
        <f t="shared" ca="1" si="0"/>
        <v/>
      </c>
      <c r="D24" s="24" t="str">
        <f t="shared" ca="1" si="0"/>
        <v/>
      </c>
      <c r="E24" s="24" t="str">
        <f t="shared" ca="1" si="0"/>
        <v/>
      </c>
      <c r="F24" s="24" t="str">
        <f t="shared" ca="1" si="0"/>
        <v/>
      </c>
      <c r="G24" s="24" t="str">
        <f t="shared" ca="1" si="0"/>
        <v/>
      </c>
      <c r="H24" s="24" t="str">
        <f t="shared" ca="1" si="0"/>
        <v/>
      </c>
      <c r="I24" s="24">
        <f t="shared" ca="1" si="0"/>
        <v>131.14177897693537</v>
      </c>
      <c r="J24" s="24">
        <f t="shared" ca="1" si="0"/>
        <v>126.15977847657631</v>
      </c>
      <c r="K24" s="24">
        <f t="shared" ca="1" si="0"/>
        <v>121.36704130007335</v>
      </c>
      <c r="L24" s="24">
        <f t="shared" ca="1" si="0"/>
        <v>116.7563774429786</v>
      </c>
      <c r="M24" s="24">
        <f t="shared" ca="1" si="0"/>
        <v>112.32087004496371</v>
      </c>
      <c r="N24" s="24">
        <f t="shared" ca="1" si="0"/>
        <v>108.05386501323244</v>
      </c>
      <c r="O24" s="24">
        <f t="shared" ca="1" si="0"/>
        <v>103.94896104013374</v>
      </c>
      <c r="P24" s="24">
        <f t="shared" ca="1" si="0"/>
        <v>99.999999999999972</v>
      </c>
      <c r="Q24" s="24">
        <f t="shared" ca="1" si="0"/>
        <v>96.201057710803738</v>
      </c>
      <c r="R24" s="23"/>
      <c r="S24" s="23"/>
      <c r="T24" s="23"/>
      <c r="U24" s="23"/>
      <c r="V24" s="23"/>
      <c r="W24" s="23"/>
    </row>
    <row r="25" spans="1:23">
      <c r="A25" s="18">
        <v>6</v>
      </c>
      <c r="B25" s="23"/>
      <c r="C25" s="24" t="str">
        <f t="shared" ca="1" si="0"/>
        <v/>
      </c>
      <c r="D25" s="24" t="str">
        <f t="shared" ca="1" si="0"/>
        <v/>
      </c>
      <c r="E25" s="24" t="str">
        <f t="shared" ca="1" si="0"/>
        <v/>
      </c>
      <c r="F25" s="24" t="str">
        <f t="shared" ca="1" si="0"/>
        <v/>
      </c>
      <c r="G25" s="24" t="str">
        <f t="shared" ca="1" si="0"/>
        <v/>
      </c>
      <c r="H25" s="24">
        <f t="shared" ca="1" si="0"/>
        <v>126.15977847657631</v>
      </c>
      <c r="I25" s="24">
        <f t="shared" ca="1" si="0"/>
        <v>121.36704130007335</v>
      </c>
      <c r="J25" s="24">
        <f t="shared" ca="1" si="0"/>
        <v>116.7563774429786</v>
      </c>
      <c r="K25" s="24">
        <f t="shared" ca="1" si="0"/>
        <v>112.32087004496371</v>
      </c>
      <c r="L25" s="24">
        <f t="shared" ca="1" si="0"/>
        <v>108.05386501323244</v>
      </c>
      <c r="M25" s="24">
        <f t="shared" ca="1" si="0"/>
        <v>103.94896104013374</v>
      </c>
      <c r="N25" s="24">
        <f t="shared" ca="1" si="0"/>
        <v>99.999999999999972</v>
      </c>
      <c r="O25" s="24">
        <f t="shared" ca="1" si="0"/>
        <v>96.201057710803738</v>
      </c>
      <c r="P25" s="24">
        <f t="shared" ca="1" si="0"/>
        <v>92.546435046773937</v>
      </c>
      <c r="Q25" s="24">
        <f t="shared" ca="1" si="0"/>
        <v>89.030649388638508</v>
      </c>
      <c r="R25" s="23"/>
      <c r="S25" s="23"/>
      <c r="T25" s="23"/>
      <c r="U25" s="23"/>
      <c r="V25" s="23"/>
      <c r="W25" s="23"/>
    </row>
    <row r="26" spans="1:23">
      <c r="A26" s="18">
        <v>5</v>
      </c>
      <c r="C26" s="24" t="str">
        <f t="shared" ca="1" si="0"/>
        <v/>
      </c>
      <c r="D26" s="24" t="str">
        <f t="shared" ca="1" si="0"/>
        <v/>
      </c>
      <c r="E26" s="24" t="str">
        <f t="shared" ca="1" si="0"/>
        <v/>
      </c>
      <c r="F26" s="24" t="str">
        <f t="shared" ca="1" si="0"/>
        <v/>
      </c>
      <c r="G26" s="24">
        <f t="shared" ca="1" si="0"/>
        <v>121.36704130007337</v>
      </c>
      <c r="H26" s="24">
        <f t="shared" ca="1" si="0"/>
        <v>116.75637744297862</v>
      </c>
      <c r="I26" s="24">
        <f t="shared" ca="1" si="0"/>
        <v>112.32087004496373</v>
      </c>
      <c r="J26" s="24">
        <f t="shared" ca="1" si="0"/>
        <v>108.05386501323245</v>
      </c>
      <c r="K26" s="24">
        <f t="shared" ca="1" si="0"/>
        <v>103.94896104013375</v>
      </c>
      <c r="L26" s="24">
        <f t="shared" ca="1" si="0"/>
        <v>99.999999999999986</v>
      </c>
      <c r="M26" s="24">
        <f t="shared" ca="1" si="0"/>
        <v>96.201057710803752</v>
      </c>
      <c r="N26" s="24">
        <f t="shared" ca="1" si="0"/>
        <v>92.546435046773951</v>
      </c>
      <c r="O26" s="24">
        <f t="shared" ca="1" si="0"/>
        <v>89.030649388638523</v>
      </c>
      <c r="P26" s="24">
        <f t="shared" ca="1" si="0"/>
        <v>85.648426398667496</v>
      </c>
      <c r="Q26" s="24">
        <f t="shared" ca="1" si="0"/>
        <v>82.394692108177395</v>
      </c>
      <c r="R26" s="25"/>
      <c r="S26" s="25"/>
      <c r="T26" s="25"/>
      <c r="U26" s="25"/>
      <c r="V26" s="25"/>
      <c r="W26" s="25"/>
    </row>
    <row r="27" spans="1:23">
      <c r="A27" s="18">
        <v>4</v>
      </c>
      <c r="C27" s="24" t="str">
        <f t="shared" ca="1" si="0"/>
        <v/>
      </c>
      <c r="D27" s="24" t="str">
        <f t="shared" ca="1" si="0"/>
        <v/>
      </c>
      <c r="E27" s="24" t="str">
        <f t="shared" ca="1" si="0"/>
        <v/>
      </c>
      <c r="F27" s="24">
        <f t="shared" ca="1" si="0"/>
        <v>116.75637744297862</v>
      </c>
      <c r="G27" s="24">
        <f t="shared" ca="1" si="0"/>
        <v>112.32087004496373</v>
      </c>
      <c r="H27" s="24">
        <f t="shared" ca="1" si="0"/>
        <v>108.05386501323245</v>
      </c>
      <c r="I27" s="24">
        <f t="shared" ca="1" si="0"/>
        <v>103.94896104013375</v>
      </c>
      <c r="J27" s="24">
        <f t="shared" ca="1" si="0"/>
        <v>99.999999999999986</v>
      </c>
      <c r="K27" s="24">
        <f t="shared" ca="1" si="0"/>
        <v>96.201057710803752</v>
      </c>
      <c r="L27" s="24">
        <f t="shared" ca="1" si="0"/>
        <v>92.546435046773951</v>
      </c>
      <c r="M27" s="24">
        <f t="shared" ca="1" si="0"/>
        <v>89.030649388638523</v>
      </c>
      <c r="N27" s="24">
        <f t="shared" ca="1" si="0"/>
        <v>85.648426398667496</v>
      </c>
      <c r="O27" s="24">
        <f t="shared" ca="1" si="0"/>
        <v>82.394692108177395</v>
      </c>
      <c r="P27" s="24">
        <f t="shared" ca="1" si="0"/>
        <v>79.264565305626803</v>
      </c>
      <c r="Q27" s="24">
        <f t="shared" ca="1" si="0"/>
        <v>76.253350213883778</v>
      </c>
      <c r="R27" s="25"/>
      <c r="S27" s="25"/>
      <c r="T27" s="25"/>
      <c r="U27" s="25"/>
      <c r="V27" s="25"/>
      <c r="W27" s="25"/>
    </row>
    <row r="28" spans="1:23">
      <c r="A28" s="18">
        <v>3</v>
      </c>
      <c r="C28" s="24" t="str">
        <f t="shared" ca="1" si="0"/>
        <v/>
      </c>
      <c r="D28" s="24" t="str">
        <f t="shared" ca="1" si="0"/>
        <v/>
      </c>
      <c r="E28" s="24">
        <f t="shared" ca="1" si="0"/>
        <v>112.32087004496373</v>
      </c>
      <c r="F28" s="24">
        <f t="shared" ca="1" si="0"/>
        <v>108.05386501323245</v>
      </c>
      <c r="G28" s="24">
        <f t="shared" ca="1" si="0"/>
        <v>103.94896104013375</v>
      </c>
      <c r="H28" s="24">
        <f t="shared" ca="1" si="0"/>
        <v>99.999999999999986</v>
      </c>
      <c r="I28" s="24">
        <f t="shared" ca="1" si="0"/>
        <v>96.201057710803752</v>
      </c>
      <c r="J28" s="24">
        <f t="shared" ca="1" si="0"/>
        <v>92.546435046773951</v>
      </c>
      <c r="K28" s="24">
        <f t="shared" ca="1" si="0"/>
        <v>89.030649388638523</v>
      </c>
      <c r="L28" s="24">
        <f t="shared" ca="1" si="0"/>
        <v>85.648426398667496</v>
      </c>
      <c r="M28" s="24">
        <f t="shared" ca="1" si="0"/>
        <v>82.394692108177395</v>
      </c>
      <c r="N28" s="24">
        <f t="shared" ca="1" si="0"/>
        <v>79.264565305626803</v>
      </c>
      <c r="O28" s="24">
        <f t="shared" ca="1" si="0"/>
        <v>76.253350213883778</v>
      </c>
      <c r="P28" s="24">
        <f t="shared" ca="1" si="0"/>
        <v>73.356529445679641</v>
      </c>
      <c r="Q28" s="24">
        <f t="shared" ca="1" si="0"/>
        <v>70.56975722668102</v>
      </c>
      <c r="R28" s="25"/>
      <c r="S28" s="25"/>
      <c r="T28" s="25"/>
      <c r="U28" s="25"/>
      <c r="V28" s="25"/>
      <c r="W28" s="25"/>
    </row>
    <row r="29" spans="1:23">
      <c r="A29" s="18">
        <v>2</v>
      </c>
      <c r="C29" s="24" t="str">
        <f t="shared" ca="1" si="0"/>
        <v/>
      </c>
      <c r="D29" s="24">
        <f t="shared" ca="1" si="0"/>
        <v>108.05386501323245</v>
      </c>
      <c r="E29" s="24">
        <f t="shared" ca="1" si="0"/>
        <v>103.94896104013375</v>
      </c>
      <c r="F29" s="24">
        <f t="shared" ca="1" si="0"/>
        <v>99.999999999999986</v>
      </c>
      <c r="G29" s="24">
        <f t="shared" ca="1" si="0"/>
        <v>96.201057710803752</v>
      </c>
      <c r="H29" s="24">
        <f t="shared" ca="1" si="0"/>
        <v>92.546435046773951</v>
      </c>
      <c r="I29" s="24">
        <f t="shared" ca="1" si="0"/>
        <v>89.030649388638523</v>
      </c>
      <c r="J29" s="24">
        <f t="shared" ca="1" si="0"/>
        <v>85.648426398667496</v>
      </c>
      <c r="K29" s="24">
        <f t="shared" ca="1" si="0"/>
        <v>82.394692108177395</v>
      </c>
      <c r="L29" s="24">
        <f t="shared" ca="1" si="0"/>
        <v>79.264565305626803</v>
      </c>
      <c r="M29" s="24">
        <f t="shared" ca="1" si="0"/>
        <v>76.253350213883778</v>
      </c>
      <c r="N29" s="24">
        <f t="shared" ca="1" si="0"/>
        <v>73.356529445679641</v>
      </c>
      <c r="O29" s="24">
        <f t="shared" ca="1" si="0"/>
        <v>70.56975722668102</v>
      </c>
      <c r="P29" s="24">
        <f t="shared" ca="1" si="0"/>
        <v>67.888852876013516</v>
      </c>
      <c r="Q29" s="24">
        <f t="shared" ca="1" si="0"/>
        <v>65.309794534456415</v>
      </c>
      <c r="R29" s="25"/>
      <c r="S29" s="25"/>
      <c r="T29" s="25"/>
      <c r="U29" s="25"/>
      <c r="V29" s="25"/>
      <c r="W29" s="25"/>
    </row>
    <row r="30" spans="1:23">
      <c r="A30" s="18">
        <v>1</v>
      </c>
      <c r="C30" s="24">
        <f t="shared" ca="1" si="0"/>
        <v>103.94896104013375</v>
      </c>
      <c r="D30" s="24">
        <f t="shared" ca="1" si="0"/>
        <v>99.999999999999986</v>
      </c>
      <c r="E30" s="24">
        <f t="shared" ca="1" si="0"/>
        <v>96.201057710803752</v>
      </c>
      <c r="F30" s="24">
        <f t="shared" ca="1" si="0"/>
        <v>92.546435046773951</v>
      </c>
      <c r="G30" s="24">
        <f t="shared" ca="1" si="0"/>
        <v>89.030649388638523</v>
      </c>
      <c r="H30" s="24">
        <f t="shared" ca="1" si="0"/>
        <v>85.648426398667496</v>
      </c>
      <c r="I30" s="24">
        <f t="shared" ca="1" si="0"/>
        <v>82.394692108177395</v>
      </c>
      <c r="J30" s="24">
        <f t="shared" ca="1" si="0"/>
        <v>79.264565305626803</v>
      </c>
      <c r="K30" s="24">
        <f t="shared" ca="1" si="0"/>
        <v>76.253350213883778</v>
      </c>
      <c r="L30" s="24">
        <f t="shared" ca="1" si="0"/>
        <v>73.356529445679641</v>
      </c>
      <c r="M30" s="24">
        <f t="shared" ca="1" si="0"/>
        <v>70.56975722668102</v>
      </c>
      <c r="N30" s="24">
        <f t="shared" ca="1" si="0"/>
        <v>67.888852876013516</v>
      </c>
      <c r="O30" s="24">
        <f t="shared" ca="1" si="0"/>
        <v>65.309794534456415</v>
      </c>
      <c r="P30" s="24">
        <f t="shared" ca="1" si="0"/>
        <v>62.828713130899779</v>
      </c>
      <c r="Q30" s="24">
        <f t="shared" ca="1" si="0"/>
        <v>60.441886578012237</v>
      </c>
      <c r="R30" s="25"/>
      <c r="S30" s="25"/>
      <c r="T30" s="25"/>
      <c r="U30" s="25"/>
      <c r="V30" s="25"/>
      <c r="W30" s="25"/>
    </row>
    <row r="31" spans="1:23">
      <c r="A31" s="18">
        <v>0</v>
      </c>
      <c r="B31" s="24">
        <f>$B$2</f>
        <v>100</v>
      </c>
      <c r="C31" s="24">
        <f t="shared" ca="1" si="0"/>
        <v>96.201057710803767</v>
      </c>
      <c r="D31" s="24">
        <f t="shared" ca="1" si="0"/>
        <v>92.546435046773965</v>
      </c>
      <c r="E31" s="24">
        <f t="shared" ca="1" si="0"/>
        <v>89.030649388638537</v>
      </c>
      <c r="F31" s="24">
        <f t="shared" ca="1" si="0"/>
        <v>85.64842639866751</v>
      </c>
      <c r="G31" s="24">
        <f t="shared" ca="1" si="0"/>
        <v>82.394692108177409</v>
      </c>
      <c r="H31" s="24">
        <f t="shared" ca="1" si="0"/>
        <v>79.264565305626817</v>
      </c>
      <c r="I31" s="24">
        <f t="shared" ca="1" si="0"/>
        <v>76.253350213883792</v>
      </c>
      <c r="J31" s="24">
        <f t="shared" ca="1" si="0"/>
        <v>73.356529445679655</v>
      </c>
      <c r="K31" s="24">
        <f t="shared" ca="1" si="0"/>
        <v>70.569757226681034</v>
      </c>
      <c r="L31" s="24">
        <f t="shared" ca="1" si="0"/>
        <v>67.88885287601353</v>
      </c>
      <c r="M31" s="24">
        <f t="shared" ca="1" si="0"/>
        <v>65.309794534456429</v>
      </c>
      <c r="N31" s="24">
        <f t="shared" ca="1" si="0"/>
        <v>62.828713130899793</v>
      </c>
      <c r="O31" s="24">
        <f t="shared" ca="1" si="0"/>
        <v>60.441886578012252</v>
      </c>
      <c r="P31" s="24">
        <f t="shared" ca="1" si="0"/>
        <v>58.145734188412121</v>
      </c>
      <c r="Q31" s="24">
        <f t="shared" ca="1" si="0"/>
        <v>55.936811302964898</v>
      </c>
      <c r="R31" s="25"/>
      <c r="S31" s="25"/>
      <c r="T31" s="25"/>
      <c r="U31" s="25"/>
      <c r="V31" s="25"/>
      <c r="W31" s="25"/>
    </row>
    <row r="32" spans="1:23">
      <c r="B32" s="26"/>
      <c r="C32" s="26"/>
      <c r="D32" s="25"/>
      <c r="E32" s="25"/>
      <c r="F32" s="25"/>
      <c r="G32" s="25"/>
      <c r="H32" s="25"/>
      <c r="I32" s="25"/>
      <c r="J32" s="25"/>
      <c r="K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4" spans="1:24">
      <c r="A34" s="27" t="s">
        <v>48</v>
      </c>
    </row>
    <row r="35" spans="1:24">
      <c r="B35" s="23">
        <v>0</v>
      </c>
      <c r="C35" s="23">
        <v>1</v>
      </c>
      <c r="D35" s="23">
        <v>2</v>
      </c>
      <c r="E35" s="23">
        <v>3</v>
      </c>
      <c r="F35" s="23">
        <v>4</v>
      </c>
      <c r="G35" s="23">
        <v>5</v>
      </c>
      <c r="H35" s="23">
        <v>6</v>
      </c>
      <c r="I35" s="23">
        <v>7</v>
      </c>
      <c r="J35" s="23">
        <v>8</v>
      </c>
      <c r="K35" s="23">
        <v>9</v>
      </c>
      <c r="L35" s="18">
        <v>10</v>
      </c>
      <c r="M35" s="18">
        <v>11</v>
      </c>
      <c r="N35" s="18">
        <v>12</v>
      </c>
      <c r="O35" s="23">
        <v>13</v>
      </c>
      <c r="P35" s="23">
        <v>14</v>
      </c>
      <c r="Q35" s="23">
        <v>15</v>
      </c>
      <c r="R35" s="23"/>
      <c r="S35" s="23"/>
      <c r="T35" s="23"/>
      <c r="U35" s="23"/>
      <c r="V35" s="23"/>
      <c r="W35" s="23"/>
      <c r="X35" s="23"/>
    </row>
    <row r="36" spans="1:24">
      <c r="A36" s="18">
        <v>15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O36" s="23"/>
      <c r="P36" s="23"/>
      <c r="Q36" s="23">
        <f ca="1">MAX($G$2*(Q16-$G$3),0)</f>
        <v>0</v>
      </c>
      <c r="R36" s="23"/>
      <c r="S36" s="23"/>
      <c r="T36" s="23"/>
      <c r="U36" s="23"/>
      <c r="V36" s="23"/>
      <c r="W36" s="23"/>
      <c r="X36" s="23"/>
    </row>
    <row r="37" spans="1:24">
      <c r="A37" s="18">
        <v>14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O37" s="23"/>
      <c r="P37" s="23">
        <f ca="1">MAX(MAX($G$2*(P17-$G$3),0),0)</f>
        <v>0</v>
      </c>
      <c r="Q37" s="23">
        <f t="shared" ref="Q37:Q51" ca="1" si="1">MAX($G$2*(Q17-$G$3),0)</f>
        <v>0</v>
      </c>
      <c r="R37" s="23"/>
      <c r="S37" s="23"/>
      <c r="T37" s="23"/>
      <c r="U37" s="23"/>
      <c r="V37" s="23"/>
      <c r="W37" s="23"/>
      <c r="X37" s="23"/>
    </row>
    <row r="38" spans="1:24">
      <c r="A38" s="18">
        <v>13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O38" s="23">
        <f t="shared" ref="B38:P51" ca="1" si="2">MAX(MAX($G$2*(O18-$G$3),0),0)</f>
        <v>0</v>
      </c>
      <c r="P38" s="23">
        <f t="shared" ca="1" si="2"/>
        <v>0</v>
      </c>
      <c r="Q38" s="23">
        <f t="shared" ca="1" si="1"/>
        <v>0</v>
      </c>
      <c r="R38" s="23"/>
      <c r="S38" s="23"/>
      <c r="T38" s="23"/>
      <c r="U38" s="23"/>
      <c r="V38" s="23"/>
      <c r="W38" s="23"/>
      <c r="X38" s="23"/>
    </row>
    <row r="39" spans="1:24">
      <c r="A39" s="18">
        <v>12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N39" s="23">
        <f t="shared" ca="1" si="2"/>
        <v>0</v>
      </c>
      <c r="O39" s="23">
        <f t="shared" ca="1" si="2"/>
        <v>0</v>
      </c>
      <c r="P39" s="23">
        <f t="shared" ca="1" si="2"/>
        <v>0</v>
      </c>
      <c r="Q39" s="23">
        <f t="shared" ca="1" si="1"/>
        <v>0</v>
      </c>
      <c r="R39" s="23"/>
      <c r="S39" s="23"/>
      <c r="T39" s="23"/>
      <c r="U39" s="23"/>
      <c r="V39" s="23"/>
      <c r="W39" s="23"/>
      <c r="X39" s="23"/>
    </row>
    <row r="40" spans="1:24">
      <c r="A40" s="18">
        <v>11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M40" s="23">
        <f t="shared" ca="1" si="2"/>
        <v>0</v>
      </c>
      <c r="N40" s="23">
        <f t="shared" ca="1" si="2"/>
        <v>0</v>
      </c>
      <c r="O40" s="23">
        <f t="shared" ca="1" si="2"/>
        <v>0</v>
      </c>
      <c r="P40" s="23">
        <f t="shared" ca="1" si="2"/>
        <v>0</v>
      </c>
      <c r="Q40" s="23">
        <f t="shared" ca="1" si="1"/>
        <v>0</v>
      </c>
      <c r="R40" s="23"/>
      <c r="S40" s="23"/>
      <c r="T40" s="23"/>
      <c r="U40" s="23"/>
      <c r="V40" s="23"/>
      <c r="W40" s="23"/>
      <c r="X40" s="23"/>
    </row>
    <row r="41" spans="1:24">
      <c r="A41" s="18">
        <v>10</v>
      </c>
      <c r="B41" s="28" t="str">
        <f t="shared" ref="B41:K41" si="3">IF($A41 &lt;= B$35, ($B$10*C35+$B$11*C41)/EXP($B$6 * $B$3/$B$5),"")</f>
        <v/>
      </c>
      <c r="C41" s="28" t="str">
        <f t="shared" si="3"/>
        <v/>
      </c>
      <c r="D41" s="28" t="str">
        <f t="shared" si="3"/>
        <v/>
      </c>
      <c r="E41" s="28" t="str">
        <f t="shared" si="3"/>
        <v/>
      </c>
      <c r="F41" s="28" t="str">
        <f t="shared" si="3"/>
        <v/>
      </c>
      <c r="G41" s="28" t="str">
        <f t="shared" si="3"/>
        <v/>
      </c>
      <c r="H41" s="28" t="str">
        <f t="shared" si="3"/>
        <v/>
      </c>
      <c r="I41" s="28" t="str">
        <f t="shared" si="3"/>
        <v/>
      </c>
      <c r="J41" s="28" t="str">
        <f t="shared" si="3"/>
        <v/>
      </c>
      <c r="K41" s="28" t="str">
        <f t="shared" si="3"/>
        <v/>
      </c>
      <c r="L41" s="23">
        <f t="shared" ca="1" si="2"/>
        <v>0</v>
      </c>
      <c r="M41" s="23">
        <f t="shared" ca="1" si="2"/>
        <v>0</v>
      </c>
      <c r="N41" s="23">
        <f t="shared" ca="1" si="2"/>
        <v>0</v>
      </c>
      <c r="O41" s="23">
        <f t="shared" ca="1" si="2"/>
        <v>0</v>
      </c>
      <c r="P41" s="23">
        <f t="shared" ca="1" si="2"/>
        <v>0</v>
      </c>
      <c r="Q41" s="23">
        <f t="shared" ca="1" si="1"/>
        <v>0</v>
      </c>
      <c r="R41" s="23"/>
      <c r="S41" s="23"/>
      <c r="T41" s="23"/>
      <c r="U41" s="23"/>
      <c r="V41" s="23"/>
      <c r="W41" s="23"/>
      <c r="X41" s="23"/>
    </row>
    <row r="42" spans="1:24">
      <c r="A42" s="18">
        <v>9</v>
      </c>
      <c r="B42" s="28" t="str">
        <f t="shared" ref="B42:J42" si="4">IF($A42 &lt;= B$35, ($B$10*C41+$B$11*C42)/EXP($B$6 * $B$3/$B$5),"")</f>
        <v/>
      </c>
      <c r="C42" s="28" t="str">
        <f t="shared" si="4"/>
        <v/>
      </c>
      <c r="D42" s="28" t="str">
        <f t="shared" si="4"/>
        <v/>
      </c>
      <c r="E42" s="28" t="str">
        <f t="shared" si="4"/>
        <v/>
      </c>
      <c r="F42" s="28" t="str">
        <f t="shared" si="4"/>
        <v/>
      </c>
      <c r="G42" s="28" t="str">
        <f t="shared" si="4"/>
        <v/>
      </c>
      <c r="H42" s="28" t="str">
        <f t="shared" si="4"/>
        <v/>
      </c>
      <c r="I42" s="28" t="str">
        <f t="shared" si="4"/>
        <v/>
      </c>
      <c r="J42" s="28" t="str">
        <f t="shared" si="4"/>
        <v/>
      </c>
      <c r="K42" s="23">
        <f t="shared" ca="1" si="2"/>
        <v>0</v>
      </c>
      <c r="L42" s="23">
        <f t="shared" ca="1" si="2"/>
        <v>0</v>
      </c>
      <c r="M42" s="23">
        <f t="shared" ca="1" si="2"/>
        <v>0</v>
      </c>
      <c r="N42" s="23">
        <f t="shared" ca="1" si="2"/>
        <v>0</v>
      </c>
      <c r="O42" s="23">
        <f t="shared" ca="1" si="2"/>
        <v>0</v>
      </c>
      <c r="P42" s="23">
        <f t="shared" ca="1" si="2"/>
        <v>0</v>
      </c>
      <c r="Q42" s="23">
        <f t="shared" ca="1" si="1"/>
        <v>0</v>
      </c>
      <c r="R42" s="23"/>
      <c r="S42" s="23"/>
      <c r="T42" s="23"/>
      <c r="U42" s="23"/>
      <c r="V42" s="23"/>
      <c r="W42" s="23"/>
      <c r="X42" s="23"/>
    </row>
    <row r="43" spans="1:24">
      <c r="A43" s="18">
        <v>8</v>
      </c>
      <c r="B43" s="28" t="str">
        <f t="shared" ref="B43:I43" si="5">IF($A43 &lt;= B$35, ($B$10*C42+$B$11*C43)/EXP($B$6 * $B$3/$B$5),"")</f>
        <v/>
      </c>
      <c r="C43" s="28" t="str">
        <f t="shared" si="5"/>
        <v/>
      </c>
      <c r="D43" s="28" t="str">
        <f t="shared" si="5"/>
        <v/>
      </c>
      <c r="E43" s="28" t="str">
        <f t="shared" si="5"/>
        <v/>
      </c>
      <c r="F43" s="28" t="str">
        <f t="shared" si="5"/>
        <v/>
      </c>
      <c r="G43" s="28" t="str">
        <f t="shared" si="5"/>
        <v/>
      </c>
      <c r="H43" s="28" t="str">
        <f t="shared" si="5"/>
        <v/>
      </c>
      <c r="I43" s="28" t="str">
        <f t="shared" si="5"/>
        <v/>
      </c>
      <c r="J43" s="23">
        <f t="shared" ca="1" si="2"/>
        <v>0</v>
      </c>
      <c r="K43" s="23">
        <f t="shared" ca="1" si="2"/>
        <v>0</v>
      </c>
      <c r="L43" s="23">
        <f t="shared" ca="1" si="2"/>
        <v>0</v>
      </c>
      <c r="M43" s="23">
        <f t="shared" ca="1" si="2"/>
        <v>0</v>
      </c>
      <c r="N43" s="23">
        <f t="shared" ca="1" si="2"/>
        <v>0</v>
      </c>
      <c r="O43" s="23">
        <f t="shared" ca="1" si="2"/>
        <v>0</v>
      </c>
      <c r="P43" s="23">
        <f t="shared" ca="1" si="2"/>
        <v>1.9461349867675608</v>
      </c>
      <c r="Q43" s="23">
        <f ca="1">MAX($G$2*(Q23-$G$3),0)</f>
        <v>6.0510389598662613</v>
      </c>
      <c r="R43" s="23"/>
      <c r="S43" s="23"/>
      <c r="T43" s="23"/>
      <c r="U43" s="23"/>
      <c r="V43" s="23"/>
      <c r="W43" s="23"/>
      <c r="X43" s="23"/>
    </row>
    <row r="44" spans="1:24">
      <c r="A44" s="18">
        <v>7</v>
      </c>
      <c r="B44" s="28" t="str">
        <f t="shared" ref="B44:H44" si="6">IF($A44 &lt;= B$35, ($B$10*C43+$B$11*C44)/EXP($B$6 * $B$3/$B$5),"")</f>
        <v/>
      </c>
      <c r="C44" s="28" t="str">
        <f t="shared" si="6"/>
        <v/>
      </c>
      <c r="D44" s="28" t="str">
        <f t="shared" si="6"/>
        <v/>
      </c>
      <c r="E44" s="28" t="str">
        <f t="shared" si="6"/>
        <v/>
      </c>
      <c r="F44" s="28" t="str">
        <f t="shared" si="6"/>
        <v/>
      </c>
      <c r="G44" s="28" t="str">
        <f t="shared" si="6"/>
        <v/>
      </c>
      <c r="H44" s="28" t="str">
        <f t="shared" si="6"/>
        <v/>
      </c>
      <c r="I44" s="23">
        <f t="shared" ca="1" si="2"/>
        <v>0</v>
      </c>
      <c r="J44" s="23">
        <f t="shared" ca="1" si="2"/>
        <v>0</v>
      </c>
      <c r="K44" s="23">
        <f t="shared" ca="1" si="2"/>
        <v>0</v>
      </c>
      <c r="L44" s="23">
        <f t="shared" ca="1" si="2"/>
        <v>0</v>
      </c>
      <c r="M44" s="23">
        <f t="shared" ca="1" si="2"/>
        <v>0</v>
      </c>
      <c r="N44" s="23">
        <f t="shared" ca="1" si="2"/>
        <v>1.9461349867675608</v>
      </c>
      <c r="O44" s="23">
        <f t="shared" ca="1" si="2"/>
        <v>6.0510389598662613</v>
      </c>
      <c r="P44" s="23">
        <f t="shared" ca="1" si="2"/>
        <v>10.000000000000028</v>
      </c>
      <c r="Q44" s="23">
        <f t="shared" ca="1" si="1"/>
        <v>13.798942289196262</v>
      </c>
      <c r="R44" s="23"/>
      <c r="S44" s="23"/>
      <c r="T44" s="23"/>
      <c r="U44" s="23"/>
      <c r="V44" s="23"/>
      <c r="W44" s="23"/>
      <c r="X44" s="23"/>
    </row>
    <row r="45" spans="1:24">
      <c r="A45" s="18">
        <v>6</v>
      </c>
      <c r="B45" s="28" t="str">
        <f t="shared" ref="B45:G45" si="7">IF($A45 &lt;= B$35, ($B$10*C44+$B$11*C45)/EXP($B$6 * $B$3/$B$5),"")</f>
        <v/>
      </c>
      <c r="C45" s="28" t="str">
        <f t="shared" si="7"/>
        <v/>
      </c>
      <c r="D45" s="28" t="str">
        <f t="shared" si="7"/>
        <v/>
      </c>
      <c r="E45" s="28" t="str">
        <f t="shared" si="7"/>
        <v/>
      </c>
      <c r="F45" s="28" t="str">
        <f t="shared" si="7"/>
        <v/>
      </c>
      <c r="G45" s="28" t="str">
        <f t="shared" si="7"/>
        <v/>
      </c>
      <c r="H45" s="23">
        <f t="shared" ca="1" si="2"/>
        <v>0</v>
      </c>
      <c r="I45" s="23">
        <f t="shared" ca="1" si="2"/>
        <v>0</v>
      </c>
      <c r="J45" s="23">
        <f t="shared" ca="1" si="2"/>
        <v>0</v>
      </c>
      <c r="K45" s="23">
        <f t="shared" ca="1" si="2"/>
        <v>0</v>
      </c>
      <c r="L45" s="23">
        <f t="shared" ca="1" si="2"/>
        <v>1.9461349867675608</v>
      </c>
      <c r="M45" s="23">
        <f t="shared" ca="1" si="2"/>
        <v>6.0510389598662613</v>
      </c>
      <c r="N45" s="23">
        <f t="shared" ca="1" si="2"/>
        <v>10.000000000000028</v>
      </c>
      <c r="O45" s="23">
        <f t="shared" ca="1" si="2"/>
        <v>13.798942289196262</v>
      </c>
      <c r="P45" s="23">
        <f t="shared" ca="1" si="2"/>
        <v>17.453564953226063</v>
      </c>
      <c r="Q45" s="23">
        <f t="shared" ca="1" si="1"/>
        <v>20.969350611361492</v>
      </c>
      <c r="R45" s="23"/>
      <c r="S45" s="23"/>
      <c r="T45" s="23"/>
      <c r="U45" s="23"/>
      <c r="V45" s="23"/>
      <c r="W45" s="23"/>
      <c r="X45" s="23"/>
    </row>
    <row r="46" spans="1:24">
      <c r="A46" s="18">
        <v>5</v>
      </c>
      <c r="B46" s="28" t="str">
        <f>IF($A46 &lt;= B$35, ($B$10*C45+$B$11*C46)/EXP($B$6 * $B$3/$B$5),"")</f>
        <v/>
      </c>
      <c r="C46" s="28" t="str">
        <f>IF($A46 &lt;= C$35, ($B$10*D45+$B$11*D46)/EXP($B$6 * $B$3/$B$5),"")</f>
        <v/>
      </c>
      <c r="D46" s="28" t="str">
        <f>IF($A46 &lt;= D$35, ($B$10*E45+$B$11*E46)/EXP($B$6 * $B$3/$B$5),"")</f>
        <v/>
      </c>
      <c r="E46" s="28" t="str">
        <f>IF($A46 &lt;= E$35, ($B$10*F45+$B$11*F46)/EXP($B$6 * $B$3/$B$5),"")</f>
        <v/>
      </c>
      <c r="F46" s="28" t="str">
        <f>IF($A46 &lt;= F$35, ($B$10*G45+$B$11*G46)/EXP($B$6 * $B$3/$B$5),"")</f>
        <v/>
      </c>
      <c r="G46" s="23">
        <f t="shared" ca="1" si="2"/>
        <v>0</v>
      </c>
      <c r="H46" s="23">
        <f t="shared" ca="1" si="2"/>
        <v>0</v>
      </c>
      <c r="I46" s="23">
        <f t="shared" ca="1" si="2"/>
        <v>0</v>
      </c>
      <c r="J46" s="23">
        <f t="shared" ca="1" si="2"/>
        <v>1.9461349867675466</v>
      </c>
      <c r="K46" s="23">
        <f t="shared" ca="1" si="2"/>
        <v>6.0510389598662471</v>
      </c>
      <c r="L46" s="23">
        <f t="shared" ca="1" si="2"/>
        <v>10.000000000000014</v>
      </c>
      <c r="M46" s="23">
        <f t="shared" ca="1" si="2"/>
        <v>13.798942289196248</v>
      </c>
      <c r="N46" s="23">
        <f t="shared" ca="1" si="2"/>
        <v>17.453564953226049</v>
      </c>
      <c r="O46" s="23">
        <f t="shared" ca="1" si="2"/>
        <v>20.969350611361477</v>
      </c>
      <c r="P46" s="23">
        <f t="shared" ca="1" si="2"/>
        <v>24.351573601332504</v>
      </c>
      <c r="Q46" s="23">
        <f t="shared" ca="1" si="1"/>
        <v>27.605307891822605</v>
      </c>
      <c r="R46" s="25"/>
      <c r="S46" s="26"/>
      <c r="T46" s="26"/>
      <c r="U46" s="26"/>
      <c r="V46" s="26"/>
      <c r="W46" s="26"/>
      <c r="X46" s="26"/>
    </row>
    <row r="47" spans="1:24">
      <c r="A47" s="18">
        <v>4</v>
      </c>
      <c r="B47" s="28" t="str">
        <f>IF($A47 &lt;= B$35, ($B$10*C46+$B$11*C47)/EXP($B$6 * $B$3/$B$5),"")</f>
        <v/>
      </c>
      <c r="C47" s="28" t="str">
        <f>IF($A47 &lt;= C$35, ($B$10*D46+$B$11*D47)/EXP($B$6 * $B$3/$B$5),"")</f>
        <v/>
      </c>
      <c r="D47" s="28" t="str">
        <f>IF($A47 &lt;= D$35, ($B$10*E46+$B$11*E47)/EXP($B$6 * $B$3/$B$5),"")</f>
        <v/>
      </c>
      <c r="E47" s="28" t="str">
        <f>IF($A47 &lt;= E$35, ($B$10*F46+$B$11*F47)/EXP($B$6 * $B$3/$B$5),"")</f>
        <v/>
      </c>
      <c r="F47" s="23">
        <f t="shared" ca="1" si="2"/>
        <v>0</v>
      </c>
      <c r="G47" s="23">
        <f t="shared" ca="1" si="2"/>
        <v>0</v>
      </c>
      <c r="H47" s="23">
        <f t="shared" ca="1" si="2"/>
        <v>1.9461349867675466</v>
      </c>
      <c r="I47" s="23">
        <f t="shared" ca="1" si="2"/>
        <v>6.0510389598662471</v>
      </c>
      <c r="J47" s="23">
        <f t="shared" ca="1" si="2"/>
        <v>10.000000000000014</v>
      </c>
      <c r="K47" s="23">
        <f t="shared" ca="1" si="2"/>
        <v>13.798942289196248</v>
      </c>
      <c r="L47" s="23">
        <f t="shared" ca="1" si="2"/>
        <v>17.453564953226049</v>
      </c>
      <c r="M47" s="23">
        <f t="shared" ca="1" si="2"/>
        <v>20.969350611361477</v>
      </c>
      <c r="N47" s="23">
        <f t="shared" ca="1" si="2"/>
        <v>24.351573601332504</v>
      </c>
      <c r="O47" s="23">
        <f t="shared" ca="1" si="2"/>
        <v>27.605307891822605</v>
      </c>
      <c r="P47" s="23">
        <f t="shared" ca="1" si="2"/>
        <v>30.735434694373197</v>
      </c>
      <c r="Q47" s="23">
        <f t="shared" ca="1" si="1"/>
        <v>33.746649786116222</v>
      </c>
      <c r="R47" s="26"/>
      <c r="S47" s="26"/>
      <c r="T47" s="26"/>
      <c r="U47" s="26"/>
      <c r="V47" s="26"/>
      <c r="W47" s="26"/>
      <c r="X47" s="26"/>
    </row>
    <row r="48" spans="1:24">
      <c r="A48" s="18">
        <v>3</v>
      </c>
      <c r="B48" s="28" t="str">
        <f>IF($A48 &lt;= B$35, ($B$10*C47+$B$11*C48)/EXP($B$6 * $B$3/$B$5),"")</f>
        <v/>
      </c>
      <c r="C48" s="28" t="str">
        <f>IF($A48 &lt;= C$35, ($B$10*D47+$B$11*D48)/EXP($B$6 * $B$3/$B$5),"")</f>
        <v/>
      </c>
      <c r="D48" s="28" t="str">
        <f>IF($A48 &lt;= D$35, ($B$10*E47+$B$11*E48)/EXP($B$6 * $B$3/$B$5),"")</f>
        <v/>
      </c>
      <c r="E48" s="23">
        <f t="shared" ca="1" si="2"/>
        <v>0</v>
      </c>
      <c r="F48" s="23">
        <f t="shared" ca="1" si="2"/>
        <v>1.9461349867675466</v>
      </c>
      <c r="G48" s="23">
        <f t="shared" ca="1" si="2"/>
        <v>6.0510389598662471</v>
      </c>
      <c r="H48" s="23">
        <f t="shared" ca="1" si="2"/>
        <v>10.000000000000014</v>
      </c>
      <c r="I48" s="23">
        <f t="shared" ca="1" si="2"/>
        <v>13.798942289196248</v>
      </c>
      <c r="J48" s="23">
        <f t="shared" ca="1" si="2"/>
        <v>17.453564953226049</v>
      </c>
      <c r="K48" s="23">
        <f t="shared" ca="1" si="2"/>
        <v>20.969350611361477</v>
      </c>
      <c r="L48" s="23">
        <f t="shared" ca="1" si="2"/>
        <v>24.351573601332504</v>
      </c>
      <c r="M48" s="23">
        <f t="shared" ca="1" si="2"/>
        <v>27.605307891822605</v>
      </c>
      <c r="N48" s="23">
        <f t="shared" ca="1" si="2"/>
        <v>30.735434694373197</v>
      </c>
      <c r="O48" s="23">
        <f t="shared" ca="1" si="2"/>
        <v>33.746649786116222</v>
      </c>
      <c r="P48" s="23">
        <f t="shared" ca="1" si="2"/>
        <v>36.643470554320359</v>
      </c>
      <c r="Q48" s="23">
        <f t="shared" ca="1" si="1"/>
        <v>39.43024277331898</v>
      </c>
      <c r="R48" s="26"/>
      <c r="S48" s="26"/>
      <c r="T48" s="26"/>
      <c r="U48" s="26"/>
      <c r="V48" s="26"/>
      <c r="W48" s="26"/>
      <c r="X48" s="26"/>
    </row>
    <row r="49" spans="1:24">
      <c r="A49" s="18">
        <v>2</v>
      </c>
      <c r="B49" s="28" t="str">
        <f>IF($A49 &lt;= B$35, ($B$10*C48+$B$11*C49)/EXP($B$6 * $B$3/$B$5),"")</f>
        <v/>
      </c>
      <c r="C49" s="28" t="str">
        <f>IF($A49 &lt;= C$35, ($B$10*D48+$B$11*D49)/EXP($B$6 * $B$3/$B$5),"")</f>
        <v/>
      </c>
      <c r="D49" s="23">
        <f t="shared" ca="1" si="2"/>
        <v>1.9461349867675466</v>
      </c>
      <c r="E49" s="23">
        <f t="shared" ca="1" si="2"/>
        <v>6.0510389598662471</v>
      </c>
      <c r="F49" s="23">
        <f t="shared" ca="1" si="2"/>
        <v>10.000000000000014</v>
      </c>
      <c r="G49" s="23">
        <f t="shared" ca="1" si="2"/>
        <v>13.798942289196248</v>
      </c>
      <c r="H49" s="23">
        <f t="shared" ca="1" si="2"/>
        <v>17.453564953226049</v>
      </c>
      <c r="I49" s="23">
        <f t="shared" ca="1" si="2"/>
        <v>20.969350611361477</v>
      </c>
      <c r="J49" s="23">
        <f t="shared" ca="1" si="2"/>
        <v>24.351573601332504</v>
      </c>
      <c r="K49" s="23">
        <f t="shared" ca="1" si="2"/>
        <v>27.605307891822605</v>
      </c>
      <c r="L49" s="23">
        <f t="shared" ca="1" si="2"/>
        <v>30.735434694373197</v>
      </c>
      <c r="M49" s="23">
        <f t="shared" ca="1" si="2"/>
        <v>33.746649786116222</v>
      </c>
      <c r="N49" s="23">
        <f t="shared" ca="1" si="2"/>
        <v>36.643470554320359</v>
      </c>
      <c r="O49" s="23">
        <f t="shared" ca="1" si="2"/>
        <v>39.43024277331898</v>
      </c>
      <c r="P49" s="23">
        <f t="shared" ca="1" si="2"/>
        <v>42.111147123986484</v>
      </c>
      <c r="Q49" s="23">
        <f t="shared" ca="1" si="1"/>
        <v>44.690205465543585</v>
      </c>
      <c r="R49" s="26"/>
      <c r="S49" s="26"/>
      <c r="T49" s="26"/>
      <c r="U49" s="26"/>
      <c r="V49" s="26"/>
      <c r="W49" s="26"/>
      <c r="X49" s="26"/>
    </row>
    <row r="50" spans="1:24">
      <c r="A50" s="18">
        <v>1</v>
      </c>
      <c r="B50" s="28" t="str">
        <f>IF($A50 &lt;= B$35, ($B$10*C49+$B$11*C50)/EXP($B$6 * $B$3/$B$5),"")</f>
        <v/>
      </c>
      <c r="C50" s="23">
        <f t="shared" ca="1" si="2"/>
        <v>6.0510389598662471</v>
      </c>
      <c r="D50" s="23">
        <f t="shared" ca="1" si="2"/>
        <v>10.000000000000014</v>
      </c>
      <c r="E50" s="23">
        <f t="shared" ca="1" si="2"/>
        <v>13.798942289196248</v>
      </c>
      <c r="F50" s="23">
        <f t="shared" ca="1" si="2"/>
        <v>17.453564953226049</v>
      </c>
      <c r="G50" s="23">
        <f t="shared" ca="1" si="2"/>
        <v>20.969350611361477</v>
      </c>
      <c r="H50" s="23">
        <f t="shared" ca="1" si="2"/>
        <v>24.351573601332504</v>
      </c>
      <c r="I50" s="23">
        <f t="shared" ca="1" si="2"/>
        <v>27.605307891822605</v>
      </c>
      <c r="J50" s="23">
        <f t="shared" ca="1" si="2"/>
        <v>30.735434694373197</v>
      </c>
      <c r="K50" s="23">
        <f t="shared" ca="1" si="2"/>
        <v>33.746649786116222</v>
      </c>
      <c r="L50" s="23">
        <f t="shared" ca="1" si="2"/>
        <v>36.643470554320359</v>
      </c>
      <c r="M50" s="23">
        <f t="shared" ca="1" si="2"/>
        <v>39.43024277331898</v>
      </c>
      <c r="N50" s="23">
        <f t="shared" ca="1" si="2"/>
        <v>42.111147123986484</v>
      </c>
      <c r="O50" s="23">
        <f t="shared" ca="1" si="2"/>
        <v>44.690205465543585</v>
      </c>
      <c r="P50" s="23">
        <f t="shared" ca="1" si="2"/>
        <v>47.171286869100221</v>
      </c>
      <c r="Q50" s="23">
        <f t="shared" ca="1" si="1"/>
        <v>49.558113421987763</v>
      </c>
      <c r="R50" s="26"/>
      <c r="S50" s="26"/>
      <c r="T50" s="26"/>
      <c r="U50" s="26"/>
      <c r="V50" s="26"/>
      <c r="W50" s="26"/>
      <c r="X50" s="26"/>
    </row>
    <row r="51" spans="1:24">
      <c r="A51" s="18">
        <v>0</v>
      </c>
      <c r="B51" s="23">
        <f t="shared" si="2"/>
        <v>10</v>
      </c>
      <c r="C51" s="23">
        <f t="shared" ca="1" si="2"/>
        <v>13.798942289196233</v>
      </c>
      <c r="D51" s="23">
        <f t="shared" ca="1" si="2"/>
        <v>17.453564953226035</v>
      </c>
      <c r="E51" s="23">
        <f t="shared" ca="1" si="2"/>
        <v>20.969350611361463</v>
      </c>
      <c r="F51" s="23">
        <f t="shared" ca="1" si="2"/>
        <v>24.35157360133249</v>
      </c>
      <c r="G51" s="23">
        <v>5</v>
      </c>
      <c r="H51" s="23">
        <f t="shared" ca="1" si="2"/>
        <v>30.735434694373183</v>
      </c>
      <c r="I51" s="23">
        <f t="shared" ca="1" si="2"/>
        <v>33.746649786116208</v>
      </c>
      <c r="J51" s="23">
        <f t="shared" ca="1" si="2"/>
        <v>36.643470554320345</v>
      </c>
      <c r="K51" s="23">
        <f t="shared" ca="1" si="2"/>
        <v>39.430242773318966</v>
      </c>
      <c r="L51" s="23">
        <f t="shared" ca="1" si="2"/>
        <v>42.11114712398647</v>
      </c>
      <c r="M51" s="23">
        <f t="shared" ca="1" si="2"/>
        <v>44.690205465543571</v>
      </c>
      <c r="N51" s="23">
        <f t="shared" ca="1" si="2"/>
        <v>47.171286869100207</v>
      </c>
      <c r="O51" s="23">
        <f t="shared" ca="1" si="2"/>
        <v>49.558113421987748</v>
      </c>
      <c r="P51" s="23">
        <f t="shared" ca="1" si="2"/>
        <v>51.854265811587879</v>
      </c>
      <c r="Q51" s="23">
        <f t="shared" ca="1" si="1"/>
        <v>54.063188697035102</v>
      </c>
      <c r="R51" s="26"/>
      <c r="S51" s="26"/>
      <c r="T51" s="26"/>
      <c r="U51" s="26"/>
      <c r="V51" s="26"/>
      <c r="W51" s="26"/>
      <c r="X51" s="26"/>
    </row>
    <row r="56" spans="1:24">
      <c r="M56" s="18" t="s">
        <v>15</v>
      </c>
    </row>
  </sheetData>
  <mergeCells count="2">
    <mergeCell ref="A1:B1"/>
    <mergeCell ref="F1:G1"/>
  </mergeCells>
  <dataValidations disablePrompts="1" count="1">
    <dataValidation type="list" allowBlank="1" showInputMessage="1" showErrorMessage="1" sqref="G2">
      <formula1>"1, -1"</formula1>
    </dataValidation>
  </dataValidations>
  <pageMargins left="0.75" right="0.75" top="1" bottom="1" header="0.5" footer="0.5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6"/>
  <sheetViews>
    <sheetView showGridLines="0" topLeftCell="A28" zoomScale="125" zoomScaleNormal="125" zoomScalePageLayoutView="125" workbookViewId="0">
      <selection activeCell="P37" sqref="P37"/>
    </sheetView>
  </sheetViews>
  <sheetFormatPr baseColWidth="10" defaultColWidth="8.83203125" defaultRowHeight="12" x14ac:dyDescent="0"/>
  <cols>
    <col min="1" max="5" width="8.83203125" style="18"/>
    <col min="6" max="6" width="9.33203125" style="18" customWidth="1"/>
    <col min="7" max="7" width="8.33203125" style="18" bestFit="1" customWidth="1"/>
    <col min="8" max="262" width="8.83203125" style="18"/>
    <col min="263" max="263" width="8.33203125" style="18" bestFit="1" customWidth="1"/>
    <col min="264" max="518" width="8.83203125" style="18"/>
    <col min="519" max="519" width="8.33203125" style="18" bestFit="1" customWidth="1"/>
    <col min="520" max="774" width="8.83203125" style="18"/>
    <col min="775" max="775" width="8.33203125" style="18" bestFit="1" customWidth="1"/>
    <col min="776" max="1030" width="8.83203125" style="18"/>
    <col min="1031" max="1031" width="8.33203125" style="18" bestFit="1" customWidth="1"/>
    <col min="1032" max="1286" width="8.83203125" style="18"/>
    <col min="1287" max="1287" width="8.33203125" style="18" bestFit="1" customWidth="1"/>
    <col min="1288" max="1542" width="8.83203125" style="18"/>
    <col min="1543" max="1543" width="8.33203125" style="18" bestFit="1" customWidth="1"/>
    <col min="1544" max="1798" width="8.83203125" style="18"/>
    <col min="1799" max="1799" width="8.33203125" style="18" bestFit="1" customWidth="1"/>
    <col min="1800" max="2054" width="8.83203125" style="18"/>
    <col min="2055" max="2055" width="8.33203125" style="18" bestFit="1" customWidth="1"/>
    <col min="2056" max="2310" width="8.83203125" style="18"/>
    <col min="2311" max="2311" width="8.33203125" style="18" bestFit="1" customWidth="1"/>
    <col min="2312" max="2566" width="8.83203125" style="18"/>
    <col min="2567" max="2567" width="8.33203125" style="18" bestFit="1" customWidth="1"/>
    <col min="2568" max="2822" width="8.83203125" style="18"/>
    <col min="2823" max="2823" width="8.33203125" style="18" bestFit="1" customWidth="1"/>
    <col min="2824" max="3078" width="8.83203125" style="18"/>
    <col min="3079" max="3079" width="8.33203125" style="18" bestFit="1" customWidth="1"/>
    <col min="3080" max="3334" width="8.83203125" style="18"/>
    <col min="3335" max="3335" width="8.33203125" style="18" bestFit="1" customWidth="1"/>
    <col min="3336" max="3590" width="8.83203125" style="18"/>
    <col min="3591" max="3591" width="8.33203125" style="18" bestFit="1" customWidth="1"/>
    <col min="3592" max="3846" width="8.83203125" style="18"/>
    <col min="3847" max="3847" width="8.33203125" style="18" bestFit="1" customWidth="1"/>
    <col min="3848" max="4102" width="8.83203125" style="18"/>
    <col min="4103" max="4103" width="8.33203125" style="18" bestFit="1" customWidth="1"/>
    <col min="4104" max="4358" width="8.83203125" style="18"/>
    <col min="4359" max="4359" width="8.33203125" style="18" bestFit="1" customWidth="1"/>
    <col min="4360" max="4614" width="8.83203125" style="18"/>
    <col min="4615" max="4615" width="8.33203125" style="18" bestFit="1" customWidth="1"/>
    <col min="4616" max="4870" width="8.83203125" style="18"/>
    <col min="4871" max="4871" width="8.33203125" style="18" bestFit="1" customWidth="1"/>
    <col min="4872" max="5126" width="8.83203125" style="18"/>
    <col min="5127" max="5127" width="8.33203125" style="18" bestFit="1" customWidth="1"/>
    <col min="5128" max="5382" width="8.83203125" style="18"/>
    <col min="5383" max="5383" width="8.33203125" style="18" bestFit="1" customWidth="1"/>
    <col min="5384" max="5638" width="8.83203125" style="18"/>
    <col min="5639" max="5639" width="8.33203125" style="18" bestFit="1" customWidth="1"/>
    <col min="5640" max="5894" width="8.83203125" style="18"/>
    <col min="5895" max="5895" width="8.33203125" style="18" bestFit="1" customWidth="1"/>
    <col min="5896" max="6150" width="8.83203125" style="18"/>
    <col min="6151" max="6151" width="8.33203125" style="18" bestFit="1" customWidth="1"/>
    <col min="6152" max="6406" width="8.83203125" style="18"/>
    <col min="6407" max="6407" width="8.33203125" style="18" bestFit="1" customWidth="1"/>
    <col min="6408" max="6662" width="8.83203125" style="18"/>
    <col min="6663" max="6663" width="8.33203125" style="18" bestFit="1" customWidth="1"/>
    <col min="6664" max="6918" width="8.83203125" style="18"/>
    <col min="6919" max="6919" width="8.33203125" style="18" bestFit="1" customWidth="1"/>
    <col min="6920" max="7174" width="8.83203125" style="18"/>
    <col min="7175" max="7175" width="8.33203125" style="18" bestFit="1" customWidth="1"/>
    <col min="7176" max="7430" width="8.83203125" style="18"/>
    <col min="7431" max="7431" width="8.33203125" style="18" bestFit="1" customWidth="1"/>
    <col min="7432" max="7686" width="8.83203125" style="18"/>
    <col min="7687" max="7687" width="8.33203125" style="18" bestFit="1" customWidth="1"/>
    <col min="7688" max="7942" width="8.83203125" style="18"/>
    <col min="7943" max="7943" width="8.33203125" style="18" bestFit="1" customWidth="1"/>
    <col min="7944" max="8198" width="8.83203125" style="18"/>
    <col min="8199" max="8199" width="8.33203125" style="18" bestFit="1" customWidth="1"/>
    <col min="8200" max="8454" width="8.83203125" style="18"/>
    <col min="8455" max="8455" width="8.33203125" style="18" bestFit="1" customWidth="1"/>
    <col min="8456" max="8710" width="8.83203125" style="18"/>
    <col min="8711" max="8711" width="8.33203125" style="18" bestFit="1" customWidth="1"/>
    <col min="8712" max="8966" width="8.83203125" style="18"/>
    <col min="8967" max="8967" width="8.33203125" style="18" bestFit="1" customWidth="1"/>
    <col min="8968" max="9222" width="8.83203125" style="18"/>
    <col min="9223" max="9223" width="8.33203125" style="18" bestFit="1" customWidth="1"/>
    <col min="9224" max="9478" width="8.83203125" style="18"/>
    <col min="9479" max="9479" width="8.33203125" style="18" bestFit="1" customWidth="1"/>
    <col min="9480" max="9734" width="8.83203125" style="18"/>
    <col min="9735" max="9735" width="8.33203125" style="18" bestFit="1" customWidth="1"/>
    <col min="9736" max="9990" width="8.83203125" style="18"/>
    <col min="9991" max="9991" width="8.33203125" style="18" bestFit="1" customWidth="1"/>
    <col min="9992" max="10246" width="8.83203125" style="18"/>
    <col min="10247" max="10247" width="8.33203125" style="18" bestFit="1" customWidth="1"/>
    <col min="10248" max="10502" width="8.83203125" style="18"/>
    <col min="10503" max="10503" width="8.33203125" style="18" bestFit="1" customWidth="1"/>
    <col min="10504" max="10758" width="8.83203125" style="18"/>
    <col min="10759" max="10759" width="8.33203125" style="18" bestFit="1" customWidth="1"/>
    <col min="10760" max="11014" width="8.83203125" style="18"/>
    <col min="11015" max="11015" width="8.33203125" style="18" bestFit="1" customWidth="1"/>
    <col min="11016" max="11270" width="8.83203125" style="18"/>
    <col min="11271" max="11271" width="8.33203125" style="18" bestFit="1" customWidth="1"/>
    <col min="11272" max="11526" width="8.83203125" style="18"/>
    <col min="11527" max="11527" width="8.33203125" style="18" bestFit="1" customWidth="1"/>
    <col min="11528" max="11782" width="8.83203125" style="18"/>
    <col min="11783" max="11783" width="8.33203125" style="18" bestFit="1" customWidth="1"/>
    <col min="11784" max="12038" width="8.83203125" style="18"/>
    <col min="12039" max="12039" width="8.33203125" style="18" bestFit="1" customWidth="1"/>
    <col min="12040" max="12294" width="8.83203125" style="18"/>
    <col min="12295" max="12295" width="8.33203125" style="18" bestFit="1" customWidth="1"/>
    <col min="12296" max="12550" width="8.83203125" style="18"/>
    <col min="12551" max="12551" width="8.33203125" style="18" bestFit="1" customWidth="1"/>
    <col min="12552" max="12806" width="8.83203125" style="18"/>
    <col min="12807" max="12807" width="8.33203125" style="18" bestFit="1" customWidth="1"/>
    <col min="12808" max="13062" width="8.83203125" style="18"/>
    <col min="13063" max="13063" width="8.33203125" style="18" bestFit="1" customWidth="1"/>
    <col min="13064" max="13318" width="8.83203125" style="18"/>
    <col min="13319" max="13319" width="8.33203125" style="18" bestFit="1" customWidth="1"/>
    <col min="13320" max="13574" width="8.83203125" style="18"/>
    <col min="13575" max="13575" width="8.33203125" style="18" bestFit="1" customWidth="1"/>
    <col min="13576" max="13830" width="8.83203125" style="18"/>
    <col min="13831" max="13831" width="8.33203125" style="18" bestFit="1" customWidth="1"/>
    <col min="13832" max="14086" width="8.83203125" style="18"/>
    <col min="14087" max="14087" width="8.33203125" style="18" bestFit="1" customWidth="1"/>
    <col min="14088" max="14342" width="8.83203125" style="18"/>
    <col min="14343" max="14343" width="8.33203125" style="18" bestFit="1" customWidth="1"/>
    <col min="14344" max="14598" width="8.83203125" style="18"/>
    <col min="14599" max="14599" width="8.33203125" style="18" bestFit="1" customWidth="1"/>
    <col min="14600" max="14854" width="8.83203125" style="18"/>
    <col min="14855" max="14855" width="8.33203125" style="18" bestFit="1" customWidth="1"/>
    <col min="14856" max="15110" width="8.83203125" style="18"/>
    <col min="15111" max="15111" width="8.33203125" style="18" bestFit="1" customWidth="1"/>
    <col min="15112" max="15366" width="8.83203125" style="18"/>
    <col min="15367" max="15367" width="8.33203125" style="18" bestFit="1" customWidth="1"/>
    <col min="15368" max="15622" width="8.83203125" style="18"/>
    <col min="15623" max="15623" width="8.33203125" style="18" bestFit="1" customWidth="1"/>
    <col min="15624" max="15878" width="8.83203125" style="18"/>
    <col min="15879" max="15879" width="8.33203125" style="18" bestFit="1" customWidth="1"/>
    <col min="15880" max="16134" width="8.83203125" style="18"/>
    <col min="16135" max="16135" width="8.33203125" style="18" bestFit="1" customWidth="1"/>
    <col min="16136" max="16384" width="8.83203125" style="18"/>
  </cols>
  <sheetData>
    <row r="1" spans="1:23" ht="13" thickBot="1">
      <c r="A1" s="63" t="s">
        <v>0</v>
      </c>
      <c r="B1" s="64"/>
      <c r="F1" s="63" t="s">
        <v>1</v>
      </c>
      <c r="G1" s="64"/>
    </row>
    <row r="2" spans="1:23">
      <c r="A2" s="1" t="s">
        <v>2</v>
      </c>
      <c r="B2" s="2">
        <v>100</v>
      </c>
      <c r="F2" s="19" t="s">
        <v>11</v>
      </c>
      <c r="G2" s="14">
        <v>1</v>
      </c>
    </row>
    <row r="3" spans="1:23" ht="15" thickBot="1">
      <c r="A3" s="3" t="s">
        <v>4</v>
      </c>
      <c r="B3" s="4">
        <v>0.25</v>
      </c>
      <c r="F3" s="20" t="s">
        <v>3</v>
      </c>
      <c r="G3" s="21">
        <v>110</v>
      </c>
    </row>
    <row r="4" spans="1:23" ht="14">
      <c r="A4" s="3" t="s">
        <v>5</v>
      </c>
      <c r="B4" s="5">
        <v>0.3</v>
      </c>
    </row>
    <row r="5" spans="1:23">
      <c r="A5" s="3" t="s">
        <v>6</v>
      </c>
      <c r="B5" s="6">
        <v>15</v>
      </c>
    </row>
    <row r="6" spans="1:23" ht="14">
      <c r="A6" s="3" t="s">
        <v>12</v>
      </c>
      <c r="B6" s="15">
        <v>0.02</v>
      </c>
    </row>
    <row r="7" spans="1:23" ht="15" thickBot="1">
      <c r="A7" s="16" t="s">
        <v>13</v>
      </c>
      <c r="B7" s="17">
        <v>0.01</v>
      </c>
    </row>
    <row r="8" spans="1:23">
      <c r="A8" s="7" t="s">
        <v>7</v>
      </c>
      <c r="B8" s="8">
        <f>EXP(B4*SQRT(B3/B5))</f>
        <v>1.0394896104013376</v>
      </c>
    </row>
    <row r="9" spans="1:23">
      <c r="A9" s="9" t="s">
        <v>8</v>
      </c>
      <c r="B9" s="10">
        <f>1/B8</f>
        <v>0.96201057710803761</v>
      </c>
    </row>
    <row r="10" spans="1:23">
      <c r="A10" s="9" t="s">
        <v>9</v>
      </c>
      <c r="B10" s="11">
        <f>(EXP((B6 - B7) * B3/B5) - B9) / (B8 - B9)</f>
        <v>0.49247005062451049</v>
      </c>
    </row>
    <row r="11" spans="1:23" ht="13" thickBot="1">
      <c r="A11" s="12" t="s">
        <v>10</v>
      </c>
      <c r="B11" s="13">
        <f>1 - B10</f>
        <v>0.50752994937548945</v>
      </c>
    </row>
    <row r="14" spans="1:23">
      <c r="A14" s="22" t="s">
        <v>14</v>
      </c>
      <c r="M14" s="22"/>
    </row>
    <row r="15" spans="1:23">
      <c r="B15" s="23">
        <v>0</v>
      </c>
      <c r="C15" s="23">
        <v>1</v>
      </c>
      <c r="D15" s="23">
        <v>2</v>
      </c>
      <c r="E15" s="23">
        <v>3</v>
      </c>
      <c r="F15" s="23">
        <v>4</v>
      </c>
      <c r="G15" s="23">
        <v>5</v>
      </c>
      <c r="H15" s="23">
        <v>6</v>
      </c>
      <c r="I15" s="23">
        <v>7</v>
      </c>
      <c r="J15" s="23">
        <v>8</v>
      </c>
      <c r="K15" s="23">
        <v>9</v>
      </c>
      <c r="L15" s="18">
        <v>10</v>
      </c>
      <c r="M15" s="18">
        <v>11</v>
      </c>
      <c r="N15" s="23">
        <v>12</v>
      </c>
      <c r="O15" s="23">
        <v>13</v>
      </c>
      <c r="P15" s="23">
        <v>14</v>
      </c>
      <c r="Q15" s="23">
        <v>15</v>
      </c>
      <c r="R15" s="23"/>
      <c r="S15" s="23"/>
      <c r="T15" s="23"/>
      <c r="U15" s="23"/>
      <c r="V15" s="23"/>
      <c r="W15" s="23"/>
    </row>
    <row r="16" spans="1:23">
      <c r="A16" s="18">
        <v>15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N16" s="23"/>
      <c r="O16" s="23"/>
      <c r="P16" s="23"/>
      <c r="Q16" s="24">
        <f t="shared" ref="P16:Q17" ca="1" si="0">IF($A16&lt;Q$15,$B$9*OFFSET(Q16,0,-1),IF($A16=Q$15,$B$8*OFFSET(Q16,1,-1),""))</f>
        <v>178.77315075823685</v>
      </c>
      <c r="R16" s="23"/>
      <c r="S16" s="23"/>
      <c r="T16" s="23"/>
      <c r="U16" s="23"/>
      <c r="V16" s="23"/>
      <c r="W16" s="23"/>
    </row>
    <row r="17" spans="1:23">
      <c r="A17" s="18">
        <v>14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N17" s="23"/>
      <c r="O17" s="23"/>
      <c r="P17" s="24">
        <f t="shared" ca="1" si="0"/>
        <v>171.98166193235366</v>
      </c>
      <c r="Q17" s="24">
        <f t="shared" ca="1" si="0"/>
        <v>165.44817784754298</v>
      </c>
      <c r="R17" s="23"/>
      <c r="S17" s="23"/>
      <c r="T17" s="23"/>
      <c r="U17" s="23"/>
      <c r="V17" s="23"/>
      <c r="W17" s="23"/>
    </row>
    <row r="18" spans="1:23">
      <c r="A18" s="18">
        <v>13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N18" s="23"/>
      <c r="O18" s="24">
        <f t="shared" ref="N18:Q19" ca="1" si="1">IF($A18&lt;O$15,$B$9*OFFSET(O18,0,-1),IF($A18=O$15,$B$8*OFFSET(O18,1,-1),""))</f>
        <v>165.44817784754298</v>
      </c>
      <c r="P18" s="24">
        <f t="shared" ca="1" si="1"/>
        <v>159.16289705258808</v>
      </c>
      <c r="Q18" s="24">
        <f t="shared" ca="1" si="1"/>
        <v>153.11639044774745</v>
      </c>
      <c r="R18" s="23"/>
      <c r="S18" s="23"/>
      <c r="T18" s="23"/>
      <c r="U18" s="23"/>
      <c r="V18" s="23"/>
      <c r="W18" s="23"/>
    </row>
    <row r="19" spans="1:23">
      <c r="A19" s="18">
        <v>12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N19" s="24">
        <f t="shared" ca="1" si="1"/>
        <v>159.16289705258808</v>
      </c>
      <c r="O19" s="24">
        <f t="shared" ca="1" si="1"/>
        <v>153.11639044774745</v>
      </c>
      <c r="P19" s="24">
        <f t="shared" ca="1" si="1"/>
        <v>147.29958713933715</v>
      </c>
      <c r="Q19" s="24">
        <f t="shared" ca="1" si="1"/>
        <v>141.70376083168941</v>
      </c>
      <c r="R19" s="23"/>
      <c r="S19" s="23"/>
      <c r="T19" s="23"/>
      <c r="U19" s="23"/>
      <c r="V19" s="23"/>
      <c r="W19" s="23"/>
    </row>
    <row r="20" spans="1:23">
      <c r="A20" s="18">
        <v>11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M20" s="24">
        <f t="shared" ref="M20:Q20" ca="1" si="2">IF($A20&lt;M$15,$B$9*OFFSET(M20,0,-1),IF($A20=M$15,$B$8*OFFSET(M20,1,-1),""))</f>
        <v>153.11639044774745</v>
      </c>
      <c r="N20" s="24">
        <f t="shared" ca="1" si="2"/>
        <v>147.29958713933715</v>
      </c>
      <c r="O20" s="24">
        <f t="shared" ca="1" si="2"/>
        <v>141.70376083168941</v>
      </c>
      <c r="P20" s="24">
        <f t="shared" ca="1" si="2"/>
        <v>136.32051673607288</v>
      </c>
      <c r="Q20" s="24">
        <f t="shared" ca="1" si="2"/>
        <v>131.14177897693537</v>
      </c>
      <c r="R20" s="23"/>
      <c r="S20" s="23"/>
      <c r="T20" s="23"/>
      <c r="U20" s="23"/>
      <c r="V20" s="23"/>
      <c r="W20" s="23"/>
    </row>
    <row r="21" spans="1:23">
      <c r="A21" s="18">
        <v>10</v>
      </c>
      <c r="B21" s="23"/>
      <c r="C21" s="24" t="str">
        <f t="shared" ref="C21:Q31" ca="1" si="3">IF($A21&lt;C$15,$B$9*OFFSET(C21,0,-1),IF($A21=C$15,$B$8*OFFSET(C21,1,-1),""))</f>
        <v/>
      </c>
      <c r="D21" s="24" t="str">
        <f t="shared" ca="1" si="3"/>
        <v/>
      </c>
      <c r="E21" s="24" t="str">
        <f t="shared" ca="1" si="3"/>
        <v/>
      </c>
      <c r="F21" s="24" t="str">
        <f t="shared" ca="1" si="3"/>
        <v/>
      </c>
      <c r="G21" s="24" t="str">
        <f t="shared" ca="1" si="3"/>
        <v/>
      </c>
      <c r="H21" s="24" t="str">
        <f t="shared" ca="1" si="3"/>
        <v/>
      </c>
      <c r="I21" s="24" t="str">
        <f t="shared" ca="1" si="3"/>
        <v/>
      </c>
      <c r="J21" s="24" t="str">
        <f t="shared" ca="1" si="3"/>
        <v/>
      </c>
      <c r="K21" s="24" t="str">
        <f t="shared" ca="1" si="3"/>
        <v/>
      </c>
      <c r="L21" s="24">
        <f t="shared" ca="1" si="3"/>
        <v>147.29958713933715</v>
      </c>
      <c r="M21" s="24">
        <f t="shared" ca="1" si="3"/>
        <v>141.70376083168941</v>
      </c>
      <c r="N21" s="24">
        <f t="shared" ca="1" si="3"/>
        <v>136.32051673607288</v>
      </c>
      <c r="O21" s="24">
        <f t="shared" ca="1" si="3"/>
        <v>131.14177897693537</v>
      </c>
      <c r="P21" s="24">
        <f t="shared" ca="1" si="3"/>
        <v>126.15977847657631</v>
      </c>
      <c r="Q21" s="24">
        <f t="shared" ca="1" si="3"/>
        <v>121.36704130007335</v>
      </c>
      <c r="R21" s="23"/>
      <c r="S21" s="23"/>
      <c r="T21" s="23"/>
      <c r="U21" s="23"/>
      <c r="V21" s="23"/>
      <c r="W21" s="23"/>
    </row>
    <row r="22" spans="1:23">
      <c r="A22" s="18">
        <v>9</v>
      </c>
      <c r="B22" s="23"/>
      <c r="C22" s="24" t="str">
        <f t="shared" ca="1" si="3"/>
        <v/>
      </c>
      <c r="D22" s="24" t="str">
        <f t="shared" ca="1" si="3"/>
        <v/>
      </c>
      <c r="E22" s="24" t="str">
        <f t="shared" ca="1" si="3"/>
        <v/>
      </c>
      <c r="F22" s="24" t="str">
        <f t="shared" ca="1" si="3"/>
        <v/>
      </c>
      <c r="G22" s="24" t="str">
        <f t="shared" ca="1" si="3"/>
        <v/>
      </c>
      <c r="H22" s="24" t="str">
        <f t="shared" ca="1" si="3"/>
        <v/>
      </c>
      <c r="I22" s="24" t="str">
        <f t="shared" ca="1" si="3"/>
        <v/>
      </c>
      <c r="J22" s="24" t="str">
        <f t="shared" ca="1" si="3"/>
        <v/>
      </c>
      <c r="K22" s="24">
        <f t="shared" ca="1" si="3"/>
        <v>141.70376083168941</v>
      </c>
      <c r="L22" s="24">
        <f t="shared" ca="1" si="3"/>
        <v>136.32051673607288</v>
      </c>
      <c r="M22" s="24">
        <f t="shared" ca="1" si="3"/>
        <v>131.14177897693537</v>
      </c>
      <c r="N22" s="24">
        <f t="shared" ca="1" si="3"/>
        <v>126.15977847657631</v>
      </c>
      <c r="O22" s="24">
        <f t="shared" ca="1" si="3"/>
        <v>121.36704130007335</v>
      </c>
      <c r="P22" s="24">
        <f t="shared" ca="1" si="3"/>
        <v>116.7563774429786</v>
      </c>
      <c r="Q22" s="24">
        <f t="shared" ca="1" si="3"/>
        <v>112.32087004496371</v>
      </c>
      <c r="R22" s="23"/>
      <c r="S22" s="23"/>
      <c r="T22" s="23"/>
      <c r="U22" s="23"/>
      <c r="V22" s="23"/>
      <c r="W22" s="23"/>
    </row>
    <row r="23" spans="1:23">
      <c r="A23" s="18">
        <v>8</v>
      </c>
      <c r="B23" s="23"/>
      <c r="C23" s="24" t="str">
        <f t="shared" ca="1" si="3"/>
        <v/>
      </c>
      <c r="D23" s="24" t="str">
        <f t="shared" ca="1" si="3"/>
        <v/>
      </c>
      <c r="E23" s="24" t="str">
        <f t="shared" ca="1" si="3"/>
        <v/>
      </c>
      <c r="F23" s="24" t="str">
        <f t="shared" ca="1" si="3"/>
        <v/>
      </c>
      <c r="G23" s="24" t="str">
        <f t="shared" ca="1" si="3"/>
        <v/>
      </c>
      <c r="H23" s="24" t="str">
        <f t="shared" ca="1" si="3"/>
        <v/>
      </c>
      <c r="I23" s="24" t="str">
        <f t="shared" ca="1" si="3"/>
        <v/>
      </c>
      <c r="J23" s="24">
        <f t="shared" ca="1" si="3"/>
        <v>136.32051673607288</v>
      </c>
      <c r="K23" s="24">
        <f t="shared" ca="1" si="3"/>
        <v>131.14177897693537</v>
      </c>
      <c r="L23" s="24">
        <f t="shared" ca="1" si="3"/>
        <v>126.15977847657631</v>
      </c>
      <c r="M23" s="24">
        <f t="shared" ca="1" si="3"/>
        <v>121.36704130007335</v>
      </c>
      <c r="N23" s="24">
        <f t="shared" ca="1" si="3"/>
        <v>116.7563774429786</v>
      </c>
      <c r="O23" s="24">
        <f t="shared" ca="1" si="3"/>
        <v>112.32087004496371</v>
      </c>
      <c r="P23" s="24">
        <f t="shared" ca="1" si="3"/>
        <v>108.05386501323244</v>
      </c>
      <c r="Q23" s="24">
        <f t="shared" ca="1" si="3"/>
        <v>103.94896104013374</v>
      </c>
      <c r="R23" s="23"/>
      <c r="S23" s="23"/>
      <c r="T23" s="23"/>
      <c r="U23" s="23"/>
      <c r="V23" s="23"/>
      <c r="W23" s="23"/>
    </row>
    <row r="24" spans="1:23">
      <c r="A24" s="18">
        <v>7</v>
      </c>
      <c r="B24" s="23"/>
      <c r="C24" s="24" t="str">
        <f t="shared" ca="1" si="3"/>
        <v/>
      </c>
      <c r="D24" s="24" t="str">
        <f t="shared" ca="1" si="3"/>
        <v/>
      </c>
      <c r="E24" s="24" t="str">
        <f t="shared" ca="1" si="3"/>
        <v/>
      </c>
      <c r="F24" s="24" t="str">
        <f t="shared" ca="1" si="3"/>
        <v/>
      </c>
      <c r="G24" s="24" t="str">
        <f t="shared" ca="1" si="3"/>
        <v/>
      </c>
      <c r="H24" s="24" t="str">
        <f t="shared" ca="1" si="3"/>
        <v/>
      </c>
      <c r="I24" s="24">
        <f t="shared" ca="1" si="3"/>
        <v>131.14177897693537</v>
      </c>
      <c r="J24" s="24">
        <f t="shared" ca="1" si="3"/>
        <v>126.15977847657631</v>
      </c>
      <c r="K24" s="24">
        <f t="shared" ca="1" si="3"/>
        <v>121.36704130007335</v>
      </c>
      <c r="L24" s="24">
        <f t="shared" ca="1" si="3"/>
        <v>116.7563774429786</v>
      </c>
      <c r="M24" s="24">
        <f t="shared" ca="1" si="3"/>
        <v>112.32087004496371</v>
      </c>
      <c r="N24" s="24">
        <f t="shared" ca="1" si="3"/>
        <v>108.05386501323244</v>
      </c>
      <c r="O24" s="24">
        <f t="shared" ca="1" si="3"/>
        <v>103.94896104013374</v>
      </c>
      <c r="P24" s="24">
        <f t="shared" ca="1" si="3"/>
        <v>99.999999999999972</v>
      </c>
      <c r="Q24" s="24">
        <f t="shared" ca="1" si="3"/>
        <v>96.201057710803738</v>
      </c>
      <c r="R24" s="23"/>
      <c r="S24" s="23"/>
      <c r="T24" s="23"/>
      <c r="U24" s="23"/>
      <c r="V24" s="23"/>
      <c r="W24" s="23"/>
    </row>
    <row r="25" spans="1:23">
      <c r="A25" s="18">
        <v>6</v>
      </c>
      <c r="B25" s="23"/>
      <c r="C25" s="24" t="str">
        <f t="shared" ca="1" si="3"/>
        <v/>
      </c>
      <c r="D25" s="24" t="str">
        <f t="shared" ca="1" si="3"/>
        <v/>
      </c>
      <c r="E25" s="24" t="str">
        <f t="shared" ca="1" si="3"/>
        <v/>
      </c>
      <c r="F25" s="24" t="str">
        <f t="shared" ca="1" si="3"/>
        <v/>
      </c>
      <c r="G25" s="24" t="str">
        <f t="shared" ca="1" si="3"/>
        <v/>
      </c>
      <c r="H25" s="24">
        <f t="shared" ca="1" si="3"/>
        <v>126.15977847657631</v>
      </c>
      <c r="I25" s="24">
        <f t="shared" ca="1" si="3"/>
        <v>121.36704130007335</v>
      </c>
      <c r="J25" s="24">
        <f t="shared" ca="1" si="3"/>
        <v>116.7563774429786</v>
      </c>
      <c r="K25" s="24">
        <f t="shared" ca="1" si="3"/>
        <v>112.32087004496371</v>
      </c>
      <c r="L25" s="24">
        <f t="shared" ca="1" si="3"/>
        <v>108.05386501323244</v>
      </c>
      <c r="M25" s="24">
        <f t="shared" ca="1" si="3"/>
        <v>103.94896104013374</v>
      </c>
      <c r="N25" s="24">
        <f t="shared" ca="1" si="3"/>
        <v>99.999999999999972</v>
      </c>
      <c r="O25" s="24">
        <f t="shared" ca="1" si="3"/>
        <v>96.201057710803738</v>
      </c>
      <c r="P25" s="24">
        <f t="shared" ca="1" si="3"/>
        <v>92.546435046773937</v>
      </c>
      <c r="Q25" s="24">
        <f t="shared" ca="1" si="3"/>
        <v>89.030649388638508</v>
      </c>
      <c r="R25" s="23"/>
      <c r="S25" s="23"/>
      <c r="T25" s="23"/>
      <c r="U25" s="23"/>
      <c r="V25" s="23"/>
      <c r="W25" s="23"/>
    </row>
    <row r="26" spans="1:23">
      <c r="A26" s="18">
        <v>5</v>
      </c>
      <c r="C26" s="24" t="str">
        <f t="shared" ca="1" si="3"/>
        <v/>
      </c>
      <c r="D26" s="24" t="str">
        <f t="shared" ca="1" si="3"/>
        <v/>
      </c>
      <c r="E26" s="24" t="str">
        <f t="shared" ca="1" si="3"/>
        <v/>
      </c>
      <c r="F26" s="24" t="str">
        <f t="shared" ca="1" si="3"/>
        <v/>
      </c>
      <c r="G26" s="24">
        <f t="shared" ca="1" si="3"/>
        <v>121.36704130007337</v>
      </c>
      <c r="H26" s="24">
        <f t="shared" ca="1" si="3"/>
        <v>116.75637744297862</v>
      </c>
      <c r="I26" s="24">
        <f t="shared" ca="1" si="3"/>
        <v>112.32087004496373</v>
      </c>
      <c r="J26" s="24">
        <f t="shared" ca="1" si="3"/>
        <v>108.05386501323245</v>
      </c>
      <c r="K26" s="24">
        <f t="shared" ca="1" si="3"/>
        <v>103.94896104013375</v>
      </c>
      <c r="L26" s="24">
        <f t="shared" ca="1" si="3"/>
        <v>99.999999999999986</v>
      </c>
      <c r="M26" s="24">
        <f t="shared" ca="1" si="3"/>
        <v>96.201057710803752</v>
      </c>
      <c r="N26" s="24">
        <f t="shared" ca="1" si="3"/>
        <v>92.546435046773951</v>
      </c>
      <c r="O26" s="24">
        <f t="shared" ca="1" si="3"/>
        <v>89.030649388638523</v>
      </c>
      <c r="P26" s="24">
        <f t="shared" ca="1" si="3"/>
        <v>85.648426398667496</v>
      </c>
      <c r="Q26" s="24">
        <f t="shared" ca="1" si="3"/>
        <v>82.394692108177395</v>
      </c>
      <c r="R26" s="25"/>
      <c r="S26" s="25"/>
      <c r="T26" s="25"/>
      <c r="U26" s="25"/>
      <c r="V26" s="25"/>
      <c r="W26" s="25"/>
    </row>
    <row r="27" spans="1:23">
      <c r="A27" s="18">
        <v>4</v>
      </c>
      <c r="C27" s="24" t="str">
        <f t="shared" ca="1" si="3"/>
        <v/>
      </c>
      <c r="D27" s="24" t="str">
        <f t="shared" ca="1" si="3"/>
        <v/>
      </c>
      <c r="E27" s="24" t="str">
        <f t="shared" ca="1" si="3"/>
        <v/>
      </c>
      <c r="F27" s="24">
        <f t="shared" ca="1" si="3"/>
        <v>116.75637744297862</v>
      </c>
      <c r="G27" s="24">
        <f t="shared" ca="1" si="3"/>
        <v>112.32087004496373</v>
      </c>
      <c r="H27" s="24">
        <f t="shared" ca="1" si="3"/>
        <v>108.05386501323245</v>
      </c>
      <c r="I27" s="24">
        <f t="shared" ca="1" si="3"/>
        <v>103.94896104013375</v>
      </c>
      <c r="J27" s="24">
        <f t="shared" ca="1" si="3"/>
        <v>99.999999999999986</v>
      </c>
      <c r="K27" s="24">
        <f t="shared" ca="1" si="3"/>
        <v>96.201057710803752</v>
      </c>
      <c r="L27" s="24">
        <f t="shared" ca="1" si="3"/>
        <v>92.546435046773951</v>
      </c>
      <c r="M27" s="24">
        <f t="shared" ca="1" si="3"/>
        <v>89.030649388638523</v>
      </c>
      <c r="N27" s="24">
        <f t="shared" ca="1" si="3"/>
        <v>85.648426398667496</v>
      </c>
      <c r="O27" s="24">
        <f t="shared" ca="1" si="3"/>
        <v>82.394692108177395</v>
      </c>
      <c r="P27" s="24">
        <f t="shared" ca="1" si="3"/>
        <v>79.264565305626803</v>
      </c>
      <c r="Q27" s="24">
        <f t="shared" ca="1" si="3"/>
        <v>76.253350213883778</v>
      </c>
      <c r="R27" s="25"/>
      <c r="S27" s="25"/>
      <c r="T27" s="25"/>
      <c r="U27" s="25"/>
      <c r="V27" s="25"/>
      <c r="W27" s="25"/>
    </row>
    <row r="28" spans="1:23">
      <c r="A28" s="18">
        <v>3</v>
      </c>
      <c r="C28" s="24" t="str">
        <f t="shared" ca="1" si="3"/>
        <v/>
      </c>
      <c r="D28" s="24" t="str">
        <f t="shared" ca="1" si="3"/>
        <v/>
      </c>
      <c r="E28" s="24">
        <f t="shared" ca="1" si="3"/>
        <v>112.32087004496373</v>
      </c>
      <c r="F28" s="24">
        <f t="shared" ca="1" si="3"/>
        <v>108.05386501323245</v>
      </c>
      <c r="G28" s="24">
        <f t="shared" ca="1" si="3"/>
        <v>103.94896104013375</v>
      </c>
      <c r="H28" s="24">
        <f t="shared" ca="1" si="3"/>
        <v>99.999999999999986</v>
      </c>
      <c r="I28" s="24">
        <f t="shared" ca="1" si="3"/>
        <v>96.201057710803752</v>
      </c>
      <c r="J28" s="24">
        <f t="shared" ca="1" si="3"/>
        <v>92.546435046773951</v>
      </c>
      <c r="K28" s="24">
        <f t="shared" ca="1" si="3"/>
        <v>89.030649388638523</v>
      </c>
      <c r="L28" s="24">
        <f t="shared" ca="1" si="3"/>
        <v>85.648426398667496</v>
      </c>
      <c r="M28" s="24">
        <f t="shared" ca="1" si="3"/>
        <v>82.394692108177395</v>
      </c>
      <c r="N28" s="24">
        <f t="shared" ca="1" si="3"/>
        <v>79.264565305626803</v>
      </c>
      <c r="O28" s="24">
        <f t="shared" ca="1" si="3"/>
        <v>76.253350213883778</v>
      </c>
      <c r="P28" s="24">
        <f t="shared" ca="1" si="3"/>
        <v>73.356529445679641</v>
      </c>
      <c r="Q28" s="24">
        <f t="shared" ca="1" si="3"/>
        <v>70.56975722668102</v>
      </c>
      <c r="R28" s="25"/>
      <c r="S28" s="25"/>
      <c r="T28" s="25"/>
      <c r="U28" s="25"/>
      <c r="V28" s="25"/>
      <c r="W28" s="25"/>
    </row>
    <row r="29" spans="1:23">
      <c r="A29" s="18">
        <v>2</v>
      </c>
      <c r="C29" s="24" t="str">
        <f t="shared" ca="1" si="3"/>
        <v/>
      </c>
      <c r="D29" s="24">
        <f t="shared" ca="1" si="3"/>
        <v>108.05386501323245</v>
      </c>
      <c r="E29" s="24">
        <f t="shared" ca="1" si="3"/>
        <v>103.94896104013375</v>
      </c>
      <c r="F29" s="24">
        <f t="shared" ca="1" si="3"/>
        <v>99.999999999999986</v>
      </c>
      <c r="G29" s="24">
        <f t="shared" ca="1" si="3"/>
        <v>96.201057710803752</v>
      </c>
      <c r="H29" s="24">
        <f t="shared" ca="1" si="3"/>
        <v>92.546435046773951</v>
      </c>
      <c r="I29" s="24">
        <f t="shared" ca="1" si="3"/>
        <v>89.030649388638523</v>
      </c>
      <c r="J29" s="24">
        <f t="shared" ca="1" si="3"/>
        <v>85.648426398667496</v>
      </c>
      <c r="K29" s="24">
        <f t="shared" ca="1" si="3"/>
        <v>82.394692108177395</v>
      </c>
      <c r="L29" s="24">
        <f t="shared" ca="1" si="3"/>
        <v>79.264565305626803</v>
      </c>
      <c r="M29" s="24">
        <f t="shared" ca="1" si="3"/>
        <v>76.253350213883778</v>
      </c>
      <c r="N29" s="24">
        <f t="shared" ca="1" si="3"/>
        <v>73.356529445679641</v>
      </c>
      <c r="O29" s="24">
        <f t="shared" ca="1" si="3"/>
        <v>70.56975722668102</v>
      </c>
      <c r="P29" s="24">
        <f t="shared" ca="1" si="3"/>
        <v>67.888852876013516</v>
      </c>
      <c r="Q29" s="24">
        <f t="shared" ca="1" si="3"/>
        <v>65.309794534456415</v>
      </c>
      <c r="R29" s="25"/>
      <c r="S29" s="25"/>
      <c r="T29" s="25"/>
      <c r="U29" s="25"/>
      <c r="V29" s="25"/>
      <c r="W29" s="25"/>
    </row>
    <row r="30" spans="1:23">
      <c r="A30" s="18">
        <v>1</v>
      </c>
      <c r="C30" s="24">
        <f t="shared" ca="1" si="3"/>
        <v>103.94896104013375</v>
      </c>
      <c r="D30" s="24">
        <f t="shared" ca="1" si="3"/>
        <v>99.999999999999986</v>
      </c>
      <c r="E30" s="24">
        <f t="shared" ca="1" si="3"/>
        <v>96.201057710803752</v>
      </c>
      <c r="F30" s="24">
        <f t="shared" ca="1" si="3"/>
        <v>92.546435046773951</v>
      </c>
      <c r="G30" s="24">
        <f t="shared" ca="1" si="3"/>
        <v>89.030649388638523</v>
      </c>
      <c r="H30" s="24">
        <f t="shared" ca="1" si="3"/>
        <v>85.648426398667496</v>
      </c>
      <c r="I30" s="24">
        <f t="shared" ca="1" si="3"/>
        <v>82.394692108177395</v>
      </c>
      <c r="J30" s="24">
        <f t="shared" ca="1" si="3"/>
        <v>79.264565305626803</v>
      </c>
      <c r="K30" s="24">
        <f t="shared" ca="1" si="3"/>
        <v>76.253350213883778</v>
      </c>
      <c r="L30" s="24">
        <f t="shared" ca="1" si="3"/>
        <v>73.356529445679641</v>
      </c>
      <c r="M30" s="24">
        <f t="shared" ca="1" si="3"/>
        <v>70.56975722668102</v>
      </c>
      <c r="N30" s="24">
        <f t="shared" ca="1" si="3"/>
        <v>67.888852876013516</v>
      </c>
      <c r="O30" s="24">
        <f t="shared" ca="1" si="3"/>
        <v>65.309794534456415</v>
      </c>
      <c r="P30" s="24">
        <f t="shared" ca="1" si="3"/>
        <v>62.828713130899779</v>
      </c>
      <c r="Q30" s="24">
        <f t="shared" ca="1" si="3"/>
        <v>60.441886578012237</v>
      </c>
      <c r="R30" s="25"/>
      <c r="S30" s="25"/>
      <c r="T30" s="25"/>
      <c r="U30" s="25"/>
      <c r="V30" s="25"/>
      <c r="W30" s="25"/>
    </row>
    <row r="31" spans="1:23">
      <c r="A31" s="18">
        <v>0</v>
      </c>
      <c r="B31" s="24">
        <f>$B$2</f>
        <v>100</v>
      </c>
      <c r="C31" s="24">
        <f t="shared" ca="1" si="3"/>
        <v>96.201057710803767</v>
      </c>
      <c r="D31" s="24">
        <f t="shared" ca="1" si="3"/>
        <v>92.546435046773965</v>
      </c>
      <c r="E31" s="24">
        <f t="shared" ca="1" si="3"/>
        <v>89.030649388638537</v>
      </c>
      <c r="F31" s="24">
        <f t="shared" ca="1" si="3"/>
        <v>85.64842639866751</v>
      </c>
      <c r="G31" s="24">
        <f t="shared" ca="1" si="3"/>
        <v>82.394692108177409</v>
      </c>
      <c r="H31" s="24">
        <f t="shared" ca="1" si="3"/>
        <v>79.264565305626817</v>
      </c>
      <c r="I31" s="24">
        <f t="shared" ca="1" si="3"/>
        <v>76.253350213883792</v>
      </c>
      <c r="J31" s="24">
        <f t="shared" ca="1" si="3"/>
        <v>73.356529445679655</v>
      </c>
      <c r="K31" s="24">
        <f t="shared" ca="1" si="3"/>
        <v>70.569757226681034</v>
      </c>
      <c r="L31" s="24">
        <f t="shared" ca="1" si="3"/>
        <v>67.88885287601353</v>
      </c>
      <c r="M31" s="24">
        <f t="shared" ca="1" si="3"/>
        <v>65.309794534456429</v>
      </c>
      <c r="N31" s="24">
        <f t="shared" ca="1" si="3"/>
        <v>62.828713130899793</v>
      </c>
      <c r="O31" s="24">
        <f t="shared" ca="1" si="3"/>
        <v>60.441886578012252</v>
      </c>
      <c r="P31" s="24">
        <f t="shared" ca="1" si="3"/>
        <v>58.145734188412121</v>
      </c>
      <c r="Q31" s="24">
        <f t="shared" ca="1" si="3"/>
        <v>55.936811302964898</v>
      </c>
      <c r="R31" s="25"/>
      <c r="S31" s="25"/>
      <c r="T31" s="25"/>
      <c r="U31" s="25"/>
      <c r="V31" s="25"/>
      <c r="W31" s="25"/>
    </row>
    <row r="32" spans="1:23">
      <c r="B32" s="26"/>
      <c r="C32" s="26"/>
      <c r="D32" s="25"/>
      <c r="E32" s="25"/>
      <c r="F32" s="25"/>
      <c r="G32" s="25"/>
      <c r="H32" s="25"/>
      <c r="I32" s="25"/>
      <c r="J32" s="25"/>
      <c r="K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4" spans="1:24">
      <c r="A34" s="27" t="s">
        <v>16</v>
      </c>
    </row>
    <row r="35" spans="1:24">
      <c r="B35" s="23">
        <v>0</v>
      </c>
      <c r="C35" s="23">
        <v>1</v>
      </c>
      <c r="D35" s="23">
        <v>2</v>
      </c>
      <c r="E35" s="23">
        <v>3</v>
      </c>
      <c r="F35" s="23">
        <v>4</v>
      </c>
      <c r="G35" s="23">
        <v>5</v>
      </c>
      <c r="H35" s="23">
        <v>6</v>
      </c>
      <c r="I35" s="23">
        <v>7</v>
      </c>
      <c r="J35" s="23">
        <v>8</v>
      </c>
      <c r="K35" s="23">
        <v>9</v>
      </c>
      <c r="L35" s="18">
        <v>10</v>
      </c>
      <c r="M35" s="18">
        <v>11</v>
      </c>
      <c r="N35" s="18">
        <v>12</v>
      </c>
      <c r="O35" s="23">
        <v>13</v>
      </c>
      <c r="P35" s="23">
        <v>14</v>
      </c>
      <c r="Q35" s="23">
        <v>15</v>
      </c>
      <c r="R35" s="23"/>
      <c r="S35" s="23"/>
      <c r="T35" s="23"/>
      <c r="U35" s="23"/>
      <c r="V35" s="23"/>
      <c r="W35" s="23"/>
      <c r="X35" s="23"/>
    </row>
    <row r="36" spans="1:24">
      <c r="A36" s="18">
        <v>15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O36" s="23"/>
      <c r="P36" s="23"/>
      <c r="Q36" s="23">
        <f ca="1">MAX($G$2*(Q16-$G$3),0)</f>
        <v>68.773150758236852</v>
      </c>
      <c r="R36" s="23"/>
      <c r="S36" s="23"/>
      <c r="T36" s="23"/>
      <c r="U36" s="23"/>
      <c r="V36" s="23"/>
      <c r="W36" s="23"/>
      <c r="X36" s="23"/>
    </row>
    <row r="37" spans="1:24">
      <c r="A37" s="18">
        <v>14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O37" s="23"/>
      <c r="P37" s="23">
        <f ca="1">IF($A37 &lt;= P$35, ($B$10*Q36+$B$11*Q37)/EXP($B$6 * $B$3/$B$5),"")</f>
        <v>61.989661266767605</v>
      </c>
      <c r="Q37" s="23">
        <f t="shared" ref="Q37:Q51" ca="1" si="4">MAX($G$2*(Q17-$G$3),0)</f>
        <v>55.448177847542979</v>
      </c>
      <c r="R37" s="23"/>
      <c r="S37" s="23"/>
      <c r="T37" s="23"/>
      <c r="U37" s="23"/>
      <c r="V37" s="23"/>
      <c r="W37" s="23"/>
      <c r="X37" s="23"/>
    </row>
    <row r="38" spans="1:24">
      <c r="A38" s="18">
        <v>13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O38" s="23">
        <f t="shared" ref="O38:P51" ca="1" si="5">IF($A38 &lt;= O$35, ($B$10*P37+$B$11*P38)/EXP($B$6 * $B$3/$B$5),"")</f>
        <v>55.466346539791445</v>
      </c>
      <c r="P38" s="23">
        <f t="shared" ca="1" si="5"/>
        <v>49.173032669786807</v>
      </c>
      <c r="Q38" s="23">
        <f t="shared" ca="1" si="4"/>
        <v>43.116390447747449</v>
      </c>
      <c r="R38" s="23"/>
      <c r="S38" s="23"/>
      <c r="T38" s="23"/>
      <c r="U38" s="23"/>
      <c r="V38" s="23"/>
      <c r="W38" s="23"/>
      <c r="X38" s="23"/>
    </row>
    <row r="39" spans="1:24">
      <c r="A39" s="18">
        <v>12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N39" s="23">
        <f t="shared" ref="N39:O51" ca="1" si="6">IF($A39 &lt;= N$35, ($B$10*O38+$B$11*O39)/EXP($B$6 * $B$3/$B$5),"")</f>
        <v>49.193280514437177</v>
      </c>
      <c r="O39" s="23">
        <f t="shared" ca="1" si="6"/>
        <v>43.138669050772663</v>
      </c>
      <c r="P39" s="23">
        <f t="shared" ca="1" si="5"/>
        <v>37.31169981009571</v>
      </c>
      <c r="Q39" s="23">
        <f t="shared" ca="1" si="4"/>
        <v>31.703760831689408</v>
      </c>
      <c r="R39" s="23"/>
      <c r="S39" s="23"/>
      <c r="T39" s="23"/>
      <c r="U39" s="23"/>
      <c r="V39" s="23"/>
      <c r="W39" s="23"/>
      <c r="X39" s="23"/>
    </row>
    <row r="40" spans="1:24">
      <c r="A40" s="18">
        <v>11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M40" s="23">
        <f t="shared" ref="M40:N51" ca="1" si="7">IF($A40 &lt;= M$35, ($B$10*N39+$B$11*N40)/EXP($B$6 * $B$3/$B$5),"")</f>
        <v>43.160915804751305</v>
      </c>
      <c r="N40" s="23">
        <f t="shared" ca="1" si="7"/>
        <v>37.335900773476261</v>
      </c>
      <c r="O40" s="23">
        <f t="shared" ca="1" si="6"/>
        <v>31.729843010622105</v>
      </c>
      <c r="P40" s="23">
        <f t="shared" ca="1" si="5"/>
        <v>26.334459099420034</v>
      </c>
      <c r="Q40" s="23">
        <f t="shared" ca="1" si="4"/>
        <v>21.14177897693537</v>
      </c>
      <c r="R40" s="23"/>
      <c r="S40" s="23"/>
      <c r="T40" s="23"/>
      <c r="U40" s="23"/>
      <c r="V40" s="23"/>
      <c r="W40" s="23"/>
      <c r="X40" s="23"/>
    </row>
    <row r="41" spans="1:24">
      <c r="A41" s="18">
        <v>10</v>
      </c>
      <c r="B41" s="28" t="str">
        <f t="shared" ref="B41:K41" si="8">IF($A41 &lt;= B$35, ($B$10*C35+$B$11*C41)/EXP($B$6 * $B$3/$B$5),"")</f>
        <v/>
      </c>
      <c r="C41" s="28" t="str">
        <f t="shared" si="8"/>
        <v/>
      </c>
      <c r="D41" s="28" t="str">
        <f t="shared" si="8"/>
        <v/>
      </c>
      <c r="E41" s="28" t="str">
        <f t="shared" si="8"/>
        <v/>
      </c>
      <c r="F41" s="28" t="str">
        <f t="shared" si="8"/>
        <v/>
      </c>
      <c r="G41" s="28" t="str">
        <f t="shared" si="8"/>
        <v/>
      </c>
      <c r="H41" s="28" t="str">
        <f t="shared" si="8"/>
        <v/>
      </c>
      <c r="I41" s="28" t="str">
        <f t="shared" si="8"/>
        <v/>
      </c>
      <c r="J41" s="28" t="str">
        <f t="shared" si="8"/>
        <v/>
      </c>
      <c r="K41" s="28" t="str">
        <f t="shared" si="8"/>
        <v/>
      </c>
      <c r="L41" s="23">
        <f t="shared" ref="L41:M51" ca="1" si="9">IF($A41 &lt;= L$35, ($B$10*M40+$B$11*M41)/EXP($B$6 * $B$3/$B$5),"")</f>
        <v>37.36006925527024</v>
      </c>
      <c r="M41" s="23">
        <f t="shared" ca="1" si="9"/>
        <v>31.755892072860888</v>
      </c>
      <c r="N41" s="23">
        <f t="shared" ca="1" si="7"/>
        <v>26.362318533258517</v>
      </c>
      <c r="O41" s="23">
        <f t="shared" ca="1" si="6"/>
        <v>21.171381229774742</v>
      </c>
      <c r="P41" s="23">
        <f t="shared" ca="1" si="5"/>
        <v>16.17541415518653</v>
      </c>
      <c r="Q41" s="23">
        <f t="shared" ca="1" si="4"/>
        <v>11.367041300073353</v>
      </c>
      <c r="R41" s="23"/>
      <c r="S41" s="23"/>
      <c r="T41" s="23"/>
      <c r="U41" s="23"/>
      <c r="V41" s="23"/>
      <c r="W41" s="23"/>
      <c r="X41" s="23"/>
    </row>
    <row r="42" spans="1:24">
      <c r="A42" s="18">
        <v>9</v>
      </c>
      <c r="B42" s="28" t="str">
        <f t="shared" ref="B42:J42" si="10">IF($A42 &lt;= B$35, ($B$10*C41+$B$11*C42)/EXP($B$6 * $B$3/$B$5),"")</f>
        <v/>
      </c>
      <c r="C42" s="28" t="str">
        <f t="shared" si="10"/>
        <v/>
      </c>
      <c r="D42" s="28" t="str">
        <f t="shared" si="10"/>
        <v/>
      </c>
      <c r="E42" s="28" t="str">
        <f t="shared" si="10"/>
        <v/>
      </c>
      <c r="F42" s="28" t="str">
        <f t="shared" si="10"/>
        <v/>
      </c>
      <c r="G42" s="28" t="str">
        <f t="shared" si="10"/>
        <v/>
      </c>
      <c r="H42" s="28" t="str">
        <f t="shared" si="10"/>
        <v/>
      </c>
      <c r="I42" s="28" t="str">
        <f t="shared" si="10"/>
        <v/>
      </c>
      <c r="J42" s="28" t="str">
        <f t="shared" si="10"/>
        <v/>
      </c>
      <c r="K42" s="23">
        <f t="shared" ref="K42:L51" ca="1" si="11">IF($A42 &lt;= K$35, ($B$10*L41+$B$11*L42)/EXP($B$6 * $B$3/$B$5),"")</f>
        <v>31.781908045720105</v>
      </c>
      <c r="L42" s="23">
        <f t="shared" ca="1" si="11"/>
        <v>26.390144266223512</v>
      </c>
      <c r="M42" s="23">
        <f t="shared" ca="1" si="9"/>
        <v>21.200949192757761</v>
      </c>
      <c r="N42" s="23">
        <f t="shared" ca="1" si="7"/>
        <v>16.206659373011082</v>
      </c>
      <c r="O42" s="23">
        <f t="shared" ca="1" si="6"/>
        <v>11.399901255824371</v>
      </c>
      <c r="P42" s="23">
        <f t="shared" ca="1" si="5"/>
        <v>6.773580224498887</v>
      </c>
      <c r="Q42" s="23">
        <f t="shared" ca="1" si="4"/>
        <v>2.3208700449637121</v>
      </c>
      <c r="R42" s="23"/>
      <c r="S42" s="23"/>
      <c r="T42" s="23"/>
      <c r="U42" s="23"/>
      <c r="V42" s="23"/>
      <c r="W42" s="23"/>
      <c r="X42" s="23"/>
    </row>
    <row r="43" spans="1:24">
      <c r="A43" s="18">
        <v>8</v>
      </c>
      <c r="B43" s="28" t="str">
        <f t="shared" ref="B43:I43" si="12">IF($A43 &lt;= B$35, ($B$10*C42+$B$11*C43)/EXP($B$6 * $B$3/$B$5),"")</f>
        <v/>
      </c>
      <c r="C43" s="28" t="str">
        <f t="shared" si="12"/>
        <v/>
      </c>
      <c r="D43" s="28" t="str">
        <f t="shared" si="12"/>
        <v/>
      </c>
      <c r="E43" s="28" t="str">
        <f t="shared" si="12"/>
        <v/>
      </c>
      <c r="F43" s="28" t="str">
        <f t="shared" si="12"/>
        <v/>
      </c>
      <c r="G43" s="28" t="str">
        <f t="shared" si="12"/>
        <v/>
      </c>
      <c r="H43" s="28" t="str">
        <f t="shared" si="12"/>
        <v/>
      </c>
      <c r="I43" s="28" t="str">
        <f t="shared" si="12"/>
        <v/>
      </c>
      <c r="J43" s="23">
        <f t="shared" ref="J43:K51" ca="1" si="13">IF($A43 &lt;= J$35, ($B$10*K42+$B$11*K43)/EXP($B$6 * $B$3/$B$5),"")</f>
        <v>26.470302195546125</v>
      </c>
      <c r="K43" s="23">
        <f t="shared" ca="1" si="13"/>
        <v>21.333695182818008</v>
      </c>
      <c r="L43" s="23">
        <f t="shared" ca="1" si="11"/>
        <v>16.441299527988726</v>
      </c>
      <c r="M43" s="23">
        <f t="shared" ca="1" si="9"/>
        <v>11.833682642407446</v>
      </c>
      <c r="N43" s="23">
        <f t="shared" ca="1" si="7"/>
        <v>7.5982382983552608</v>
      </c>
      <c r="O43" s="23">
        <f t="shared" ca="1" si="6"/>
        <v>3.9143729754279279</v>
      </c>
      <c r="P43" s="23">
        <f t="shared" ca="1" si="5"/>
        <v>1.1425780656973441</v>
      </c>
      <c r="Q43" s="23">
        <f t="shared" ca="1" si="4"/>
        <v>0</v>
      </c>
      <c r="R43" s="23"/>
      <c r="S43" s="23"/>
      <c r="T43" s="23"/>
      <c r="U43" s="23"/>
      <c r="V43" s="23"/>
      <c r="W43" s="23"/>
      <c r="X43" s="23"/>
    </row>
    <row r="44" spans="1:24">
      <c r="A44" s="18">
        <v>7</v>
      </c>
      <c r="B44" s="28" t="str">
        <f t="shared" ref="B44:H44" si="14">IF($A44 &lt;= B$35, ($B$10*C43+$B$11*C44)/EXP($B$6 * $B$3/$B$5),"")</f>
        <v/>
      </c>
      <c r="C44" s="28" t="str">
        <f t="shared" si="14"/>
        <v/>
      </c>
      <c r="D44" s="28" t="str">
        <f t="shared" si="14"/>
        <v/>
      </c>
      <c r="E44" s="28" t="str">
        <f t="shared" si="14"/>
        <v/>
      </c>
      <c r="F44" s="28" t="str">
        <f t="shared" si="14"/>
        <v/>
      </c>
      <c r="G44" s="28" t="str">
        <f t="shared" si="14"/>
        <v/>
      </c>
      <c r="H44" s="28" t="str">
        <f t="shared" si="14"/>
        <v/>
      </c>
      <c r="I44" s="23">
        <f t="shared" ref="I44:J51" ca="1" si="15">IF($A44 &lt;= I$35, ($B$10*J43+$B$11*J44)/EXP($B$6 * $B$3/$B$5),"")</f>
        <v>21.526809809516344</v>
      </c>
      <c r="J44" s="23">
        <f t="shared" ca="1" si="15"/>
        <v>16.74414595044718</v>
      </c>
      <c r="K44" s="23">
        <f t="shared" ca="1" si="13"/>
        <v>12.301781055003142</v>
      </c>
      <c r="L44" s="23">
        <f t="shared" ca="1" si="11"/>
        <v>8.2931750658147259</v>
      </c>
      <c r="M44" s="23">
        <f t="shared" ca="1" si="9"/>
        <v>4.863172373064474</v>
      </c>
      <c r="N44" s="23">
        <f t="shared" ca="1" si="7"/>
        <v>2.212458403020396</v>
      </c>
      <c r="O44" s="23">
        <f t="shared" ca="1" si="6"/>
        <v>0.5624979472873054</v>
      </c>
      <c r="P44" s="23">
        <f t="shared" ca="1" si="5"/>
        <v>0</v>
      </c>
      <c r="Q44" s="23">
        <f t="shared" ca="1" si="4"/>
        <v>0</v>
      </c>
      <c r="R44" s="23"/>
      <c r="S44" s="23"/>
      <c r="T44" s="23"/>
      <c r="U44" s="23"/>
      <c r="V44" s="23"/>
      <c r="W44" s="23"/>
      <c r="X44" s="23"/>
    </row>
    <row r="45" spans="1:24">
      <c r="A45" s="18">
        <v>6</v>
      </c>
      <c r="B45" s="28" t="str">
        <f t="shared" ref="B45:G45" si="16">IF($A45 &lt;= B$35, ($B$10*C44+$B$11*C45)/EXP($B$6 * $B$3/$B$5),"")</f>
        <v/>
      </c>
      <c r="C45" s="28" t="str">
        <f t="shared" si="16"/>
        <v/>
      </c>
      <c r="D45" s="28" t="str">
        <f t="shared" si="16"/>
        <v/>
      </c>
      <c r="E45" s="28" t="str">
        <f t="shared" si="16"/>
        <v/>
      </c>
      <c r="F45" s="28" t="str">
        <f t="shared" si="16"/>
        <v/>
      </c>
      <c r="G45" s="28" t="str">
        <f t="shared" si="16"/>
        <v/>
      </c>
      <c r="H45" s="23">
        <f t="shared" ref="H45:I51" ca="1" si="17">IF($A45 &lt;= H$35, ($B$10*I44+$B$11*I45)/EXP($B$6 * $B$3/$B$5),"")</f>
        <v>17.072245928651149</v>
      </c>
      <c r="I45" s="23">
        <f t="shared" ca="1" si="17"/>
        <v>12.761076498343078</v>
      </c>
      <c r="J45" s="23">
        <f t="shared" ca="1" si="15"/>
        <v>8.9045789341432044</v>
      </c>
      <c r="K45" s="23">
        <f t="shared" ca="1" si="13"/>
        <v>5.6140310270399505</v>
      </c>
      <c r="L45" s="23">
        <f t="shared" ca="1" si="11"/>
        <v>3.0180728054098336</v>
      </c>
      <c r="M45" s="23">
        <f t="shared" ca="1" si="9"/>
        <v>1.2297052683823446</v>
      </c>
      <c r="N45" s="23">
        <f t="shared" ca="1" si="7"/>
        <v>0.27692107016716005</v>
      </c>
      <c r="O45" s="23">
        <f t="shared" ca="1" si="6"/>
        <v>0</v>
      </c>
      <c r="P45" s="23">
        <f t="shared" ca="1" si="5"/>
        <v>0</v>
      </c>
      <c r="Q45" s="23">
        <f t="shared" ca="1" si="4"/>
        <v>0</v>
      </c>
      <c r="R45" s="23"/>
      <c r="S45" s="23"/>
      <c r="T45" s="23"/>
      <c r="U45" s="23"/>
      <c r="V45" s="23"/>
      <c r="W45" s="23"/>
      <c r="X45" s="23"/>
    </row>
    <row r="46" spans="1:24">
      <c r="A46" s="18">
        <v>5</v>
      </c>
      <c r="B46" s="28" t="str">
        <f>IF($A46 &lt;= B$35, ($B$10*C45+$B$11*C46)/EXP($B$6 * $B$3/$B$5),"")</f>
        <v/>
      </c>
      <c r="C46" s="28" t="str">
        <f>IF($A46 &lt;= C$35, ($B$10*D45+$B$11*D46)/EXP($B$6 * $B$3/$B$5),"")</f>
        <v/>
      </c>
      <c r="D46" s="28" t="str">
        <f>IF($A46 &lt;= D$35, ($B$10*E45+$B$11*E46)/EXP($B$6 * $B$3/$B$5),"")</f>
        <v/>
      </c>
      <c r="E46" s="28" t="str">
        <f>IF($A46 &lt;= E$35, ($B$10*F45+$B$11*F46)/EXP($B$6 * $B$3/$B$5),"")</f>
        <v/>
      </c>
      <c r="F46" s="28" t="str">
        <f>IF($A46 &lt;= F$35, ($B$10*G45+$B$11*G46)/EXP($B$6 * $B$3/$B$5),"")</f>
        <v/>
      </c>
      <c r="G46" s="23">
        <f t="shared" ref="G46:H51" ca="1" si="18">IF($A46 &lt;= G$35, ($B$10*H45+$B$11*H46)/EXP($B$6 * $B$3/$B$5),"")</f>
        <v>13.202730592989127</v>
      </c>
      <c r="H46" s="23">
        <f t="shared" ca="1" si="18"/>
        <v>9.4567077783335129</v>
      </c>
      <c r="I46" s="23">
        <f t="shared" ca="1" si="17"/>
        <v>6.2566013186723382</v>
      </c>
      <c r="J46" s="23">
        <f t="shared" ca="1" si="15"/>
        <v>3.6913068162590625</v>
      </c>
      <c r="K46" s="23">
        <f t="shared" ca="1" si="13"/>
        <v>1.8280602238499948</v>
      </c>
      <c r="L46" s="23">
        <f t="shared" ca="1" si="11"/>
        <v>0.67455962348776044</v>
      </c>
      <c r="M46" s="23">
        <f t="shared" ca="1" si="9"/>
        <v>0.13632988257529918</v>
      </c>
      <c r="N46" s="23">
        <f t="shared" ca="1" si="7"/>
        <v>0</v>
      </c>
      <c r="O46" s="23">
        <f t="shared" ca="1" si="6"/>
        <v>0</v>
      </c>
      <c r="P46" s="23">
        <f t="shared" ca="1" si="5"/>
        <v>0</v>
      </c>
      <c r="Q46" s="23">
        <f t="shared" ca="1" si="4"/>
        <v>0</v>
      </c>
      <c r="R46" s="25"/>
      <c r="S46" s="26"/>
      <c r="T46" s="26"/>
      <c r="U46" s="26"/>
      <c r="V46" s="26"/>
      <c r="W46" s="26"/>
      <c r="X46" s="26"/>
    </row>
    <row r="47" spans="1:24">
      <c r="A47" s="18">
        <v>4</v>
      </c>
      <c r="B47" s="28" t="str">
        <f>IF($A47 &lt;= B$35, ($B$10*C46+$B$11*C47)/EXP($B$6 * $B$3/$B$5),"")</f>
        <v/>
      </c>
      <c r="C47" s="28" t="str">
        <f>IF($A47 &lt;= C$35, ($B$10*D46+$B$11*D47)/EXP($B$6 * $B$3/$B$5),"")</f>
        <v/>
      </c>
      <c r="D47" s="28" t="str">
        <f>IF($A47 &lt;= D$35, ($B$10*E46+$B$11*E47)/EXP($B$6 * $B$3/$B$5),"")</f>
        <v/>
      </c>
      <c r="E47" s="28" t="str">
        <f>IF($A47 &lt;= E$35, ($B$10*F46+$B$11*F47)/EXP($B$6 * $B$3/$B$5),"")</f>
        <v/>
      </c>
      <c r="F47" s="23">
        <f t="shared" ref="F47:G51" ca="1" si="19">IF($A47 &lt;= F$35, ($B$10*G46+$B$11*G47)/EXP($B$6 * $B$3/$B$5),"")</f>
        <v>9.9640082516547004</v>
      </c>
      <c r="G47" s="23">
        <f t="shared" ca="1" si="19"/>
        <v>6.8279334886721434</v>
      </c>
      <c r="H47" s="23">
        <f t="shared" ca="1" si="18"/>
        <v>4.2816477928254626</v>
      </c>
      <c r="I47" s="23">
        <f t="shared" ca="1" si="17"/>
        <v>2.3681094681941879</v>
      </c>
      <c r="J47" s="23">
        <f t="shared" ca="1" si="15"/>
        <v>1.0857308334168754</v>
      </c>
      <c r="K47" s="23">
        <f t="shared" ca="1" si="13"/>
        <v>0.36614172870854578</v>
      </c>
      <c r="L47" s="23">
        <f t="shared" ca="1" si="11"/>
        <v>6.711600844159582E-2</v>
      </c>
      <c r="M47" s="23">
        <f t="shared" ca="1" si="9"/>
        <v>0</v>
      </c>
      <c r="N47" s="23">
        <f t="shared" ca="1" si="7"/>
        <v>0</v>
      </c>
      <c r="O47" s="23">
        <f t="shared" ca="1" si="6"/>
        <v>0</v>
      </c>
      <c r="P47" s="23">
        <f t="shared" ca="1" si="5"/>
        <v>0</v>
      </c>
      <c r="Q47" s="23">
        <f t="shared" ca="1" si="4"/>
        <v>0</v>
      </c>
      <c r="R47" s="26"/>
      <c r="S47" s="26"/>
      <c r="T47" s="26"/>
      <c r="U47" s="26"/>
      <c r="V47" s="26"/>
      <c r="W47" s="26"/>
      <c r="X47" s="26"/>
    </row>
    <row r="48" spans="1:24">
      <c r="A48" s="18">
        <v>3</v>
      </c>
      <c r="B48" s="28" t="str">
        <f>IF($A48 &lt;= B$35, ($B$10*C47+$B$11*C48)/EXP($B$6 * $B$3/$B$5),"")</f>
        <v/>
      </c>
      <c r="C48" s="28" t="str">
        <f>IF($A48 &lt;= C$35, ($B$10*D47+$B$11*D48)/EXP($B$6 * $B$3/$B$5),"")</f>
        <v/>
      </c>
      <c r="D48" s="28" t="str">
        <f>IF($A48 &lt;= D$35, ($B$10*E47+$B$11*E48)/EXP($B$6 * $B$3/$B$5),"")</f>
        <v/>
      </c>
      <c r="E48" s="23">
        <f t="shared" ref="E48:F51" ca="1" si="20">IF($A48 &lt;= E$35, ($B$10*F47+$B$11*F48)/EXP($B$6 * $B$3/$B$5),"")</f>
        <v>7.3477013896336505</v>
      </c>
      <c r="F48" s="23">
        <f t="shared" ca="1" si="20"/>
        <v>4.8138546041904728</v>
      </c>
      <c r="G48" s="23">
        <f t="shared" ca="1" si="19"/>
        <v>2.862701483564825</v>
      </c>
      <c r="H48" s="23">
        <f t="shared" ca="1" si="18"/>
        <v>1.4877399296127327</v>
      </c>
      <c r="I48" s="23">
        <f t="shared" ca="1" si="17"/>
        <v>0.63447080570174352</v>
      </c>
      <c r="J48" s="23">
        <f t="shared" ca="1" si="15"/>
        <v>0.19701775796333756</v>
      </c>
      <c r="K48" s="23">
        <f t="shared" ca="1" si="13"/>
        <v>3.3041608369642331E-2</v>
      </c>
      <c r="L48" s="23">
        <f t="shared" ca="1" si="11"/>
        <v>0</v>
      </c>
      <c r="M48" s="23">
        <f t="shared" ca="1" si="9"/>
        <v>0</v>
      </c>
      <c r="N48" s="23">
        <f t="shared" ca="1" si="7"/>
        <v>0</v>
      </c>
      <c r="O48" s="23">
        <f t="shared" ca="1" si="6"/>
        <v>0</v>
      </c>
      <c r="P48" s="23">
        <f t="shared" ca="1" si="5"/>
        <v>0</v>
      </c>
      <c r="Q48" s="23">
        <f t="shared" ca="1" si="4"/>
        <v>0</v>
      </c>
      <c r="R48" s="26"/>
      <c r="S48" s="26"/>
      <c r="T48" s="26"/>
      <c r="U48" s="26"/>
      <c r="V48" s="26"/>
      <c r="W48" s="26"/>
      <c r="X48" s="26"/>
    </row>
    <row r="49" spans="1:24">
      <c r="A49" s="18">
        <v>2</v>
      </c>
      <c r="B49" s="28" t="str">
        <f>IF($A49 &lt;= B$35, ($B$10*C48+$B$11*C49)/EXP($B$6 * $B$3/$B$5),"")</f>
        <v/>
      </c>
      <c r="C49" s="28" t="str">
        <f>IF($A49 &lt;= C$35, ($B$10*D48+$B$11*D49)/EXP($B$6 * $B$3/$B$5),"")</f>
        <v/>
      </c>
      <c r="D49" s="23">
        <f t="shared" ref="D49:E51" ca="1" si="21">IF($A49 &lt;= D$35, ($B$10*E48+$B$11*E49)/EXP($B$6 * $B$3/$B$5),"")</f>
        <v>5.3023788150350546</v>
      </c>
      <c r="E49" s="23">
        <f t="shared" ca="1" si="21"/>
        <v>3.3212300003120494</v>
      </c>
      <c r="F49" s="23">
        <f t="shared" ca="1" si="20"/>
        <v>1.8750776029245009</v>
      </c>
      <c r="G49" s="23">
        <f t="shared" ca="1" si="19"/>
        <v>0.91799112350701795</v>
      </c>
      <c r="H49" s="23">
        <f t="shared" ca="1" si="18"/>
        <v>0.36575144645018176</v>
      </c>
      <c r="I49" s="23">
        <f t="shared" ca="1" si="17"/>
        <v>0.1052460336238224</v>
      </c>
      <c r="J49" s="23">
        <f t="shared" ca="1" si="15"/>
        <v>1.6266579449563875E-2</v>
      </c>
      <c r="K49" s="23">
        <f t="shared" ca="1" si="13"/>
        <v>0</v>
      </c>
      <c r="L49" s="23">
        <f t="shared" ca="1" si="11"/>
        <v>0</v>
      </c>
      <c r="M49" s="23">
        <f t="shared" ca="1" si="9"/>
        <v>0</v>
      </c>
      <c r="N49" s="23">
        <f t="shared" ca="1" si="7"/>
        <v>0</v>
      </c>
      <c r="O49" s="23">
        <f t="shared" ca="1" si="6"/>
        <v>0</v>
      </c>
      <c r="P49" s="23">
        <f t="shared" ca="1" si="5"/>
        <v>0</v>
      </c>
      <c r="Q49" s="23">
        <f t="shared" ca="1" si="4"/>
        <v>0</v>
      </c>
      <c r="R49" s="26"/>
      <c r="S49" s="26"/>
      <c r="T49" s="26"/>
      <c r="U49" s="26"/>
      <c r="V49" s="26"/>
      <c r="W49" s="26"/>
      <c r="X49" s="26"/>
    </row>
    <row r="50" spans="1:24">
      <c r="A50" s="18">
        <v>1</v>
      </c>
      <c r="B50" s="28" t="str">
        <f>IF($A50 &lt;= B$35, ($B$10*C49+$B$11*C50)/EXP($B$6 * $B$3/$B$5),"")</f>
        <v/>
      </c>
      <c r="C50" s="23">
        <f t="shared" ref="B50:D51" ca="1" si="22">IF($A50 &lt;= C$35, ($B$10*D49+$B$11*D50)/EXP($B$6 * $B$3/$B$5),"")</f>
        <v>3.750414491195559</v>
      </c>
      <c r="D50" s="23">
        <f t="shared" ca="1" si="22"/>
        <v>2.2469650819058313</v>
      </c>
      <c r="E50" s="23">
        <f t="shared" ca="1" si="21"/>
        <v>1.2060527452135705</v>
      </c>
      <c r="F50" s="23">
        <f t="shared" ca="1" si="20"/>
        <v>0.55767205091412142</v>
      </c>
      <c r="G50" s="23">
        <f t="shared" ca="1" si="19"/>
        <v>0.20841102608188006</v>
      </c>
      <c r="H50" s="23">
        <f t="shared" ca="1" si="18"/>
        <v>5.5876258512764912E-2</v>
      </c>
      <c r="I50" s="23">
        <f t="shared" ca="1" si="17"/>
        <v>8.0081333822745165E-3</v>
      </c>
      <c r="J50" s="23">
        <f t="shared" ca="1" si="15"/>
        <v>0</v>
      </c>
      <c r="K50" s="23">
        <f t="shared" ca="1" si="13"/>
        <v>0</v>
      </c>
      <c r="L50" s="23">
        <f t="shared" ca="1" si="11"/>
        <v>0</v>
      </c>
      <c r="M50" s="23">
        <f t="shared" ca="1" si="9"/>
        <v>0</v>
      </c>
      <c r="N50" s="23">
        <f t="shared" ca="1" si="7"/>
        <v>0</v>
      </c>
      <c r="O50" s="23">
        <f t="shared" ca="1" si="6"/>
        <v>0</v>
      </c>
      <c r="P50" s="23">
        <f t="shared" ca="1" si="5"/>
        <v>0</v>
      </c>
      <c r="Q50" s="23">
        <f t="shared" ca="1" si="4"/>
        <v>0</v>
      </c>
      <c r="R50" s="26"/>
      <c r="S50" s="26"/>
      <c r="T50" s="26"/>
      <c r="U50" s="26"/>
      <c r="V50" s="26"/>
      <c r="W50" s="26"/>
      <c r="X50" s="26"/>
    </row>
    <row r="51" spans="1:24">
      <c r="A51" s="18">
        <v>0</v>
      </c>
      <c r="B51" s="23">
        <f t="shared" ca="1" si="22"/>
        <v>2.6040771329665637</v>
      </c>
      <c r="C51" s="23">
        <f t="shared" ca="1" si="22"/>
        <v>1.4934655382510746</v>
      </c>
      <c r="D51" s="23">
        <f t="shared" ca="1" si="22"/>
        <v>0.76330556633299396</v>
      </c>
      <c r="E51" s="23">
        <f t="shared" ca="1" si="21"/>
        <v>0.33419739593673542</v>
      </c>
      <c r="F51" s="23">
        <f t="shared" ca="1" si="20"/>
        <v>0.1175734172242906</v>
      </c>
      <c r="G51" s="23">
        <f t="shared" ca="1" si="19"/>
        <v>2.9508458267588761E-2</v>
      </c>
      <c r="H51" s="23">
        <f t="shared" ca="1" si="18"/>
        <v>3.9424514826329323E-3</v>
      </c>
      <c r="I51" s="23">
        <f t="shared" ca="1" si="17"/>
        <v>0</v>
      </c>
      <c r="J51" s="23">
        <f t="shared" ca="1" si="15"/>
        <v>0</v>
      </c>
      <c r="K51" s="23">
        <f t="shared" ca="1" si="13"/>
        <v>0</v>
      </c>
      <c r="L51" s="23">
        <f t="shared" ca="1" si="11"/>
        <v>0</v>
      </c>
      <c r="M51" s="23">
        <f t="shared" ca="1" si="9"/>
        <v>0</v>
      </c>
      <c r="N51" s="23">
        <f t="shared" ca="1" si="7"/>
        <v>0</v>
      </c>
      <c r="O51" s="23">
        <f t="shared" ca="1" si="6"/>
        <v>0</v>
      </c>
      <c r="P51" s="23">
        <f t="shared" ca="1" si="5"/>
        <v>0</v>
      </c>
      <c r="Q51" s="23">
        <f t="shared" ca="1" si="4"/>
        <v>0</v>
      </c>
      <c r="R51" s="26"/>
      <c r="S51" s="26"/>
      <c r="T51" s="26"/>
      <c r="U51" s="26"/>
      <c r="V51" s="26"/>
      <c r="W51" s="26"/>
      <c r="X51" s="26"/>
    </row>
    <row r="56" spans="1:24">
      <c r="M56" s="18" t="s">
        <v>15</v>
      </c>
    </row>
  </sheetData>
  <mergeCells count="2">
    <mergeCell ref="A1:B1"/>
    <mergeCell ref="F1:G1"/>
  </mergeCells>
  <dataValidations disablePrompts="1" count="1">
    <dataValidation type="list" allowBlank="1" showInputMessage="1" showErrorMessage="1" sqref="G2">
      <formula1>"1, -1"</formula1>
    </dataValidation>
  </dataValidations>
  <pageMargins left="0.75" right="0.75" top="1" bottom="1" header="0.5" footer="0.5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1"/>
  <sheetViews>
    <sheetView zoomScale="150" zoomScaleNormal="150" zoomScalePageLayoutView="150" workbookViewId="0">
      <selection activeCell="K60" sqref="K60"/>
    </sheetView>
  </sheetViews>
  <sheetFormatPr baseColWidth="10" defaultColWidth="8.83203125" defaultRowHeight="12" x14ac:dyDescent="0"/>
  <cols>
    <col min="1" max="1" width="10.5" style="29" bestFit="1" customWidth="1"/>
    <col min="2" max="6" width="8.83203125" style="29"/>
    <col min="7" max="7" width="10.33203125" style="29" bestFit="1" customWidth="1"/>
    <col min="8" max="8" width="8.83203125" style="29"/>
    <col min="9" max="9" width="10.33203125" style="29" bestFit="1" customWidth="1"/>
    <col min="10" max="16384" width="8.83203125" style="29"/>
  </cols>
  <sheetData>
    <row r="1" spans="1:17" ht="13" thickBot="1">
      <c r="A1" s="63" t="s">
        <v>0</v>
      </c>
      <c r="B1" s="64"/>
      <c r="E1" s="63" t="s">
        <v>17</v>
      </c>
      <c r="F1" s="64"/>
      <c r="I1" s="63" t="s">
        <v>1</v>
      </c>
      <c r="J1" s="64"/>
    </row>
    <row r="2" spans="1:17" ht="13" thickBot="1">
      <c r="A2" s="1" t="s">
        <v>2</v>
      </c>
      <c r="B2" s="2">
        <v>100</v>
      </c>
      <c r="E2" s="30" t="s">
        <v>18</v>
      </c>
      <c r="F2" s="31">
        <v>15</v>
      </c>
      <c r="I2" s="32" t="s">
        <v>11</v>
      </c>
      <c r="J2" s="14">
        <v>1</v>
      </c>
    </row>
    <row r="3" spans="1:17" ht="14">
      <c r="A3" s="3" t="s">
        <v>4</v>
      </c>
      <c r="B3" s="4">
        <v>0.25</v>
      </c>
      <c r="D3" s="33"/>
      <c r="I3" s="34" t="s">
        <v>3</v>
      </c>
      <c r="J3" s="6">
        <v>110</v>
      </c>
    </row>
    <row r="4" spans="1:17" ht="14">
      <c r="A4" s="3" t="s">
        <v>5</v>
      </c>
      <c r="B4" s="5">
        <v>0.3</v>
      </c>
      <c r="D4" s="33"/>
      <c r="I4" s="34" t="s">
        <v>18</v>
      </c>
      <c r="J4" s="6">
        <v>10</v>
      </c>
    </row>
    <row r="5" spans="1:17" ht="13" thickBot="1">
      <c r="A5" s="3" t="s">
        <v>6</v>
      </c>
      <c r="B5" s="6">
        <v>15</v>
      </c>
      <c r="D5" s="35"/>
      <c r="G5" s="36"/>
      <c r="H5" s="36"/>
      <c r="I5" s="37" t="s">
        <v>19</v>
      </c>
      <c r="J5" s="38" t="s">
        <v>34</v>
      </c>
    </row>
    <row r="6" spans="1:17" ht="14">
      <c r="A6" s="3" t="s">
        <v>12</v>
      </c>
      <c r="B6" s="15">
        <v>0.02</v>
      </c>
      <c r="D6" s="35"/>
    </row>
    <row r="7" spans="1:17" ht="15" thickBot="1">
      <c r="A7" s="16" t="s">
        <v>13</v>
      </c>
      <c r="B7" s="17">
        <v>0.01</v>
      </c>
    </row>
    <row r="8" spans="1:17">
      <c r="A8" s="7" t="s">
        <v>7</v>
      </c>
      <c r="B8" s="8">
        <f>EXP(B4*SQRT(B3/B5))</f>
        <v>1.0394896104013376</v>
      </c>
    </row>
    <row r="9" spans="1:17">
      <c r="A9" s="9" t="s">
        <v>8</v>
      </c>
      <c r="B9" s="10">
        <f>1/B8</f>
        <v>0.96201057710803761</v>
      </c>
      <c r="Q9" s="29">
        <f>$B$2 * ($B$8 ^ (15)) * ($B$9 ^ (-15+Q25))</f>
        <v>178.77315075823688</v>
      </c>
    </row>
    <row r="10" spans="1:17">
      <c r="A10" s="9" t="s">
        <v>9</v>
      </c>
      <c r="B10" s="11">
        <f>(EXP((B6 - B7) * B3/B5) - B9) / (B8 - B9)</f>
        <v>0.49247005062451049</v>
      </c>
      <c r="D10" s="39"/>
      <c r="F10" s="36"/>
      <c r="G10" s="36"/>
      <c r="P10" s="29">
        <f>$B$2 * ($B$8 ^ (14)) * ($B$9 ^ (-14+P25))</f>
        <v>171.98166193235366</v>
      </c>
      <c r="Q10" s="29">
        <f>$B$2 * ($B$8 ^ (14)) * ($B$9 ^ (-14+Q25))</f>
        <v>165.44817784754298</v>
      </c>
    </row>
    <row r="11" spans="1:17" ht="13" thickBot="1">
      <c r="A11" s="12" t="s">
        <v>10</v>
      </c>
      <c r="B11" s="13">
        <f>1 - B10</f>
        <v>0.50752994937548945</v>
      </c>
      <c r="D11" s="39"/>
      <c r="F11" s="36"/>
      <c r="G11" s="36"/>
      <c r="O11" s="29">
        <f>$B$2 * ($B$8 ^ (13)) * ($B$9 ^ (-13+O25))</f>
        <v>165.44817784754298</v>
      </c>
      <c r="P11" s="29">
        <f t="shared" ref="P11:Q11" si="0">$B$2 * ($B$8 ^ (13)) * ($B$9 ^ (-13+P25))</f>
        <v>159.16289705258808</v>
      </c>
      <c r="Q11" s="29">
        <f t="shared" si="0"/>
        <v>153.11639044774742</v>
      </c>
    </row>
    <row r="12" spans="1:17" ht="13" thickBot="1">
      <c r="N12" s="29">
        <f>$B$2 * ($B$8 ^ (12)) * ($B$9 ^ (-12+N25))</f>
        <v>159.16289705258805</v>
      </c>
      <c r="O12" s="29">
        <f t="shared" ref="O12:Q12" si="1">$B$2 * ($B$8 ^ (12)) * ($B$9 ^ (-12+O25))</f>
        <v>153.11639044774742</v>
      </c>
      <c r="P12" s="29">
        <f t="shared" si="1"/>
        <v>147.29958713933709</v>
      </c>
      <c r="Q12" s="29">
        <f t="shared" si="1"/>
        <v>141.70376083168935</v>
      </c>
    </row>
    <row r="13" spans="1:17" ht="13" thickBot="1">
      <c r="A13" s="40"/>
      <c r="B13" s="65" t="s">
        <v>20</v>
      </c>
      <c r="C13" s="66"/>
      <c r="D13" s="41"/>
      <c r="E13" s="41"/>
      <c r="F13" s="41"/>
      <c r="G13" s="41"/>
      <c r="H13" s="41"/>
      <c r="I13" s="41"/>
      <c r="J13" s="41"/>
      <c r="K13" s="41"/>
      <c r="L13" s="42"/>
      <c r="M13" s="53">
        <f>$B$2 * ($B$8 ^ (11)) * ($B$9 ^ (-11+M25))</f>
        <v>153.11639044774745</v>
      </c>
      <c r="N13" s="53">
        <f t="shared" ref="N13:Q13" si="2">$B$2 * ($B$8 ^ (11)) * ($B$9 ^ (-11+N25))</f>
        <v>147.29958713933715</v>
      </c>
      <c r="O13" s="53">
        <f t="shared" si="2"/>
        <v>141.70376083168941</v>
      </c>
      <c r="P13" s="53">
        <f t="shared" si="2"/>
        <v>136.32051673607285</v>
      </c>
      <c r="Q13" s="53">
        <f t="shared" si="2"/>
        <v>131.14177897693534</v>
      </c>
    </row>
    <row r="14" spans="1:17">
      <c r="A14" s="40"/>
      <c r="B14" s="43"/>
      <c r="C14" s="44"/>
      <c r="D14" s="44"/>
      <c r="E14" s="44"/>
      <c r="F14" s="44"/>
      <c r="G14" s="44"/>
      <c r="H14" s="44"/>
      <c r="I14" s="44"/>
      <c r="J14" s="44"/>
      <c r="K14" s="44"/>
      <c r="L14" s="52">
        <f>$B$2 * ($B$8 ^ (10)) * ($B$9 ^ (-10+L25))</f>
        <v>147.29958713933712</v>
      </c>
      <c r="M14" s="52">
        <f t="shared" ref="M14:Q14" si="3">$B$2 * ($B$8 ^ (10)) * ($B$9 ^ (-10+M25))</f>
        <v>141.70376083168938</v>
      </c>
      <c r="N14" s="52">
        <f t="shared" si="3"/>
        <v>136.32051673607282</v>
      </c>
      <c r="O14" s="52">
        <f t="shared" si="3"/>
        <v>131.14177897693531</v>
      </c>
      <c r="P14" s="52">
        <f t="shared" si="3"/>
        <v>126.15977847657626</v>
      </c>
      <c r="Q14" s="52">
        <f t="shared" si="3"/>
        <v>121.36704130007331</v>
      </c>
    </row>
    <row r="15" spans="1:17">
      <c r="A15" s="40"/>
      <c r="B15" s="43"/>
      <c r="C15" s="44"/>
      <c r="D15" s="44"/>
      <c r="E15" s="44"/>
      <c r="F15" s="44"/>
      <c r="G15" s="44"/>
      <c r="H15" s="44"/>
      <c r="I15" s="44"/>
      <c r="J15" s="44"/>
      <c r="K15" s="51">
        <f>$B$2 * ($B$8 ^ (9)) * ($B$9 ^ (-9+K25))</f>
        <v>141.70376083168941</v>
      </c>
      <c r="L15" s="51">
        <f t="shared" ref="L15:Q15" si="4">$B$2 * ($B$8 ^ (9)) * ($B$9 ^ (-9+L25))</f>
        <v>136.32051673607288</v>
      </c>
      <c r="M15" s="51">
        <f t="shared" si="4"/>
        <v>131.14177897693534</v>
      </c>
      <c r="N15" s="51">
        <f t="shared" si="4"/>
        <v>126.15977847657629</v>
      </c>
      <c r="O15" s="51">
        <f t="shared" si="4"/>
        <v>121.36704130007334</v>
      </c>
      <c r="P15" s="51">
        <f t="shared" si="4"/>
        <v>116.75637744297859</v>
      </c>
      <c r="Q15" s="51">
        <f t="shared" si="4"/>
        <v>112.3208700449637</v>
      </c>
    </row>
    <row r="16" spans="1:17">
      <c r="A16" s="40"/>
      <c r="B16" s="43"/>
      <c r="C16" s="44"/>
      <c r="D16" s="44"/>
      <c r="E16" s="44"/>
      <c r="F16" s="44"/>
      <c r="G16" s="44"/>
      <c r="H16" s="44"/>
      <c r="I16" s="44"/>
      <c r="J16" s="51">
        <f>$B$2 * ($B$8 ^ (8)) * ($B$9 ^ (-8+J25))</f>
        <v>136.32051673607288</v>
      </c>
      <c r="K16" s="51">
        <f t="shared" ref="K16:Q16" si="5">$B$2 * ($B$8 ^ (8)) * ($B$9 ^ (-8+K25))</f>
        <v>131.14177897693537</v>
      </c>
      <c r="L16" s="51">
        <f t="shared" si="5"/>
        <v>126.15977847657631</v>
      </c>
      <c r="M16" s="51">
        <f t="shared" si="5"/>
        <v>121.36704130007335</v>
      </c>
      <c r="N16" s="51">
        <f t="shared" si="5"/>
        <v>116.7563774429786</v>
      </c>
      <c r="O16" s="51">
        <f t="shared" si="5"/>
        <v>112.32087004496371</v>
      </c>
      <c r="P16" s="51">
        <f t="shared" si="5"/>
        <v>108.05386501323242</v>
      </c>
      <c r="Q16" s="51">
        <f t="shared" si="5"/>
        <v>103.94896104013372</v>
      </c>
    </row>
    <row r="17" spans="1:17">
      <c r="A17" s="40"/>
      <c r="B17" s="43"/>
      <c r="C17" s="44"/>
      <c r="D17" s="44"/>
      <c r="E17" s="44"/>
      <c r="F17" s="44"/>
      <c r="G17" s="44"/>
      <c r="H17" s="44"/>
      <c r="I17" s="51">
        <f>$B$2 * ($B$8 ^ (7)) * ($B$9 ^ (I25-7))</f>
        <v>131.14177897693537</v>
      </c>
      <c r="J17" s="51">
        <f t="shared" ref="J17:Q17" si="6">$B$2 * ($B$8 ^ (7)) * ($B$9 ^ (J25-7))</f>
        <v>126.15977847657631</v>
      </c>
      <c r="K17" s="51">
        <f t="shared" si="6"/>
        <v>121.36704130007335</v>
      </c>
      <c r="L17" s="51">
        <f t="shared" si="6"/>
        <v>116.7563774429786</v>
      </c>
      <c r="M17" s="51">
        <f t="shared" si="6"/>
        <v>112.32087004496371</v>
      </c>
      <c r="N17" s="51">
        <f t="shared" si="6"/>
        <v>108.05386501323244</v>
      </c>
      <c r="O17" s="51">
        <f t="shared" si="6"/>
        <v>103.94896104013372</v>
      </c>
      <c r="P17" s="51">
        <f t="shared" si="6"/>
        <v>99.999999999999957</v>
      </c>
      <c r="Q17" s="51">
        <f t="shared" si="6"/>
        <v>96.201057710803724</v>
      </c>
    </row>
    <row r="18" spans="1:17">
      <c r="A18" s="40"/>
      <c r="B18" s="43"/>
      <c r="C18" s="44"/>
      <c r="D18" s="44"/>
      <c r="E18" s="44"/>
      <c r="F18" s="44"/>
      <c r="G18" s="44"/>
      <c r="H18" s="51">
        <f>$B$2 * ($B$8 ^ (6)) * ($B$9 ^ (H25-6))</f>
        <v>126.15977847657631</v>
      </c>
      <c r="I18" s="51">
        <f t="shared" ref="I18:Q18" si="7">$B$2 * ($B$8 ^ (6)) * ($B$9 ^ (I25-6))</f>
        <v>121.36704130007335</v>
      </c>
      <c r="J18" s="51">
        <f t="shared" si="7"/>
        <v>116.7563774429786</v>
      </c>
      <c r="K18" s="51">
        <f t="shared" si="7"/>
        <v>112.3208700449637</v>
      </c>
      <c r="L18" s="51">
        <f t="shared" si="7"/>
        <v>108.05386501323244</v>
      </c>
      <c r="M18" s="51">
        <f t="shared" si="7"/>
        <v>103.94896104013372</v>
      </c>
      <c r="N18" s="51">
        <f t="shared" si="7"/>
        <v>99.999999999999957</v>
      </c>
      <c r="O18" s="51">
        <f t="shared" si="7"/>
        <v>96.201057710803724</v>
      </c>
      <c r="P18" s="51">
        <f t="shared" si="7"/>
        <v>92.546435046773922</v>
      </c>
      <c r="Q18" s="51">
        <f t="shared" si="7"/>
        <v>89.030649388638494</v>
      </c>
    </row>
    <row r="19" spans="1:17">
      <c r="A19" s="40"/>
      <c r="B19" s="43"/>
      <c r="C19" s="44"/>
      <c r="D19" s="44"/>
      <c r="E19" s="44"/>
      <c r="F19" s="44"/>
      <c r="G19" s="51">
        <f>$B$2 * ($B$8 ^ (5)) * ($B$9 ^ (G25-5))</f>
        <v>121.36704130007337</v>
      </c>
      <c r="H19" s="51">
        <f t="shared" ref="H19:Q19" si="8">$B$2 * ($B$8 ^ (5)) * ($B$9 ^ (H25-5))</f>
        <v>116.75637744297862</v>
      </c>
      <c r="I19" s="51">
        <f t="shared" si="8"/>
        <v>112.32087004496373</v>
      </c>
      <c r="J19" s="51">
        <f t="shared" si="8"/>
        <v>108.05386501323244</v>
      </c>
      <c r="K19" s="51">
        <f t="shared" si="8"/>
        <v>103.94896104013374</v>
      </c>
      <c r="L19" s="51">
        <f t="shared" si="8"/>
        <v>99.999999999999972</v>
      </c>
      <c r="M19" s="51">
        <f t="shared" si="8"/>
        <v>96.201057710803724</v>
      </c>
      <c r="N19" s="51">
        <f t="shared" si="8"/>
        <v>92.546435046773937</v>
      </c>
      <c r="O19" s="51">
        <f t="shared" si="8"/>
        <v>89.030649388638508</v>
      </c>
      <c r="P19" s="51">
        <f t="shared" si="8"/>
        <v>85.648426398667482</v>
      </c>
      <c r="Q19" s="51">
        <f t="shared" si="8"/>
        <v>82.394692108177381</v>
      </c>
    </row>
    <row r="20" spans="1:17">
      <c r="A20" s="40"/>
      <c r="B20" s="43"/>
      <c r="C20" s="44"/>
      <c r="D20" s="44"/>
      <c r="E20" s="44"/>
      <c r="F20" s="51">
        <f>$B$2 * ($B$8 ^ (4)) * ($B$9 ^ (F25-4))</f>
        <v>116.75637744297862</v>
      </c>
      <c r="G20" s="51">
        <f t="shared" ref="G20:Q20" si="9">$B$2 * ($B$8 ^ (4)) * ($B$9 ^ (G25-4))</f>
        <v>112.32087004496373</v>
      </c>
      <c r="H20" s="51">
        <f t="shared" si="9"/>
        <v>108.05386501323244</v>
      </c>
      <c r="I20" s="51">
        <f t="shared" si="9"/>
        <v>103.94896104013374</v>
      </c>
      <c r="J20" s="51">
        <f t="shared" si="9"/>
        <v>99.999999999999972</v>
      </c>
      <c r="K20" s="51">
        <f t="shared" si="9"/>
        <v>96.201057710803738</v>
      </c>
      <c r="L20" s="51">
        <f t="shared" si="9"/>
        <v>92.546435046773937</v>
      </c>
      <c r="M20" s="51">
        <f t="shared" si="9"/>
        <v>89.030649388638508</v>
      </c>
      <c r="N20" s="51">
        <f t="shared" si="9"/>
        <v>85.648426398667482</v>
      </c>
      <c r="O20" s="51">
        <f t="shared" si="9"/>
        <v>82.394692108177395</v>
      </c>
      <c r="P20" s="51">
        <f t="shared" si="9"/>
        <v>79.264565305626803</v>
      </c>
      <c r="Q20" s="51">
        <f t="shared" si="9"/>
        <v>76.253350213883778</v>
      </c>
    </row>
    <row r="21" spans="1:17">
      <c r="A21" s="40"/>
      <c r="B21" s="43"/>
      <c r="C21" s="44"/>
      <c r="D21" s="44"/>
      <c r="E21" s="51">
        <f>$B$2 * ($B$8 ^ (3)) * ($B$9 ^ (E25-3))</f>
        <v>112.32087004496374</v>
      </c>
      <c r="F21" s="51">
        <f t="shared" ref="F21:Q21" si="10">$B$2 * ($B$8 ^ (3)) * ($B$9 ^ (F25-3))</f>
        <v>108.05386501323247</v>
      </c>
      <c r="G21" s="51">
        <f t="shared" si="10"/>
        <v>103.94896104013375</v>
      </c>
      <c r="H21" s="51">
        <f t="shared" si="10"/>
        <v>99.999999999999986</v>
      </c>
      <c r="I21" s="51">
        <f t="shared" si="10"/>
        <v>96.201057710803752</v>
      </c>
      <c r="J21" s="51">
        <f t="shared" si="10"/>
        <v>92.546435046773951</v>
      </c>
      <c r="K21" s="51">
        <f t="shared" si="10"/>
        <v>89.030649388638523</v>
      </c>
      <c r="L21" s="51">
        <f t="shared" si="10"/>
        <v>85.648426398667496</v>
      </c>
      <c r="M21" s="51">
        <f t="shared" si="10"/>
        <v>82.394692108177409</v>
      </c>
      <c r="N21" s="51">
        <f t="shared" si="10"/>
        <v>79.264565305626817</v>
      </c>
      <c r="O21" s="51">
        <f t="shared" si="10"/>
        <v>76.253350213883778</v>
      </c>
      <c r="P21" s="51">
        <f t="shared" si="10"/>
        <v>73.356529445679641</v>
      </c>
      <c r="Q21" s="51">
        <f t="shared" si="10"/>
        <v>70.56975722668102</v>
      </c>
    </row>
    <row r="22" spans="1:17">
      <c r="A22" s="40"/>
      <c r="B22" s="43"/>
      <c r="C22" s="44"/>
      <c r="D22" s="51">
        <f>$B$2 * ($B$8 ^ (2)) * ($B$9 ^ (D25-2))</f>
        <v>108.05386501323247</v>
      </c>
      <c r="E22" s="51">
        <f t="shared" ref="E22:Q22" si="11">$B$2 * ($B$8 ^ (2)) * ($B$9 ^ (E25-2))</f>
        <v>103.94896104013377</v>
      </c>
      <c r="F22" s="51">
        <f t="shared" si="11"/>
        <v>100</v>
      </c>
      <c r="G22" s="51">
        <f t="shared" si="11"/>
        <v>96.201057710803752</v>
      </c>
      <c r="H22" s="51">
        <f t="shared" si="11"/>
        <v>92.546435046773951</v>
      </c>
      <c r="I22" s="51">
        <f t="shared" si="11"/>
        <v>89.030649388638523</v>
      </c>
      <c r="J22" s="51">
        <f t="shared" si="11"/>
        <v>85.648426398667496</v>
      </c>
      <c r="K22" s="51">
        <f t="shared" si="11"/>
        <v>82.394692108177409</v>
      </c>
      <c r="L22" s="51">
        <f t="shared" si="11"/>
        <v>79.264565305626817</v>
      </c>
      <c r="M22" s="51">
        <f t="shared" si="11"/>
        <v>76.253350213883792</v>
      </c>
      <c r="N22" s="51">
        <f t="shared" si="11"/>
        <v>73.356529445679641</v>
      </c>
      <c r="O22" s="51">
        <f t="shared" si="11"/>
        <v>70.569757226681034</v>
      </c>
      <c r="P22" s="51">
        <f t="shared" si="11"/>
        <v>67.88885287601353</v>
      </c>
      <c r="Q22" s="51">
        <f t="shared" si="11"/>
        <v>65.309794534456429</v>
      </c>
    </row>
    <row r="23" spans="1:17">
      <c r="A23" s="40"/>
      <c r="B23" s="43"/>
      <c r="C23" s="51">
        <f>$B$2 * ($B$8 ^ (1)) * ($B$9 ^ (C25-1))</f>
        <v>103.94896104013375</v>
      </c>
      <c r="D23" s="51">
        <f t="shared" ref="D23:Q23" si="12">$B$2 * ($B$8 ^ (1)) * ($B$9 ^ (D25-1))</f>
        <v>99.999999999999986</v>
      </c>
      <c r="E23" s="51">
        <f t="shared" si="12"/>
        <v>96.201057710803752</v>
      </c>
      <c r="F23" s="51">
        <f t="shared" si="12"/>
        <v>92.546435046773937</v>
      </c>
      <c r="G23" s="51">
        <f t="shared" si="12"/>
        <v>89.030649388638523</v>
      </c>
      <c r="H23" s="51">
        <f t="shared" si="12"/>
        <v>85.648426398667496</v>
      </c>
      <c r="I23" s="51">
        <f t="shared" si="12"/>
        <v>82.394692108177395</v>
      </c>
      <c r="J23" s="51">
        <f t="shared" si="12"/>
        <v>79.264565305626817</v>
      </c>
      <c r="K23" s="51">
        <f t="shared" si="12"/>
        <v>76.253350213883792</v>
      </c>
      <c r="L23" s="51">
        <f t="shared" si="12"/>
        <v>73.356529445679655</v>
      </c>
      <c r="M23" s="51">
        <f>$B$2 * ($B$8 ^ (1)) * ($B$9 ^ (M25-1))</f>
        <v>70.56975722668102</v>
      </c>
      <c r="N23" s="51">
        <f t="shared" si="12"/>
        <v>67.888852876013516</v>
      </c>
      <c r="O23" s="51">
        <f t="shared" si="12"/>
        <v>65.309794534456429</v>
      </c>
      <c r="P23" s="51">
        <f t="shared" si="12"/>
        <v>62.828713130899786</v>
      </c>
      <c r="Q23" s="51">
        <f t="shared" si="12"/>
        <v>60.441886578012237</v>
      </c>
    </row>
    <row r="24" spans="1:17">
      <c r="A24" s="40"/>
      <c r="B24" s="50">
        <f>$B$2 * ($B$8 ^ (0)) * ($B$9 ^ (B25))</f>
        <v>100</v>
      </c>
      <c r="C24" s="50">
        <f t="shared" ref="C24:Q24" si="13">$B$2 * ($B$8 ^ (0)) * ($B$9 ^ (C25))</f>
        <v>96.201057710803767</v>
      </c>
      <c r="D24" s="50">
        <f t="shared" si="13"/>
        <v>92.546435046773951</v>
      </c>
      <c r="E24" s="50">
        <f t="shared" si="13"/>
        <v>89.030649388638523</v>
      </c>
      <c r="F24" s="50">
        <f t="shared" si="13"/>
        <v>85.64842639866751</v>
      </c>
      <c r="G24" s="50">
        <f t="shared" si="13"/>
        <v>82.394692108177409</v>
      </c>
      <c r="H24" s="50">
        <f t="shared" si="13"/>
        <v>79.264565305626817</v>
      </c>
      <c r="I24" s="50">
        <f t="shared" si="13"/>
        <v>76.253350213883792</v>
      </c>
      <c r="J24" s="50">
        <f t="shared" si="13"/>
        <v>73.356529445679655</v>
      </c>
      <c r="K24" s="50">
        <f t="shared" si="13"/>
        <v>70.569757226681034</v>
      </c>
      <c r="L24" s="50">
        <f t="shared" si="13"/>
        <v>67.88885287601353</v>
      </c>
      <c r="M24" s="50">
        <f t="shared" si="13"/>
        <v>65.309794534456429</v>
      </c>
      <c r="N24" s="50">
        <f t="shared" si="13"/>
        <v>62.828713130899793</v>
      </c>
      <c r="O24" s="50">
        <f t="shared" si="13"/>
        <v>60.441886578012252</v>
      </c>
      <c r="P24" s="50">
        <f t="shared" si="13"/>
        <v>58.145734188412113</v>
      </c>
      <c r="Q24" s="50">
        <f t="shared" si="13"/>
        <v>55.936811302964898</v>
      </c>
    </row>
    <row r="25" spans="1:17">
      <c r="A25" s="40"/>
      <c r="B25" s="43">
        <v>0</v>
      </c>
      <c r="C25" s="44">
        <v>1</v>
      </c>
      <c r="D25" s="44">
        <v>2</v>
      </c>
      <c r="E25" s="44">
        <v>3</v>
      </c>
      <c r="F25" s="44">
        <v>4</v>
      </c>
      <c r="G25" s="44">
        <v>5</v>
      </c>
      <c r="H25" s="44">
        <v>6</v>
      </c>
      <c r="I25" s="44">
        <v>7</v>
      </c>
      <c r="J25" s="44">
        <v>8</v>
      </c>
      <c r="K25" s="44">
        <v>9</v>
      </c>
      <c r="L25" s="45">
        <v>10</v>
      </c>
      <c r="M25" s="45">
        <v>11</v>
      </c>
      <c r="N25" s="45">
        <v>12</v>
      </c>
      <c r="O25" s="45">
        <v>13</v>
      </c>
      <c r="P25" s="45">
        <v>14</v>
      </c>
      <c r="Q25" s="29">
        <v>15</v>
      </c>
    </row>
    <row r="26" spans="1:17" ht="13" thickBot="1">
      <c r="A26" s="46"/>
      <c r="B26" s="47" t="s">
        <v>21</v>
      </c>
      <c r="C26" s="48" t="s">
        <v>22</v>
      </c>
      <c r="D26" s="48" t="s">
        <v>23</v>
      </c>
      <c r="E26" s="48" t="s">
        <v>24</v>
      </c>
      <c r="F26" s="48" t="s">
        <v>25</v>
      </c>
      <c r="G26" s="48" t="s">
        <v>26</v>
      </c>
      <c r="H26" s="48" t="s">
        <v>27</v>
      </c>
      <c r="I26" s="48" t="s">
        <v>28</v>
      </c>
      <c r="J26" s="48" t="s">
        <v>29</v>
      </c>
      <c r="K26" s="48" t="s">
        <v>30</v>
      </c>
      <c r="L26" s="49" t="s">
        <v>31</v>
      </c>
      <c r="M26" s="49" t="s">
        <v>35</v>
      </c>
      <c r="N26" s="49" t="s">
        <v>36</v>
      </c>
      <c r="O26" s="49" t="s">
        <v>37</v>
      </c>
      <c r="P26" s="49" t="s">
        <v>38</v>
      </c>
      <c r="Q26" s="49" t="s">
        <v>39</v>
      </c>
    </row>
    <row r="31" spans="1:17">
      <c r="Q31" s="54">
        <f t="shared" ref="Q31:Q45" si="14">Q9</f>
        <v>178.77315075823688</v>
      </c>
    </row>
    <row r="32" spans="1:17">
      <c r="P32" s="29">
        <f>($B$10 *Q31+ $B$11 *Q32)</f>
        <v>172.01032793144265</v>
      </c>
      <c r="Q32" s="54">
        <f t="shared" si="14"/>
        <v>165.44817784754298</v>
      </c>
    </row>
    <row r="33" spans="1:17">
      <c r="O33" s="29">
        <f t="shared" ref="N33:P45" si="15">($B$10 *P32+ $B$11 *P33)</f>
        <v>165.50333643274561</v>
      </c>
      <c r="P33" s="29">
        <f t="shared" si="15"/>
        <v>159.18942641281541</v>
      </c>
      <c r="Q33" s="54">
        <f t="shared" si="14"/>
        <v>153.11639044774742</v>
      </c>
    </row>
    <row r="34" spans="1:17" ht="13" thickBot="1">
      <c r="N34" s="29">
        <f t="shared" si="15"/>
        <v>159.24249839979277</v>
      </c>
      <c r="O34" s="29">
        <f t="shared" si="15"/>
        <v>153.16743775197469</v>
      </c>
      <c r="P34" s="29">
        <f t="shared" si="15"/>
        <v>147.32413911646825</v>
      </c>
      <c r="Q34" s="54">
        <f t="shared" si="14"/>
        <v>141.70376083168935</v>
      </c>
    </row>
    <row r="35" spans="1:17" ht="13" thickBot="1">
      <c r="A35" s="40"/>
      <c r="B35" s="65" t="s">
        <v>32</v>
      </c>
      <c r="C35" s="66"/>
      <c r="D35" s="41"/>
      <c r="E35" s="41"/>
      <c r="F35" s="41"/>
      <c r="G35" s="41"/>
      <c r="H35" s="41"/>
      <c r="I35" s="41"/>
      <c r="J35" s="41"/>
      <c r="K35" s="41"/>
      <c r="L35" s="42"/>
      <c r="M35" s="29">
        <f t="shared" ref="M35:O35" si="16">($B$10 *N34+ $B$11 *N35)</f>
        <v>153.21850207480634</v>
      </c>
      <c r="N35" s="29">
        <f t="shared" si="16"/>
        <v>147.37325534842427</v>
      </c>
      <c r="O35" s="29">
        <f t="shared" si="16"/>
        <v>141.75100329193918</v>
      </c>
      <c r="P35" s="29">
        <f t="shared" si="15"/>
        <v>136.34323871564118</v>
      </c>
      <c r="Q35" s="54">
        <f t="shared" si="14"/>
        <v>131.14177897693534</v>
      </c>
    </row>
    <row r="36" spans="1:17">
      <c r="A36" s="40"/>
      <c r="B36" s="43"/>
      <c r="C36" s="44"/>
      <c r="D36" s="44"/>
      <c r="E36" s="44"/>
      <c r="F36" s="44"/>
      <c r="G36" s="44"/>
      <c r="H36" s="44"/>
      <c r="I36" s="44"/>
      <c r="J36" s="44"/>
      <c r="K36" s="44"/>
      <c r="L36" s="29">
        <f t="shared" ref="L36:O36" si="17">($B$10 *M35+ $B$11 *M36)</f>
        <v>147.42238795518659</v>
      </c>
      <c r="M36" s="29">
        <f t="shared" si="17"/>
        <v>141.79826150230065</v>
      </c>
      <c r="N36" s="29">
        <f t="shared" si="17"/>
        <v>136.38869403734577</v>
      </c>
      <c r="O36" s="29">
        <f t="shared" si="17"/>
        <v>131.18550018972491</v>
      </c>
      <c r="P36" s="29">
        <f t="shared" si="15"/>
        <v>126.18080685863886</v>
      </c>
      <c r="Q36" s="54">
        <f t="shared" si="14"/>
        <v>121.36704130007331</v>
      </c>
    </row>
    <row r="37" spans="1:17">
      <c r="A37" s="40"/>
      <c r="B37" s="43"/>
      <c r="C37" s="44"/>
      <c r="D37" s="44"/>
      <c r="E37" s="44"/>
      <c r="F37" s="44"/>
      <c r="G37" s="44"/>
      <c r="H37" s="44"/>
      <c r="I37" s="44"/>
      <c r="J37" s="44"/>
      <c r="K37" s="29">
        <f t="shared" ref="K37:O37" si="18">($B$10 *L36+ $B$11 *L37)</f>
        <v>141.84553546802462</v>
      </c>
      <c r="L37" s="29">
        <f t="shared" si="18"/>
        <v>136.43416451334988</v>
      </c>
      <c r="M37" s="29">
        <f t="shared" si="18"/>
        <v>131.22923597868134</v>
      </c>
      <c r="N37" s="29">
        <f t="shared" si="18"/>
        <v>126.22287413841551</v>
      </c>
      <c r="O37" s="29">
        <f t="shared" si="18"/>
        <v>121.40750372386933</v>
      </c>
      <c r="P37" s="29">
        <f t="shared" si="15"/>
        <v>116.77583846092551</v>
      </c>
      <c r="Q37" s="54">
        <f t="shared" si="14"/>
        <v>112.3208700449637</v>
      </c>
    </row>
    <row r="38" spans="1:17">
      <c r="A38" s="40"/>
      <c r="B38" s="43"/>
      <c r="C38" s="44"/>
      <c r="D38" s="44"/>
      <c r="E38" s="44"/>
      <c r="F38" s="44"/>
      <c r="G38" s="44"/>
      <c r="H38" s="44"/>
      <c r="I38" s="44"/>
      <c r="J38" s="29">
        <f t="shared" ref="J38:O38" si="19">($B$10 *K37+ $B$11 *K38)</f>
        <v>136.4796501487057</v>
      </c>
      <c r="K38" s="29">
        <f t="shared" si="19"/>
        <v>131.27298634866412</v>
      </c>
      <c r="L38" s="29">
        <f t="shared" si="19"/>
        <v>126.26495544295608</v>
      </c>
      <c r="M38" s="29">
        <f t="shared" si="19"/>
        <v>121.44797963738807</v>
      </c>
      <c r="N38" s="29">
        <f t="shared" si="19"/>
        <v>116.81477022867996</v>
      </c>
      <c r="O38" s="29">
        <f t="shared" si="19"/>
        <v>112.35831657572039</v>
      </c>
      <c r="P38" s="29">
        <f t="shared" si="15"/>
        <v>108.07187549156612</v>
      </c>
      <c r="Q38" s="54">
        <f t="shared" si="14"/>
        <v>103.94896104013372</v>
      </c>
    </row>
    <row r="39" spans="1:17">
      <c r="A39" s="40"/>
      <c r="B39" s="43"/>
      <c r="C39" s="44"/>
      <c r="D39" s="44"/>
      <c r="E39" s="44"/>
      <c r="F39" s="44"/>
      <c r="G39" s="44"/>
      <c r="H39" s="44"/>
      <c r="I39" s="29">
        <f t="shared" ref="I39:O39" si="20">($B$10 *J38+ $B$11 *J39)</f>
        <v>131.31675130453442</v>
      </c>
      <c r="J39" s="29">
        <f t="shared" si="20"/>
        <v>126.30705077693628</v>
      </c>
      <c r="K39" s="29">
        <f t="shared" si="20"/>
        <v>121.48846904512692</v>
      </c>
      <c r="L39" s="29">
        <f t="shared" si="20"/>
        <v>116.85371497585344</v>
      </c>
      <c r="M39" s="29">
        <f t="shared" si="20"/>
        <v>112.39577559073462</v>
      </c>
      <c r="N39" s="29">
        <f t="shared" si="20"/>
        <v>108.10790545472355</v>
      </c>
      <c r="O39" s="29">
        <f t="shared" si="20"/>
        <v>103.98361646939776</v>
      </c>
      <c r="P39" s="29">
        <f t="shared" si="15"/>
        <v>100.01666805563268</v>
      </c>
      <c r="Q39" s="54">
        <f t="shared" si="14"/>
        <v>96.201057710803724</v>
      </c>
    </row>
    <row r="40" spans="1:17">
      <c r="A40" s="40"/>
      <c r="B40" s="43"/>
      <c r="C40" s="44"/>
      <c r="D40" s="44"/>
      <c r="E40" s="44"/>
      <c r="F40" s="44"/>
      <c r="G40" s="44"/>
      <c r="H40" s="29">
        <f t="shared" ref="H40:O40" si="21">($B$10 *I39+ $B$11 *I40)</f>
        <v>126.34916014503335</v>
      </c>
      <c r="I40" s="29">
        <f t="shared" si="21"/>
        <v>121.52897195158465</v>
      </c>
      <c r="J40" s="29">
        <f t="shared" si="21"/>
        <v>116.89267270677315</v>
      </c>
      <c r="K40" s="29">
        <f t="shared" si="21"/>
        <v>112.43324709416848</v>
      </c>
      <c r="L40" s="29">
        <f t="shared" si="21"/>
        <v>108.14394742987058</v>
      </c>
      <c r="M40" s="29">
        <f t="shared" si="21"/>
        <v>104.01828345239704</v>
      </c>
      <c r="N40" s="29">
        <f t="shared" si="21"/>
        <v>100.05001250208355</v>
      </c>
      <c r="O40" s="29">
        <f t="shared" si="21"/>
        <v>96.233130075137751</v>
      </c>
      <c r="P40" s="29">
        <f t="shared" si="15"/>
        <v>92.56186073805361</v>
      </c>
      <c r="Q40" s="54">
        <f t="shared" si="14"/>
        <v>89.030649388638494</v>
      </c>
    </row>
    <row r="41" spans="1:17">
      <c r="A41" s="40"/>
      <c r="B41" s="43"/>
      <c r="C41" s="44"/>
      <c r="D41" s="44"/>
      <c r="E41" s="44"/>
      <c r="F41" s="44"/>
      <c r="G41" s="29">
        <f t="shared" ref="G41:O41" si="22">($B$10 *H40+ $B$11 *H41)</f>
        <v>121.56948836126165</v>
      </c>
      <c r="H41" s="29">
        <f t="shared" si="22"/>
        <v>116.93164342576773</v>
      </c>
      <c r="I41" s="29">
        <f t="shared" si="22"/>
        <v>112.47073109018547</v>
      </c>
      <c r="J41" s="29">
        <f t="shared" si="22"/>
        <v>108.18000142101189</v>
      </c>
      <c r="K41" s="29">
        <f t="shared" si="22"/>
        <v>104.0529619929835</v>
      </c>
      <c r="L41" s="29">
        <f t="shared" si="22"/>
        <v>100.08336806520256</v>
      </c>
      <c r="M41" s="29">
        <f t="shared" si="22"/>
        <v>96.265213132041879</v>
      </c>
      <c r="N41" s="29">
        <f t="shared" si="22"/>
        <v>92.592719834529987</v>
      </c>
      <c r="O41" s="29">
        <f t="shared" si="22"/>
        <v>89.060331218464853</v>
      </c>
      <c r="P41" s="29">
        <f t="shared" si="15"/>
        <v>85.662702326028153</v>
      </c>
      <c r="Q41" s="54">
        <f t="shared" si="14"/>
        <v>82.394692108177381</v>
      </c>
    </row>
    <row r="42" spans="1:17">
      <c r="A42" s="40"/>
      <c r="B42" s="43"/>
      <c r="C42" s="44"/>
      <c r="D42" s="44"/>
      <c r="E42" s="44"/>
      <c r="F42" s="29">
        <f t="shared" ref="F42:O42" si="23">($B$10 *G41+ $B$11 *G42)</f>
        <v>116.97062713716724</v>
      </c>
      <c r="G42" s="29">
        <f t="shared" si="23"/>
        <v>112.50822758295044</v>
      </c>
      <c r="H42" s="29">
        <f t="shared" si="23"/>
        <v>108.21606743215348</v>
      </c>
      <c r="I42" s="29">
        <f t="shared" si="23"/>
        <v>104.0876520950103</v>
      </c>
      <c r="J42" s="29">
        <f t="shared" si="23"/>
        <v>100.11673474869592</v>
      </c>
      <c r="K42" s="29">
        <f t="shared" si="23"/>
        <v>96.297306885080872</v>
      </c>
      <c r="L42" s="29">
        <f t="shared" si="23"/>
        <v>92.623589219086412</v>
      </c>
      <c r="M42" s="29">
        <f t="shared" si="23"/>
        <v>89.090022943883639</v>
      </c>
      <c r="N42" s="29">
        <f t="shared" si="23"/>
        <v>85.691261319704665</v>
      </c>
      <c r="O42" s="29">
        <f t="shared" si="23"/>
        <v>82.422161583538312</v>
      </c>
      <c r="P42" s="29">
        <f t="shared" si="15"/>
        <v>79.277777167468969</v>
      </c>
      <c r="Q42" s="54">
        <f t="shared" si="14"/>
        <v>76.253350213883778</v>
      </c>
    </row>
    <row r="43" spans="1:17">
      <c r="A43" s="40"/>
      <c r="B43" s="43"/>
      <c r="C43" s="44"/>
      <c r="D43" s="44"/>
      <c r="E43" s="29">
        <f t="shared" ref="E43:O43" si="24">($B$10 *F42+ $B$11 *F43)</f>
        <v>112.54573657662974</v>
      </c>
      <c r="F43" s="29">
        <f t="shared" si="24"/>
        <v>108.25214546730265</v>
      </c>
      <c r="G43" s="29">
        <f t="shared" si="24"/>
        <v>104.12235376233187</v>
      </c>
      <c r="H43" s="29">
        <f t="shared" si="24"/>
        <v>100.15011255627101</v>
      </c>
      <c r="I43" s="29">
        <f t="shared" si="24"/>
        <v>96.329411337820744</v>
      </c>
      <c r="J43" s="29">
        <f t="shared" si="24"/>
        <v>92.654468895152831</v>
      </c>
      <c r="K43" s="29">
        <f t="shared" si="24"/>
        <v>89.119724568193959</v>
      </c>
      <c r="L43" s="29">
        <f t="shared" si="24"/>
        <v>85.71982983463252</v>
      </c>
      <c r="M43" s="29">
        <f t="shared" si="24"/>
        <v>82.449640216917274</v>
      </c>
      <c r="N43" s="29">
        <f t="shared" si="24"/>
        <v>79.304207498001801</v>
      </c>
      <c r="O43" s="29">
        <f t="shared" si="24"/>
        <v>76.278772234056362</v>
      </c>
      <c r="P43" s="29">
        <f t="shared" si="15"/>
        <v>73.368756552817871</v>
      </c>
      <c r="Q43" s="54">
        <f t="shared" si="14"/>
        <v>70.56975722668102</v>
      </c>
    </row>
    <row r="44" spans="1:17">
      <c r="A44" s="40"/>
      <c r="B44" s="43"/>
      <c r="C44" s="44"/>
      <c r="D44" s="29">
        <f t="shared" ref="D44:O44" si="25">($B$10 *E43+ $B$11 *E44)</f>
        <v>108.28823553046811</v>
      </c>
      <c r="E44" s="29">
        <f t="shared" si="25"/>
        <v>104.15706699880396</v>
      </c>
      <c r="F44" s="29">
        <f t="shared" si="25"/>
        <v>100.18350149163651</v>
      </c>
      <c r="G44" s="29">
        <f t="shared" si="25"/>
        <v>96.361526493828649</v>
      </c>
      <c r="H44" s="29">
        <f t="shared" si="25"/>
        <v>92.685358866160371</v>
      </c>
      <c r="I44" s="29">
        <f t="shared" si="25"/>
        <v>89.149436094696</v>
      </c>
      <c r="J44" s="29">
        <f t="shared" si="25"/>
        <v>85.748407873986011</v>
      </c>
      <c r="K44" s="29">
        <f t="shared" si="25"/>
        <v>82.477128011367483</v>
      </c>
      <c r="L44" s="29">
        <f t="shared" si="25"/>
        <v>79.330646640113358</v>
      </c>
      <c r="M44" s="29">
        <f t="shared" si="25"/>
        <v>76.304202729648182</v>
      </c>
      <c r="N44" s="29">
        <f t="shared" si="25"/>
        <v>73.393216881497096</v>
      </c>
      <c r="O44" s="29">
        <f t="shared" si="25"/>
        <v>70.593284400067631</v>
      </c>
      <c r="P44" s="29">
        <f t="shared" si="15"/>
        <v>67.900168627779308</v>
      </c>
      <c r="Q44" s="54">
        <f t="shared" si="14"/>
        <v>65.309794534456429</v>
      </c>
    </row>
    <row r="45" spans="1:17">
      <c r="A45" s="40"/>
      <c r="B45" s="43"/>
      <c r="C45" s="29">
        <f t="shared" ref="C45:O45" si="26">($B$10 *D44+ $B$11 *D45)</f>
        <v>104.1917918082836</v>
      </c>
      <c r="D45" s="29">
        <f t="shared" si="26"/>
        <v>100.21690155850226</v>
      </c>
      <c r="E45" s="29">
        <f t="shared" si="26"/>
        <v>96.393652356672931</v>
      </c>
      <c r="F45" s="29">
        <f t="shared" si="26"/>
        <v>92.716259135541193</v>
      </c>
      <c r="G45" s="29">
        <f t="shared" si="26"/>
        <v>89.179157526691014</v>
      </c>
      <c r="H45" s="29">
        <f t="shared" si="26"/>
        <v>85.776995440940453</v>
      </c>
      <c r="I45" s="29">
        <f t="shared" si="26"/>
        <v>82.50462496994308</v>
      </c>
      <c r="J45" s="29">
        <f t="shared" si="26"/>
        <v>79.357094596741263</v>
      </c>
      <c r="K45" s="29">
        <f t="shared" si="26"/>
        <v>76.32964170348481</v>
      </c>
      <c r="L45" s="29">
        <f t="shared" si="26"/>
        <v>73.417685364978283</v>
      </c>
      <c r="M45" s="29">
        <f t="shared" si="26"/>
        <v>70.616819417152584</v>
      </c>
      <c r="N45" s="29">
        <f t="shared" si="26"/>
        <v>67.922805789972671</v>
      </c>
      <c r="O45" s="29">
        <f t="shared" si="26"/>
        <v>65.331568094693012</v>
      </c>
      <c r="P45" s="29">
        <f t="shared" si="15"/>
        <v>62.839185455757757</v>
      </c>
      <c r="Q45" s="54">
        <f t="shared" si="14"/>
        <v>60.441886578012237</v>
      </c>
    </row>
    <row r="46" spans="1:17">
      <c r="A46" s="40"/>
      <c r="B46" s="29">
        <f t="shared" ref="B46:O46" si="27">($B$10 *C45+ $B$11 *C46)</f>
        <v>100.25031276057939</v>
      </c>
      <c r="C46" s="29">
        <f t="shared" si="27"/>
        <v>96.425788929923129</v>
      </c>
      <c r="D46" s="29">
        <f t="shared" si="27"/>
        <v>92.747169706728698</v>
      </c>
      <c r="E46" s="29">
        <f t="shared" si="27"/>
        <v>89.208888867481406</v>
      </c>
      <c r="F46" s="29">
        <f t="shared" si="27"/>
        <v>85.805592538672258</v>
      </c>
      <c r="G46" s="29">
        <f t="shared" si="27"/>
        <v>82.532131095699327</v>
      </c>
      <c r="H46" s="29">
        <f t="shared" si="27"/>
        <v>79.383551370824208</v>
      </c>
      <c r="I46" s="29">
        <f t="shared" si="27"/>
        <v>76.355089158392815</v>
      </c>
      <c r="J46" s="29">
        <f t="shared" si="27"/>
        <v>73.442162005980123</v>
      </c>
      <c r="K46" s="29">
        <f t="shared" si="27"/>
        <v>70.640362280550875</v>
      </c>
      <c r="L46" s="29">
        <f t="shared" si="27"/>
        <v>67.945450499144499</v>
      </c>
      <c r="M46" s="29">
        <f t="shared" si="27"/>
        <v>65.353348913992789</v>
      </c>
      <c r="N46" s="29">
        <f t="shared" si="27"/>
        <v>62.860135342363471</v>
      </c>
      <c r="O46" s="29">
        <f t="shared" si="27"/>
        <v>60.462037231793957</v>
      </c>
      <c r="P46" s="29">
        <f>($B$10 *Q45+ $B$11 *Q46)</f>
        <v>58.155425951734685</v>
      </c>
      <c r="Q46" s="54">
        <f>Q24</f>
        <v>55.936811302964898</v>
      </c>
    </row>
    <row r="47" spans="1:17">
      <c r="A47" s="40"/>
      <c r="B47" s="43">
        <v>0</v>
      </c>
      <c r="C47" s="44">
        <v>1</v>
      </c>
      <c r="D47" s="44">
        <v>2</v>
      </c>
      <c r="E47" s="44">
        <v>3</v>
      </c>
      <c r="F47" s="44">
        <v>4</v>
      </c>
      <c r="G47" s="44">
        <v>5</v>
      </c>
      <c r="H47" s="44">
        <v>6</v>
      </c>
      <c r="I47" s="44">
        <v>7</v>
      </c>
      <c r="J47" s="44">
        <v>8</v>
      </c>
      <c r="K47" s="44">
        <v>9</v>
      </c>
      <c r="L47" s="45">
        <v>10</v>
      </c>
      <c r="M47" s="45">
        <v>11</v>
      </c>
      <c r="N47" s="45">
        <v>12</v>
      </c>
      <c r="O47" s="45">
        <v>13</v>
      </c>
      <c r="P47" s="45">
        <v>14</v>
      </c>
      <c r="Q47" s="29">
        <v>15</v>
      </c>
    </row>
    <row r="48" spans="1:17" ht="13" thickBot="1">
      <c r="A48" s="46"/>
      <c r="B48" s="47" t="s">
        <v>21</v>
      </c>
      <c r="C48" s="48" t="s">
        <v>22</v>
      </c>
      <c r="D48" s="48" t="s">
        <v>23</v>
      </c>
      <c r="E48" s="48" t="s">
        <v>24</v>
      </c>
      <c r="F48" s="48" t="s">
        <v>25</v>
      </c>
      <c r="G48" s="48" t="s">
        <v>26</v>
      </c>
      <c r="H48" s="48" t="s">
        <v>27</v>
      </c>
      <c r="I48" s="48" t="s">
        <v>28</v>
      </c>
      <c r="J48" s="48" t="s">
        <v>29</v>
      </c>
      <c r="K48" s="48" t="s">
        <v>30</v>
      </c>
      <c r="L48" s="49" t="s">
        <v>31</v>
      </c>
      <c r="M48" s="49" t="s">
        <v>35</v>
      </c>
      <c r="N48" s="49" t="s">
        <v>36</v>
      </c>
      <c r="O48" s="49" t="s">
        <v>37</v>
      </c>
      <c r="P48" s="49" t="s">
        <v>38</v>
      </c>
      <c r="Q48" s="49" t="s">
        <v>39</v>
      </c>
    </row>
    <row r="57" spans="1:14" ht="13" thickBot="1"/>
    <row r="58" spans="1:14" ht="13" thickBot="1">
      <c r="A58" s="40"/>
      <c r="B58" s="65" t="s">
        <v>33</v>
      </c>
      <c r="C58" s="66"/>
      <c r="D58" s="41"/>
      <c r="E58" s="41"/>
      <c r="F58" s="41"/>
      <c r="G58" s="41"/>
      <c r="H58" s="41"/>
      <c r="I58" s="41"/>
      <c r="J58" s="41"/>
      <c r="K58" s="41"/>
      <c r="L58" s="42"/>
      <c r="M58" s="40"/>
      <c r="N58" s="40"/>
    </row>
    <row r="59" spans="1:14">
      <c r="A59" s="40"/>
      <c r="B59" s="43"/>
      <c r="C59" s="44"/>
      <c r="D59" s="44"/>
      <c r="E59" s="44"/>
      <c r="F59" s="44"/>
      <c r="G59" s="44"/>
      <c r="H59" s="44"/>
      <c r="I59" s="44"/>
      <c r="J59" s="44"/>
      <c r="K59" s="44"/>
      <c r="L59" s="52">
        <f>MAX($J$2*( L36-$J$3), 0)</f>
        <v>37.422387955186593</v>
      </c>
      <c r="M59" s="40"/>
      <c r="N59" s="40"/>
    </row>
    <row r="60" spans="1:14">
      <c r="A60" s="40"/>
      <c r="B60" s="43"/>
      <c r="C60" s="44"/>
      <c r="D60" s="44"/>
      <c r="E60" s="44"/>
      <c r="F60" s="44"/>
      <c r="G60" s="44"/>
      <c r="H60" s="44"/>
      <c r="I60" s="44"/>
      <c r="J60" s="44"/>
      <c r="K60" s="51">
        <f>MAX($J$2*( K37-$J$3),,EXP(-$B$6 * $B$3/$J$4) * ($B$10 *L59 + $B$11 *L60))</f>
        <v>31.845535468024622</v>
      </c>
      <c r="L60" s="52">
        <f t="shared" ref="L60:L69" si="28">MAX($J$2*( L37-$J$3), 0)</f>
        <v>26.434164513349884</v>
      </c>
      <c r="M60" s="40"/>
      <c r="N60" s="40"/>
    </row>
    <row r="61" spans="1:14">
      <c r="A61" s="40"/>
      <c r="B61" s="43"/>
      <c r="C61" s="44"/>
      <c r="D61" s="44"/>
      <c r="E61" s="44"/>
      <c r="F61" s="44"/>
      <c r="G61" s="44"/>
      <c r="H61" s="44"/>
      <c r="I61" s="44"/>
      <c r="J61" s="51">
        <f t="shared" ref="I61:K69" si="29">MAX($J$2*( J38-$J$3),,EXP(-$B$6 * $B$3/$J$4) * ($B$10 *K60 + $B$11 *K61))</f>
        <v>26.479650148705701</v>
      </c>
      <c r="K61" s="51">
        <f t="shared" si="29"/>
        <v>21.272986348664119</v>
      </c>
      <c r="L61" s="52">
        <f t="shared" si="28"/>
        <v>16.264955442956079</v>
      </c>
      <c r="M61" s="40"/>
      <c r="N61" s="40"/>
    </row>
    <row r="62" spans="1:14">
      <c r="A62" s="40"/>
      <c r="B62" s="43"/>
      <c r="C62" s="44"/>
      <c r="D62" s="44"/>
      <c r="E62" s="44"/>
      <c r="F62" s="44"/>
      <c r="G62" s="44"/>
      <c r="H62" s="44"/>
      <c r="I62" s="51">
        <f t="shared" si="29"/>
        <v>21.316751304534421</v>
      </c>
      <c r="J62" s="51">
        <f t="shared" si="29"/>
        <v>16.307050776936279</v>
      </c>
      <c r="K62" s="51">
        <f t="shared" si="29"/>
        <v>11.488469045126919</v>
      </c>
      <c r="L62" s="52">
        <f t="shared" si="28"/>
        <v>6.8537149758534355</v>
      </c>
      <c r="M62" s="40"/>
      <c r="N62" s="40"/>
    </row>
    <row r="63" spans="1:14">
      <c r="A63" s="40"/>
      <c r="B63" s="43"/>
      <c r="C63" s="44"/>
      <c r="D63" s="44"/>
      <c r="E63" s="44"/>
      <c r="F63" s="44"/>
      <c r="G63" s="44"/>
      <c r="H63" s="51">
        <f t="shared" ref="H63:J63" si="30">MAX($J$2*( H40-$J$3),,EXP(-$B$6 * $B$3/$J$4) * ($B$10 *I62 + $B$11 *I63))</f>
        <v>16.459923426192066</v>
      </c>
      <c r="I63" s="51">
        <f t="shared" si="30"/>
        <v>11.763431614214632</v>
      </c>
      <c r="J63" s="51">
        <f t="shared" si="30"/>
        <v>7.3662267293620882</v>
      </c>
      <c r="K63" s="51">
        <f t="shared" si="29"/>
        <v>3.3735621582798059</v>
      </c>
      <c r="L63" s="52">
        <f t="shared" si="28"/>
        <v>0</v>
      </c>
      <c r="M63" s="40"/>
      <c r="N63" s="40"/>
    </row>
    <row r="64" spans="1:14">
      <c r="A64" s="40"/>
      <c r="B64" s="43"/>
      <c r="C64" s="44"/>
      <c r="D64" s="44"/>
      <c r="E64" s="44"/>
      <c r="F64" s="44"/>
      <c r="G64" s="51">
        <f t="shared" ref="G64:J64" si="31">MAX($J$2*( G41-$J$3),,EXP(-$B$6 * $B$3/$J$4) * ($B$10 *H63 + $B$11 *H64))</f>
        <v>12.18901502522767</v>
      </c>
      <c r="H64" s="51">
        <f t="shared" si="31"/>
        <v>8.0568481499078946</v>
      </c>
      <c r="I64" s="51">
        <f t="shared" si="31"/>
        <v>4.4681891610079827</v>
      </c>
      <c r="J64" s="51">
        <f t="shared" si="31"/>
        <v>1.6605478453472355</v>
      </c>
      <c r="K64" s="51">
        <f t="shared" si="29"/>
        <v>0</v>
      </c>
      <c r="L64" s="52">
        <f t="shared" si="28"/>
        <v>0</v>
      </c>
      <c r="M64" s="40"/>
      <c r="N64" s="40"/>
    </row>
    <row r="65" spans="1:14">
      <c r="A65" s="40"/>
      <c r="B65" s="43"/>
      <c r="C65" s="44"/>
      <c r="D65" s="44"/>
      <c r="E65" s="44"/>
      <c r="F65" s="51">
        <f t="shared" ref="F65:J65" si="32">MAX($J$2*( F42-$J$3),,EXP(-$B$6 * $B$3/$J$4) * ($B$10 *G64 + $B$11 *G65))</f>
        <v>8.6841193810591886</v>
      </c>
      <c r="G65" s="51">
        <f t="shared" si="32"/>
        <v>5.2917816637492328</v>
      </c>
      <c r="H65" s="51">
        <f t="shared" si="32"/>
        <v>2.6139773653503529</v>
      </c>
      <c r="I65" s="51">
        <f t="shared" si="32"/>
        <v>0.8173612986260691</v>
      </c>
      <c r="J65" s="51">
        <f t="shared" si="32"/>
        <v>0</v>
      </c>
      <c r="K65" s="51">
        <f t="shared" si="29"/>
        <v>0</v>
      </c>
      <c r="L65" s="52">
        <f t="shared" si="28"/>
        <v>0</v>
      </c>
      <c r="M65" s="40"/>
      <c r="N65" s="40"/>
    </row>
    <row r="66" spans="1:14">
      <c r="A66" s="40"/>
      <c r="B66" s="43"/>
      <c r="C66" s="44"/>
      <c r="D66" s="44"/>
      <c r="E66" s="51">
        <f t="shared" ref="E66:J66" si="33">MAX($J$2*( E43-$J$3),,EXP(-$B$6 * $B$3/$J$4) * ($B$10 *F65 + $B$11 *F66))</f>
        <v>5.9794682697827453</v>
      </c>
      <c r="F66" s="51">
        <f t="shared" si="33"/>
        <v>3.3609642984718531</v>
      </c>
      <c r="G66" s="51">
        <f t="shared" si="33"/>
        <v>1.49075186184028</v>
      </c>
      <c r="H66" s="51">
        <f t="shared" si="33"/>
        <v>0.40232474744019953</v>
      </c>
      <c r="I66" s="51">
        <f t="shared" si="33"/>
        <v>0</v>
      </c>
      <c r="J66" s="51">
        <f t="shared" si="33"/>
        <v>0</v>
      </c>
      <c r="K66" s="51">
        <f t="shared" si="29"/>
        <v>0</v>
      </c>
      <c r="L66" s="52">
        <f t="shared" si="28"/>
        <v>0</v>
      </c>
      <c r="M66" s="40"/>
      <c r="N66" s="40"/>
    </row>
    <row r="67" spans="1:14">
      <c r="A67" s="40"/>
      <c r="B67" s="43"/>
      <c r="C67" s="44"/>
      <c r="D67" s="51">
        <f t="shared" ref="D67:J67" si="34">MAX($J$2*( D44-$J$3),,EXP(-$B$6 * $B$3/$J$4) * ($B$10 *E66 + $B$11 *E67))</f>
        <v>3.9971226299488123</v>
      </c>
      <c r="E67" s="51">
        <f t="shared" si="34"/>
        <v>2.0775377901487007</v>
      </c>
      <c r="F67" s="51">
        <f t="shared" si="34"/>
        <v>0.83424152817912067</v>
      </c>
      <c r="G67" s="51">
        <f t="shared" si="34"/>
        <v>0.19803384705748261</v>
      </c>
      <c r="H67" s="51">
        <f t="shared" si="34"/>
        <v>0</v>
      </c>
      <c r="I67" s="51">
        <f t="shared" si="34"/>
        <v>0</v>
      </c>
      <c r="J67" s="51">
        <f t="shared" si="34"/>
        <v>0</v>
      </c>
      <c r="K67" s="51">
        <f t="shared" si="29"/>
        <v>0</v>
      </c>
      <c r="L67" s="52">
        <f t="shared" si="28"/>
        <v>0</v>
      </c>
      <c r="M67" s="40"/>
      <c r="N67" s="40"/>
    </row>
    <row r="68" spans="1:14">
      <c r="A68" s="40"/>
      <c r="B68" s="43"/>
      <c r="C68" s="51">
        <f t="shared" ref="C68:J68" si="35">MAX($J$2*( C45-$J$3),,EXP(-$B$6 * $B$3/$J$4) * ($B$10 *D67 + $B$11 *D68))</f>
        <v>2.6046192066004745</v>
      </c>
      <c r="D68" s="51">
        <f t="shared" si="35"/>
        <v>1.2560020520888739</v>
      </c>
      <c r="E68" s="51">
        <f t="shared" si="35"/>
        <v>0.46008136020309037</v>
      </c>
      <c r="F68" s="51">
        <f t="shared" si="35"/>
        <v>9.7476988005107956E-2</v>
      </c>
      <c r="G68" s="51">
        <f t="shared" si="35"/>
        <v>0</v>
      </c>
      <c r="H68" s="51">
        <f t="shared" si="35"/>
        <v>0</v>
      </c>
      <c r="I68" s="51">
        <f t="shared" si="35"/>
        <v>0</v>
      </c>
      <c r="J68" s="51">
        <f t="shared" si="35"/>
        <v>0</v>
      </c>
      <c r="K68" s="51">
        <f t="shared" si="29"/>
        <v>0</v>
      </c>
      <c r="L68" s="52">
        <f t="shared" si="28"/>
        <v>0</v>
      </c>
      <c r="M68" s="40"/>
      <c r="N68" s="40"/>
    </row>
    <row r="69" spans="1:14">
      <c r="A69" s="40"/>
      <c r="B69" s="51">
        <f t="shared" ref="B69:J69" si="36">MAX($J$2*( B46-$J$3),,EXP(-$B$6 * $B$3/$J$4) * ($B$10 *C68 + $B$11 *C69))</f>
        <v>1.6602100682124459</v>
      </c>
      <c r="C69" s="51">
        <f t="shared" si="36"/>
        <v>0.74546029991105411</v>
      </c>
      <c r="D69" s="51">
        <f t="shared" si="36"/>
        <v>0.25080239942295313</v>
      </c>
      <c r="E69" s="51">
        <f t="shared" si="36"/>
        <v>4.7980500968553705E-2</v>
      </c>
      <c r="F69" s="51">
        <f t="shared" si="36"/>
        <v>0</v>
      </c>
      <c r="G69" s="51">
        <f t="shared" si="36"/>
        <v>0</v>
      </c>
      <c r="H69" s="51">
        <f t="shared" si="36"/>
        <v>0</v>
      </c>
      <c r="I69" s="51">
        <f t="shared" si="36"/>
        <v>0</v>
      </c>
      <c r="J69" s="51">
        <f t="shared" si="36"/>
        <v>0</v>
      </c>
      <c r="K69" s="51">
        <f t="shared" si="29"/>
        <v>0</v>
      </c>
      <c r="L69" s="52">
        <f t="shared" si="28"/>
        <v>0</v>
      </c>
      <c r="M69" s="40"/>
      <c r="N69" s="40"/>
    </row>
    <row r="70" spans="1:14">
      <c r="A70" s="40"/>
      <c r="B70" s="43"/>
      <c r="C70" s="44"/>
      <c r="D70" s="44"/>
      <c r="E70" s="44"/>
      <c r="F70" s="44"/>
      <c r="G70" s="44"/>
      <c r="H70" s="44"/>
      <c r="I70" s="44"/>
      <c r="J70" s="44"/>
      <c r="K70" s="44"/>
      <c r="L70" s="45"/>
      <c r="M70" s="40"/>
      <c r="N70" s="40"/>
    </row>
    <row r="71" spans="1:14" ht="13" thickBot="1">
      <c r="A71" s="46"/>
      <c r="B71" s="47" t="s">
        <v>21</v>
      </c>
      <c r="C71" s="48" t="s">
        <v>22</v>
      </c>
      <c r="D71" s="48" t="s">
        <v>23</v>
      </c>
      <c r="E71" s="48" t="s">
        <v>24</v>
      </c>
      <c r="F71" s="48" t="s">
        <v>25</v>
      </c>
      <c r="G71" s="48" t="s">
        <v>26</v>
      </c>
      <c r="H71" s="48" t="s">
        <v>27</v>
      </c>
      <c r="I71" s="48" t="s">
        <v>28</v>
      </c>
      <c r="J71" s="48" t="s">
        <v>29</v>
      </c>
      <c r="K71" s="48" t="s">
        <v>30</v>
      </c>
      <c r="L71" s="49" t="s">
        <v>31</v>
      </c>
      <c r="M71" s="46"/>
      <c r="N71" s="46"/>
    </row>
  </sheetData>
  <mergeCells count="6">
    <mergeCell ref="B58:C58"/>
    <mergeCell ref="A1:B1"/>
    <mergeCell ref="E1:F1"/>
    <mergeCell ref="I1:J1"/>
    <mergeCell ref="B13:C13"/>
    <mergeCell ref="B35:C35"/>
  </mergeCells>
  <dataValidations disablePrompts="1" count="2">
    <dataValidation type="list" allowBlank="1" showInputMessage="1" showErrorMessage="1" sqref="J2">
      <formula1>"1, -1"</formula1>
    </dataValidation>
    <dataValidation type="list" allowBlank="1" showInputMessage="1" showErrorMessage="1" sqref="J5 H5">
      <formula1>"European, American"</formula1>
    </dataValidation>
  </dataValidation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1"/>
  <sheetViews>
    <sheetView topLeftCell="A59" zoomScale="125" zoomScaleNormal="125" zoomScalePageLayoutView="125" workbookViewId="0">
      <selection activeCell="R48" sqref="R48"/>
    </sheetView>
  </sheetViews>
  <sheetFormatPr baseColWidth="10" defaultColWidth="8.83203125" defaultRowHeight="12" x14ac:dyDescent="0"/>
  <cols>
    <col min="1" max="1" width="10.5" style="29" bestFit="1" customWidth="1"/>
    <col min="2" max="6" width="8.83203125" style="29"/>
    <col min="7" max="7" width="10.33203125" style="29" bestFit="1" customWidth="1"/>
    <col min="8" max="8" width="8.83203125" style="29"/>
    <col min="9" max="9" width="10.33203125" style="29" bestFit="1" customWidth="1"/>
    <col min="10" max="16384" width="8.83203125" style="29"/>
  </cols>
  <sheetData>
    <row r="1" spans="1:17" ht="13" thickBot="1">
      <c r="A1" s="63" t="s">
        <v>0</v>
      </c>
      <c r="B1" s="64"/>
      <c r="E1" s="63" t="s">
        <v>17</v>
      </c>
      <c r="F1" s="64"/>
      <c r="I1" s="63" t="s">
        <v>1</v>
      </c>
      <c r="J1" s="64"/>
    </row>
    <row r="2" spans="1:17" ht="13" thickBot="1">
      <c r="A2" s="1" t="s">
        <v>2</v>
      </c>
      <c r="B2" s="2">
        <v>100</v>
      </c>
      <c r="E2" s="30" t="s">
        <v>18</v>
      </c>
      <c r="F2" s="31">
        <v>15</v>
      </c>
      <c r="I2" s="32" t="s">
        <v>11</v>
      </c>
      <c r="J2" s="14">
        <v>1</v>
      </c>
    </row>
    <row r="3" spans="1:17" ht="14">
      <c r="A3" s="3" t="s">
        <v>4</v>
      </c>
      <c r="B3" s="4">
        <v>0.25</v>
      </c>
      <c r="D3" s="33"/>
      <c r="I3" s="34" t="s">
        <v>3</v>
      </c>
      <c r="J3" s="6">
        <v>110</v>
      </c>
    </row>
    <row r="4" spans="1:17" ht="14">
      <c r="A4" s="3" t="s">
        <v>5</v>
      </c>
      <c r="B4" s="5">
        <v>0.3</v>
      </c>
      <c r="D4" s="33"/>
      <c r="I4" s="34" t="s">
        <v>18</v>
      </c>
      <c r="J4" s="6">
        <v>10</v>
      </c>
    </row>
    <row r="5" spans="1:17" ht="13" thickBot="1">
      <c r="A5" s="3" t="s">
        <v>6</v>
      </c>
      <c r="B5" s="6">
        <v>15</v>
      </c>
      <c r="D5" s="35"/>
      <c r="G5" s="36"/>
      <c r="H5" s="36"/>
      <c r="I5" s="37" t="s">
        <v>19</v>
      </c>
      <c r="J5" s="38" t="s">
        <v>34</v>
      </c>
    </row>
    <row r="6" spans="1:17" ht="14">
      <c r="A6" s="3" t="s">
        <v>12</v>
      </c>
      <c r="B6" s="15">
        <v>0.02</v>
      </c>
      <c r="D6" s="35"/>
    </row>
    <row r="7" spans="1:17" ht="15" thickBot="1">
      <c r="A7" s="16" t="s">
        <v>13</v>
      </c>
      <c r="B7" s="17">
        <v>0.01</v>
      </c>
    </row>
    <row r="8" spans="1:17">
      <c r="A8" s="7" t="s">
        <v>7</v>
      </c>
      <c r="B8" s="8">
        <f>EXP(B4*SQRT(B3/B5))</f>
        <v>1.0394896104013376</v>
      </c>
    </row>
    <row r="9" spans="1:17">
      <c r="A9" s="9" t="s">
        <v>8</v>
      </c>
      <c r="B9" s="10">
        <f>1/B8</f>
        <v>0.96201057710803761</v>
      </c>
      <c r="Q9" s="29">
        <f>$B$2 * ($B$8 ^ (15)) * ($B$9 ^ (-15+Q25))</f>
        <v>178.77315075823688</v>
      </c>
    </row>
    <row r="10" spans="1:17">
      <c r="A10" s="9" t="s">
        <v>9</v>
      </c>
      <c r="B10" s="11">
        <f>(EXP((B6 - B7) * B3/B5) - B9) / (B8 - B9)</f>
        <v>0.49247005062451049</v>
      </c>
      <c r="D10" s="39"/>
      <c r="F10" s="36"/>
      <c r="G10" s="36"/>
      <c r="P10" s="29">
        <f>$B$2 * ($B$8 ^ (14)) * ($B$9 ^ (-14+P25))</f>
        <v>171.98166193235366</v>
      </c>
      <c r="Q10" s="29">
        <f>$B$2 * ($B$8 ^ (14)) * ($B$9 ^ (-14+Q25))</f>
        <v>165.44817784754298</v>
      </c>
    </row>
    <row r="11" spans="1:17" ht="13" thickBot="1">
      <c r="A11" s="12" t="s">
        <v>10</v>
      </c>
      <c r="B11" s="13">
        <f>1 - B10</f>
        <v>0.50752994937548945</v>
      </c>
      <c r="D11" s="39"/>
      <c r="F11" s="36"/>
      <c r="G11" s="36"/>
      <c r="O11" s="29">
        <f>$B$2 * ($B$8 ^ (13)) * ($B$9 ^ (-13+O25))</f>
        <v>165.44817784754298</v>
      </c>
      <c r="P11" s="29">
        <f t="shared" ref="P11:Q11" si="0">$B$2 * ($B$8 ^ (13)) * ($B$9 ^ (-13+P25))</f>
        <v>159.16289705258808</v>
      </c>
      <c r="Q11" s="29">
        <f t="shared" si="0"/>
        <v>153.11639044774742</v>
      </c>
    </row>
    <row r="12" spans="1:17" ht="13" thickBot="1">
      <c r="N12" s="29">
        <f>$B$2 * ($B$8 ^ (12)) * ($B$9 ^ (-12+N25))</f>
        <v>159.16289705258805</v>
      </c>
      <c r="O12" s="29">
        <f t="shared" ref="O12:Q12" si="1">$B$2 * ($B$8 ^ (12)) * ($B$9 ^ (-12+O25))</f>
        <v>153.11639044774742</v>
      </c>
      <c r="P12" s="29">
        <f t="shared" si="1"/>
        <v>147.29958713933709</v>
      </c>
      <c r="Q12" s="29">
        <f t="shared" si="1"/>
        <v>141.70376083168935</v>
      </c>
    </row>
    <row r="13" spans="1:17" ht="13" thickBot="1">
      <c r="A13" s="40"/>
      <c r="B13" s="65" t="s">
        <v>20</v>
      </c>
      <c r="C13" s="66"/>
      <c r="D13" s="41"/>
      <c r="E13" s="41"/>
      <c r="F13" s="41"/>
      <c r="G13" s="41"/>
      <c r="H13" s="41"/>
      <c r="I13" s="41"/>
      <c r="J13" s="41"/>
      <c r="K13" s="41"/>
      <c r="L13" s="42"/>
      <c r="M13" s="53">
        <f>$B$2 * ($B$8 ^ (11)) * ($B$9 ^ (-11+M25))</f>
        <v>153.11639044774745</v>
      </c>
      <c r="N13" s="53">
        <f t="shared" ref="N13:Q13" si="2">$B$2 * ($B$8 ^ (11)) * ($B$9 ^ (-11+N25))</f>
        <v>147.29958713933715</v>
      </c>
      <c r="O13" s="53">
        <f t="shared" si="2"/>
        <v>141.70376083168941</v>
      </c>
      <c r="P13" s="53">
        <f t="shared" si="2"/>
        <v>136.32051673607285</v>
      </c>
      <c r="Q13" s="53">
        <f t="shared" si="2"/>
        <v>131.14177897693534</v>
      </c>
    </row>
    <row r="14" spans="1:17">
      <c r="A14" s="40"/>
      <c r="B14" s="43"/>
      <c r="C14" s="44"/>
      <c r="D14" s="44"/>
      <c r="E14" s="44"/>
      <c r="F14" s="44"/>
      <c r="G14" s="44"/>
      <c r="H14" s="44"/>
      <c r="I14" s="44"/>
      <c r="J14" s="44"/>
      <c r="K14" s="44"/>
      <c r="L14" s="52">
        <f>$B$2 * ($B$8 ^ (10)) * ($B$9 ^ (-10+L25))</f>
        <v>147.29958713933712</v>
      </c>
      <c r="M14" s="52">
        <f t="shared" ref="M14:Q14" si="3">$B$2 * ($B$8 ^ (10)) * ($B$9 ^ (-10+M25))</f>
        <v>141.70376083168938</v>
      </c>
      <c r="N14" s="52">
        <f t="shared" si="3"/>
        <v>136.32051673607282</v>
      </c>
      <c r="O14" s="52">
        <f t="shared" si="3"/>
        <v>131.14177897693531</v>
      </c>
      <c r="P14" s="52">
        <f t="shared" si="3"/>
        <v>126.15977847657626</v>
      </c>
      <c r="Q14" s="52">
        <f t="shared" si="3"/>
        <v>121.36704130007331</v>
      </c>
    </row>
    <row r="15" spans="1:17">
      <c r="A15" s="40"/>
      <c r="B15" s="43"/>
      <c r="C15" s="44"/>
      <c r="D15" s="44"/>
      <c r="E15" s="44"/>
      <c r="F15" s="44"/>
      <c r="G15" s="44"/>
      <c r="H15" s="44"/>
      <c r="I15" s="44"/>
      <c r="J15" s="44"/>
      <c r="K15" s="51">
        <f>$B$2 * ($B$8 ^ (9)) * ($B$9 ^ (-9+K25))</f>
        <v>141.70376083168941</v>
      </c>
      <c r="L15" s="51">
        <f t="shared" ref="L15:Q15" si="4">$B$2 * ($B$8 ^ (9)) * ($B$9 ^ (-9+L25))</f>
        <v>136.32051673607288</v>
      </c>
      <c r="M15" s="51">
        <f t="shared" si="4"/>
        <v>131.14177897693534</v>
      </c>
      <c r="N15" s="51">
        <f t="shared" si="4"/>
        <v>126.15977847657629</v>
      </c>
      <c r="O15" s="51">
        <f t="shared" si="4"/>
        <v>121.36704130007334</v>
      </c>
      <c r="P15" s="51">
        <f t="shared" si="4"/>
        <v>116.75637744297859</v>
      </c>
      <c r="Q15" s="51">
        <f t="shared" si="4"/>
        <v>112.3208700449637</v>
      </c>
    </row>
    <row r="16" spans="1:17">
      <c r="A16" s="40"/>
      <c r="B16" s="43"/>
      <c r="C16" s="44"/>
      <c r="D16" s="44"/>
      <c r="E16" s="44"/>
      <c r="F16" s="44"/>
      <c r="G16" s="44"/>
      <c r="H16" s="44"/>
      <c r="I16" s="44"/>
      <c r="J16" s="51">
        <f>$B$2 * ($B$8 ^ (8)) * ($B$9 ^ (-8+J25))</f>
        <v>136.32051673607288</v>
      </c>
      <c r="K16" s="51">
        <f t="shared" ref="K16:Q16" si="5">$B$2 * ($B$8 ^ (8)) * ($B$9 ^ (-8+K25))</f>
        <v>131.14177897693537</v>
      </c>
      <c r="L16" s="51">
        <f t="shared" si="5"/>
        <v>126.15977847657631</v>
      </c>
      <c r="M16" s="51">
        <f t="shared" si="5"/>
        <v>121.36704130007335</v>
      </c>
      <c r="N16" s="51">
        <f t="shared" si="5"/>
        <v>116.7563774429786</v>
      </c>
      <c r="O16" s="51">
        <f t="shared" si="5"/>
        <v>112.32087004496371</v>
      </c>
      <c r="P16" s="51">
        <f t="shared" si="5"/>
        <v>108.05386501323242</v>
      </c>
      <c r="Q16" s="51">
        <f t="shared" si="5"/>
        <v>103.94896104013372</v>
      </c>
    </row>
    <row r="17" spans="1:17">
      <c r="A17" s="40"/>
      <c r="B17" s="43"/>
      <c r="C17" s="44"/>
      <c r="D17" s="44"/>
      <c r="E17" s="44"/>
      <c r="F17" s="44"/>
      <c r="G17" s="44"/>
      <c r="H17" s="44"/>
      <c r="I17" s="51">
        <f>$B$2 * ($B$8 ^ (7)) * ($B$9 ^ (I25-7))</f>
        <v>131.14177897693537</v>
      </c>
      <c r="J17" s="51">
        <f t="shared" ref="J17:Q17" si="6">$B$2 * ($B$8 ^ (7)) * ($B$9 ^ (J25-7))</f>
        <v>126.15977847657631</v>
      </c>
      <c r="K17" s="51">
        <f t="shared" si="6"/>
        <v>121.36704130007335</v>
      </c>
      <c r="L17" s="51">
        <f t="shared" si="6"/>
        <v>116.7563774429786</v>
      </c>
      <c r="M17" s="51">
        <f t="shared" si="6"/>
        <v>112.32087004496371</v>
      </c>
      <c r="N17" s="51">
        <f t="shared" si="6"/>
        <v>108.05386501323244</v>
      </c>
      <c r="O17" s="51">
        <f t="shared" si="6"/>
        <v>103.94896104013372</v>
      </c>
      <c r="P17" s="51">
        <f t="shared" si="6"/>
        <v>99.999999999999957</v>
      </c>
      <c r="Q17" s="51">
        <f t="shared" si="6"/>
        <v>96.201057710803724</v>
      </c>
    </row>
    <row r="18" spans="1:17">
      <c r="A18" s="40"/>
      <c r="B18" s="43"/>
      <c r="C18" s="44"/>
      <c r="D18" s="44"/>
      <c r="E18" s="44"/>
      <c r="F18" s="44"/>
      <c r="G18" s="44"/>
      <c r="H18" s="51">
        <f>$B$2 * ($B$8 ^ (6)) * ($B$9 ^ (H25-6))</f>
        <v>126.15977847657631</v>
      </c>
      <c r="I18" s="51">
        <f t="shared" ref="I18:Q18" si="7">$B$2 * ($B$8 ^ (6)) * ($B$9 ^ (I25-6))</f>
        <v>121.36704130007335</v>
      </c>
      <c r="J18" s="51">
        <f t="shared" si="7"/>
        <v>116.7563774429786</v>
      </c>
      <c r="K18" s="51">
        <f t="shared" si="7"/>
        <v>112.3208700449637</v>
      </c>
      <c r="L18" s="51">
        <f t="shared" si="7"/>
        <v>108.05386501323244</v>
      </c>
      <c r="M18" s="51">
        <f t="shared" si="7"/>
        <v>103.94896104013372</v>
      </c>
      <c r="N18" s="51">
        <f t="shared" si="7"/>
        <v>99.999999999999957</v>
      </c>
      <c r="O18" s="51">
        <f t="shared" si="7"/>
        <v>96.201057710803724</v>
      </c>
      <c r="P18" s="51">
        <f t="shared" si="7"/>
        <v>92.546435046773922</v>
      </c>
      <c r="Q18" s="51">
        <f t="shared" si="7"/>
        <v>89.030649388638494</v>
      </c>
    </row>
    <row r="19" spans="1:17">
      <c r="A19" s="40"/>
      <c r="B19" s="43"/>
      <c r="C19" s="44"/>
      <c r="D19" s="44"/>
      <c r="E19" s="44"/>
      <c r="F19" s="44"/>
      <c r="G19" s="51">
        <f>$B$2 * ($B$8 ^ (5)) * ($B$9 ^ (G25-5))</f>
        <v>121.36704130007337</v>
      </c>
      <c r="H19" s="51">
        <f t="shared" ref="H19:Q19" si="8">$B$2 * ($B$8 ^ (5)) * ($B$9 ^ (H25-5))</f>
        <v>116.75637744297862</v>
      </c>
      <c r="I19" s="51">
        <f t="shared" si="8"/>
        <v>112.32087004496373</v>
      </c>
      <c r="J19" s="51">
        <f t="shared" si="8"/>
        <v>108.05386501323244</v>
      </c>
      <c r="K19" s="51">
        <f t="shared" si="8"/>
        <v>103.94896104013374</v>
      </c>
      <c r="L19" s="51">
        <f t="shared" si="8"/>
        <v>99.999999999999972</v>
      </c>
      <c r="M19" s="51">
        <f t="shared" si="8"/>
        <v>96.201057710803724</v>
      </c>
      <c r="N19" s="51">
        <f t="shared" si="8"/>
        <v>92.546435046773937</v>
      </c>
      <c r="O19" s="51">
        <f t="shared" si="8"/>
        <v>89.030649388638508</v>
      </c>
      <c r="P19" s="51">
        <f t="shared" si="8"/>
        <v>85.648426398667482</v>
      </c>
      <c r="Q19" s="51">
        <f t="shared" si="8"/>
        <v>82.394692108177381</v>
      </c>
    </row>
    <row r="20" spans="1:17">
      <c r="A20" s="40"/>
      <c r="B20" s="43"/>
      <c r="C20" s="44"/>
      <c r="D20" s="44"/>
      <c r="E20" s="44"/>
      <c r="F20" s="51">
        <f>$B$2 * ($B$8 ^ (4)) * ($B$9 ^ (F25-4))</f>
        <v>116.75637744297862</v>
      </c>
      <c r="G20" s="51">
        <f t="shared" ref="G20:Q20" si="9">$B$2 * ($B$8 ^ (4)) * ($B$9 ^ (G25-4))</f>
        <v>112.32087004496373</v>
      </c>
      <c r="H20" s="51">
        <f t="shared" si="9"/>
        <v>108.05386501323244</v>
      </c>
      <c r="I20" s="51">
        <f t="shared" si="9"/>
        <v>103.94896104013374</v>
      </c>
      <c r="J20" s="51">
        <f t="shared" si="9"/>
        <v>99.999999999999972</v>
      </c>
      <c r="K20" s="51">
        <f t="shared" si="9"/>
        <v>96.201057710803738</v>
      </c>
      <c r="L20" s="51">
        <f t="shared" si="9"/>
        <v>92.546435046773937</v>
      </c>
      <c r="M20" s="51">
        <f t="shared" si="9"/>
        <v>89.030649388638508</v>
      </c>
      <c r="N20" s="51">
        <f t="shared" si="9"/>
        <v>85.648426398667482</v>
      </c>
      <c r="O20" s="51">
        <f t="shared" si="9"/>
        <v>82.394692108177395</v>
      </c>
      <c r="P20" s="51">
        <f t="shared" si="9"/>
        <v>79.264565305626803</v>
      </c>
      <c r="Q20" s="51">
        <f t="shared" si="9"/>
        <v>76.253350213883778</v>
      </c>
    </row>
    <row r="21" spans="1:17">
      <c r="A21" s="40"/>
      <c r="B21" s="43"/>
      <c r="C21" s="44"/>
      <c r="D21" s="44"/>
      <c r="E21" s="51">
        <f>$B$2 * ($B$8 ^ (3)) * ($B$9 ^ (E25-3))</f>
        <v>112.32087004496374</v>
      </c>
      <c r="F21" s="51">
        <f t="shared" ref="F21:Q21" si="10">$B$2 * ($B$8 ^ (3)) * ($B$9 ^ (F25-3))</f>
        <v>108.05386501323247</v>
      </c>
      <c r="G21" s="51">
        <f t="shared" si="10"/>
        <v>103.94896104013375</v>
      </c>
      <c r="H21" s="51">
        <f t="shared" si="10"/>
        <v>99.999999999999986</v>
      </c>
      <c r="I21" s="51">
        <f t="shared" si="10"/>
        <v>96.201057710803752</v>
      </c>
      <c r="J21" s="51">
        <f t="shared" si="10"/>
        <v>92.546435046773951</v>
      </c>
      <c r="K21" s="51">
        <f t="shared" si="10"/>
        <v>89.030649388638523</v>
      </c>
      <c r="L21" s="51">
        <f t="shared" si="10"/>
        <v>85.648426398667496</v>
      </c>
      <c r="M21" s="51">
        <f t="shared" si="10"/>
        <v>82.394692108177409</v>
      </c>
      <c r="N21" s="51">
        <f t="shared" si="10"/>
        <v>79.264565305626817</v>
      </c>
      <c r="O21" s="51">
        <f t="shared" si="10"/>
        <v>76.253350213883778</v>
      </c>
      <c r="P21" s="51">
        <f t="shared" si="10"/>
        <v>73.356529445679641</v>
      </c>
      <c r="Q21" s="51">
        <f t="shared" si="10"/>
        <v>70.56975722668102</v>
      </c>
    </row>
    <row r="22" spans="1:17">
      <c r="A22" s="40"/>
      <c r="B22" s="43"/>
      <c r="C22" s="44"/>
      <c r="D22" s="51">
        <f>$B$2 * ($B$8 ^ (2)) * ($B$9 ^ (D25-2))</f>
        <v>108.05386501323247</v>
      </c>
      <c r="E22" s="51">
        <f t="shared" ref="E22:Q22" si="11">$B$2 * ($B$8 ^ (2)) * ($B$9 ^ (E25-2))</f>
        <v>103.94896104013377</v>
      </c>
      <c r="F22" s="51">
        <f t="shared" si="11"/>
        <v>100</v>
      </c>
      <c r="G22" s="51">
        <f t="shared" si="11"/>
        <v>96.201057710803752</v>
      </c>
      <c r="H22" s="51">
        <f t="shared" si="11"/>
        <v>92.546435046773951</v>
      </c>
      <c r="I22" s="51">
        <f t="shared" si="11"/>
        <v>89.030649388638523</v>
      </c>
      <c r="J22" s="51">
        <f t="shared" si="11"/>
        <v>85.648426398667496</v>
      </c>
      <c r="K22" s="51">
        <f t="shared" si="11"/>
        <v>82.394692108177409</v>
      </c>
      <c r="L22" s="51">
        <f t="shared" si="11"/>
        <v>79.264565305626817</v>
      </c>
      <c r="M22" s="51">
        <f t="shared" si="11"/>
        <v>76.253350213883792</v>
      </c>
      <c r="N22" s="51">
        <f t="shared" si="11"/>
        <v>73.356529445679641</v>
      </c>
      <c r="O22" s="51">
        <f t="shared" si="11"/>
        <v>70.569757226681034</v>
      </c>
      <c r="P22" s="51">
        <f t="shared" si="11"/>
        <v>67.88885287601353</v>
      </c>
      <c r="Q22" s="51">
        <f t="shared" si="11"/>
        <v>65.309794534456429</v>
      </c>
    </row>
    <row r="23" spans="1:17">
      <c r="A23" s="40"/>
      <c r="B23" s="43"/>
      <c r="C23" s="51">
        <f>$B$2 * ($B$8 ^ (1)) * ($B$9 ^ (C25-1))</f>
        <v>103.94896104013375</v>
      </c>
      <c r="D23" s="51">
        <f t="shared" ref="D23:Q23" si="12">$B$2 * ($B$8 ^ (1)) * ($B$9 ^ (D25-1))</f>
        <v>99.999999999999986</v>
      </c>
      <c r="E23" s="51">
        <f t="shared" si="12"/>
        <v>96.201057710803752</v>
      </c>
      <c r="F23" s="51">
        <f t="shared" si="12"/>
        <v>92.546435046773937</v>
      </c>
      <c r="G23" s="51">
        <f t="shared" si="12"/>
        <v>89.030649388638523</v>
      </c>
      <c r="H23" s="51">
        <f t="shared" si="12"/>
        <v>85.648426398667496</v>
      </c>
      <c r="I23" s="51">
        <f t="shared" si="12"/>
        <v>82.394692108177395</v>
      </c>
      <c r="J23" s="51">
        <f t="shared" si="12"/>
        <v>79.264565305626817</v>
      </c>
      <c r="K23" s="51">
        <f t="shared" si="12"/>
        <v>76.253350213883792</v>
      </c>
      <c r="L23" s="51">
        <f t="shared" si="12"/>
        <v>73.356529445679655</v>
      </c>
      <c r="M23" s="51">
        <f>$B$2 * ($B$8 ^ (1)) * ($B$9 ^ (M25-1))</f>
        <v>70.56975722668102</v>
      </c>
      <c r="N23" s="51">
        <f t="shared" si="12"/>
        <v>67.888852876013516</v>
      </c>
      <c r="O23" s="51">
        <f t="shared" si="12"/>
        <v>65.309794534456429</v>
      </c>
      <c r="P23" s="51">
        <f t="shared" si="12"/>
        <v>62.828713130899786</v>
      </c>
      <c r="Q23" s="51">
        <f t="shared" si="12"/>
        <v>60.441886578012237</v>
      </c>
    </row>
    <row r="24" spans="1:17">
      <c r="A24" s="40"/>
      <c r="B24" s="50">
        <f>$B$2 * ($B$8 ^ (0)) * ($B$9 ^ (B25))</f>
        <v>100</v>
      </c>
      <c r="C24" s="50">
        <f t="shared" ref="C24:Q24" si="13">$B$2 * ($B$8 ^ (0)) * ($B$9 ^ (C25))</f>
        <v>96.201057710803767</v>
      </c>
      <c r="D24" s="50">
        <f t="shared" si="13"/>
        <v>92.546435046773951</v>
      </c>
      <c r="E24" s="50">
        <f t="shared" si="13"/>
        <v>89.030649388638523</v>
      </c>
      <c r="F24" s="50">
        <f t="shared" si="13"/>
        <v>85.64842639866751</v>
      </c>
      <c r="G24" s="50">
        <f t="shared" si="13"/>
        <v>82.394692108177409</v>
      </c>
      <c r="H24" s="50">
        <f t="shared" si="13"/>
        <v>79.264565305626817</v>
      </c>
      <c r="I24" s="50">
        <f t="shared" si="13"/>
        <v>76.253350213883792</v>
      </c>
      <c r="J24" s="50">
        <f t="shared" si="13"/>
        <v>73.356529445679655</v>
      </c>
      <c r="K24" s="50">
        <f t="shared" si="13"/>
        <v>70.569757226681034</v>
      </c>
      <c r="L24" s="50">
        <f t="shared" si="13"/>
        <v>67.88885287601353</v>
      </c>
      <c r="M24" s="50">
        <f t="shared" si="13"/>
        <v>65.309794534456429</v>
      </c>
      <c r="N24" s="50">
        <f t="shared" si="13"/>
        <v>62.828713130899793</v>
      </c>
      <c r="O24" s="50">
        <f t="shared" si="13"/>
        <v>60.441886578012252</v>
      </c>
      <c r="P24" s="50">
        <f t="shared" si="13"/>
        <v>58.145734188412113</v>
      </c>
      <c r="Q24" s="50">
        <f t="shared" si="13"/>
        <v>55.936811302964898</v>
      </c>
    </row>
    <row r="25" spans="1:17">
      <c r="A25" s="40"/>
      <c r="B25" s="43">
        <v>0</v>
      </c>
      <c r="C25" s="44">
        <v>1</v>
      </c>
      <c r="D25" s="44">
        <v>2</v>
      </c>
      <c r="E25" s="44">
        <v>3</v>
      </c>
      <c r="F25" s="44">
        <v>4</v>
      </c>
      <c r="G25" s="44">
        <v>5</v>
      </c>
      <c r="H25" s="44">
        <v>6</v>
      </c>
      <c r="I25" s="44">
        <v>7</v>
      </c>
      <c r="J25" s="44">
        <v>8</v>
      </c>
      <c r="K25" s="44">
        <v>9</v>
      </c>
      <c r="L25" s="45">
        <v>10</v>
      </c>
      <c r="M25" s="45">
        <v>11</v>
      </c>
      <c r="N25" s="45">
        <v>12</v>
      </c>
      <c r="O25" s="45">
        <v>13</v>
      </c>
      <c r="P25" s="45">
        <v>14</v>
      </c>
      <c r="Q25" s="29">
        <v>15</v>
      </c>
    </row>
    <row r="26" spans="1:17" ht="13" thickBot="1">
      <c r="A26" s="46"/>
      <c r="B26" s="47" t="s">
        <v>21</v>
      </c>
      <c r="C26" s="48" t="s">
        <v>22</v>
      </c>
      <c r="D26" s="48" t="s">
        <v>23</v>
      </c>
      <c r="E26" s="48" t="s">
        <v>24</v>
      </c>
      <c r="F26" s="48" t="s">
        <v>25</v>
      </c>
      <c r="G26" s="48" t="s">
        <v>26</v>
      </c>
      <c r="H26" s="48" t="s">
        <v>27</v>
      </c>
      <c r="I26" s="48" t="s">
        <v>28</v>
      </c>
      <c r="J26" s="48" t="s">
        <v>29</v>
      </c>
      <c r="K26" s="48" t="s">
        <v>30</v>
      </c>
      <c r="L26" s="49" t="s">
        <v>31</v>
      </c>
      <c r="M26" s="49" t="s">
        <v>35</v>
      </c>
      <c r="N26" s="49" t="s">
        <v>36</v>
      </c>
      <c r="O26" s="49" t="s">
        <v>37</v>
      </c>
      <c r="P26" s="49" t="s">
        <v>38</v>
      </c>
      <c r="Q26" s="49" t="s">
        <v>39</v>
      </c>
    </row>
    <row r="31" spans="1:17">
      <c r="Q31" s="54">
        <f t="shared" ref="Q31:Q45" si="14">Q9</f>
        <v>178.77315075823688</v>
      </c>
    </row>
    <row r="32" spans="1:17">
      <c r="P32" s="29">
        <f>($B$10 *Q31+ $B$11 *Q32)</f>
        <v>172.01032793144265</v>
      </c>
      <c r="Q32" s="54">
        <f t="shared" si="14"/>
        <v>165.44817784754298</v>
      </c>
    </row>
    <row r="33" spans="1:17">
      <c r="O33" s="29">
        <f t="shared" ref="N33:P45" si="15">($B$10 *P32+ $B$11 *P33)</f>
        <v>165.50333643274561</v>
      </c>
      <c r="P33" s="29">
        <f t="shared" si="15"/>
        <v>159.18942641281541</v>
      </c>
      <c r="Q33" s="54">
        <f t="shared" si="14"/>
        <v>153.11639044774742</v>
      </c>
    </row>
    <row r="34" spans="1:17" ht="13" thickBot="1">
      <c r="N34" s="29">
        <f t="shared" si="15"/>
        <v>159.24249839979277</v>
      </c>
      <c r="O34" s="29">
        <f t="shared" si="15"/>
        <v>153.16743775197469</v>
      </c>
      <c r="P34" s="29">
        <f t="shared" si="15"/>
        <v>147.32413911646825</v>
      </c>
      <c r="Q34" s="54">
        <f t="shared" si="14"/>
        <v>141.70376083168935</v>
      </c>
    </row>
    <row r="35" spans="1:17" ht="13" thickBot="1">
      <c r="A35" s="40"/>
      <c r="B35" s="65" t="s">
        <v>32</v>
      </c>
      <c r="C35" s="66"/>
      <c r="D35" s="41"/>
      <c r="E35" s="41"/>
      <c r="F35" s="41"/>
      <c r="G35" s="41"/>
      <c r="H35" s="41"/>
      <c r="I35" s="41"/>
      <c r="J35" s="41"/>
      <c r="K35" s="41"/>
      <c r="L35" s="42"/>
      <c r="M35" s="29">
        <f t="shared" ref="M35:O35" si="16">($B$10 *N34+ $B$11 *N35)</f>
        <v>153.21850207480634</v>
      </c>
      <c r="N35" s="29">
        <f t="shared" si="16"/>
        <v>147.37325534842427</v>
      </c>
      <c r="O35" s="29">
        <f t="shared" si="16"/>
        <v>141.75100329193918</v>
      </c>
      <c r="P35" s="29">
        <f t="shared" si="15"/>
        <v>136.34323871564118</v>
      </c>
      <c r="Q35" s="54">
        <f t="shared" si="14"/>
        <v>131.14177897693534</v>
      </c>
    </row>
    <row r="36" spans="1:17">
      <c r="A36" s="40"/>
      <c r="B36" s="43"/>
      <c r="C36" s="44"/>
      <c r="D36" s="44"/>
      <c r="E36" s="44"/>
      <c r="F36" s="44"/>
      <c r="G36" s="44"/>
      <c r="H36" s="44"/>
      <c r="I36" s="44"/>
      <c r="J36" s="44"/>
      <c r="K36" s="44"/>
      <c r="L36" s="29">
        <f t="shared" ref="L36:O36" si="17">($B$10 *M35+ $B$11 *M36)</f>
        <v>147.42238795518659</v>
      </c>
      <c r="M36" s="29">
        <f t="shared" si="17"/>
        <v>141.79826150230065</v>
      </c>
      <c r="N36" s="29">
        <f t="shared" si="17"/>
        <v>136.38869403734577</v>
      </c>
      <c r="O36" s="29">
        <f t="shared" si="17"/>
        <v>131.18550018972491</v>
      </c>
      <c r="P36" s="29">
        <f t="shared" si="15"/>
        <v>126.18080685863886</v>
      </c>
      <c r="Q36" s="54">
        <f t="shared" si="14"/>
        <v>121.36704130007331</v>
      </c>
    </row>
    <row r="37" spans="1:17">
      <c r="A37" s="40"/>
      <c r="B37" s="43"/>
      <c r="C37" s="44"/>
      <c r="D37" s="44"/>
      <c r="E37" s="44"/>
      <c r="F37" s="44"/>
      <c r="G37" s="44"/>
      <c r="H37" s="44"/>
      <c r="I37" s="44"/>
      <c r="J37" s="44"/>
      <c r="K37" s="29">
        <f t="shared" ref="K37:O37" si="18">($B$10 *L36+ $B$11 *L37)</f>
        <v>141.84553546802462</v>
      </c>
      <c r="L37" s="29">
        <f t="shared" si="18"/>
        <v>136.43416451334988</v>
      </c>
      <c r="M37" s="29">
        <f t="shared" si="18"/>
        <v>131.22923597868134</v>
      </c>
      <c r="N37" s="29">
        <f t="shared" si="18"/>
        <v>126.22287413841551</v>
      </c>
      <c r="O37" s="29">
        <f t="shared" si="18"/>
        <v>121.40750372386933</v>
      </c>
      <c r="P37" s="29">
        <f t="shared" si="15"/>
        <v>116.77583846092551</v>
      </c>
      <c r="Q37" s="54">
        <f t="shared" si="14"/>
        <v>112.3208700449637</v>
      </c>
    </row>
    <row r="38" spans="1:17">
      <c r="A38" s="40"/>
      <c r="B38" s="43"/>
      <c r="C38" s="44"/>
      <c r="D38" s="44"/>
      <c r="E38" s="44"/>
      <c r="F38" s="44"/>
      <c r="G38" s="44"/>
      <c r="H38" s="44"/>
      <c r="I38" s="44"/>
      <c r="J38" s="29">
        <f t="shared" ref="J38:O38" si="19">($B$10 *K37+ $B$11 *K38)</f>
        <v>136.4796501487057</v>
      </c>
      <c r="K38" s="29">
        <f t="shared" si="19"/>
        <v>131.27298634866412</v>
      </c>
      <c r="L38" s="29">
        <f t="shared" si="19"/>
        <v>126.26495544295608</v>
      </c>
      <c r="M38" s="29">
        <f t="shared" si="19"/>
        <v>121.44797963738807</v>
      </c>
      <c r="N38" s="29">
        <f t="shared" si="19"/>
        <v>116.81477022867996</v>
      </c>
      <c r="O38" s="29">
        <f t="shared" si="19"/>
        <v>112.35831657572039</v>
      </c>
      <c r="P38" s="29">
        <f t="shared" si="15"/>
        <v>108.07187549156612</v>
      </c>
      <c r="Q38" s="54">
        <f t="shared" si="14"/>
        <v>103.94896104013372</v>
      </c>
    </row>
    <row r="39" spans="1:17">
      <c r="A39" s="40"/>
      <c r="B39" s="43"/>
      <c r="C39" s="44"/>
      <c r="D39" s="44"/>
      <c r="E39" s="44"/>
      <c r="F39" s="44"/>
      <c r="G39" s="44"/>
      <c r="H39" s="44"/>
      <c r="I39" s="29">
        <f t="shared" ref="I39:O39" si="20">($B$10 *J38+ $B$11 *J39)</f>
        <v>131.31675130453442</v>
      </c>
      <c r="J39" s="29">
        <f t="shared" si="20"/>
        <v>126.30705077693628</v>
      </c>
      <c r="K39" s="29">
        <f t="shared" si="20"/>
        <v>121.48846904512692</v>
      </c>
      <c r="L39" s="29">
        <f t="shared" si="20"/>
        <v>116.85371497585344</v>
      </c>
      <c r="M39" s="29">
        <f t="shared" si="20"/>
        <v>112.39577559073462</v>
      </c>
      <c r="N39" s="29">
        <f t="shared" si="20"/>
        <v>108.10790545472355</v>
      </c>
      <c r="O39" s="29">
        <f t="shared" si="20"/>
        <v>103.98361646939776</v>
      </c>
      <c r="P39" s="29">
        <f t="shared" si="15"/>
        <v>100.01666805563268</v>
      </c>
      <c r="Q39" s="54">
        <f t="shared" si="14"/>
        <v>96.201057710803724</v>
      </c>
    </row>
    <row r="40" spans="1:17">
      <c r="A40" s="40"/>
      <c r="B40" s="43"/>
      <c r="C40" s="44"/>
      <c r="D40" s="44"/>
      <c r="E40" s="44"/>
      <c r="F40" s="44"/>
      <c r="G40" s="44"/>
      <c r="H40" s="29">
        <f t="shared" ref="H40:O40" si="21">($B$10 *I39+ $B$11 *I40)</f>
        <v>126.34916014503335</v>
      </c>
      <c r="I40" s="29">
        <f t="shared" si="21"/>
        <v>121.52897195158465</v>
      </c>
      <c r="J40" s="29">
        <f t="shared" si="21"/>
        <v>116.89267270677315</v>
      </c>
      <c r="K40" s="29">
        <f t="shared" si="21"/>
        <v>112.43324709416848</v>
      </c>
      <c r="L40" s="29">
        <f t="shared" si="21"/>
        <v>108.14394742987058</v>
      </c>
      <c r="M40" s="29">
        <f t="shared" si="21"/>
        <v>104.01828345239704</v>
      </c>
      <c r="N40" s="29">
        <f t="shared" si="21"/>
        <v>100.05001250208355</v>
      </c>
      <c r="O40" s="29">
        <f t="shared" si="21"/>
        <v>96.233130075137751</v>
      </c>
      <c r="P40" s="29">
        <f t="shared" si="15"/>
        <v>92.56186073805361</v>
      </c>
      <c r="Q40" s="54">
        <f t="shared" si="14"/>
        <v>89.030649388638494</v>
      </c>
    </row>
    <row r="41" spans="1:17">
      <c r="A41" s="40"/>
      <c r="B41" s="43"/>
      <c r="C41" s="44"/>
      <c r="D41" s="44"/>
      <c r="E41" s="44"/>
      <c r="F41" s="44"/>
      <c r="G41" s="29">
        <f t="shared" ref="G41:O41" si="22">($B$10 *H40+ $B$11 *H41)</f>
        <v>121.56948836126165</v>
      </c>
      <c r="H41" s="29">
        <f t="shared" si="22"/>
        <v>116.93164342576773</v>
      </c>
      <c r="I41" s="29">
        <f t="shared" si="22"/>
        <v>112.47073109018547</v>
      </c>
      <c r="J41" s="29">
        <f t="shared" si="22"/>
        <v>108.18000142101189</v>
      </c>
      <c r="K41" s="29">
        <f t="shared" si="22"/>
        <v>104.0529619929835</v>
      </c>
      <c r="L41" s="29">
        <f t="shared" si="22"/>
        <v>100.08336806520256</v>
      </c>
      <c r="M41" s="29">
        <f t="shared" si="22"/>
        <v>96.265213132041879</v>
      </c>
      <c r="N41" s="29">
        <f t="shared" si="22"/>
        <v>92.592719834529987</v>
      </c>
      <c r="O41" s="29">
        <f t="shared" si="22"/>
        <v>89.060331218464853</v>
      </c>
      <c r="P41" s="29">
        <f t="shared" si="15"/>
        <v>85.662702326028153</v>
      </c>
      <c r="Q41" s="54">
        <f t="shared" si="14"/>
        <v>82.394692108177381</v>
      </c>
    </row>
    <row r="42" spans="1:17">
      <c r="A42" s="40"/>
      <c r="B42" s="43"/>
      <c r="C42" s="44"/>
      <c r="D42" s="44"/>
      <c r="E42" s="44"/>
      <c r="F42" s="29">
        <f t="shared" ref="F42:O42" si="23">($B$10 *G41+ $B$11 *G42)</f>
        <v>116.97062713716724</v>
      </c>
      <c r="G42" s="29">
        <f t="shared" si="23"/>
        <v>112.50822758295044</v>
      </c>
      <c r="H42" s="29">
        <f t="shared" si="23"/>
        <v>108.21606743215348</v>
      </c>
      <c r="I42" s="29">
        <f t="shared" si="23"/>
        <v>104.0876520950103</v>
      </c>
      <c r="J42" s="29">
        <f t="shared" si="23"/>
        <v>100.11673474869592</v>
      </c>
      <c r="K42" s="29">
        <f t="shared" si="23"/>
        <v>96.297306885080872</v>
      </c>
      <c r="L42" s="29">
        <f t="shared" si="23"/>
        <v>92.623589219086412</v>
      </c>
      <c r="M42" s="29">
        <f t="shared" si="23"/>
        <v>89.090022943883639</v>
      </c>
      <c r="N42" s="29">
        <f t="shared" si="23"/>
        <v>85.691261319704665</v>
      </c>
      <c r="O42" s="29">
        <f t="shared" si="23"/>
        <v>82.422161583538312</v>
      </c>
      <c r="P42" s="29">
        <f t="shared" si="15"/>
        <v>79.277777167468969</v>
      </c>
      <c r="Q42" s="54">
        <f t="shared" si="14"/>
        <v>76.253350213883778</v>
      </c>
    </row>
    <row r="43" spans="1:17">
      <c r="A43" s="40"/>
      <c r="B43" s="43"/>
      <c r="C43" s="44"/>
      <c r="D43" s="44"/>
      <c r="E43" s="29">
        <f t="shared" ref="E43:O43" si="24">($B$10 *F42+ $B$11 *F43)</f>
        <v>112.54573657662974</v>
      </c>
      <c r="F43" s="29">
        <f t="shared" si="24"/>
        <v>108.25214546730265</v>
      </c>
      <c r="G43" s="29">
        <f t="shared" si="24"/>
        <v>104.12235376233187</v>
      </c>
      <c r="H43" s="29">
        <f t="shared" si="24"/>
        <v>100.15011255627101</v>
      </c>
      <c r="I43" s="29">
        <f t="shared" si="24"/>
        <v>96.329411337820744</v>
      </c>
      <c r="J43" s="29">
        <f t="shared" si="24"/>
        <v>92.654468895152831</v>
      </c>
      <c r="K43" s="29">
        <f t="shared" si="24"/>
        <v>89.119724568193959</v>
      </c>
      <c r="L43" s="29">
        <f t="shared" si="24"/>
        <v>85.71982983463252</v>
      </c>
      <c r="M43" s="29">
        <f t="shared" si="24"/>
        <v>82.449640216917274</v>
      </c>
      <c r="N43" s="29">
        <f t="shared" si="24"/>
        <v>79.304207498001801</v>
      </c>
      <c r="O43" s="29">
        <f t="shared" si="24"/>
        <v>76.278772234056362</v>
      </c>
      <c r="P43" s="29">
        <f t="shared" si="15"/>
        <v>73.368756552817871</v>
      </c>
      <c r="Q43" s="54">
        <f t="shared" si="14"/>
        <v>70.56975722668102</v>
      </c>
    </row>
    <row r="44" spans="1:17">
      <c r="A44" s="40"/>
      <c r="B44" s="43"/>
      <c r="C44" s="44"/>
      <c r="D44" s="29">
        <f t="shared" ref="D44:O44" si="25">($B$10 *E43+ $B$11 *E44)</f>
        <v>108.28823553046811</v>
      </c>
      <c r="E44" s="29">
        <f t="shared" si="25"/>
        <v>104.15706699880396</v>
      </c>
      <c r="F44" s="29">
        <f t="shared" si="25"/>
        <v>100.18350149163651</v>
      </c>
      <c r="G44" s="29">
        <f t="shared" si="25"/>
        <v>96.361526493828649</v>
      </c>
      <c r="H44" s="29">
        <f t="shared" si="25"/>
        <v>92.685358866160371</v>
      </c>
      <c r="I44" s="29">
        <f t="shared" si="25"/>
        <v>89.149436094696</v>
      </c>
      <c r="J44" s="29">
        <f t="shared" si="25"/>
        <v>85.748407873986011</v>
      </c>
      <c r="K44" s="29">
        <f t="shared" si="25"/>
        <v>82.477128011367483</v>
      </c>
      <c r="L44" s="29">
        <f t="shared" si="25"/>
        <v>79.330646640113358</v>
      </c>
      <c r="M44" s="29">
        <f t="shared" si="25"/>
        <v>76.304202729648182</v>
      </c>
      <c r="N44" s="29">
        <f t="shared" si="25"/>
        <v>73.393216881497096</v>
      </c>
      <c r="O44" s="29">
        <f t="shared" si="25"/>
        <v>70.593284400067631</v>
      </c>
      <c r="P44" s="29">
        <f t="shared" si="15"/>
        <v>67.900168627779308</v>
      </c>
      <c r="Q44" s="54">
        <f t="shared" si="14"/>
        <v>65.309794534456429</v>
      </c>
    </row>
    <row r="45" spans="1:17">
      <c r="A45" s="40"/>
      <c r="B45" s="43"/>
      <c r="C45" s="29">
        <f t="shared" ref="C45:O45" si="26">($B$10 *D44+ $B$11 *D45)</f>
        <v>104.1917918082836</v>
      </c>
      <c r="D45" s="29">
        <f t="shared" si="26"/>
        <v>100.21690155850226</v>
      </c>
      <c r="E45" s="29">
        <f t="shared" si="26"/>
        <v>96.393652356672931</v>
      </c>
      <c r="F45" s="29">
        <f t="shared" si="26"/>
        <v>92.716259135541193</v>
      </c>
      <c r="G45" s="29">
        <f t="shared" si="26"/>
        <v>89.179157526691014</v>
      </c>
      <c r="H45" s="29">
        <f t="shared" si="26"/>
        <v>85.776995440940453</v>
      </c>
      <c r="I45" s="29">
        <f t="shared" si="26"/>
        <v>82.50462496994308</v>
      </c>
      <c r="J45" s="29">
        <f t="shared" si="26"/>
        <v>79.357094596741263</v>
      </c>
      <c r="K45" s="29">
        <f t="shared" si="26"/>
        <v>76.32964170348481</v>
      </c>
      <c r="L45" s="29">
        <f t="shared" si="26"/>
        <v>73.417685364978283</v>
      </c>
      <c r="M45" s="29">
        <f t="shared" si="26"/>
        <v>70.616819417152584</v>
      </c>
      <c r="N45" s="29">
        <f t="shared" si="26"/>
        <v>67.922805789972671</v>
      </c>
      <c r="O45" s="29">
        <f t="shared" si="26"/>
        <v>65.331568094693012</v>
      </c>
      <c r="P45" s="29">
        <f t="shared" si="15"/>
        <v>62.839185455757757</v>
      </c>
      <c r="Q45" s="54">
        <f t="shared" si="14"/>
        <v>60.441886578012237</v>
      </c>
    </row>
    <row r="46" spans="1:17">
      <c r="A46" s="40"/>
      <c r="B46" s="29">
        <f t="shared" ref="B46:O46" si="27">($B$10 *C45+ $B$11 *C46)</f>
        <v>100.25031276057939</v>
      </c>
      <c r="C46" s="29">
        <f t="shared" si="27"/>
        <v>96.425788929923129</v>
      </c>
      <c r="D46" s="29">
        <f t="shared" si="27"/>
        <v>92.747169706728698</v>
      </c>
      <c r="E46" s="29">
        <f t="shared" si="27"/>
        <v>89.208888867481406</v>
      </c>
      <c r="F46" s="29">
        <f t="shared" si="27"/>
        <v>85.805592538672258</v>
      </c>
      <c r="G46" s="29">
        <f t="shared" si="27"/>
        <v>82.532131095699327</v>
      </c>
      <c r="H46" s="29">
        <f t="shared" si="27"/>
        <v>79.383551370824208</v>
      </c>
      <c r="I46" s="29">
        <f t="shared" si="27"/>
        <v>76.355089158392815</v>
      </c>
      <c r="J46" s="29">
        <f t="shared" si="27"/>
        <v>73.442162005980123</v>
      </c>
      <c r="K46" s="29">
        <f t="shared" si="27"/>
        <v>70.640362280550875</v>
      </c>
      <c r="L46" s="29">
        <f t="shared" si="27"/>
        <v>67.945450499144499</v>
      </c>
      <c r="M46" s="29">
        <f t="shared" si="27"/>
        <v>65.353348913992789</v>
      </c>
      <c r="N46" s="29">
        <f t="shared" si="27"/>
        <v>62.860135342363471</v>
      </c>
      <c r="O46" s="29">
        <f t="shared" si="27"/>
        <v>60.462037231793957</v>
      </c>
      <c r="P46" s="29">
        <f>($B$10 *Q45+ $B$11 *Q46)</f>
        <v>58.155425951734685</v>
      </c>
      <c r="Q46" s="54">
        <f>Q24</f>
        <v>55.936811302964898</v>
      </c>
    </row>
    <row r="47" spans="1:17">
      <c r="A47" s="40"/>
      <c r="B47" s="43">
        <v>0</v>
      </c>
      <c r="C47" s="44">
        <v>1</v>
      </c>
      <c r="D47" s="44">
        <v>2</v>
      </c>
      <c r="E47" s="44">
        <v>3</v>
      </c>
      <c r="F47" s="44">
        <v>4</v>
      </c>
      <c r="G47" s="44">
        <v>5</v>
      </c>
      <c r="H47" s="44">
        <v>6</v>
      </c>
      <c r="I47" s="44">
        <v>7</v>
      </c>
      <c r="J47" s="44">
        <v>8</v>
      </c>
      <c r="K47" s="44">
        <v>9</v>
      </c>
      <c r="L47" s="45">
        <v>10</v>
      </c>
      <c r="M47" s="45">
        <v>11</v>
      </c>
      <c r="N47" s="45">
        <v>12</v>
      </c>
      <c r="O47" s="45">
        <v>13</v>
      </c>
      <c r="P47" s="45">
        <v>14</v>
      </c>
      <c r="Q47" s="29">
        <v>15</v>
      </c>
    </row>
    <row r="48" spans="1:17" ht="13" thickBot="1">
      <c r="A48" s="46"/>
      <c r="B48" s="47" t="s">
        <v>21</v>
      </c>
      <c r="C48" s="48" t="s">
        <v>22</v>
      </c>
      <c r="D48" s="48" t="s">
        <v>23</v>
      </c>
      <c r="E48" s="48" t="s">
        <v>24</v>
      </c>
      <c r="F48" s="48" t="s">
        <v>25</v>
      </c>
      <c r="G48" s="48" t="s">
        <v>26</v>
      </c>
      <c r="H48" s="48" t="s">
        <v>27</v>
      </c>
      <c r="I48" s="48" t="s">
        <v>28</v>
      </c>
      <c r="J48" s="48" t="s">
        <v>29</v>
      </c>
      <c r="K48" s="48" t="s">
        <v>30</v>
      </c>
      <c r="L48" s="49" t="s">
        <v>31</v>
      </c>
      <c r="M48" s="49" t="s">
        <v>35</v>
      </c>
      <c r="N48" s="49" t="s">
        <v>36</v>
      </c>
      <c r="O48" s="49" t="s">
        <v>37</v>
      </c>
      <c r="P48" s="49" t="s">
        <v>38</v>
      </c>
      <c r="Q48" s="49" t="s">
        <v>39</v>
      </c>
    </row>
    <row r="57" spans="1:14" ht="13" thickBot="1"/>
    <row r="58" spans="1:14" ht="13" thickBot="1">
      <c r="A58" s="40"/>
      <c r="B58" s="65" t="s">
        <v>33</v>
      </c>
      <c r="C58" s="66"/>
      <c r="D58" s="41"/>
      <c r="E58" s="41"/>
      <c r="F58" s="41"/>
      <c r="G58" s="41"/>
      <c r="H58" s="41"/>
      <c r="I58" s="41"/>
      <c r="J58" s="41"/>
      <c r="K58" s="41"/>
      <c r="L58" s="42"/>
      <c r="M58" s="40"/>
      <c r="N58" s="40"/>
    </row>
    <row r="59" spans="1:14">
      <c r="A59" s="40"/>
      <c r="B59" s="43"/>
      <c r="C59" s="44"/>
      <c r="D59" s="44"/>
      <c r="E59" s="44"/>
      <c r="F59" s="44"/>
      <c r="G59" s="44"/>
      <c r="H59" s="44"/>
      <c r="I59" s="44"/>
      <c r="J59" s="44"/>
      <c r="K59" s="44"/>
      <c r="L59" s="52">
        <f>MAX($J$2*( L36-$J$3), 0)</f>
        <v>37.422387955186593</v>
      </c>
      <c r="M59" s="40"/>
      <c r="N59" s="40"/>
    </row>
    <row r="60" spans="1:14">
      <c r="A60" s="40"/>
      <c r="B60" s="43"/>
      <c r="C60" s="44"/>
      <c r="D60" s="44"/>
      <c r="E60" s="44"/>
      <c r="F60" s="44"/>
      <c r="G60" s="44"/>
      <c r="H60" s="44"/>
      <c r="I60" s="44"/>
      <c r="J60" s="44"/>
      <c r="K60" s="51">
        <f>MAX($J$2*( K37-$J$3),0)</f>
        <v>31.845535468024622</v>
      </c>
      <c r="L60" s="52">
        <f t="shared" ref="L60:L69" si="28">MAX($J$2*( L37-$J$3), 0)</f>
        <v>26.434164513349884</v>
      </c>
      <c r="M60" s="40"/>
      <c r="N60" s="40"/>
    </row>
    <row r="61" spans="1:14">
      <c r="A61" s="40"/>
      <c r="B61" s="43"/>
      <c r="C61" s="44"/>
      <c r="D61" s="44"/>
      <c r="E61" s="44"/>
      <c r="F61" s="44"/>
      <c r="G61" s="44"/>
      <c r="H61" s="44"/>
      <c r="I61" s="44"/>
      <c r="J61" s="51">
        <f t="shared" ref="I61:K62" si="29">MAX($J$2*( J38-$J$3),0)</f>
        <v>26.479650148705701</v>
      </c>
      <c r="K61" s="51">
        <f t="shared" si="29"/>
        <v>21.272986348664119</v>
      </c>
      <c r="L61" s="52">
        <f t="shared" si="28"/>
        <v>16.264955442956079</v>
      </c>
      <c r="M61" s="40"/>
      <c r="N61" s="40"/>
    </row>
    <row r="62" spans="1:14">
      <c r="A62" s="40"/>
      <c r="B62" s="43"/>
      <c r="C62" s="44"/>
      <c r="D62" s="44"/>
      <c r="E62" s="44"/>
      <c r="F62" s="44"/>
      <c r="G62" s="44"/>
      <c r="H62" s="44"/>
      <c r="I62" s="51">
        <f t="shared" si="29"/>
        <v>21.316751304534421</v>
      </c>
      <c r="J62" s="51">
        <f t="shared" ref="J62" si="30">MAX($J$2*( J39-$J$3),0)</f>
        <v>16.307050776936279</v>
      </c>
      <c r="K62" s="51">
        <f t="shared" si="29"/>
        <v>11.488469045126919</v>
      </c>
      <c r="L62" s="52">
        <f t="shared" si="28"/>
        <v>6.8537149758534355</v>
      </c>
      <c r="M62" s="40"/>
      <c r="N62" s="40"/>
    </row>
    <row r="63" spans="1:14">
      <c r="A63" s="40"/>
      <c r="B63" s="43"/>
      <c r="C63" s="44"/>
      <c r="D63" s="44"/>
      <c r="E63" s="44"/>
      <c r="F63" s="44"/>
      <c r="G63" s="44"/>
      <c r="H63" s="51">
        <f t="shared" ref="H63:K63" si="31">MAX($J$2*( H40-$J$3),0)</f>
        <v>16.349160145033352</v>
      </c>
      <c r="I63" s="51">
        <f t="shared" si="31"/>
        <v>11.528971951584651</v>
      </c>
      <c r="J63" s="51">
        <f t="shared" si="31"/>
        <v>6.8926727067731548</v>
      </c>
      <c r="K63" s="51">
        <f t="shared" si="31"/>
        <v>2.433247094168479</v>
      </c>
      <c r="L63" s="52">
        <f t="shared" si="28"/>
        <v>0</v>
      </c>
      <c r="M63" s="40"/>
      <c r="N63" s="40"/>
    </row>
    <row r="64" spans="1:14">
      <c r="A64" s="40"/>
      <c r="B64" s="43"/>
      <c r="C64" s="44"/>
      <c r="D64" s="44"/>
      <c r="E64" s="44"/>
      <c r="F64" s="44"/>
      <c r="G64" s="51">
        <f t="shared" ref="G64:K64" si="32">MAX($J$2*( G41-$J$3),0)</f>
        <v>11.569488361261648</v>
      </c>
      <c r="H64" s="51">
        <f t="shared" si="32"/>
        <v>6.9316434257677315</v>
      </c>
      <c r="I64" s="51">
        <f t="shared" si="32"/>
        <v>2.4707310901854669</v>
      </c>
      <c r="J64" s="51">
        <f t="shared" si="32"/>
        <v>0</v>
      </c>
      <c r="K64" s="51">
        <f t="shared" si="32"/>
        <v>0</v>
      </c>
      <c r="L64" s="52">
        <f t="shared" si="28"/>
        <v>0</v>
      </c>
      <c r="M64" s="40"/>
      <c r="N64" s="40"/>
    </row>
    <row r="65" spans="1:14">
      <c r="A65" s="40"/>
      <c r="B65" s="43"/>
      <c r="C65" s="44"/>
      <c r="D65" s="44"/>
      <c r="E65" s="44"/>
      <c r="F65" s="51">
        <f t="shared" ref="F65:K65" si="33">MAX($J$2*( F42-$J$3),0)</f>
        <v>6.9706271371672415</v>
      </c>
      <c r="G65" s="51">
        <f t="shared" si="33"/>
        <v>2.5082275829504397</v>
      </c>
      <c r="H65" s="51">
        <f t="shared" si="33"/>
        <v>0</v>
      </c>
      <c r="I65" s="51">
        <f t="shared" si="33"/>
        <v>0</v>
      </c>
      <c r="J65" s="51">
        <f t="shared" si="33"/>
        <v>0</v>
      </c>
      <c r="K65" s="51">
        <f t="shared" si="33"/>
        <v>0</v>
      </c>
      <c r="L65" s="52">
        <f t="shared" si="28"/>
        <v>0</v>
      </c>
      <c r="M65" s="40"/>
      <c r="N65" s="40"/>
    </row>
    <row r="66" spans="1:14">
      <c r="A66" s="40"/>
      <c r="B66" s="43"/>
      <c r="C66" s="44"/>
      <c r="D66" s="44"/>
      <c r="E66" s="51">
        <f t="shared" ref="E66:K66" si="34">MAX($J$2*( E43-$J$3),0)</f>
        <v>2.5457365766297357</v>
      </c>
      <c r="F66" s="51">
        <f t="shared" si="34"/>
        <v>0</v>
      </c>
      <c r="G66" s="51">
        <f t="shared" si="34"/>
        <v>0</v>
      </c>
      <c r="H66" s="51">
        <f t="shared" si="34"/>
        <v>0</v>
      </c>
      <c r="I66" s="51">
        <f t="shared" si="34"/>
        <v>0</v>
      </c>
      <c r="J66" s="51">
        <f t="shared" si="34"/>
        <v>0</v>
      </c>
      <c r="K66" s="51">
        <f t="shared" si="34"/>
        <v>0</v>
      </c>
      <c r="L66" s="52">
        <f t="shared" si="28"/>
        <v>0</v>
      </c>
      <c r="M66" s="40"/>
      <c r="N66" s="40"/>
    </row>
    <row r="67" spans="1:14">
      <c r="A67" s="40"/>
      <c r="B67" s="43"/>
      <c r="C67" s="44"/>
      <c r="D67" s="51">
        <f t="shared" ref="D67:K67" si="35">MAX($J$2*( D44-$J$3),0)</f>
        <v>0</v>
      </c>
      <c r="E67" s="51">
        <f t="shared" si="35"/>
        <v>0</v>
      </c>
      <c r="F67" s="51">
        <f t="shared" si="35"/>
        <v>0</v>
      </c>
      <c r="G67" s="51">
        <f t="shared" si="35"/>
        <v>0</v>
      </c>
      <c r="H67" s="51">
        <f t="shared" si="35"/>
        <v>0</v>
      </c>
      <c r="I67" s="51">
        <f t="shared" si="35"/>
        <v>0</v>
      </c>
      <c r="J67" s="51">
        <f t="shared" si="35"/>
        <v>0</v>
      </c>
      <c r="K67" s="51">
        <f t="shared" si="35"/>
        <v>0</v>
      </c>
      <c r="L67" s="52">
        <f t="shared" si="28"/>
        <v>0</v>
      </c>
      <c r="M67" s="40"/>
      <c r="N67" s="40"/>
    </row>
    <row r="68" spans="1:14">
      <c r="A68" s="40"/>
      <c r="B68" s="43"/>
      <c r="C68" s="51">
        <f t="shared" ref="C68:K69" si="36">MAX($J$2*( C45-$J$3),0)</f>
        <v>0</v>
      </c>
      <c r="D68" s="51">
        <f t="shared" si="36"/>
        <v>0</v>
      </c>
      <c r="E68" s="51">
        <f t="shared" si="36"/>
        <v>0</v>
      </c>
      <c r="F68" s="51">
        <f t="shared" si="36"/>
        <v>0</v>
      </c>
      <c r="G68" s="51">
        <f t="shared" si="36"/>
        <v>0</v>
      </c>
      <c r="H68" s="51">
        <f t="shared" si="36"/>
        <v>0</v>
      </c>
      <c r="I68" s="51">
        <f t="shared" si="36"/>
        <v>0</v>
      </c>
      <c r="J68" s="51">
        <f t="shared" si="36"/>
        <v>0</v>
      </c>
      <c r="K68" s="51">
        <f t="shared" si="36"/>
        <v>0</v>
      </c>
      <c r="L68" s="52">
        <f t="shared" si="28"/>
        <v>0</v>
      </c>
      <c r="M68" s="40"/>
      <c r="N68" s="40"/>
    </row>
    <row r="69" spans="1:14">
      <c r="A69" s="40"/>
      <c r="B69" s="51">
        <f t="shared" ref="B69:K69" si="37">MAX($J$2*( B46-$J$3),0)</f>
        <v>0</v>
      </c>
      <c r="C69" s="51">
        <f t="shared" si="36"/>
        <v>0</v>
      </c>
      <c r="D69" s="51">
        <f t="shared" si="37"/>
        <v>0</v>
      </c>
      <c r="E69" s="51">
        <f t="shared" si="37"/>
        <v>0</v>
      </c>
      <c r="F69" s="51">
        <f t="shared" si="37"/>
        <v>0</v>
      </c>
      <c r="G69" s="51">
        <f t="shared" si="37"/>
        <v>0</v>
      </c>
      <c r="H69" s="51">
        <f t="shared" si="37"/>
        <v>0</v>
      </c>
      <c r="I69" s="51">
        <f t="shared" si="37"/>
        <v>0</v>
      </c>
      <c r="J69" s="51">
        <f t="shared" si="37"/>
        <v>0</v>
      </c>
      <c r="K69" s="51">
        <f t="shared" si="37"/>
        <v>0</v>
      </c>
      <c r="L69" s="52">
        <f t="shared" si="28"/>
        <v>0</v>
      </c>
      <c r="M69" s="40"/>
      <c r="N69" s="40"/>
    </row>
    <row r="70" spans="1:14">
      <c r="A70" s="40"/>
      <c r="B70" s="43"/>
      <c r="C70" s="44"/>
      <c r="D70" s="44"/>
      <c r="E70" s="44"/>
      <c r="F70" s="44"/>
      <c r="G70" s="44"/>
      <c r="H70" s="44"/>
      <c r="I70" s="44"/>
      <c r="J70" s="44"/>
      <c r="K70" s="44"/>
      <c r="L70" s="45"/>
      <c r="M70" s="40"/>
      <c r="N70" s="40"/>
    </row>
    <row r="71" spans="1:14" ht="13" thickBot="1">
      <c r="A71" s="46"/>
      <c r="B71" s="47" t="s">
        <v>21</v>
      </c>
      <c r="C71" s="48" t="s">
        <v>22</v>
      </c>
      <c r="D71" s="48" t="s">
        <v>23</v>
      </c>
      <c r="E71" s="48" t="s">
        <v>24</v>
      </c>
      <c r="F71" s="48" t="s">
        <v>25</v>
      </c>
      <c r="G71" s="48" t="s">
        <v>26</v>
      </c>
      <c r="H71" s="48" t="s">
        <v>27</v>
      </c>
      <c r="I71" s="48" t="s">
        <v>28</v>
      </c>
      <c r="J71" s="48" t="s">
        <v>29</v>
      </c>
      <c r="K71" s="48" t="s">
        <v>30</v>
      </c>
      <c r="L71" s="49" t="s">
        <v>31</v>
      </c>
      <c r="M71" s="46"/>
      <c r="N71" s="46"/>
    </row>
  </sheetData>
  <mergeCells count="6">
    <mergeCell ref="B58:C58"/>
    <mergeCell ref="A1:B1"/>
    <mergeCell ref="E1:F1"/>
    <mergeCell ref="I1:J1"/>
    <mergeCell ref="B13:C13"/>
    <mergeCell ref="B35:C35"/>
  </mergeCells>
  <dataValidations count="2">
    <dataValidation type="list" allowBlank="1" showInputMessage="1" showErrorMessage="1" sqref="J5 H5">
      <formula1>"European, American"</formula1>
    </dataValidation>
    <dataValidation type="list" allowBlank="1" showInputMessage="1" showErrorMessage="1" sqref="J2">
      <formula1>"1, -1"</formula1>
    </dataValidation>
  </dataValidation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87"/>
  <sheetViews>
    <sheetView tabSelected="1" topLeftCell="A46" zoomScale="125" zoomScaleNormal="125" zoomScalePageLayoutView="125" workbookViewId="0">
      <selection activeCell="O65" sqref="O65"/>
    </sheetView>
  </sheetViews>
  <sheetFormatPr baseColWidth="10" defaultColWidth="8.83203125" defaultRowHeight="12" x14ac:dyDescent="0"/>
  <cols>
    <col min="1" max="5" width="8.83203125" style="18"/>
    <col min="6" max="6" width="9.33203125" style="18" customWidth="1"/>
    <col min="7" max="7" width="8.33203125" style="18" bestFit="1" customWidth="1"/>
    <col min="8" max="11" width="8.83203125" style="18"/>
    <col min="12" max="12" width="11.83203125" style="18" customWidth="1"/>
    <col min="13" max="262" width="8.83203125" style="18"/>
    <col min="263" max="263" width="8.33203125" style="18" bestFit="1" customWidth="1"/>
    <col min="264" max="518" width="8.83203125" style="18"/>
    <col min="519" max="519" width="8.33203125" style="18" bestFit="1" customWidth="1"/>
    <col min="520" max="774" width="8.83203125" style="18"/>
    <col min="775" max="775" width="8.33203125" style="18" bestFit="1" customWidth="1"/>
    <col min="776" max="1030" width="8.83203125" style="18"/>
    <col min="1031" max="1031" width="8.33203125" style="18" bestFit="1" customWidth="1"/>
    <col min="1032" max="1286" width="8.83203125" style="18"/>
    <col min="1287" max="1287" width="8.33203125" style="18" bestFit="1" customWidth="1"/>
    <col min="1288" max="1542" width="8.83203125" style="18"/>
    <col min="1543" max="1543" width="8.33203125" style="18" bestFit="1" customWidth="1"/>
    <col min="1544" max="1798" width="8.83203125" style="18"/>
    <col min="1799" max="1799" width="8.33203125" style="18" bestFit="1" customWidth="1"/>
    <col min="1800" max="2054" width="8.83203125" style="18"/>
    <col min="2055" max="2055" width="8.33203125" style="18" bestFit="1" customWidth="1"/>
    <col min="2056" max="2310" width="8.83203125" style="18"/>
    <col min="2311" max="2311" width="8.33203125" style="18" bestFit="1" customWidth="1"/>
    <col min="2312" max="2566" width="8.83203125" style="18"/>
    <col min="2567" max="2567" width="8.33203125" style="18" bestFit="1" customWidth="1"/>
    <col min="2568" max="2822" width="8.83203125" style="18"/>
    <col min="2823" max="2823" width="8.33203125" style="18" bestFit="1" customWidth="1"/>
    <col min="2824" max="3078" width="8.83203125" style="18"/>
    <col min="3079" max="3079" width="8.33203125" style="18" bestFit="1" customWidth="1"/>
    <col min="3080" max="3334" width="8.83203125" style="18"/>
    <col min="3335" max="3335" width="8.33203125" style="18" bestFit="1" customWidth="1"/>
    <col min="3336" max="3590" width="8.83203125" style="18"/>
    <col min="3591" max="3591" width="8.33203125" style="18" bestFit="1" customWidth="1"/>
    <col min="3592" max="3846" width="8.83203125" style="18"/>
    <col min="3847" max="3847" width="8.33203125" style="18" bestFit="1" customWidth="1"/>
    <col min="3848" max="4102" width="8.83203125" style="18"/>
    <col min="4103" max="4103" width="8.33203125" style="18" bestFit="1" customWidth="1"/>
    <col min="4104" max="4358" width="8.83203125" style="18"/>
    <col min="4359" max="4359" width="8.33203125" style="18" bestFit="1" customWidth="1"/>
    <col min="4360" max="4614" width="8.83203125" style="18"/>
    <col min="4615" max="4615" width="8.33203125" style="18" bestFit="1" customWidth="1"/>
    <col min="4616" max="4870" width="8.83203125" style="18"/>
    <col min="4871" max="4871" width="8.33203125" style="18" bestFit="1" customWidth="1"/>
    <col min="4872" max="5126" width="8.83203125" style="18"/>
    <col min="5127" max="5127" width="8.33203125" style="18" bestFit="1" customWidth="1"/>
    <col min="5128" max="5382" width="8.83203125" style="18"/>
    <col min="5383" max="5383" width="8.33203125" style="18" bestFit="1" customWidth="1"/>
    <col min="5384" max="5638" width="8.83203125" style="18"/>
    <col min="5639" max="5639" width="8.33203125" style="18" bestFit="1" customWidth="1"/>
    <col min="5640" max="5894" width="8.83203125" style="18"/>
    <col min="5895" max="5895" width="8.33203125" style="18" bestFit="1" customWidth="1"/>
    <col min="5896" max="6150" width="8.83203125" style="18"/>
    <col min="6151" max="6151" width="8.33203125" style="18" bestFit="1" customWidth="1"/>
    <col min="6152" max="6406" width="8.83203125" style="18"/>
    <col min="6407" max="6407" width="8.33203125" style="18" bestFit="1" customWidth="1"/>
    <col min="6408" max="6662" width="8.83203125" style="18"/>
    <col min="6663" max="6663" width="8.33203125" style="18" bestFit="1" customWidth="1"/>
    <col min="6664" max="6918" width="8.83203125" style="18"/>
    <col min="6919" max="6919" width="8.33203125" style="18" bestFit="1" customWidth="1"/>
    <col min="6920" max="7174" width="8.83203125" style="18"/>
    <col min="7175" max="7175" width="8.33203125" style="18" bestFit="1" customWidth="1"/>
    <col min="7176" max="7430" width="8.83203125" style="18"/>
    <col min="7431" max="7431" width="8.33203125" style="18" bestFit="1" customWidth="1"/>
    <col min="7432" max="7686" width="8.83203125" style="18"/>
    <col min="7687" max="7687" width="8.33203125" style="18" bestFit="1" customWidth="1"/>
    <col min="7688" max="7942" width="8.83203125" style="18"/>
    <col min="7943" max="7943" width="8.33203125" style="18" bestFit="1" customWidth="1"/>
    <col min="7944" max="8198" width="8.83203125" style="18"/>
    <col min="8199" max="8199" width="8.33203125" style="18" bestFit="1" customWidth="1"/>
    <col min="8200" max="8454" width="8.83203125" style="18"/>
    <col min="8455" max="8455" width="8.33203125" style="18" bestFit="1" customWidth="1"/>
    <col min="8456" max="8710" width="8.83203125" style="18"/>
    <col min="8711" max="8711" width="8.33203125" style="18" bestFit="1" customWidth="1"/>
    <col min="8712" max="8966" width="8.83203125" style="18"/>
    <col min="8967" max="8967" width="8.33203125" style="18" bestFit="1" customWidth="1"/>
    <col min="8968" max="9222" width="8.83203125" style="18"/>
    <col min="9223" max="9223" width="8.33203125" style="18" bestFit="1" customWidth="1"/>
    <col min="9224" max="9478" width="8.83203125" style="18"/>
    <col min="9479" max="9479" width="8.33203125" style="18" bestFit="1" customWidth="1"/>
    <col min="9480" max="9734" width="8.83203125" style="18"/>
    <col min="9735" max="9735" width="8.33203125" style="18" bestFit="1" customWidth="1"/>
    <col min="9736" max="9990" width="8.83203125" style="18"/>
    <col min="9991" max="9991" width="8.33203125" style="18" bestFit="1" customWidth="1"/>
    <col min="9992" max="10246" width="8.83203125" style="18"/>
    <col min="10247" max="10247" width="8.33203125" style="18" bestFit="1" customWidth="1"/>
    <col min="10248" max="10502" width="8.83203125" style="18"/>
    <col min="10503" max="10503" width="8.33203125" style="18" bestFit="1" customWidth="1"/>
    <col min="10504" max="10758" width="8.83203125" style="18"/>
    <col min="10759" max="10759" width="8.33203125" style="18" bestFit="1" customWidth="1"/>
    <col min="10760" max="11014" width="8.83203125" style="18"/>
    <col min="11015" max="11015" width="8.33203125" style="18" bestFit="1" customWidth="1"/>
    <col min="11016" max="11270" width="8.83203125" style="18"/>
    <col min="11271" max="11271" width="8.33203125" style="18" bestFit="1" customWidth="1"/>
    <col min="11272" max="11526" width="8.83203125" style="18"/>
    <col min="11527" max="11527" width="8.33203125" style="18" bestFit="1" customWidth="1"/>
    <col min="11528" max="11782" width="8.83203125" style="18"/>
    <col min="11783" max="11783" width="8.33203125" style="18" bestFit="1" customWidth="1"/>
    <col min="11784" max="12038" width="8.83203125" style="18"/>
    <col min="12039" max="12039" width="8.33203125" style="18" bestFit="1" customWidth="1"/>
    <col min="12040" max="12294" width="8.83203125" style="18"/>
    <col min="12295" max="12295" width="8.33203125" style="18" bestFit="1" customWidth="1"/>
    <col min="12296" max="12550" width="8.83203125" style="18"/>
    <col min="12551" max="12551" width="8.33203125" style="18" bestFit="1" customWidth="1"/>
    <col min="12552" max="12806" width="8.83203125" style="18"/>
    <col min="12807" max="12807" width="8.33203125" style="18" bestFit="1" customWidth="1"/>
    <col min="12808" max="13062" width="8.83203125" style="18"/>
    <col min="13063" max="13063" width="8.33203125" style="18" bestFit="1" customWidth="1"/>
    <col min="13064" max="13318" width="8.83203125" style="18"/>
    <col min="13319" max="13319" width="8.33203125" style="18" bestFit="1" customWidth="1"/>
    <col min="13320" max="13574" width="8.83203125" style="18"/>
    <col min="13575" max="13575" width="8.33203125" style="18" bestFit="1" customWidth="1"/>
    <col min="13576" max="13830" width="8.83203125" style="18"/>
    <col min="13831" max="13831" width="8.33203125" style="18" bestFit="1" customWidth="1"/>
    <col min="13832" max="14086" width="8.83203125" style="18"/>
    <col min="14087" max="14087" width="8.33203125" style="18" bestFit="1" customWidth="1"/>
    <col min="14088" max="14342" width="8.83203125" style="18"/>
    <col min="14343" max="14343" width="8.33203125" style="18" bestFit="1" customWidth="1"/>
    <col min="14344" max="14598" width="8.83203125" style="18"/>
    <col min="14599" max="14599" width="8.33203125" style="18" bestFit="1" customWidth="1"/>
    <col min="14600" max="14854" width="8.83203125" style="18"/>
    <col min="14855" max="14855" width="8.33203125" style="18" bestFit="1" customWidth="1"/>
    <col min="14856" max="15110" width="8.83203125" style="18"/>
    <col min="15111" max="15111" width="8.33203125" style="18" bestFit="1" customWidth="1"/>
    <col min="15112" max="15366" width="8.83203125" style="18"/>
    <col min="15367" max="15367" width="8.33203125" style="18" bestFit="1" customWidth="1"/>
    <col min="15368" max="15622" width="8.83203125" style="18"/>
    <col min="15623" max="15623" width="8.33203125" style="18" bestFit="1" customWidth="1"/>
    <col min="15624" max="15878" width="8.83203125" style="18"/>
    <col min="15879" max="15879" width="8.33203125" style="18" bestFit="1" customWidth="1"/>
    <col min="15880" max="16134" width="8.83203125" style="18"/>
    <col min="16135" max="16135" width="8.33203125" style="18" bestFit="1" customWidth="1"/>
    <col min="16136" max="16384" width="8.83203125" style="18"/>
  </cols>
  <sheetData>
    <row r="1" spans="1:23" ht="13" thickBot="1">
      <c r="A1" s="63" t="s">
        <v>0</v>
      </c>
      <c r="B1" s="64"/>
      <c r="F1" s="63" t="s">
        <v>41</v>
      </c>
      <c r="G1" s="64"/>
      <c r="I1" s="67" t="s">
        <v>42</v>
      </c>
      <c r="J1" s="68"/>
      <c r="L1" s="62" t="s">
        <v>44</v>
      </c>
    </row>
    <row r="2" spans="1:23">
      <c r="A2" s="1" t="s">
        <v>2</v>
      </c>
      <c r="B2" s="2">
        <v>100</v>
      </c>
      <c r="F2" s="19" t="s">
        <v>40</v>
      </c>
      <c r="G2" s="14">
        <v>1</v>
      </c>
      <c r="I2" s="55" t="s">
        <v>43</v>
      </c>
      <c r="J2" s="56">
        <v>-1</v>
      </c>
      <c r="L2" s="61" t="s">
        <v>45</v>
      </c>
      <c r="M2" s="59">
        <v>10</v>
      </c>
    </row>
    <row r="3" spans="1:23" ht="15" thickBot="1">
      <c r="A3" s="3" t="s">
        <v>4</v>
      </c>
      <c r="B3" s="4">
        <v>0.25</v>
      </c>
      <c r="F3" s="20" t="s">
        <v>3</v>
      </c>
      <c r="G3" s="21">
        <v>100</v>
      </c>
      <c r="I3" s="57" t="s">
        <v>3</v>
      </c>
      <c r="J3" s="58">
        <v>100</v>
      </c>
    </row>
    <row r="4" spans="1:23" ht="15" thickBot="1">
      <c r="A4" s="3" t="s">
        <v>5</v>
      </c>
      <c r="B4" s="5">
        <v>0.3</v>
      </c>
      <c r="F4" s="20" t="s">
        <v>19</v>
      </c>
      <c r="G4" s="18" t="s">
        <v>46</v>
      </c>
      <c r="I4" s="57" t="s">
        <v>19</v>
      </c>
      <c r="J4" s="18" t="s">
        <v>46</v>
      </c>
    </row>
    <row r="5" spans="1:23">
      <c r="A5" s="3" t="s">
        <v>6</v>
      </c>
      <c r="B5" s="6">
        <v>15</v>
      </c>
      <c r="F5" s="61" t="s">
        <v>45</v>
      </c>
      <c r="G5" s="59">
        <v>15</v>
      </c>
      <c r="I5" s="60" t="s">
        <v>47</v>
      </c>
      <c r="J5" s="18">
        <v>15</v>
      </c>
    </row>
    <row r="6" spans="1:23" ht="14">
      <c r="A6" s="3" t="s">
        <v>12</v>
      </c>
      <c r="B6" s="15">
        <v>0.02</v>
      </c>
    </row>
    <row r="7" spans="1:23" ht="15" thickBot="1">
      <c r="A7" s="16" t="s">
        <v>13</v>
      </c>
      <c r="B7" s="17">
        <v>0.01</v>
      </c>
    </row>
    <row r="8" spans="1:23">
      <c r="A8" s="7" t="s">
        <v>7</v>
      </c>
      <c r="B8" s="8">
        <f>EXP(B4*SQRT(B3/B5))</f>
        <v>1.0394896104013376</v>
      </c>
    </row>
    <row r="9" spans="1:23">
      <c r="A9" s="9" t="s">
        <v>8</v>
      </c>
      <c r="B9" s="10">
        <f>1/B8</f>
        <v>0.96201057710803761</v>
      </c>
    </row>
    <row r="10" spans="1:23">
      <c r="A10" s="9" t="s">
        <v>9</v>
      </c>
      <c r="B10" s="11">
        <f>(EXP((B6 - B7) * B3/B5) - B9) / (B8 - B9)</f>
        <v>0.49247005062451049</v>
      </c>
    </row>
    <row r="11" spans="1:23" ht="13" thickBot="1">
      <c r="A11" s="12" t="s">
        <v>10</v>
      </c>
      <c r="B11" s="13">
        <f>1 - B10</f>
        <v>0.50752994937548945</v>
      </c>
    </row>
    <row r="14" spans="1:23">
      <c r="A14" s="22" t="s">
        <v>14</v>
      </c>
      <c r="M14" s="22"/>
    </row>
    <row r="15" spans="1:23">
      <c r="B15" s="23">
        <v>0</v>
      </c>
      <c r="C15" s="23">
        <v>1</v>
      </c>
      <c r="D15" s="23">
        <v>2</v>
      </c>
      <c r="E15" s="23">
        <v>3</v>
      </c>
      <c r="F15" s="23">
        <v>4</v>
      </c>
      <c r="G15" s="23">
        <v>5</v>
      </c>
      <c r="H15" s="23">
        <v>6</v>
      </c>
      <c r="I15" s="23">
        <v>7</v>
      </c>
      <c r="J15" s="23">
        <v>8</v>
      </c>
      <c r="K15" s="23">
        <v>9</v>
      </c>
      <c r="L15" s="18">
        <v>10</v>
      </c>
      <c r="M15" s="18">
        <v>11</v>
      </c>
      <c r="N15" s="23">
        <v>12</v>
      </c>
      <c r="O15" s="23">
        <v>13</v>
      </c>
      <c r="P15" s="23">
        <v>14</v>
      </c>
      <c r="Q15" s="23">
        <v>15</v>
      </c>
      <c r="R15" s="23"/>
      <c r="S15" s="23"/>
      <c r="T15" s="23"/>
      <c r="U15" s="23"/>
      <c r="V15" s="23"/>
      <c r="W15" s="23"/>
    </row>
    <row r="16" spans="1:23">
      <c r="A16" s="18">
        <v>15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N16" s="23"/>
      <c r="O16" s="23"/>
      <c r="P16" s="23"/>
      <c r="Q16" s="24">
        <f t="shared" ref="P16:Q17" ca="1" si="0">IF($A16&lt;Q$15,$B$9*OFFSET(Q16,0,-1),IF($A16=Q$15,$B$8*OFFSET(Q16,1,-1),""))</f>
        <v>178.77315075823685</v>
      </c>
      <c r="R16" s="23"/>
      <c r="S16" s="23"/>
      <c r="T16" s="23"/>
      <c r="U16" s="23"/>
      <c r="V16" s="23"/>
      <c r="W16" s="23"/>
    </row>
    <row r="17" spans="1:23">
      <c r="A17" s="18">
        <v>14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N17" s="23"/>
      <c r="O17" s="23"/>
      <c r="P17" s="24">
        <f t="shared" ca="1" si="0"/>
        <v>171.98166193235366</v>
      </c>
      <c r="Q17" s="24">
        <f t="shared" ca="1" si="0"/>
        <v>165.44817784754298</v>
      </c>
      <c r="R17" s="23"/>
      <c r="S17" s="23"/>
      <c r="T17" s="23"/>
      <c r="U17" s="23"/>
      <c r="V17" s="23"/>
      <c r="W17" s="23"/>
    </row>
    <row r="18" spans="1:23">
      <c r="A18" s="18">
        <v>13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N18" s="23"/>
      <c r="O18" s="24">
        <f t="shared" ref="N18:Q19" ca="1" si="1">IF($A18&lt;O$15,$B$9*OFFSET(O18,0,-1),IF($A18=O$15,$B$8*OFFSET(O18,1,-1),""))</f>
        <v>165.44817784754298</v>
      </c>
      <c r="P18" s="24">
        <f t="shared" ca="1" si="1"/>
        <v>159.16289705258808</v>
      </c>
      <c r="Q18" s="24">
        <f t="shared" ca="1" si="1"/>
        <v>153.11639044774745</v>
      </c>
      <c r="R18" s="23"/>
      <c r="S18" s="23"/>
      <c r="T18" s="23"/>
      <c r="U18" s="23"/>
      <c r="V18" s="23"/>
      <c r="W18" s="23"/>
    </row>
    <row r="19" spans="1:23">
      <c r="A19" s="18">
        <v>12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N19" s="24">
        <f t="shared" ca="1" si="1"/>
        <v>159.16289705258808</v>
      </c>
      <c r="O19" s="24">
        <f t="shared" ca="1" si="1"/>
        <v>153.11639044774745</v>
      </c>
      <c r="P19" s="24">
        <f t="shared" ca="1" si="1"/>
        <v>147.29958713933715</v>
      </c>
      <c r="Q19" s="24">
        <f t="shared" ca="1" si="1"/>
        <v>141.70376083168941</v>
      </c>
      <c r="R19" s="23"/>
      <c r="S19" s="23"/>
      <c r="T19" s="23"/>
      <c r="U19" s="23"/>
      <c r="V19" s="23"/>
      <c r="W19" s="23"/>
    </row>
    <row r="20" spans="1:23">
      <c r="A20" s="18">
        <v>11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M20" s="24">
        <f t="shared" ref="M20:Q20" ca="1" si="2">IF($A20&lt;M$15,$B$9*OFFSET(M20,0,-1),IF($A20=M$15,$B$8*OFFSET(M20,1,-1),""))</f>
        <v>153.11639044774745</v>
      </c>
      <c r="N20" s="24">
        <f t="shared" ca="1" si="2"/>
        <v>147.29958713933715</v>
      </c>
      <c r="O20" s="24">
        <f t="shared" ca="1" si="2"/>
        <v>141.70376083168941</v>
      </c>
      <c r="P20" s="24">
        <f t="shared" ca="1" si="2"/>
        <v>136.32051673607288</v>
      </c>
      <c r="Q20" s="24">
        <f t="shared" ca="1" si="2"/>
        <v>131.14177897693537</v>
      </c>
      <c r="R20" s="23"/>
      <c r="S20" s="23"/>
      <c r="T20" s="23"/>
      <c r="U20" s="23"/>
      <c r="V20" s="23"/>
      <c r="W20" s="23"/>
    </row>
    <row r="21" spans="1:23">
      <c r="A21" s="18">
        <v>10</v>
      </c>
      <c r="B21" s="23"/>
      <c r="C21" s="24" t="str">
        <f t="shared" ref="C21:Q31" ca="1" si="3">IF($A21&lt;C$15,$B$9*OFFSET(C21,0,-1),IF($A21=C$15,$B$8*OFFSET(C21,1,-1),""))</f>
        <v/>
      </c>
      <c r="D21" s="24" t="str">
        <f t="shared" ca="1" si="3"/>
        <v/>
      </c>
      <c r="E21" s="24" t="str">
        <f t="shared" ca="1" si="3"/>
        <v/>
      </c>
      <c r="F21" s="24" t="str">
        <f t="shared" ca="1" si="3"/>
        <v/>
      </c>
      <c r="G21" s="24" t="str">
        <f t="shared" ca="1" si="3"/>
        <v/>
      </c>
      <c r="H21" s="24" t="str">
        <f t="shared" ca="1" si="3"/>
        <v/>
      </c>
      <c r="I21" s="24" t="str">
        <f t="shared" ca="1" si="3"/>
        <v/>
      </c>
      <c r="J21" s="24" t="str">
        <f t="shared" ca="1" si="3"/>
        <v/>
      </c>
      <c r="K21" s="24" t="str">
        <f t="shared" ca="1" si="3"/>
        <v/>
      </c>
      <c r="L21" s="24">
        <f t="shared" ca="1" si="3"/>
        <v>147.29958713933715</v>
      </c>
      <c r="M21" s="24">
        <f t="shared" ca="1" si="3"/>
        <v>141.70376083168941</v>
      </c>
      <c r="N21" s="24">
        <f t="shared" ca="1" si="3"/>
        <v>136.32051673607288</v>
      </c>
      <c r="O21" s="24">
        <f t="shared" ca="1" si="3"/>
        <v>131.14177897693537</v>
      </c>
      <c r="P21" s="24">
        <f t="shared" ca="1" si="3"/>
        <v>126.15977847657631</v>
      </c>
      <c r="Q21" s="24">
        <f t="shared" ca="1" si="3"/>
        <v>121.36704130007335</v>
      </c>
      <c r="R21" s="23"/>
      <c r="S21" s="23"/>
      <c r="T21" s="23"/>
      <c r="U21" s="23"/>
      <c r="V21" s="23"/>
      <c r="W21" s="23"/>
    </row>
    <row r="22" spans="1:23">
      <c r="A22" s="18">
        <v>9</v>
      </c>
      <c r="B22" s="23"/>
      <c r="C22" s="24" t="str">
        <f t="shared" ca="1" si="3"/>
        <v/>
      </c>
      <c r="D22" s="24" t="str">
        <f t="shared" ca="1" si="3"/>
        <v/>
      </c>
      <c r="E22" s="24" t="str">
        <f t="shared" ca="1" si="3"/>
        <v/>
      </c>
      <c r="F22" s="24" t="str">
        <f t="shared" ca="1" si="3"/>
        <v/>
      </c>
      <c r="G22" s="24" t="str">
        <f t="shared" ca="1" si="3"/>
        <v/>
      </c>
      <c r="H22" s="24" t="str">
        <f t="shared" ca="1" si="3"/>
        <v/>
      </c>
      <c r="I22" s="24" t="str">
        <f t="shared" ca="1" si="3"/>
        <v/>
      </c>
      <c r="J22" s="24" t="str">
        <f t="shared" ca="1" si="3"/>
        <v/>
      </c>
      <c r="K22" s="24">
        <f t="shared" ca="1" si="3"/>
        <v>141.70376083168941</v>
      </c>
      <c r="L22" s="24">
        <f t="shared" ca="1" si="3"/>
        <v>136.32051673607288</v>
      </c>
      <c r="M22" s="24">
        <f t="shared" ca="1" si="3"/>
        <v>131.14177897693537</v>
      </c>
      <c r="N22" s="24">
        <f t="shared" ca="1" si="3"/>
        <v>126.15977847657631</v>
      </c>
      <c r="O22" s="24">
        <f t="shared" ca="1" si="3"/>
        <v>121.36704130007335</v>
      </c>
      <c r="P22" s="24">
        <f t="shared" ca="1" si="3"/>
        <v>116.7563774429786</v>
      </c>
      <c r="Q22" s="24">
        <f t="shared" ca="1" si="3"/>
        <v>112.32087004496371</v>
      </c>
      <c r="R22" s="23"/>
      <c r="S22" s="23"/>
      <c r="T22" s="23"/>
      <c r="U22" s="23"/>
      <c r="V22" s="23"/>
      <c r="W22" s="23"/>
    </row>
    <row r="23" spans="1:23">
      <c r="A23" s="18">
        <v>8</v>
      </c>
      <c r="B23" s="23"/>
      <c r="C23" s="24" t="str">
        <f t="shared" ca="1" si="3"/>
        <v/>
      </c>
      <c r="D23" s="24" t="str">
        <f t="shared" ca="1" si="3"/>
        <v/>
      </c>
      <c r="E23" s="24" t="str">
        <f t="shared" ca="1" si="3"/>
        <v/>
      </c>
      <c r="F23" s="24" t="str">
        <f t="shared" ca="1" si="3"/>
        <v/>
      </c>
      <c r="G23" s="24" t="str">
        <f t="shared" ca="1" si="3"/>
        <v/>
      </c>
      <c r="H23" s="24" t="str">
        <f t="shared" ca="1" si="3"/>
        <v/>
      </c>
      <c r="I23" s="24" t="str">
        <f t="shared" ca="1" si="3"/>
        <v/>
      </c>
      <c r="J23" s="24">
        <f t="shared" ca="1" si="3"/>
        <v>136.32051673607288</v>
      </c>
      <c r="K23" s="24">
        <f t="shared" ca="1" si="3"/>
        <v>131.14177897693537</v>
      </c>
      <c r="L23" s="24">
        <f t="shared" ca="1" si="3"/>
        <v>126.15977847657631</v>
      </c>
      <c r="M23" s="24">
        <f t="shared" ca="1" si="3"/>
        <v>121.36704130007335</v>
      </c>
      <c r="N23" s="24">
        <f t="shared" ca="1" si="3"/>
        <v>116.7563774429786</v>
      </c>
      <c r="O23" s="24">
        <f t="shared" ca="1" si="3"/>
        <v>112.32087004496371</v>
      </c>
      <c r="P23" s="24">
        <f t="shared" ca="1" si="3"/>
        <v>108.05386501323244</v>
      </c>
      <c r="Q23" s="24">
        <f t="shared" ca="1" si="3"/>
        <v>103.94896104013374</v>
      </c>
      <c r="R23" s="23"/>
      <c r="S23" s="23"/>
      <c r="T23" s="23"/>
      <c r="U23" s="23"/>
      <c r="V23" s="23"/>
      <c r="W23" s="23"/>
    </row>
    <row r="24" spans="1:23">
      <c r="A24" s="18">
        <v>7</v>
      </c>
      <c r="B24" s="23"/>
      <c r="C24" s="24" t="str">
        <f t="shared" ca="1" si="3"/>
        <v/>
      </c>
      <c r="D24" s="24" t="str">
        <f t="shared" ca="1" si="3"/>
        <v/>
      </c>
      <c r="E24" s="24" t="str">
        <f t="shared" ca="1" si="3"/>
        <v/>
      </c>
      <c r="F24" s="24" t="str">
        <f t="shared" ca="1" si="3"/>
        <v/>
      </c>
      <c r="G24" s="24" t="str">
        <f t="shared" ca="1" si="3"/>
        <v/>
      </c>
      <c r="H24" s="24" t="str">
        <f t="shared" ca="1" si="3"/>
        <v/>
      </c>
      <c r="I24" s="24">
        <f t="shared" ca="1" si="3"/>
        <v>131.14177897693537</v>
      </c>
      <c r="J24" s="24">
        <f t="shared" ca="1" si="3"/>
        <v>126.15977847657631</v>
      </c>
      <c r="K24" s="24">
        <f t="shared" ca="1" si="3"/>
        <v>121.36704130007335</v>
      </c>
      <c r="L24" s="24">
        <f t="shared" ca="1" si="3"/>
        <v>116.7563774429786</v>
      </c>
      <c r="M24" s="24">
        <f t="shared" ca="1" si="3"/>
        <v>112.32087004496371</v>
      </c>
      <c r="N24" s="24">
        <f t="shared" ca="1" si="3"/>
        <v>108.05386501323244</v>
      </c>
      <c r="O24" s="24">
        <f t="shared" ca="1" si="3"/>
        <v>103.94896104013374</v>
      </c>
      <c r="P24" s="24">
        <f t="shared" ca="1" si="3"/>
        <v>99.999999999999972</v>
      </c>
      <c r="Q24" s="24">
        <f t="shared" ca="1" si="3"/>
        <v>96.201057710803738</v>
      </c>
      <c r="R24" s="23"/>
      <c r="S24" s="23"/>
      <c r="T24" s="23"/>
      <c r="U24" s="23"/>
      <c r="V24" s="23"/>
      <c r="W24" s="23"/>
    </row>
    <row r="25" spans="1:23">
      <c r="A25" s="18">
        <v>6</v>
      </c>
      <c r="B25" s="23"/>
      <c r="C25" s="24" t="str">
        <f t="shared" ca="1" si="3"/>
        <v/>
      </c>
      <c r="D25" s="24" t="str">
        <f t="shared" ca="1" si="3"/>
        <v/>
      </c>
      <c r="E25" s="24" t="str">
        <f t="shared" ca="1" si="3"/>
        <v/>
      </c>
      <c r="F25" s="24" t="str">
        <f t="shared" ca="1" si="3"/>
        <v/>
      </c>
      <c r="G25" s="24" t="str">
        <f t="shared" ca="1" si="3"/>
        <v/>
      </c>
      <c r="H25" s="24">
        <f t="shared" ca="1" si="3"/>
        <v>126.15977847657631</v>
      </c>
      <c r="I25" s="24">
        <f t="shared" ca="1" si="3"/>
        <v>121.36704130007335</v>
      </c>
      <c r="J25" s="24">
        <f t="shared" ca="1" si="3"/>
        <v>116.7563774429786</v>
      </c>
      <c r="K25" s="24">
        <f t="shared" ca="1" si="3"/>
        <v>112.32087004496371</v>
      </c>
      <c r="L25" s="24">
        <f t="shared" ca="1" si="3"/>
        <v>108.05386501323244</v>
      </c>
      <c r="M25" s="24">
        <f t="shared" ca="1" si="3"/>
        <v>103.94896104013374</v>
      </c>
      <c r="N25" s="24">
        <f t="shared" ca="1" si="3"/>
        <v>99.999999999999972</v>
      </c>
      <c r="O25" s="24">
        <f t="shared" ca="1" si="3"/>
        <v>96.201057710803738</v>
      </c>
      <c r="P25" s="24">
        <f t="shared" ca="1" si="3"/>
        <v>92.546435046773937</v>
      </c>
      <c r="Q25" s="24">
        <f t="shared" ca="1" si="3"/>
        <v>89.030649388638508</v>
      </c>
      <c r="R25" s="23"/>
      <c r="S25" s="23"/>
      <c r="T25" s="23"/>
      <c r="U25" s="23"/>
      <c r="V25" s="23"/>
      <c r="W25" s="23"/>
    </row>
    <row r="26" spans="1:23">
      <c r="A26" s="18">
        <v>5</v>
      </c>
      <c r="C26" s="24" t="str">
        <f t="shared" ca="1" si="3"/>
        <v/>
      </c>
      <c r="D26" s="24" t="str">
        <f t="shared" ca="1" si="3"/>
        <v/>
      </c>
      <c r="E26" s="24" t="str">
        <f t="shared" ca="1" si="3"/>
        <v/>
      </c>
      <c r="F26" s="24" t="str">
        <f t="shared" ca="1" si="3"/>
        <v/>
      </c>
      <c r="G26" s="24">
        <f t="shared" ca="1" si="3"/>
        <v>121.36704130007337</v>
      </c>
      <c r="H26" s="24">
        <f t="shared" ca="1" si="3"/>
        <v>116.75637744297862</v>
      </c>
      <c r="I26" s="24">
        <f t="shared" ca="1" si="3"/>
        <v>112.32087004496373</v>
      </c>
      <c r="J26" s="24">
        <f t="shared" ca="1" si="3"/>
        <v>108.05386501323245</v>
      </c>
      <c r="K26" s="24">
        <f t="shared" ca="1" si="3"/>
        <v>103.94896104013375</v>
      </c>
      <c r="L26" s="24">
        <f t="shared" ca="1" si="3"/>
        <v>99.999999999999986</v>
      </c>
      <c r="M26" s="24">
        <f t="shared" ca="1" si="3"/>
        <v>96.201057710803752</v>
      </c>
      <c r="N26" s="24">
        <f t="shared" ca="1" si="3"/>
        <v>92.546435046773951</v>
      </c>
      <c r="O26" s="24">
        <f t="shared" ca="1" si="3"/>
        <v>89.030649388638523</v>
      </c>
      <c r="P26" s="24">
        <f t="shared" ca="1" si="3"/>
        <v>85.648426398667496</v>
      </c>
      <c r="Q26" s="24">
        <f t="shared" ca="1" si="3"/>
        <v>82.394692108177395</v>
      </c>
      <c r="R26" s="25"/>
      <c r="S26" s="25"/>
      <c r="T26" s="25"/>
      <c r="U26" s="25"/>
      <c r="V26" s="25"/>
      <c r="W26" s="25"/>
    </row>
    <row r="27" spans="1:23">
      <c r="A27" s="18">
        <v>4</v>
      </c>
      <c r="C27" s="24" t="str">
        <f t="shared" ca="1" si="3"/>
        <v/>
      </c>
      <c r="D27" s="24" t="str">
        <f t="shared" ca="1" si="3"/>
        <v/>
      </c>
      <c r="E27" s="24" t="str">
        <f t="shared" ca="1" si="3"/>
        <v/>
      </c>
      <c r="F27" s="24">
        <f t="shared" ca="1" si="3"/>
        <v>116.75637744297862</v>
      </c>
      <c r="G27" s="24">
        <f t="shared" ca="1" si="3"/>
        <v>112.32087004496373</v>
      </c>
      <c r="H27" s="24">
        <f t="shared" ca="1" si="3"/>
        <v>108.05386501323245</v>
      </c>
      <c r="I27" s="24">
        <f t="shared" ca="1" si="3"/>
        <v>103.94896104013375</v>
      </c>
      <c r="J27" s="24">
        <f t="shared" ca="1" si="3"/>
        <v>99.999999999999986</v>
      </c>
      <c r="K27" s="24">
        <f t="shared" ca="1" si="3"/>
        <v>96.201057710803752</v>
      </c>
      <c r="L27" s="24">
        <f t="shared" ca="1" si="3"/>
        <v>92.546435046773951</v>
      </c>
      <c r="M27" s="24">
        <f t="shared" ca="1" si="3"/>
        <v>89.030649388638523</v>
      </c>
      <c r="N27" s="24">
        <f t="shared" ca="1" si="3"/>
        <v>85.648426398667496</v>
      </c>
      <c r="O27" s="24">
        <f t="shared" ca="1" si="3"/>
        <v>82.394692108177395</v>
      </c>
      <c r="P27" s="24">
        <f t="shared" ca="1" si="3"/>
        <v>79.264565305626803</v>
      </c>
      <c r="Q27" s="24">
        <f t="shared" ca="1" si="3"/>
        <v>76.253350213883778</v>
      </c>
      <c r="R27" s="25"/>
      <c r="S27" s="25"/>
      <c r="T27" s="25"/>
      <c r="U27" s="25"/>
      <c r="V27" s="25"/>
      <c r="W27" s="25"/>
    </row>
    <row r="28" spans="1:23">
      <c r="A28" s="18">
        <v>3</v>
      </c>
      <c r="C28" s="24" t="str">
        <f t="shared" ca="1" si="3"/>
        <v/>
      </c>
      <c r="D28" s="24" t="str">
        <f t="shared" ca="1" si="3"/>
        <v/>
      </c>
      <c r="E28" s="24">
        <f t="shared" ca="1" si="3"/>
        <v>112.32087004496373</v>
      </c>
      <c r="F28" s="24">
        <f t="shared" ca="1" si="3"/>
        <v>108.05386501323245</v>
      </c>
      <c r="G28" s="24">
        <f t="shared" ca="1" si="3"/>
        <v>103.94896104013375</v>
      </c>
      <c r="H28" s="24">
        <f t="shared" ca="1" si="3"/>
        <v>99.999999999999986</v>
      </c>
      <c r="I28" s="24">
        <f t="shared" ca="1" si="3"/>
        <v>96.201057710803752</v>
      </c>
      <c r="J28" s="24">
        <f t="shared" ca="1" si="3"/>
        <v>92.546435046773951</v>
      </c>
      <c r="K28" s="24">
        <f t="shared" ca="1" si="3"/>
        <v>89.030649388638523</v>
      </c>
      <c r="L28" s="24">
        <f t="shared" ca="1" si="3"/>
        <v>85.648426398667496</v>
      </c>
      <c r="M28" s="24">
        <f t="shared" ca="1" si="3"/>
        <v>82.394692108177395</v>
      </c>
      <c r="N28" s="24">
        <f t="shared" ca="1" si="3"/>
        <v>79.264565305626803</v>
      </c>
      <c r="O28" s="24">
        <f t="shared" ca="1" si="3"/>
        <v>76.253350213883778</v>
      </c>
      <c r="P28" s="24">
        <f t="shared" ca="1" si="3"/>
        <v>73.356529445679641</v>
      </c>
      <c r="Q28" s="24">
        <f t="shared" ca="1" si="3"/>
        <v>70.56975722668102</v>
      </c>
      <c r="R28" s="25"/>
      <c r="S28" s="25"/>
      <c r="T28" s="25"/>
      <c r="U28" s="25"/>
      <c r="V28" s="25"/>
      <c r="W28" s="25"/>
    </row>
    <row r="29" spans="1:23">
      <c r="A29" s="18">
        <v>2</v>
      </c>
      <c r="C29" s="24" t="str">
        <f t="shared" ca="1" si="3"/>
        <v/>
      </c>
      <c r="D29" s="24">
        <f t="shared" ca="1" si="3"/>
        <v>108.05386501323245</v>
      </c>
      <c r="E29" s="24">
        <f t="shared" ca="1" si="3"/>
        <v>103.94896104013375</v>
      </c>
      <c r="F29" s="24">
        <f t="shared" ca="1" si="3"/>
        <v>99.999999999999986</v>
      </c>
      <c r="G29" s="24">
        <f t="shared" ca="1" si="3"/>
        <v>96.201057710803752</v>
      </c>
      <c r="H29" s="24">
        <f t="shared" ca="1" si="3"/>
        <v>92.546435046773951</v>
      </c>
      <c r="I29" s="24">
        <f t="shared" ca="1" si="3"/>
        <v>89.030649388638523</v>
      </c>
      <c r="J29" s="24">
        <f t="shared" ca="1" si="3"/>
        <v>85.648426398667496</v>
      </c>
      <c r="K29" s="24">
        <f t="shared" ca="1" si="3"/>
        <v>82.394692108177395</v>
      </c>
      <c r="L29" s="24">
        <f t="shared" ca="1" si="3"/>
        <v>79.264565305626803</v>
      </c>
      <c r="M29" s="24">
        <f t="shared" ca="1" si="3"/>
        <v>76.253350213883778</v>
      </c>
      <c r="N29" s="24">
        <f t="shared" ca="1" si="3"/>
        <v>73.356529445679641</v>
      </c>
      <c r="O29" s="24">
        <f t="shared" ca="1" si="3"/>
        <v>70.56975722668102</v>
      </c>
      <c r="P29" s="24">
        <f t="shared" ca="1" si="3"/>
        <v>67.888852876013516</v>
      </c>
      <c r="Q29" s="24">
        <f t="shared" ca="1" si="3"/>
        <v>65.309794534456415</v>
      </c>
      <c r="R29" s="25"/>
      <c r="S29" s="25"/>
      <c r="T29" s="25"/>
      <c r="U29" s="25"/>
      <c r="V29" s="25"/>
      <c r="W29" s="25"/>
    </row>
    <row r="30" spans="1:23">
      <c r="A30" s="18">
        <v>1</v>
      </c>
      <c r="C30" s="24">
        <f t="shared" ca="1" si="3"/>
        <v>103.94896104013375</v>
      </c>
      <c r="D30" s="24">
        <f t="shared" ca="1" si="3"/>
        <v>99.999999999999986</v>
      </c>
      <c r="E30" s="24">
        <f t="shared" ca="1" si="3"/>
        <v>96.201057710803752</v>
      </c>
      <c r="F30" s="24">
        <f t="shared" ca="1" si="3"/>
        <v>92.546435046773951</v>
      </c>
      <c r="G30" s="24">
        <f t="shared" ca="1" si="3"/>
        <v>89.030649388638523</v>
      </c>
      <c r="H30" s="24">
        <f t="shared" ca="1" si="3"/>
        <v>85.648426398667496</v>
      </c>
      <c r="I30" s="24">
        <f t="shared" ca="1" si="3"/>
        <v>82.394692108177395</v>
      </c>
      <c r="J30" s="24">
        <f t="shared" ca="1" si="3"/>
        <v>79.264565305626803</v>
      </c>
      <c r="K30" s="24">
        <f t="shared" ca="1" si="3"/>
        <v>76.253350213883778</v>
      </c>
      <c r="L30" s="24">
        <f t="shared" ca="1" si="3"/>
        <v>73.356529445679641</v>
      </c>
      <c r="M30" s="24">
        <f t="shared" ca="1" si="3"/>
        <v>70.56975722668102</v>
      </c>
      <c r="N30" s="24">
        <f t="shared" ca="1" si="3"/>
        <v>67.888852876013516</v>
      </c>
      <c r="O30" s="24">
        <f t="shared" ca="1" si="3"/>
        <v>65.309794534456415</v>
      </c>
      <c r="P30" s="24">
        <f t="shared" ca="1" si="3"/>
        <v>62.828713130899779</v>
      </c>
      <c r="Q30" s="24">
        <f t="shared" ca="1" si="3"/>
        <v>60.441886578012237</v>
      </c>
      <c r="R30" s="25"/>
      <c r="S30" s="25"/>
      <c r="T30" s="25"/>
      <c r="U30" s="25"/>
      <c r="V30" s="25"/>
      <c r="W30" s="25"/>
    </row>
    <row r="31" spans="1:23">
      <c r="A31" s="18">
        <v>0</v>
      </c>
      <c r="B31" s="24">
        <f>$B$2</f>
        <v>100</v>
      </c>
      <c r="C31" s="24">
        <f t="shared" ca="1" si="3"/>
        <v>96.201057710803767</v>
      </c>
      <c r="D31" s="24">
        <f t="shared" ca="1" si="3"/>
        <v>92.546435046773965</v>
      </c>
      <c r="E31" s="24">
        <f t="shared" ca="1" si="3"/>
        <v>89.030649388638537</v>
      </c>
      <c r="F31" s="24">
        <f t="shared" ca="1" si="3"/>
        <v>85.64842639866751</v>
      </c>
      <c r="G31" s="24">
        <f t="shared" ca="1" si="3"/>
        <v>82.394692108177409</v>
      </c>
      <c r="H31" s="24">
        <f t="shared" ca="1" si="3"/>
        <v>79.264565305626817</v>
      </c>
      <c r="I31" s="24">
        <f t="shared" ca="1" si="3"/>
        <v>76.253350213883792</v>
      </c>
      <c r="J31" s="24">
        <f t="shared" ca="1" si="3"/>
        <v>73.356529445679655</v>
      </c>
      <c r="K31" s="24">
        <f t="shared" ca="1" si="3"/>
        <v>70.569757226681034</v>
      </c>
      <c r="L31" s="24">
        <f t="shared" ca="1" si="3"/>
        <v>67.88885287601353</v>
      </c>
      <c r="M31" s="24">
        <f t="shared" ca="1" si="3"/>
        <v>65.309794534456429</v>
      </c>
      <c r="N31" s="24">
        <f t="shared" ca="1" si="3"/>
        <v>62.828713130899793</v>
      </c>
      <c r="O31" s="24">
        <f t="shared" ca="1" si="3"/>
        <v>60.441886578012252</v>
      </c>
      <c r="P31" s="24">
        <f t="shared" ca="1" si="3"/>
        <v>58.145734188412121</v>
      </c>
      <c r="Q31" s="24">
        <f t="shared" ca="1" si="3"/>
        <v>55.936811302964898</v>
      </c>
      <c r="R31" s="25"/>
      <c r="S31" s="25"/>
      <c r="T31" s="25"/>
      <c r="U31" s="25"/>
      <c r="V31" s="25"/>
      <c r="W31" s="25"/>
    </row>
    <row r="32" spans="1:23">
      <c r="B32" s="26"/>
      <c r="C32" s="26"/>
      <c r="D32" s="25"/>
      <c r="E32" s="25"/>
      <c r="F32" s="25"/>
      <c r="G32" s="25"/>
      <c r="H32" s="25"/>
      <c r="I32" s="25"/>
      <c r="J32" s="25"/>
      <c r="K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4" spans="1:24">
      <c r="A34" s="27" t="s">
        <v>49</v>
      </c>
    </row>
    <row r="35" spans="1:24">
      <c r="B35" s="23">
        <v>0</v>
      </c>
      <c r="C35" s="23">
        <v>1</v>
      </c>
      <c r="D35" s="23">
        <v>2</v>
      </c>
      <c r="E35" s="23">
        <v>3</v>
      </c>
      <c r="F35" s="23">
        <v>4</v>
      </c>
      <c r="G35" s="23">
        <v>5</v>
      </c>
      <c r="H35" s="23">
        <v>6</v>
      </c>
      <c r="I35" s="23">
        <v>7</v>
      </c>
      <c r="J35" s="23">
        <v>8</v>
      </c>
      <c r="K35" s="23">
        <v>9</v>
      </c>
      <c r="L35" s="18">
        <v>10</v>
      </c>
      <c r="M35" s="18">
        <v>11</v>
      </c>
      <c r="N35" s="18">
        <v>12</v>
      </c>
      <c r="O35" s="23">
        <v>13</v>
      </c>
      <c r="P35" s="23">
        <v>14</v>
      </c>
      <c r="Q35" s="23">
        <v>15</v>
      </c>
      <c r="R35" s="23"/>
      <c r="S35" s="23"/>
      <c r="T35" s="23"/>
      <c r="U35" s="23"/>
      <c r="V35" s="23"/>
      <c r="W35" s="23"/>
      <c r="X35" s="23"/>
    </row>
    <row r="36" spans="1:24">
      <c r="A36" s="18">
        <v>15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O36" s="23"/>
      <c r="P36" s="23"/>
      <c r="Q36" s="23">
        <f ca="1">MAX($G$2*(Q16-$G$3),0)</f>
        <v>78.773150758236852</v>
      </c>
      <c r="R36" s="23"/>
      <c r="S36" s="23"/>
      <c r="T36" s="23"/>
      <c r="U36" s="23"/>
      <c r="V36" s="23"/>
      <c r="W36" s="23"/>
      <c r="X36" s="23"/>
    </row>
    <row r="37" spans="1:24">
      <c r="A37" s="18">
        <v>14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O37" s="23"/>
      <c r="P37" s="23">
        <f ca="1">($B$10*Q36+$B$11*Q37)/EXP($B$6 * $B$3/$G$5)</f>
        <v>71.986328488928109</v>
      </c>
      <c r="Q37" s="23">
        <f t="shared" ref="Q37:Q51" ca="1" si="4">MAX($G$2*(Q17-$G$3),0)</f>
        <v>65.448177847542979</v>
      </c>
      <c r="R37" s="23"/>
      <c r="S37" s="23"/>
      <c r="T37" s="23"/>
      <c r="U37" s="23"/>
      <c r="V37" s="23"/>
      <c r="W37" s="23"/>
      <c r="X37" s="23"/>
    </row>
    <row r="38" spans="1:24">
      <c r="A38" s="18">
        <v>13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O38" s="23">
        <f t="shared" ref="N38:P51" ca="1" si="5">($B$10*P37+$B$11*P38)/EXP($B$6 * $B$3/$G$5)</f>
        <v>65.45968209485325</v>
      </c>
      <c r="P38" s="23">
        <f t="shared" ca="1" si="5"/>
        <v>59.169699891947303</v>
      </c>
      <c r="Q38" s="23">
        <f t="shared" ca="1" si="4"/>
        <v>53.116390447747449</v>
      </c>
      <c r="R38" s="23"/>
      <c r="S38" s="23"/>
      <c r="T38" s="23"/>
      <c r="U38" s="23"/>
      <c r="V38" s="23"/>
      <c r="W38" s="23"/>
      <c r="X38" s="23"/>
    </row>
    <row r="39" spans="1:24">
      <c r="A39" s="18">
        <v>12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N39" s="23">
        <f t="shared" ca="1" si="5"/>
        <v>59.183285512770922</v>
      </c>
      <c r="O39" s="23">
        <f t="shared" ca="1" si="5"/>
        <v>53.13200460583446</v>
      </c>
      <c r="P39" s="23">
        <f t="shared" ca="1" si="5"/>
        <v>47.308367032256207</v>
      </c>
      <c r="Q39" s="23">
        <f t="shared" ca="1" si="4"/>
        <v>41.703760831689408</v>
      </c>
      <c r="R39" s="23"/>
      <c r="S39" s="23"/>
      <c r="T39" s="23"/>
      <c r="U39" s="23"/>
      <c r="V39" s="23"/>
      <c r="W39" s="23"/>
      <c r="X39" s="23"/>
    </row>
    <row r="40" spans="1:24">
      <c r="A40" s="18">
        <v>11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M40" s="23">
        <f t="shared" ref="M40:O40" ca="1" si="6">($B$10*N39+$B$11*N40)/EXP($B$6 * $B$3/$G$5)</f>
        <v>53.147591356357552</v>
      </c>
      <c r="N40" s="23">
        <f t="shared" ca="1" si="6"/>
        <v>47.32590577181</v>
      </c>
      <c r="O40" s="23">
        <f t="shared" ca="1" si="6"/>
        <v>41.723178565683916</v>
      </c>
      <c r="P40" s="23">
        <f t="shared" ca="1" si="5"/>
        <v>36.331126321580527</v>
      </c>
      <c r="Q40" s="23">
        <f t="shared" ca="1" si="4"/>
        <v>31.14177897693537</v>
      </c>
      <c r="R40" s="23"/>
      <c r="S40" s="23"/>
      <c r="T40" s="23"/>
      <c r="U40" s="23"/>
      <c r="V40" s="23"/>
      <c r="W40" s="23"/>
      <c r="X40" s="23"/>
    </row>
    <row r="41" spans="1:24">
      <c r="A41" s="18">
        <v>10</v>
      </c>
      <c r="B41" s="28" t="str">
        <f t="shared" ref="B41:K41" si="7">IF($A41 &lt;= B$35, ($B$10*C35+$B$11*C41)/EXP($B$6 * $B$3/$B$5),"")</f>
        <v/>
      </c>
      <c r="C41" s="28" t="str">
        <f t="shared" si="7"/>
        <v/>
      </c>
      <c r="D41" s="28" t="str">
        <f t="shared" si="7"/>
        <v/>
      </c>
      <c r="E41" s="28" t="str">
        <f t="shared" si="7"/>
        <v/>
      </c>
      <c r="F41" s="28" t="str">
        <f t="shared" si="7"/>
        <v/>
      </c>
      <c r="G41" s="28" t="str">
        <f t="shared" si="7"/>
        <v/>
      </c>
      <c r="H41" s="28" t="str">
        <f t="shared" si="7"/>
        <v/>
      </c>
      <c r="I41" s="28" t="str">
        <f t="shared" si="7"/>
        <v/>
      </c>
      <c r="J41" s="28" t="str">
        <f t="shared" si="7"/>
        <v/>
      </c>
      <c r="K41" s="28" t="str">
        <f t="shared" si="7"/>
        <v/>
      </c>
      <c r="L41" s="23">
        <f t="shared" ref="L41:O41" ca="1" si="8">($B$10*M40+$B$11*M41)/EXP($B$6 * $B$3/$G$5)</f>
        <v>47.343416469779612</v>
      </c>
      <c r="M41" s="23">
        <f t="shared" ca="1" si="8"/>
        <v>41.742567624467135</v>
      </c>
      <c r="N41" s="23">
        <f t="shared" ca="1" si="8"/>
        <v>36.352323531592262</v>
      </c>
      <c r="O41" s="23">
        <f t="shared" ca="1" si="8"/>
        <v>31.164716784836546</v>
      </c>
      <c r="P41" s="23">
        <f t="shared" ca="1" si="5"/>
        <v>26.172081377347023</v>
      </c>
      <c r="Q41" s="23">
        <f t="shared" ca="1" si="4"/>
        <v>21.367041300073353</v>
      </c>
      <c r="R41" s="23"/>
      <c r="S41" s="23"/>
      <c r="T41" s="23"/>
      <c r="U41" s="23"/>
      <c r="V41" s="23"/>
      <c r="W41" s="23"/>
      <c r="X41" s="23"/>
    </row>
    <row r="42" spans="1:24">
      <c r="A42" s="18">
        <v>9</v>
      </c>
      <c r="B42" s="28" t="str">
        <f t="shared" ref="B42:J45" si="9">IF($A42 &lt;= B$35, ($B$10*C41+$B$11*C42)/EXP($B$6 * $B$3/$B$5),"")</f>
        <v/>
      </c>
      <c r="C42" s="28" t="str">
        <f t="shared" si="9"/>
        <v/>
      </c>
      <c r="D42" s="28" t="str">
        <f t="shared" si="9"/>
        <v/>
      </c>
      <c r="E42" s="28" t="str">
        <f t="shared" si="9"/>
        <v/>
      </c>
      <c r="F42" s="28" t="str">
        <f t="shared" si="9"/>
        <v/>
      </c>
      <c r="G42" s="28" t="str">
        <f t="shared" si="9"/>
        <v/>
      </c>
      <c r="H42" s="28" t="str">
        <f t="shared" si="9"/>
        <v/>
      </c>
      <c r="I42" s="28" t="str">
        <f t="shared" si="9"/>
        <v/>
      </c>
      <c r="J42" s="28" t="str">
        <f t="shared" si="9"/>
        <v/>
      </c>
      <c r="K42" s="23">
        <f t="shared" ref="K42:O42" ca="1" si="10">($B$10*L41+$B$11*L42)/EXP($B$6 * $B$3/$G$5)</f>
        <v>41.761928032393421</v>
      </c>
      <c r="L42" s="23">
        <f t="shared" ca="1" si="10"/>
        <v>36.373491480732895</v>
      </c>
      <c r="M42" s="23">
        <f t="shared" ca="1" si="10"/>
        <v>31.187624744364012</v>
      </c>
      <c r="N42" s="23">
        <f t="shared" ca="1" si="10"/>
        <v>26.196664371344824</v>
      </c>
      <c r="O42" s="23">
        <f t="shared" ca="1" si="10"/>
        <v>21.393236810886179</v>
      </c>
      <c r="P42" s="23">
        <f t="shared" ca="1" si="5"/>
        <v>16.770247446659386</v>
      </c>
      <c r="Q42" s="23">
        <f t="shared" ca="1" si="4"/>
        <v>12.320870044963712</v>
      </c>
      <c r="R42" s="23"/>
      <c r="S42" s="23"/>
      <c r="T42" s="23"/>
      <c r="U42" s="23"/>
      <c r="V42" s="23"/>
      <c r="W42" s="23"/>
      <c r="X42" s="23"/>
    </row>
    <row r="43" spans="1:24">
      <c r="A43" s="18">
        <v>8</v>
      </c>
      <c r="B43" s="28" t="str">
        <f t="shared" si="9"/>
        <v/>
      </c>
      <c r="C43" s="28" t="str">
        <f t="shared" si="9"/>
        <v/>
      </c>
      <c r="D43" s="28" t="str">
        <f t="shared" si="9"/>
        <v/>
      </c>
      <c r="E43" s="28" t="str">
        <f t="shared" si="9"/>
        <v/>
      </c>
      <c r="F43" s="28" t="str">
        <f t="shared" si="9"/>
        <v/>
      </c>
      <c r="G43" s="28" t="str">
        <f t="shared" si="9"/>
        <v/>
      </c>
      <c r="H43" s="28" t="str">
        <f t="shared" si="9"/>
        <v/>
      </c>
      <c r="I43" s="28" t="str">
        <f t="shared" si="9"/>
        <v/>
      </c>
      <c r="J43" s="23">
        <f t="shared" ref="J43:O43" ca="1" si="11">($B$10*K42+$B$11*K43)/EXP($B$6 * $B$3/$G$5)</f>
        <v>36.394630193547023</v>
      </c>
      <c r="K43" s="23">
        <f t="shared" ca="1" si="11"/>
        <v>31.2105028802631</v>
      </c>
      <c r="L43" s="23">
        <f t="shared" ca="1" si="11"/>
        <v>26.221216976064937</v>
      </c>
      <c r="M43" s="23">
        <f t="shared" ca="1" si="11"/>
        <v>21.419401387605276</v>
      </c>
      <c r="N43" s="23">
        <f t="shared" ca="1" si="11"/>
        <v>16.797963863034678</v>
      </c>
      <c r="O43" s="23">
        <f t="shared" ca="1" si="11"/>
        <v>12.350080443685677</v>
      </c>
      <c r="P43" s="23">
        <f t="shared" ca="1" si="5"/>
        <v>8.0691853147899995</v>
      </c>
      <c r="Q43" s="23">
        <f ca="1">MAX($G$2*(Q23-$G$3),0)</f>
        <v>3.9489610401337387</v>
      </c>
      <c r="R43" s="23"/>
      <c r="S43" s="23"/>
      <c r="T43" s="23"/>
      <c r="U43" s="23"/>
      <c r="V43" s="23"/>
      <c r="W43" s="23"/>
      <c r="X43" s="23"/>
    </row>
    <row r="44" spans="1:24">
      <c r="A44" s="18">
        <v>7</v>
      </c>
      <c r="B44" s="28" t="str">
        <f t="shared" si="9"/>
        <v/>
      </c>
      <c r="C44" s="28" t="str">
        <f t="shared" si="9"/>
        <v/>
      </c>
      <c r="D44" s="28" t="str">
        <f t="shared" si="9"/>
        <v/>
      </c>
      <c r="E44" s="28" t="str">
        <f t="shared" si="9"/>
        <v/>
      </c>
      <c r="F44" s="28" t="str">
        <f t="shared" si="9"/>
        <v/>
      </c>
      <c r="G44" s="28" t="str">
        <f t="shared" si="9"/>
        <v/>
      </c>
      <c r="H44" s="28" t="str">
        <f t="shared" si="9"/>
        <v/>
      </c>
      <c r="I44" s="23">
        <f t="shared" ref="I44:O44" ca="1" si="12">($B$10*J43+$B$11*J44)/EXP($B$6 * $B$3/$G$5)</f>
        <v>31.250031291459631</v>
      </c>
      <c r="J44" s="23">
        <f t="shared" ca="1" si="12"/>
        <v>26.27861537510719</v>
      </c>
      <c r="K44" s="23">
        <f t="shared" ca="1" si="12"/>
        <v>21.510333436725645</v>
      </c>
      <c r="L44" s="23">
        <f t="shared" ca="1" si="12"/>
        <v>16.953365416112128</v>
      </c>
      <c r="M44" s="23">
        <f t="shared" ca="1" si="12"/>
        <v>12.63098621482988</v>
      </c>
      <c r="N44" s="23">
        <f t="shared" ca="1" si="12"/>
        <v>8.5959520944891352</v>
      </c>
      <c r="O44" s="23">
        <f t="shared" ca="1" si="12"/>
        <v>4.9588662723020116</v>
      </c>
      <c r="P44" s="23">
        <f t="shared" ca="1" si="5"/>
        <v>1.9440969030304867</v>
      </c>
      <c r="Q44" s="23">
        <f t="shared" ca="1" si="4"/>
        <v>0</v>
      </c>
      <c r="R44" s="23"/>
      <c r="S44" s="23"/>
      <c r="T44" s="23"/>
      <c r="U44" s="23"/>
      <c r="V44" s="23"/>
      <c r="W44" s="23"/>
      <c r="X44" s="23"/>
    </row>
    <row r="45" spans="1:24">
      <c r="A45" s="18">
        <v>6</v>
      </c>
      <c r="B45" s="28" t="str">
        <f t="shared" si="9"/>
        <v/>
      </c>
      <c r="C45" s="28" t="str">
        <f t="shared" si="9"/>
        <v/>
      </c>
      <c r="D45" s="28" t="str">
        <f t="shared" si="9"/>
        <v/>
      </c>
      <c r="E45" s="28" t="str">
        <f t="shared" si="9"/>
        <v/>
      </c>
      <c r="F45" s="28" t="str">
        <f t="shared" si="9"/>
        <v/>
      </c>
      <c r="G45" s="28" t="str">
        <f t="shared" si="9"/>
        <v/>
      </c>
      <c r="H45" s="23">
        <f t="shared" ref="H45:O45" ca="1" si="13">($B$10*I44+$B$11*I45)/EXP($B$6 * $B$3/$G$5)</f>
        <v>26.368572579450415</v>
      </c>
      <c r="I45" s="23">
        <f t="shared" ca="1" si="13"/>
        <v>21.6492821559094</v>
      </c>
      <c r="J45" s="23">
        <f t="shared" ca="1" si="13"/>
        <v>17.171535892155678</v>
      </c>
      <c r="K45" s="23">
        <f t="shared" ca="1" si="13"/>
        <v>12.972762894289358</v>
      </c>
      <c r="L45" s="23">
        <f t="shared" ca="1" si="13"/>
        <v>9.1187981129838978</v>
      </c>
      <c r="M45" s="23">
        <f t="shared" ca="1" si="13"/>
        <v>5.716816912827567</v>
      </c>
      <c r="N45" s="23">
        <f t="shared" ca="1" si="13"/>
        <v>2.9268693892652782</v>
      </c>
      <c r="O45" s="23">
        <f t="shared" ca="1" si="13"/>
        <v>0.95709041693780028</v>
      </c>
      <c r="P45" s="23">
        <f t="shared" ca="1" si="5"/>
        <v>0</v>
      </c>
      <c r="Q45" s="23">
        <f t="shared" ca="1" si="4"/>
        <v>0</v>
      </c>
      <c r="R45" s="23"/>
      <c r="S45" s="23"/>
      <c r="T45" s="23"/>
      <c r="U45" s="23"/>
      <c r="V45" s="23"/>
      <c r="W45" s="23"/>
      <c r="X45" s="23"/>
    </row>
    <row r="46" spans="1:24">
      <c r="A46" s="18">
        <v>5</v>
      </c>
      <c r="B46" s="28" t="str">
        <f>IF($A46 &lt;= B$35, ($B$10*C45+$B$11*C46)/EXP($B$6 * $B$3/$B$5),"")</f>
        <v/>
      </c>
      <c r="C46" s="28" t="str">
        <f>IF($A46 &lt;= C$35, ($B$10*D45+$B$11*D46)/EXP($B$6 * $B$3/$B$5),"")</f>
        <v/>
      </c>
      <c r="D46" s="28" t="str">
        <f>IF($A46 &lt;= D$35, ($B$10*E45+$B$11*E46)/EXP($B$6 * $B$3/$B$5),"")</f>
        <v/>
      </c>
      <c r="E46" s="28" t="str">
        <f>IF($A46 &lt;= E$35, ($B$10*F45+$B$11*F46)/EXP($B$6 * $B$3/$B$5),"")</f>
        <v/>
      </c>
      <c r="F46" s="28" t="str">
        <f>IF($A46 &lt;= F$35, ($B$10*G45+$B$11*G46)/EXP($B$6 * $B$3/$B$5),"")</f>
        <v/>
      </c>
      <c r="G46" s="23">
        <f t="shared" ref="G46:O46" ca="1" si="14">($B$10*H45+$B$11*H46)/EXP($B$6 * $B$3/$G$5)</f>
        <v>21.819828688065158</v>
      </c>
      <c r="H46" s="23">
        <f t="shared" ca="1" si="14"/>
        <v>17.420392460431376</v>
      </c>
      <c r="I46" s="23">
        <f t="shared" ca="1" si="14"/>
        <v>13.328429494346178</v>
      </c>
      <c r="J46" s="23">
        <f t="shared" ca="1" si="14"/>
        <v>9.6081145568218727</v>
      </c>
      <c r="K46" s="23">
        <f t="shared" ca="1" si="14"/>
        <v>6.3496166092120383</v>
      </c>
      <c r="L46" s="23">
        <f t="shared" ca="1" si="14"/>
        <v>3.666775792899557</v>
      </c>
      <c r="M46" s="23">
        <f t="shared" ca="1" si="14"/>
        <v>1.6799740425318841</v>
      </c>
      <c r="N46" s="23">
        <f t="shared" ca="1" si="14"/>
        <v>0.47118127947545402</v>
      </c>
      <c r="O46" s="23">
        <f t="shared" ca="1" si="14"/>
        <v>0</v>
      </c>
      <c r="P46" s="23">
        <f t="shared" ca="1" si="5"/>
        <v>0</v>
      </c>
      <c r="Q46" s="23">
        <f t="shared" ca="1" si="4"/>
        <v>0</v>
      </c>
      <c r="R46" s="25"/>
      <c r="S46" s="26"/>
      <c r="T46" s="26"/>
      <c r="U46" s="26"/>
      <c r="V46" s="26"/>
      <c r="W46" s="26"/>
      <c r="X46" s="26"/>
    </row>
    <row r="47" spans="1:24">
      <c r="A47" s="18">
        <v>4</v>
      </c>
      <c r="B47" s="28" t="str">
        <f>IF($A47 &lt;= B$35, ($B$10*C46+$B$11*C47)/EXP($B$6 * $B$3/$B$5),"")</f>
        <v/>
      </c>
      <c r="C47" s="28" t="str">
        <f>IF($A47 &lt;= C$35, ($B$10*D46+$B$11*D47)/EXP($B$6 * $B$3/$B$5),"")</f>
        <v/>
      </c>
      <c r="D47" s="28" t="str">
        <f>IF($A47 &lt;= D$35, ($B$10*E46+$B$11*E47)/EXP($B$6 * $B$3/$B$5),"")</f>
        <v/>
      </c>
      <c r="E47" s="28" t="str">
        <f>IF($A47 &lt;= E$35, ($B$10*F46+$B$11*F47)/EXP($B$6 * $B$3/$B$5),"")</f>
        <v/>
      </c>
      <c r="F47" s="23">
        <f t="shared" ref="F47:O47" ca="1" si="15">($B$10*G46+$B$11*G47)/EXP($B$6 * $B$3/$G$5)</f>
        <v>17.684012401736403</v>
      </c>
      <c r="G47" s="23">
        <f t="shared" ca="1" si="15"/>
        <v>13.682534252425061</v>
      </c>
      <c r="H47" s="23">
        <f t="shared" ca="1" si="15"/>
        <v>10.064577089094115</v>
      </c>
      <c r="I47" s="23">
        <f t="shared" ca="1" si="15"/>
        <v>6.9041840069043676</v>
      </c>
      <c r="J47" s="23">
        <f t="shared" ca="1" si="15"/>
        <v>4.2850222448027253</v>
      </c>
      <c r="K47" s="23">
        <f t="shared" ca="1" si="15"/>
        <v>2.2845052042269622</v>
      </c>
      <c r="L47" s="23">
        <f t="shared" ca="1" si="15"/>
        <v>0.9447512863522568</v>
      </c>
      <c r="M47" s="23">
        <f t="shared" ca="1" si="15"/>
        <v>0.23196533389024004</v>
      </c>
      <c r="N47" s="23">
        <f t="shared" ca="1" si="15"/>
        <v>0</v>
      </c>
      <c r="O47" s="23">
        <f t="shared" ca="1" si="15"/>
        <v>0</v>
      </c>
      <c r="P47" s="23">
        <f t="shared" ca="1" si="5"/>
        <v>0</v>
      </c>
      <c r="Q47" s="23">
        <f t="shared" ca="1" si="4"/>
        <v>0</v>
      </c>
      <c r="R47" s="26"/>
      <c r="S47" s="26"/>
      <c r="T47" s="26"/>
      <c r="U47" s="26"/>
      <c r="V47" s="26"/>
      <c r="W47" s="26"/>
      <c r="X47" s="26"/>
    </row>
    <row r="48" spans="1:24">
      <c r="A48" s="18">
        <v>3</v>
      </c>
      <c r="B48" s="28" t="str">
        <f>IF($A48 &lt;= B$35, ($B$10*C47+$B$11*C48)/EXP($B$6 * $B$3/$B$5),"")</f>
        <v/>
      </c>
      <c r="C48" s="28" t="str">
        <f>IF($A48 &lt;= C$35, ($B$10*D47+$B$11*D48)/EXP($B$6 * $B$3/$B$5),"")</f>
        <v/>
      </c>
      <c r="D48" s="28" t="str">
        <f>IF($A48 &lt;= D$35, ($B$10*E47+$B$11*E48)/EXP($B$6 * $B$3/$B$5),"")</f>
        <v/>
      </c>
      <c r="E48" s="23">
        <f t="shared" ref="E48:O48" ca="1" si="16">($B$10*F47+$B$11*F48)/EXP($B$6 * $B$3/$G$5)</f>
        <v>14.029404255649565</v>
      </c>
      <c r="F48" s="23">
        <f t="shared" ca="1" si="16"/>
        <v>10.492454735051181</v>
      </c>
      <c r="G48" s="23">
        <f t="shared" ca="1" si="16"/>
        <v>7.4039265497578066</v>
      </c>
      <c r="H48" s="23">
        <f t="shared" ca="1" si="16"/>
        <v>4.8270888271390753</v>
      </c>
      <c r="I48" s="23">
        <f t="shared" ca="1" si="16"/>
        <v>2.8147979824762346</v>
      </c>
      <c r="J48" s="23">
        <f t="shared" ca="1" si="16"/>
        <v>1.3900485752779408</v>
      </c>
      <c r="K48" s="23">
        <f t="shared" ca="1" si="16"/>
        <v>0.52304619419124676</v>
      </c>
      <c r="L48" s="23">
        <f t="shared" ca="1" si="16"/>
        <v>0.11419790740988818</v>
      </c>
      <c r="M48" s="23">
        <f t="shared" ca="1" si="16"/>
        <v>0</v>
      </c>
      <c r="N48" s="23">
        <f t="shared" ca="1" si="16"/>
        <v>0</v>
      </c>
      <c r="O48" s="23">
        <f t="shared" ca="1" si="16"/>
        <v>0</v>
      </c>
      <c r="P48" s="23">
        <f t="shared" ca="1" si="5"/>
        <v>0</v>
      </c>
      <c r="Q48" s="23">
        <f t="shared" ca="1" si="4"/>
        <v>0</v>
      </c>
      <c r="R48" s="26"/>
      <c r="S48" s="26"/>
      <c r="T48" s="26"/>
      <c r="U48" s="26"/>
      <c r="V48" s="26"/>
      <c r="W48" s="26"/>
      <c r="X48" s="26"/>
    </row>
    <row r="49" spans="1:24">
      <c r="A49" s="18">
        <v>2</v>
      </c>
      <c r="B49" s="28" t="str">
        <f>IF($A49 &lt;= B$35, ($B$10*C48+$B$11*C49)/EXP($B$6 * $B$3/$B$5),"")</f>
        <v/>
      </c>
      <c r="C49" s="28" t="str">
        <f>IF($A49 &lt;= C$35, ($B$10*D48+$B$11*D49)/EXP($B$6 * $B$3/$B$5),"")</f>
        <v/>
      </c>
      <c r="D49" s="23">
        <f t="shared" ref="D49:O49" ca="1" si="17">($B$10*E48+$B$11*E49)/EXP($B$6 * $B$3/$G$5)</f>
        <v>10.895878204485198</v>
      </c>
      <c r="E49" s="23">
        <f t="shared" ca="1" si="17"/>
        <v>7.8624903814627478</v>
      </c>
      <c r="F49" s="23">
        <f t="shared" ca="1" si="17"/>
        <v>5.3157295194444201</v>
      </c>
      <c r="G49" s="23">
        <f t="shared" ca="1" si="17"/>
        <v>3.2929872294481903</v>
      </c>
      <c r="H49" s="23">
        <f t="shared" ca="1" si="17"/>
        <v>1.8065700297688896</v>
      </c>
      <c r="I49" s="23">
        <f t="shared" ca="1" si="17"/>
        <v>0.82944585978644858</v>
      </c>
      <c r="J49" s="23">
        <f t="shared" ca="1" si="17"/>
        <v>0.28602271800141987</v>
      </c>
      <c r="K49" s="23">
        <f t="shared" ca="1" si="17"/>
        <v>5.6220306017657505E-2</v>
      </c>
      <c r="L49" s="23">
        <f t="shared" ca="1" si="17"/>
        <v>0</v>
      </c>
      <c r="M49" s="23">
        <f t="shared" ca="1" si="17"/>
        <v>0</v>
      </c>
      <c r="N49" s="23">
        <f t="shared" ca="1" si="17"/>
        <v>0</v>
      </c>
      <c r="O49" s="23">
        <f t="shared" ca="1" si="17"/>
        <v>0</v>
      </c>
      <c r="P49" s="23">
        <f t="shared" ca="1" si="5"/>
        <v>0</v>
      </c>
      <c r="Q49" s="23">
        <f t="shared" ca="1" si="4"/>
        <v>0</v>
      </c>
      <c r="R49" s="26"/>
      <c r="S49" s="26"/>
      <c r="T49" s="26"/>
      <c r="U49" s="26"/>
      <c r="V49" s="26"/>
      <c r="W49" s="26"/>
      <c r="X49" s="26"/>
    </row>
    <row r="50" spans="1:24">
      <c r="A50" s="18">
        <v>1</v>
      </c>
      <c r="B50" s="28" t="str">
        <f>IF($A50 &lt;= B$35, ($B$10*C49+$B$11*C50)/EXP($B$6 * $B$3/$B$5),"")</f>
        <v/>
      </c>
      <c r="C50" s="23">
        <f t="shared" ref="C50:O50" ca="1" si="18">($B$10*D49+$B$11*D50)/EXP($B$6 * $B$3/$G$5)</f>
        <v>8.2886474924739471</v>
      </c>
      <c r="D50" s="23">
        <f t="shared" ca="1" si="18"/>
        <v>5.7642256346478016</v>
      </c>
      <c r="E50" s="23">
        <f t="shared" ca="1" si="18"/>
        <v>3.7320089772042411</v>
      </c>
      <c r="F50" s="23">
        <f t="shared" ca="1" si="18"/>
        <v>2.1977335591308913</v>
      </c>
      <c r="G50" s="23">
        <f t="shared" ca="1" si="18"/>
        <v>1.1364229287578056</v>
      </c>
      <c r="H50" s="23">
        <f t="shared" ca="1" si="18"/>
        <v>0.48690755260732521</v>
      </c>
      <c r="I50" s="23">
        <f t="shared" ca="1" si="18"/>
        <v>0.15485320169907407</v>
      </c>
      <c r="J50" s="23">
        <f t="shared" ca="1" si="18"/>
        <v>2.7677589549643319E-2</v>
      </c>
      <c r="K50" s="23">
        <f t="shared" ca="1" si="18"/>
        <v>0</v>
      </c>
      <c r="L50" s="23">
        <f t="shared" ca="1" si="18"/>
        <v>0</v>
      </c>
      <c r="M50" s="23">
        <f t="shared" ca="1" si="18"/>
        <v>0</v>
      </c>
      <c r="N50" s="23">
        <f t="shared" ca="1" si="18"/>
        <v>0</v>
      </c>
      <c r="O50" s="23">
        <f t="shared" ca="1" si="18"/>
        <v>0</v>
      </c>
      <c r="P50" s="23">
        <f t="shared" ca="1" si="5"/>
        <v>0</v>
      </c>
      <c r="Q50" s="23">
        <f t="shared" ca="1" si="4"/>
        <v>0</v>
      </c>
      <c r="R50" s="26"/>
      <c r="S50" s="26"/>
      <c r="T50" s="26"/>
      <c r="U50" s="26"/>
      <c r="V50" s="26"/>
      <c r="W50" s="26"/>
      <c r="X50" s="26"/>
    </row>
    <row r="51" spans="1:24">
      <c r="A51" s="18">
        <v>0</v>
      </c>
      <c r="B51" s="23">
        <f t="shared" ref="B51:O51" ca="1" si="19">($B$10*C50+$B$11*C51)/EXP($B$6 * $B$3/$G$5)</f>
        <v>6.1811204218573375</v>
      </c>
      <c r="C51" s="23">
        <f t="shared" ca="1" si="19"/>
        <v>4.1401901328645776</v>
      </c>
      <c r="D51" s="23">
        <f t="shared" ca="1" si="19"/>
        <v>2.5670641462151642</v>
      </c>
      <c r="E51" s="23">
        <f t="shared" ca="1" si="19"/>
        <v>1.4383729036243151</v>
      </c>
      <c r="F51" s="23">
        <f t="shared" ca="1" si="19"/>
        <v>0.7024895466596176</v>
      </c>
      <c r="G51" s="23">
        <f t="shared" ca="1" si="19"/>
        <v>0.28189369276277376</v>
      </c>
      <c r="H51" s="23">
        <f t="shared" ca="1" si="19"/>
        <v>8.3148365844163519E-2</v>
      </c>
      <c r="I51" s="23">
        <f t="shared" ca="1" si="19"/>
        <v>1.3625841222527794E-2</v>
      </c>
      <c r="J51" s="23">
        <f t="shared" ca="1" si="19"/>
        <v>0</v>
      </c>
      <c r="K51" s="23">
        <f t="shared" ca="1" si="19"/>
        <v>0</v>
      </c>
      <c r="L51" s="23">
        <f t="shared" ca="1" si="19"/>
        <v>0</v>
      </c>
      <c r="M51" s="23">
        <f t="shared" ca="1" si="19"/>
        <v>0</v>
      </c>
      <c r="N51" s="23">
        <f t="shared" ca="1" si="19"/>
        <v>0</v>
      </c>
      <c r="O51" s="23">
        <f t="shared" ca="1" si="19"/>
        <v>0</v>
      </c>
      <c r="P51" s="23">
        <f t="shared" ca="1" si="5"/>
        <v>0</v>
      </c>
      <c r="Q51" s="23">
        <f t="shared" ca="1" si="4"/>
        <v>0</v>
      </c>
      <c r="R51" s="26"/>
      <c r="S51" s="26"/>
      <c r="T51" s="26"/>
      <c r="U51" s="26"/>
      <c r="V51" s="26"/>
      <c r="W51" s="26"/>
      <c r="X51" s="26"/>
    </row>
    <row r="55" spans="1:24">
      <c r="A55" s="27" t="s">
        <v>50</v>
      </c>
    </row>
    <row r="56" spans="1:24">
      <c r="B56" s="23">
        <v>0</v>
      </c>
      <c r="C56" s="23">
        <v>1</v>
      </c>
      <c r="D56" s="23">
        <v>2</v>
      </c>
      <c r="E56" s="23">
        <v>3</v>
      </c>
      <c r="F56" s="23">
        <v>4</v>
      </c>
      <c r="G56" s="23">
        <v>5</v>
      </c>
      <c r="H56" s="23">
        <v>6</v>
      </c>
      <c r="I56" s="23">
        <v>7</v>
      </c>
      <c r="J56" s="23">
        <v>8</v>
      </c>
      <c r="K56" s="23">
        <v>9</v>
      </c>
      <c r="L56" s="18">
        <v>10</v>
      </c>
      <c r="M56" s="18">
        <v>11</v>
      </c>
      <c r="N56" s="18">
        <v>12</v>
      </c>
      <c r="O56" s="23">
        <v>13</v>
      </c>
      <c r="P56" s="23">
        <v>14</v>
      </c>
      <c r="Q56" s="23">
        <v>15</v>
      </c>
    </row>
    <row r="57" spans="1:24">
      <c r="A57" s="18">
        <v>15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O57" s="23"/>
      <c r="P57" s="23"/>
      <c r="Q57" s="23">
        <f ca="1">MAX($J$2*(Q16-$J$3),0)</f>
        <v>0</v>
      </c>
    </row>
    <row r="58" spans="1:24">
      <c r="A58" s="18">
        <v>14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O58" s="23"/>
      <c r="P58" s="23">
        <f ca="1">($B$10*Q57+$B$11*Q58)/EXP($B$6 * $B$3/$J$5)</f>
        <v>0</v>
      </c>
      <c r="Q58" s="23">
        <f t="shared" ref="Q58:Q72" ca="1" si="20">MAX($J$2*(Q17-$J$3),0)</f>
        <v>0</v>
      </c>
    </row>
    <row r="59" spans="1:24">
      <c r="A59" s="18">
        <v>13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O59" s="23">
        <f t="shared" ref="N59:P72" ca="1" si="21">($B$10*P58+$B$11*P59)/EXP($B$6 * $B$3/$J$5)</f>
        <v>0</v>
      </c>
      <c r="P59" s="23">
        <f t="shared" ca="1" si="21"/>
        <v>0</v>
      </c>
      <c r="Q59" s="23">
        <f t="shared" ca="1" si="20"/>
        <v>0</v>
      </c>
    </row>
    <row r="60" spans="1:24">
      <c r="A60" s="18">
        <v>12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N60" s="23">
        <f t="shared" ca="1" si="21"/>
        <v>0</v>
      </c>
      <c r="O60" s="23">
        <f t="shared" ca="1" si="21"/>
        <v>0</v>
      </c>
      <c r="P60" s="23">
        <f t="shared" ca="1" si="21"/>
        <v>0</v>
      </c>
      <c r="Q60" s="23">
        <f t="shared" ca="1" si="20"/>
        <v>0</v>
      </c>
    </row>
    <row r="61" spans="1:24">
      <c r="A61" s="18">
        <v>11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M61" s="23">
        <f t="shared" ref="M61:O61" ca="1" si="22">($B$10*N60+$B$11*N61)/EXP($B$6 * $B$3/$J$5)</f>
        <v>0</v>
      </c>
      <c r="N61" s="23">
        <f t="shared" ca="1" si="22"/>
        <v>0</v>
      </c>
      <c r="O61" s="23">
        <f t="shared" ca="1" si="22"/>
        <v>0</v>
      </c>
      <c r="P61" s="23">
        <f t="shared" ca="1" si="21"/>
        <v>0</v>
      </c>
      <c r="Q61" s="23">
        <f t="shared" ca="1" si="20"/>
        <v>0</v>
      </c>
    </row>
    <row r="62" spans="1:24">
      <c r="A62" s="18">
        <v>10</v>
      </c>
      <c r="B62" s="28" t="str">
        <f t="shared" ref="B62" si="23">IF($A62 &lt;= B$35, ($B$10*C56+$B$11*C62)/EXP($B$6 * $B$3/$B$5),"")</f>
        <v/>
      </c>
      <c r="C62" s="28" t="str">
        <f t="shared" ref="C62" si="24">IF($A62 &lt;= C$35, ($B$10*D56+$B$11*D62)/EXP($B$6 * $B$3/$B$5),"")</f>
        <v/>
      </c>
      <c r="D62" s="28" t="str">
        <f t="shared" ref="D62" si="25">IF($A62 &lt;= D$35, ($B$10*E56+$B$11*E62)/EXP($B$6 * $B$3/$B$5),"")</f>
        <v/>
      </c>
      <c r="E62" s="28" t="str">
        <f t="shared" ref="E62" si="26">IF($A62 &lt;= E$35, ($B$10*F56+$B$11*F62)/EXP($B$6 * $B$3/$B$5),"")</f>
        <v/>
      </c>
      <c r="F62" s="28" t="str">
        <f t="shared" ref="F62" si="27">IF($A62 &lt;= F$35, ($B$10*G56+$B$11*G62)/EXP($B$6 * $B$3/$B$5),"")</f>
        <v/>
      </c>
      <c r="G62" s="28" t="str">
        <f t="shared" ref="G62" si="28">IF($A62 &lt;= G$35, ($B$10*H56+$B$11*H62)/EXP($B$6 * $B$3/$B$5),"")</f>
        <v/>
      </c>
      <c r="H62" s="28" t="str">
        <f t="shared" ref="H62" si="29">IF($A62 &lt;= H$35, ($B$10*I56+$B$11*I62)/EXP($B$6 * $B$3/$B$5),"")</f>
        <v/>
      </c>
      <c r="I62" s="28" t="str">
        <f t="shared" ref="I62" si="30">IF($A62 &lt;= I$35, ($B$10*J56+$B$11*J62)/EXP($B$6 * $B$3/$B$5),"")</f>
        <v/>
      </c>
      <c r="J62" s="28" t="str">
        <f t="shared" ref="J62" si="31">IF($A62 &lt;= J$35, ($B$10*K56+$B$11*K62)/EXP($B$6 * $B$3/$B$5),"")</f>
        <v/>
      </c>
      <c r="K62" s="28" t="str">
        <f t="shared" ref="K62" si="32">IF($A62 &lt;= K$35, ($B$10*L56+$B$11*L62)/EXP($B$6 * $B$3/$B$5),"")</f>
        <v/>
      </c>
      <c r="L62" s="23">
        <f t="shared" ref="L62:O62" ca="1" si="33">($B$10*M61+$B$11*M62)/EXP($B$6 * $B$3/$J$5)</f>
        <v>0</v>
      </c>
      <c r="M62" s="23">
        <f t="shared" ca="1" si="33"/>
        <v>0</v>
      </c>
      <c r="N62" s="23">
        <f t="shared" ca="1" si="33"/>
        <v>0</v>
      </c>
      <c r="O62" s="23">
        <f t="shared" ca="1" si="33"/>
        <v>0</v>
      </c>
      <c r="P62" s="23">
        <f t="shared" ca="1" si="21"/>
        <v>0</v>
      </c>
      <c r="Q62" s="23">
        <f t="shared" ca="1" si="20"/>
        <v>0</v>
      </c>
    </row>
    <row r="63" spans="1:24">
      <c r="A63" s="18">
        <v>9</v>
      </c>
      <c r="B63" s="28" t="str">
        <f t="shared" ref="B63:B66" si="34">IF($A63 &lt;= B$35, ($B$10*C62+$B$11*C63)/EXP($B$6 * $B$3/$B$5),"")</f>
        <v/>
      </c>
      <c r="C63" s="28" t="str">
        <f t="shared" ref="C63:C66" si="35">IF($A63 &lt;= C$35, ($B$10*D62+$B$11*D63)/EXP($B$6 * $B$3/$B$5),"")</f>
        <v/>
      </c>
      <c r="D63" s="28" t="str">
        <f t="shared" ref="D63:D66" si="36">IF($A63 &lt;= D$35, ($B$10*E62+$B$11*E63)/EXP($B$6 * $B$3/$B$5),"")</f>
        <v/>
      </c>
      <c r="E63" s="28" t="str">
        <f t="shared" ref="E63:E66" si="37">IF($A63 &lt;= E$35, ($B$10*F62+$B$11*F63)/EXP($B$6 * $B$3/$B$5),"")</f>
        <v/>
      </c>
      <c r="F63" s="28" t="str">
        <f t="shared" ref="F63:F66" si="38">IF($A63 &lt;= F$35, ($B$10*G62+$B$11*G63)/EXP($B$6 * $B$3/$B$5),"")</f>
        <v/>
      </c>
      <c r="G63" s="28" t="str">
        <f t="shared" ref="G63:G66" si="39">IF($A63 &lt;= G$35, ($B$10*H62+$B$11*H63)/EXP($B$6 * $B$3/$B$5),"")</f>
        <v/>
      </c>
      <c r="H63" s="28" t="str">
        <f t="shared" ref="H63:H65" si="40">IF($A63 &lt;= H$35, ($B$10*I62+$B$11*I63)/EXP($B$6 * $B$3/$B$5),"")</f>
        <v/>
      </c>
      <c r="I63" s="28" t="str">
        <f t="shared" ref="I63:I64" si="41">IF($A63 &lt;= I$35, ($B$10*J62+$B$11*J63)/EXP($B$6 * $B$3/$B$5),"")</f>
        <v/>
      </c>
      <c r="J63" s="28" t="str">
        <f t="shared" ref="J63" si="42">IF($A63 &lt;= J$35, ($B$10*K62+$B$11*K63)/EXP($B$6 * $B$3/$B$5),"")</f>
        <v/>
      </c>
      <c r="K63" s="23">
        <f t="shared" ref="K63:O63" ca="1" si="43">($B$10*L62+$B$11*L63)/EXP($B$6 * $B$3/$J$5)</f>
        <v>0</v>
      </c>
      <c r="L63" s="23">
        <f t="shared" ca="1" si="43"/>
        <v>0</v>
      </c>
      <c r="M63" s="23">
        <f t="shared" ca="1" si="43"/>
        <v>0</v>
      </c>
      <c r="N63" s="23">
        <f t="shared" ca="1" si="43"/>
        <v>0</v>
      </c>
      <c r="O63" s="23">
        <f t="shared" ca="1" si="43"/>
        <v>0</v>
      </c>
      <c r="P63" s="23">
        <f t="shared" ca="1" si="21"/>
        <v>0</v>
      </c>
      <c r="Q63" s="23">
        <f t="shared" ca="1" si="20"/>
        <v>0</v>
      </c>
    </row>
    <row r="64" spans="1:24">
      <c r="A64" s="18">
        <v>8</v>
      </c>
      <c r="B64" s="28" t="str">
        <f t="shared" si="34"/>
        <v/>
      </c>
      <c r="C64" s="28" t="str">
        <f t="shared" si="35"/>
        <v/>
      </c>
      <c r="D64" s="28" t="str">
        <f t="shared" si="36"/>
        <v/>
      </c>
      <c r="E64" s="28" t="str">
        <f t="shared" si="37"/>
        <v/>
      </c>
      <c r="F64" s="28" t="str">
        <f t="shared" si="38"/>
        <v/>
      </c>
      <c r="G64" s="28" t="str">
        <f t="shared" si="39"/>
        <v/>
      </c>
      <c r="H64" s="28" t="str">
        <f t="shared" si="40"/>
        <v/>
      </c>
      <c r="I64" s="28" t="str">
        <f t="shared" si="41"/>
        <v/>
      </c>
      <c r="J64" s="23">
        <f t="shared" ref="J64:O64" ca="1" si="44">($B$10*K63+$B$11*K64)/EXP($B$6 * $B$3/$J$5)</f>
        <v>0</v>
      </c>
      <c r="K64" s="23">
        <f t="shared" ca="1" si="44"/>
        <v>0</v>
      </c>
      <c r="L64" s="23">
        <f t="shared" ca="1" si="44"/>
        <v>0</v>
      </c>
      <c r="M64" s="23">
        <f t="shared" ca="1" si="44"/>
        <v>0</v>
      </c>
      <c r="N64" s="23">
        <f t="shared" ca="1" si="44"/>
        <v>0</v>
      </c>
      <c r="O64" s="23">
        <f t="shared" ca="1" si="44"/>
        <v>0</v>
      </c>
      <c r="P64" s="23">
        <f t="shared" ca="1" si="21"/>
        <v>0</v>
      </c>
      <c r="Q64" s="23">
        <f t="shared" ca="1" si="20"/>
        <v>0</v>
      </c>
    </row>
    <row r="65" spans="1:17">
      <c r="A65" s="18">
        <v>7</v>
      </c>
      <c r="B65" s="28" t="str">
        <f t="shared" si="34"/>
        <v/>
      </c>
      <c r="C65" s="28" t="str">
        <f t="shared" si="35"/>
        <v/>
      </c>
      <c r="D65" s="28" t="str">
        <f t="shared" si="36"/>
        <v/>
      </c>
      <c r="E65" s="28" t="str">
        <f t="shared" si="37"/>
        <v/>
      </c>
      <c r="F65" s="28" t="str">
        <f t="shared" si="38"/>
        <v/>
      </c>
      <c r="G65" s="28" t="str">
        <f t="shared" si="39"/>
        <v/>
      </c>
      <c r="H65" s="28" t="str">
        <f t="shared" si="40"/>
        <v/>
      </c>
      <c r="I65" s="23">
        <f t="shared" ref="I65:O65" ca="1" si="45">($B$10*J64+$B$11*J65)/EXP($B$6 * $B$3/$J$5)</f>
        <v>1.6680074198583108E-2</v>
      </c>
      <c r="J65" s="23">
        <f t="shared" ca="1" si="45"/>
        <v>3.2876158679150336E-2</v>
      </c>
      <c r="K65" s="23">
        <f t="shared" ca="1" si="45"/>
        <v>6.4798381387804888E-2</v>
      </c>
      <c r="L65" s="23">
        <f t="shared" ca="1" si="45"/>
        <v>0.12771657027991734</v>
      </c>
      <c r="M65" s="23">
        <f t="shared" ca="1" si="45"/>
        <v>0.25172731131112652</v>
      </c>
      <c r="N65" s="23">
        <f t="shared" ca="1" si="45"/>
        <v>0.4961504926185199</v>
      </c>
      <c r="O65" s="23">
        <f t="shared" ca="1" si="45"/>
        <v>0.97790466216575078</v>
      </c>
      <c r="P65" s="23">
        <f t="shared" ca="1" si="21"/>
        <v>1.9274344024904335</v>
      </c>
      <c r="Q65" s="23">
        <f t="shared" ca="1" si="20"/>
        <v>3.7989422891962619</v>
      </c>
    </row>
    <row r="66" spans="1:17">
      <c r="A66" s="18">
        <v>6</v>
      </c>
      <c r="B66" s="28" t="str">
        <f t="shared" si="34"/>
        <v/>
      </c>
      <c r="C66" s="28" t="str">
        <f t="shared" si="35"/>
        <v/>
      </c>
      <c r="D66" s="28" t="str">
        <f t="shared" si="36"/>
        <v/>
      </c>
      <c r="E66" s="28" t="str">
        <f t="shared" si="37"/>
        <v/>
      </c>
      <c r="F66" s="28" t="str">
        <f t="shared" si="38"/>
        <v/>
      </c>
      <c r="G66" s="28" t="str">
        <f t="shared" si="39"/>
        <v/>
      </c>
      <c r="H66" s="23">
        <f t="shared" ref="H66:O66" ca="1" si="46">($B$10*I65+$B$11*I66)/EXP($B$6 * $B$3/$J$5)</f>
        <v>9.8341462113761186E-2</v>
      </c>
      <c r="I66" s="23">
        <f t="shared" ca="1" si="46"/>
        <v>0.17764431673657494</v>
      </c>
      <c r="J66" s="23">
        <f t="shared" ca="1" si="46"/>
        <v>0.31823347183496342</v>
      </c>
      <c r="K66" s="23">
        <f t="shared" ca="1" si="46"/>
        <v>0.56435744438435387</v>
      </c>
      <c r="L66" s="23">
        <f t="shared" ca="1" si="46"/>
        <v>0.98841262407290797</v>
      </c>
      <c r="M66" s="23">
        <f t="shared" ca="1" si="46"/>
        <v>1.7038876014797681</v>
      </c>
      <c r="N66" s="23">
        <f t="shared" ca="1" si="46"/>
        <v>2.8769068746858708</v>
      </c>
      <c r="O66" s="23">
        <f t="shared" ca="1" si="46"/>
        <v>4.7214499320796781</v>
      </c>
      <c r="P66" s="23">
        <f t="shared" ca="1" si="21"/>
        <v>7.4356602953764348</v>
      </c>
      <c r="Q66" s="23">
        <f t="shared" ca="1" si="20"/>
        <v>10.969350611361492</v>
      </c>
    </row>
    <row r="67" spans="1:17">
      <c r="A67" s="18">
        <v>5</v>
      </c>
      <c r="B67" s="28" t="str">
        <f>IF($A67 &lt;= B$35, ($B$10*C66+$B$11*C67)/EXP($B$6 * $B$3/$B$5),"")</f>
        <v/>
      </c>
      <c r="C67" s="28" t="str">
        <f>IF($A67 &lt;= C$35, ($B$10*D66+$B$11*D67)/EXP($B$6 * $B$3/$B$5),"")</f>
        <v/>
      </c>
      <c r="D67" s="28" t="str">
        <f>IF($A67 &lt;= D$35, ($B$10*E66+$B$11*E67)/EXP($B$6 * $B$3/$B$5),"")</f>
        <v/>
      </c>
      <c r="E67" s="28" t="str">
        <f>IF($A67 &lt;= E$35, ($B$10*F66+$B$11*F67)/EXP($B$6 * $B$3/$B$5),"")</f>
        <v/>
      </c>
      <c r="F67" s="28" t="str">
        <f>IF($A67 &lt;= F$35, ($B$10*G66+$B$11*G67)/EXP($B$6 * $B$3/$B$5),"")</f>
        <v/>
      </c>
      <c r="G67" s="23">
        <f t="shared" ref="G67:O67" ca="1" si="47">($B$10*H66+$B$11*H67)/EXP($B$6 * $B$3/$J$5)</f>
        <v>0.32211892388418506</v>
      </c>
      <c r="H67" s="23">
        <f t="shared" ca="1" si="47"/>
        <v>0.53946784868074982</v>
      </c>
      <c r="I67" s="23">
        <f t="shared" ca="1" si="47"/>
        <v>0.89090938607801928</v>
      </c>
      <c r="J67" s="23">
        <f t="shared" ca="1" si="47"/>
        <v>1.4471775553199253</v>
      </c>
      <c r="K67" s="23">
        <f t="shared" ca="1" si="47"/>
        <v>2.3047524396917116</v>
      </c>
      <c r="L67" s="23">
        <f t="shared" ca="1" si="47"/>
        <v>3.5835465587476061</v>
      </c>
      <c r="M67" s="23">
        <f t="shared" ca="1" si="47"/>
        <v>5.4097845130016093</v>
      </c>
      <c r="N67" s="23">
        <f t="shared" ca="1" si="47"/>
        <v>7.8710578671858276</v>
      </c>
      <c r="O67" s="23">
        <f t="shared" ca="1" si="47"/>
        <v>10.932378099511476</v>
      </c>
      <c r="P67" s="23">
        <f t="shared" ca="1" si="21"/>
        <v>14.332519371175218</v>
      </c>
      <c r="Q67" s="23">
        <f t="shared" ca="1" si="20"/>
        <v>17.605307891822605</v>
      </c>
    </row>
    <row r="68" spans="1:17">
      <c r="A68" s="18">
        <v>4</v>
      </c>
      <c r="B68" s="28" t="str">
        <f>IF($A68 &lt;= B$35, ($B$10*C67+$B$11*C68)/EXP($B$6 * $B$3/$B$5),"")</f>
        <v/>
      </c>
      <c r="C68" s="28" t="str">
        <f>IF($A68 &lt;= C$35, ($B$10*D67+$B$11*D68)/EXP($B$6 * $B$3/$B$5),"")</f>
        <v/>
      </c>
      <c r="D68" s="28" t="str">
        <f>IF($A68 &lt;= D$35, ($B$10*E67+$B$11*E68)/EXP($B$6 * $B$3/$B$5),"")</f>
        <v/>
      </c>
      <c r="E68" s="28" t="str">
        <f>IF($A68 &lt;= E$35, ($B$10*F67+$B$11*F68)/EXP($B$6 * $B$3/$B$5),"")</f>
        <v/>
      </c>
      <c r="F68" s="23">
        <f t="shared" ref="F68:O68" ca="1" si="48">($B$10*G67+$B$11*G68)/EXP($B$6 * $B$3/$J$5)</f>
        <v>0.77549695638228022</v>
      </c>
      <c r="G68" s="23">
        <f t="shared" ca="1" si="48"/>
        <v>1.2159313484114527</v>
      </c>
      <c r="H68" s="23">
        <f t="shared" ca="1" si="48"/>
        <v>1.8731209238781874</v>
      </c>
      <c r="I68" s="23">
        <f t="shared" ca="1" si="48"/>
        <v>2.8274177965169853</v>
      </c>
      <c r="J68" s="23">
        <f t="shared" ca="1" si="48"/>
        <v>4.1685595596561269</v>
      </c>
      <c r="K68" s="23">
        <f t="shared" ca="1" si="48"/>
        <v>5.9798003333679697</v>
      </c>
      <c r="L68" s="23">
        <f t="shared" ca="1" si="48"/>
        <v>8.3088782886232888</v>
      </c>
      <c r="M68" s="23">
        <f t="shared" ca="1" si="48"/>
        <v>11.12740544738045</v>
      </c>
      <c r="N68" s="23">
        <f t="shared" ca="1" si="48"/>
        <v>14.294437093600155</v>
      </c>
      <c r="O68" s="23">
        <f t="shared" ca="1" si="48"/>
        <v>17.566123762835772</v>
      </c>
      <c r="P68" s="23">
        <f t="shared" ca="1" si="21"/>
        <v>20.715316576026868</v>
      </c>
      <c r="Q68" s="23">
        <f t="shared" ca="1" si="20"/>
        <v>23.746649786116222</v>
      </c>
    </row>
    <row r="69" spans="1:17">
      <c r="A69" s="18">
        <v>3</v>
      </c>
      <c r="B69" s="28" t="str">
        <f>IF($A69 &lt;= B$35, ($B$10*C68+$B$11*C69)/EXP($B$6 * $B$3/$B$5),"")</f>
        <v/>
      </c>
      <c r="C69" s="28" t="str">
        <f>IF($A69 &lt;= C$35, ($B$10*D68+$B$11*D69)/EXP($B$6 * $B$3/$B$5),"")</f>
        <v/>
      </c>
      <c r="D69" s="28" t="str">
        <f>IF($A69 &lt;= D$35, ($B$10*E68+$B$11*E69)/EXP($B$6 * $B$3/$B$5),"")</f>
        <v/>
      </c>
      <c r="E69" s="23">
        <f t="shared" ref="E69:O69" ca="1" si="49">($B$10*F68+$B$11*F69)/EXP($B$6 * $B$3/$J$5)</f>
        <v>1.5337503931211347</v>
      </c>
      <c r="F69" s="23">
        <f t="shared" ca="1" si="49"/>
        <v>2.2705117294441872</v>
      </c>
      <c r="G69" s="23">
        <f t="shared" ca="1" si="49"/>
        <v>3.2952910900937362</v>
      </c>
      <c r="H69" s="23">
        <f t="shared" ca="1" si="49"/>
        <v>4.6774259337052966</v>
      </c>
      <c r="I69" s="23">
        <f t="shared" ca="1" si="49"/>
        <v>6.4756114476117057</v>
      </c>
      <c r="J69" s="23">
        <f t="shared" ca="1" si="49"/>
        <v>8.718460088171561</v>
      </c>
      <c r="K69" s="23">
        <f t="shared" ca="1" si="49"/>
        <v>11.381582821184704</v>
      </c>
      <c r="L69" s="23">
        <f t="shared" ca="1" si="49"/>
        <v>14.370587611723987</v>
      </c>
      <c r="M69" s="23">
        <f t="shared" ca="1" si="49"/>
        <v>17.526974896760542</v>
      </c>
      <c r="N69" s="23">
        <f t="shared" ca="1" si="49"/>
        <v>20.675107053943972</v>
      </c>
      <c r="O69" s="23">
        <f t="shared" ca="1" si="49"/>
        <v>23.705418884312373</v>
      </c>
      <c r="P69" s="23">
        <f t="shared" ca="1" si="21"/>
        <v>26.622367845382207</v>
      </c>
      <c r="Q69" s="23">
        <f t="shared" ca="1" si="20"/>
        <v>29.43024277331898</v>
      </c>
    </row>
    <row r="70" spans="1:17">
      <c r="A70" s="18">
        <v>2</v>
      </c>
      <c r="B70" s="28" t="str">
        <f>IF($A70 &lt;= B$35, ($B$10*C69+$B$11*C70)/EXP($B$6 * $B$3/$B$5),"")</f>
        <v/>
      </c>
      <c r="C70" s="28" t="str">
        <f>IF($A70 &lt;= C$35, ($B$10*D69+$B$11*D70)/EXP($B$6 * $B$3/$B$5),"")</f>
        <v/>
      </c>
      <c r="D70" s="23">
        <f t="shared" ref="D70:O70" ca="1" si="50">($B$10*E69+$B$11*E70)/EXP($B$6 * $B$3/$J$5)</f>
        <v>2.6434806562743591</v>
      </c>
      <c r="E70" s="23">
        <f t="shared" ca="1" si="50"/>
        <v>3.7220184384156729</v>
      </c>
      <c r="F70" s="23">
        <f t="shared" ca="1" si="50"/>
        <v>5.1328996345789717</v>
      </c>
      <c r="G70" s="23">
        <f t="shared" ca="1" si="50"/>
        <v>6.9193526818995768</v>
      </c>
      <c r="H70" s="23">
        <f t="shared" ca="1" si="50"/>
        <v>9.0993001232008162</v>
      </c>
      <c r="I70" s="23">
        <f t="shared" ca="1" si="50"/>
        <v>11.651113473522063</v>
      </c>
      <c r="J70" s="23">
        <f t="shared" ca="1" si="50"/>
        <v>14.504399894898368</v>
      </c>
      <c r="K70" s="23">
        <f t="shared" ca="1" si="50"/>
        <v>17.544081573064691</v>
      </c>
      <c r="L70" s="23">
        <f t="shared" ca="1" si="50"/>
        <v>20.634933129113413</v>
      </c>
      <c r="M70" s="23">
        <f t="shared" ca="1" si="50"/>
        <v>23.664223927564041</v>
      </c>
      <c r="N70" s="23">
        <f t="shared" ca="1" si="50"/>
        <v>26.580189634342577</v>
      </c>
      <c r="O70" s="23">
        <f t="shared" ca="1" si="50"/>
        <v>29.387117656239482</v>
      </c>
      <c r="P70" s="23">
        <f t="shared" ca="1" si="21"/>
        <v>32.089133211555783</v>
      </c>
      <c r="Q70" s="23">
        <f t="shared" ca="1" si="20"/>
        <v>34.690205465543585</v>
      </c>
    </row>
    <row r="71" spans="1:17">
      <c r="A71" s="18">
        <v>1</v>
      </c>
      <c r="B71" s="28" t="str">
        <f>IF($A71 &lt;= B$35, ($B$10*C70+$B$11*C71)/EXP($B$6 * $B$3/$B$5),"")</f>
        <v/>
      </c>
      <c r="C71" s="23">
        <f t="shared" ref="C71:O71" ca="1" si="51">($B$10*D70+$B$11*D71)/EXP($B$6 * $B$3/$J$5)</f>
        <v>4.1163718062592753</v>
      </c>
      <c r="D71" s="23">
        <f t="shared" ca="1" si="51"/>
        <v>5.5482619493727006</v>
      </c>
      <c r="E71" s="23">
        <f t="shared" ca="1" si="51"/>
        <v>7.323960042309781</v>
      </c>
      <c r="F71" s="23">
        <f t="shared" ca="1" si="51"/>
        <v>9.4548162768892006</v>
      </c>
      <c r="G71" s="23">
        <f t="shared" ca="1" si="51"/>
        <v>11.921255976207499</v>
      </c>
      <c r="H71" s="23">
        <f t="shared" ca="1" si="51"/>
        <v>14.66730703755459</v>
      </c>
      <c r="I71" s="23">
        <f t="shared" ca="1" si="51"/>
        <v>17.603636048863141</v>
      </c>
      <c r="J71" s="23">
        <f t="shared" ca="1" si="51"/>
        <v>20.622472364428461</v>
      </c>
      <c r="K71" s="23">
        <f t="shared" ca="1" si="51"/>
        <v>23.623064889094</v>
      </c>
      <c r="L71" s="23">
        <f t="shared" ca="1" si="51"/>
        <v>26.538047676675589</v>
      </c>
      <c r="M71" s="23">
        <f t="shared" ca="1" si="51"/>
        <v>29.344029115515372</v>
      </c>
      <c r="N71" s="23">
        <f t="shared" ca="1" si="51"/>
        <v>32.045133049069548</v>
      </c>
      <c r="O71" s="23">
        <f t="shared" ca="1" si="51"/>
        <v>34.645327319754358</v>
      </c>
      <c r="P71" s="23">
        <f t="shared" ca="1" si="21"/>
        <v>37.148429670321157</v>
      </c>
      <c r="Q71" s="23">
        <f t="shared" ca="1" si="20"/>
        <v>39.558113421987763</v>
      </c>
    </row>
    <row r="72" spans="1:17">
      <c r="A72" s="18">
        <v>0</v>
      </c>
      <c r="B72" s="23">
        <f t="shared" ref="B72:O72" ca="1" si="52">($B$10*C71+$B$11*C72)/EXP($B$6 * $B$3/$J$5)</f>
        <v>5.9320561013795556</v>
      </c>
      <c r="C72" s="23">
        <f t="shared" ca="1" si="52"/>
        <v>7.6977604099977963</v>
      </c>
      <c r="D72" s="23">
        <f t="shared" ca="1" si="52"/>
        <v>9.7885335059788368</v>
      </c>
      <c r="E72" s="23">
        <f t="shared" ca="1" si="52"/>
        <v>12.186405805511621</v>
      </c>
      <c r="F72" s="23">
        <f t="shared" ca="1" si="52"/>
        <v>14.844946148741876</v>
      </c>
      <c r="G72" s="23">
        <f t="shared" ca="1" si="52"/>
        <v>17.69163330336194</v>
      </c>
      <c r="H72" s="23">
        <f t="shared" ca="1" si="52"/>
        <v>20.6378403304467</v>
      </c>
      <c r="I72" s="23">
        <f t="shared" ca="1" si="52"/>
        <v>23.595567583366321</v>
      </c>
      <c r="J72" s="23">
        <f t="shared" ca="1" si="52"/>
        <v>26.495941945506171</v>
      </c>
      <c r="K72" s="23">
        <f t="shared" ca="1" si="52"/>
        <v>29.300977124159019</v>
      </c>
      <c r="L72" s="23">
        <f t="shared" ca="1" si="52"/>
        <v>32.001169747171872</v>
      </c>
      <c r="M72" s="23">
        <f t="shared" ca="1" si="52"/>
        <v>34.600486334566043</v>
      </c>
      <c r="N72" s="23">
        <f t="shared" ca="1" si="52"/>
        <v>37.102743356722783</v>
      </c>
      <c r="O72" s="23">
        <f t="shared" ca="1" si="52"/>
        <v>39.51161291062234</v>
      </c>
      <c r="P72" s="23">
        <f t="shared" ca="1" si="21"/>
        <v>41.830628181356161</v>
      </c>
      <c r="Q72" s="23">
        <f t="shared" ca="1" si="20"/>
        <v>44.063188697035102</v>
      </c>
    </row>
    <row r="75" spans="1:17">
      <c r="A75" s="27" t="s">
        <v>51</v>
      </c>
    </row>
    <row r="76" spans="1:17">
      <c r="B76" s="23">
        <v>0</v>
      </c>
      <c r="C76" s="23">
        <v>1</v>
      </c>
      <c r="D76" s="23">
        <v>2</v>
      </c>
      <c r="E76" s="23">
        <v>3</v>
      </c>
      <c r="F76" s="23">
        <v>4</v>
      </c>
      <c r="G76" s="23">
        <v>5</v>
      </c>
      <c r="H76" s="23">
        <v>6</v>
      </c>
      <c r="I76" s="23">
        <v>7</v>
      </c>
      <c r="J76" s="23">
        <v>8</v>
      </c>
      <c r="K76" s="23">
        <v>9</v>
      </c>
      <c r="L76" s="18">
        <v>10</v>
      </c>
    </row>
    <row r="77" spans="1:17">
      <c r="A77" s="18">
        <v>10</v>
      </c>
      <c r="B77" s="28" t="str">
        <f t="shared" ref="B77:K77" si="53">IF($A77 &lt;= B$35, ($B$10*C76+$B$11*C77)/EXP($B$6 * $B$3/$B$5),"")</f>
        <v/>
      </c>
      <c r="C77" s="28" t="str">
        <f t="shared" si="53"/>
        <v/>
      </c>
      <c r="D77" s="28" t="str">
        <f t="shared" si="53"/>
        <v/>
      </c>
      <c r="E77" s="28" t="str">
        <f t="shared" si="53"/>
        <v/>
      </c>
      <c r="F77" s="28" t="str">
        <f t="shared" si="53"/>
        <v/>
      </c>
      <c r="G77" s="28" t="str">
        <f t="shared" si="53"/>
        <v/>
      </c>
      <c r="H77" s="28" t="str">
        <f t="shared" si="53"/>
        <v/>
      </c>
      <c r="I77" s="28" t="str">
        <f t="shared" si="53"/>
        <v/>
      </c>
      <c r="J77" s="28" t="str">
        <f t="shared" si="53"/>
        <v/>
      </c>
      <c r="K77" s="28" t="str">
        <f t="shared" si="53"/>
        <v/>
      </c>
      <c r="L77" s="23">
        <f ca="1">MAX(L41,L62)</f>
        <v>47.343416469779612</v>
      </c>
    </row>
    <row r="78" spans="1:17">
      <c r="A78" s="18">
        <v>9</v>
      </c>
      <c r="B78" s="28" t="str">
        <f t="shared" ref="B78:B81" si="54">IF($A78 &lt;= B$35, ($B$10*C77+$B$11*C78)/EXP($B$6 * $B$3/$B$5),"")</f>
        <v/>
      </c>
      <c r="C78" s="28" t="str">
        <f t="shared" ref="C78:C81" si="55">IF($A78 &lt;= C$35, ($B$10*D77+$B$11*D78)/EXP($B$6 * $B$3/$B$5),"")</f>
        <v/>
      </c>
      <c r="D78" s="28" t="str">
        <f t="shared" ref="D78:D81" si="56">IF($A78 &lt;= D$35, ($B$10*E77+$B$11*E78)/EXP($B$6 * $B$3/$B$5),"")</f>
        <v/>
      </c>
      <c r="E78" s="28" t="str">
        <f t="shared" ref="E78:E81" si="57">IF($A78 &lt;= E$35, ($B$10*F77+$B$11*F78)/EXP($B$6 * $B$3/$B$5),"")</f>
        <v/>
      </c>
      <c r="F78" s="28" t="str">
        <f t="shared" ref="F78:F81" si="58">IF($A78 &lt;= F$35, ($B$10*G77+$B$11*G78)/EXP($B$6 * $B$3/$B$5),"")</f>
        <v/>
      </c>
      <c r="G78" s="28" t="str">
        <f t="shared" ref="G78:G81" si="59">IF($A78 &lt;= G$35, ($B$10*H77+$B$11*H78)/EXP($B$6 * $B$3/$B$5),"")</f>
        <v/>
      </c>
      <c r="H78" s="28" t="str">
        <f t="shared" ref="H78:H80" si="60">IF($A78 &lt;= H$35, ($B$10*I77+$B$11*I78)/EXP($B$6 * $B$3/$B$5),"")</f>
        <v/>
      </c>
      <c r="I78" s="28" t="str">
        <f t="shared" ref="I78:I79" si="61">IF($A78 &lt;= I$35, ($B$10*J77+$B$11*J78)/EXP($B$6 * $B$3/$B$5),"")</f>
        <v/>
      </c>
      <c r="J78" s="28" t="str">
        <f t="shared" ref="J78" si="62">IF($A78 &lt;= J$35, ($B$10*K77+$B$11*K78)/EXP($B$6 * $B$3/$B$5),"")</f>
        <v/>
      </c>
      <c r="K78" s="23">
        <f ca="1">($B$10*L77+$B$11*L78)/EXP($B$6 * $B$3/$J$5)</f>
        <v>41.761928032393421</v>
      </c>
      <c r="L78" s="23">
        <f t="shared" ref="L78:L87" ca="1" si="63">MAX(L42,L63)</f>
        <v>36.373491480732895</v>
      </c>
    </row>
    <row r="79" spans="1:17">
      <c r="A79" s="18">
        <v>8</v>
      </c>
      <c r="B79" s="28" t="str">
        <f t="shared" si="54"/>
        <v/>
      </c>
      <c r="C79" s="28" t="str">
        <f t="shared" si="55"/>
        <v/>
      </c>
      <c r="D79" s="28" t="str">
        <f t="shared" si="56"/>
        <v/>
      </c>
      <c r="E79" s="28" t="str">
        <f t="shared" si="57"/>
        <v/>
      </c>
      <c r="F79" s="28" t="str">
        <f t="shared" si="58"/>
        <v/>
      </c>
      <c r="G79" s="28" t="str">
        <f t="shared" si="59"/>
        <v/>
      </c>
      <c r="H79" s="28" t="str">
        <f t="shared" si="60"/>
        <v/>
      </c>
      <c r="I79" s="28" t="str">
        <f t="shared" si="61"/>
        <v/>
      </c>
      <c r="J79" s="23">
        <f t="shared" ref="J79:K79" ca="1" si="64">($B$10*K78+$B$11*K79)/EXP($B$6 * $B$3/$J$5)</f>
        <v>36.394630193547023</v>
      </c>
      <c r="K79" s="23">
        <f t="shared" ca="1" si="64"/>
        <v>31.2105028802631</v>
      </c>
      <c r="L79" s="23">
        <f t="shared" ca="1" si="63"/>
        <v>26.221216976064937</v>
      </c>
    </row>
    <row r="80" spans="1:17">
      <c r="A80" s="18">
        <v>7</v>
      </c>
      <c r="B80" s="28" t="str">
        <f t="shared" si="54"/>
        <v/>
      </c>
      <c r="C80" s="28" t="str">
        <f t="shared" si="55"/>
        <v/>
      </c>
      <c r="D80" s="28" t="str">
        <f t="shared" si="56"/>
        <v/>
      </c>
      <c r="E80" s="28" t="str">
        <f t="shared" si="57"/>
        <v/>
      </c>
      <c r="F80" s="28" t="str">
        <f t="shared" si="58"/>
        <v/>
      </c>
      <c r="G80" s="28" t="str">
        <f t="shared" si="59"/>
        <v/>
      </c>
      <c r="H80" s="28" t="str">
        <f t="shared" si="60"/>
        <v/>
      </c>
      <c r="I80" s="23">
        <f t="shared" ref="I80:K80" ca="1" si="65">($B$10*J79+$B$11*J80)/EXP($B$6 * $B$3/$J$5)</f>
        <v>31.250031291459631</v>
      </c>
      <c r="J80" s="23">
        <f t="shared" ca="1" si="65"/>
        <v>26.27861537510719</v>
      </c>
      <c r="K80" s="23">
        <f t="shared" ca="1" si="65"/>
        <v>21.510333436725645</v>
      </c>
      <c r="L80" s="23">
        <f t="shared" ca="1" si="63"/>
        <v>16.953365416112128</v>
      </c>
    </row>
    <row r="81" spans="1:12">
      <c r="A81" s="18">
        <v>6</v>
      </c>
      <c r="B81" s="28" t="str">
        <f t="shared" si="54"/>
        <v/>
      </c>
      <c r="C81" s="28" t="str">
        <f t="shared" si="55"/>
        <v/>
      </c>
      <c r="D81" s="28" t="str">
        <f t="shared" si="56"/>
        <v/>
      </c>
      <c r="E81" s="28" t="str">
        <f t="shared" si="57"/>
        <v/>
      </c>
      <c r="F81" s="28" t="str">
        <f t="shared" si="58"/>
        <v/>
      </c>
      <c r="G81" s="28" t="str">
        <f t="shared" si="59"/>
        <v/>
      </c>
      <c r="H81" s="23">
        <f t="shared" ref="H81:K81" ca="1" si="66">($B$10*I80+$B$11*I81)/EXP($B$6 * $B$3/$J$5)</f>
        <v>26.368572579450415</v>
      </c>
      <c r="I81" s="23">
        <f t="shared" ca="1" si="66"/>
        <v>21.6492821559094</v>
      </c>
      <c r="J81" s="23">
        <f t="shared" ca="1" si="66"/>
        <v>17.171535892155678</v>
      </c>
      <c r="K81" s="23">
        <f t="shared" ca="1" si="66"/>
        <v>12.972762894289358</v>
      </c>
      <c r="L81" s="23">
        <f t="shared" ca="1" si="63"/>
        <v>9.1187981129838978</v>
      </c>
    </row>
    <row r="82" spans="1:12">
      <c r="A82" s="18">
        <v>5</v>
      </c>
      <c r="B82" s="28" t="str">
        <f>IF($A82 &lt;= B$35, ($B$10*C81+$B$11*C82)/EXP($B$6 * $B$3/$B$5),"")</f>
        <v/>
      </c>
      <c r="C82" s="28" t="str">
        <f>IF($A82 &lt;= C$35, ($B$10*D81+$B$11*D82)/EXP($B$6 * $B$3/$B$5),"")</f>
        <v/>
      </c>
      <c r="D82" s="28" t="str">
        <f>IF($A82 &lt;= D$35, ($B$10*E81+$B$11*E82)/EXP($B$6 * $B$3/$B$5),"")</f>
        <v/>
      </c>
      <c r="E82" s="28" t="str">
        <f>IF($A82 &lt;= E$35, ($B$10*F81+$B$11*F82)/EXP($B$6 * $B$3/$B$5),"")</f>
        <v/>
      </c>
      <c r="F82" s="28" t="str">
        <f>IF($A82 &lt;= F$35, ($B$10*G81+$B$11*G82)/EXP($B$6 * $B$3/$B$5),"")</f>
        <v/>
      </c>
      <c r="G82" s="23">
        <f t="shared" ref="G82:K82" ca="1" si="67">($B$10*H81+$B$11*H82)/EXP($B$6 * $B$3/$J$5)</f>
        <v>21.819828688065158</v>
      </c>
      <c r="H82" s="23">
        <f t="shared" ca="1" si="67"/>
        <v>17.420392460431376</v>
      </c>
      <c r="I82" s="23">
        <f t="shared" ca="1" si="67"/>
        <v>13.328429494346178</v>
      </c>
      <c r="J82" s="23">
        <f t="shared" ca="1" si="67"/>
        <v>9.6081145568218727</v>
      </c>
      <c r="K82" s="23">
        <f t="shared" ca="1" si="67"/>
        <v>6.3496166092120383</v>
      </c>
      <c r="L82" s="23">
        <f t="shared" ca="1" si="63"/>
        <v>3.666775792899557</v>
      </c>
    </row>
    <row r="83" spans="1:12">
      <c r="A83" s="18">
        <v>4</v>
      </c>
      <c r="B83" s="28" t="str">
        <f>IF($A83 &lt;= B$35, ($B$10*C82+$B$11*C83)/EXP($B$6 * $B$3/$B$5),"")</f>
        <v/>
      </c>
      <c r="C83" s="28" t="str">
        <f>IF($A83 &lt;= C$35, ($B$10*D82+$B$11*D83)/EXP($B$6 * $B$3/$B$5),"")</f>
        <v/>
      </c>
      <c r="D83" s="28" t="str">
        <f>IF($A83 &lt;= D$35, ($B$10*E82+$B$11*E83)/EXP($B$6 * $B$3/$B$5),"")</f>
        <v/>
      </c>
      <c r="E83" s="28" t="str">
        <f>IF($A83 &lt;= E$35, ($B$10*F82+$B$11*F83)/EXP($B$6 * $B$3/$B$5),"")</f>
        <v/>
      </c>
      <c r="F83" s="23">
        <f t="shared" ref="F83:K83" ca="1" si="68">($B$10*G82+$B$11*G83)/EXP($B$6 * $B$3/$J$5)</f>
        <v>17.809621972442031</v>
      </c>
      <c r="G83" s="23">
        <f t="shared" ca="1" si="68"/>
        <v>13.93010870137379</v>
      </c>
      <c r="H83" s="23">
        <f t="shared" ca="1" si="68"/>
        <v>10.55254235661271</v>
      </c>
      <c r="I83" s="23">
        <f t="shared" ca="1" si="68"/>
        <v>7.8659557216979428</v>
      </c>
      <c r="J83" s="23">
        <f t="shared" ca="1" si="68"/>
        <v>6.1806588668123563</v>
      </c>
      <c r="K83" s="23">
        <f t="shared" ca="1" si="68"/>
        <v>6.0207745781660211</v>
      </c>
      <c r="L83" s="23">
        <f t="shared" ca="1" si="63"/>
        <v>8.3088782886232888</v>
      </c>
    </row>
    <row r="84" spans="1:12">
      <c r="A84" s="18">
        <v>3</v>
      </c>
      <c r="B84" s="28" t="str">
        <f>IF($A84 &lt;= B$35, ($B$10*C83+$B$11*C84)/EXP($B$6 * $B$3/$B$5),"")</f>
        <v/>
      </c>
      <c r="C84" s="28" t="str">
        <f>IF($A84 &lt;= C$35, ($B$10*D83+$B$11*D84)/EXP($B$6 * $B$3/$B$5),"")</f>
        <v/>
      </c>
      <c r="D84" s="28" t="str">
        <f>IF($A84 &lt;= D$35, ($B$10*E83+$B$11*E84)/EXP($B$6 * $B$3/$B$5),"")</f>
        <v/>
      </c>
      <c r="E84" s="23">
        <f t="shared" ref="E84:K84" ca="1" si="69">($B$10*F83+$B$11*F84)/EXP($B$6 * $B$3/$J$5)</f>
        <v>14.585647820872994</v>
      </c>
      <c r="F84" s="23">
        <f t="shared" ca="1" si="69"/>
        <v>11.466919512184559</v>
      </c>
      <c r="G84" s="23">
        <f t="shared" ca="1" si="69"/>
        <v>9.0843528034420107</v>
      </c>
      <c r="H84" s="23">
        <f t="shared" ca="1" si="69"/>
        <v>7.665696107184341</v>
      </c>
      <c r="I84" s="23">
        <f t="shared" ca="1" si="69"/>
        <v>7.476414263500617</v>
      </c>
      <c r="J84" s="23">
        <f t="shared" ca="1" si="69"/>
        <v>8.7386319515063313</v>
      </c>
      <c r="K84" s="23">
        <f t="shared" ca="1" si="69"/>
        <v>11.381582821184704</v>
      </c>
      <c r="L84" s="23">
        <f t="shared" ca="1" si="63"/>
        <v>14.370587611723987</v>
      </c>
    </row>
    <row r="85" spans="1:12">
      <c r="A85" s="18">
        <v>2</v>
      </c>
      <c r="B85" s="28" t="str">
        <f>IF($A85 &lt;= B$35, ($B$10*C84+$B$11*C85)/EXP($B$6 * $B$3/$B$5),"")</f>
        <v/>
      </c>
      <c r="C85" s="28" t="str">
        <f>IF($A85 &lt;= C$35, ($B$10*D84+$B$11*D85)/EXP($B$6 * $B$3/$B$5),"")</f>
        <v/>
      </c>
      <c r="D85" s="23">
        <f t="shared" ref="D85:K85" ca="1" si="70">($B$10*E84+$B$11*E85)/EXP($B$6 * $B$3/$J$5)</f>
        <v>12.324801725263425</v>
      </c>
      <c r="E85" s="23">
        <f t="shared" ca="1" si="70"/>
        <v>10.139137528510123</v>
      </c>
      <c r="F85" s="23">
        <f t="shared" ca="1" si="70"/>
        <v>8.8574149707351655</v>
      </c>
      <c r="G85" s="23">
        <f t="shared" ca="1" si="70"/>
        <v>8.6430293521023334</v>
      </c>
      <c r="H85" s="23">
        <f t="shared" ca="1" si="70"/>
        <v>9.5970397375057139</v>
      </c>
      <c r="I85" s="23">
        <f t="shared" ca="1" si="70"/>
        <v>11.661044201285371</v>
      </c>
      <c r="J85" s="23">
        <f t="shared" ca="1" si="70"/>
        <v>14.504399894898368</v>
      </c>
      <c r="K85" s="23">
        <f t="shared" ca="1" si="70"/>
        <v>17.544081573064691</v>
      </c>
      <c r="L85" s="23">
        <f t="shared" ca="1" si="63"/>
        <v>20.634933129113413</v>
      </c>
    </row>
    <row r="86" spans="1:12">
      <c r="A86" s="18">
        <v>1</v>
      </c>
      <c r="B86" s="28" t="str">
        <f>IF($A86 &lt;= B$35, ($B$10*C85+$B$11*C86)/EXP($B$6 * $B$3/$B$5),"")</f>
        <v/>
      </c>
      <c r="C86" s="23">
        <f t="shared" ref="C86:K86" ca="1" si="71">($B$10*D85+$B$11*D86)/EXP($B$6 * $B$3/$J$5)</f>
        <v>11.084614163785417</v>
      </c>
      <c r="D86" s="23">
        <f t="shared" ca="1" si="71"/>
        <v>9.8885079149548076</v>
      </c>
      <c r="E86" s="23">
        <f t="shared" ca="1" si="71"/>
        <v>9.651810829598908</v>
      </c>
      <c r="F86" s="23">
        <f t="shared" ca="1" si="71"/>
        <v>10.428974770098788</v>
      </c>
      <c r="G86" s="23">
        <f t="shared" ca="1" si="71"/>
        <v>12.168776600266817</v>
      </c>
      <c r="H86" s="23">
        <f t="shared" ca="1" si="71"/>
        <v>14.672195993635256</v>
      </c>
      <c r="I86" s="23">
        <f t="shared" ca="1" si="71"/>
        <v>17.603636048863141</v>
      </c>
      <c r="J86" s="23">
        <f t="shared" ca="1" si="71"/>
        <v>20.622472364428461</v>
      </c>
      <c r="K86" s="23">
        <f t="shared" ca="1" si="71"/>
        <v>23.623064889094</v>
      </c>
      <c r="L86" s="23">
        <f t="shared" ca="1" si="63"/>
        <v>26.538047676675589</v>
      </c>
    </row>
    <row r="87" spans="1:12">
      <c r="A87" s="18">
        <v>0</v>
      </c>
      <c r="B87" s="23">
        <f t="shared" ref="B87:K87" ca="1" si="72">($B$10*C86+$B$11*C87)/EXP($B$6 * $B$3/$J$5)</f>
        <v>10.812447011754459</v>
      </c>
      <c r="C87" s="23">
        <f t="shared" ca="1" si="72"/>
        <v>10.555458391600441</v>
      </c>
      <c r="D87" s="23">
        <f t="shared" ca="1" si="72"/>
        <v>11.20955221998684</v>
      </c>
      <c r="E87" s="23">
        <f t="shared" ca="1" si="72"/>
        <v>12.728434253572372</v>
      </c>
      <c r="F87" s="23">
        <f t="shared" ca="1" si="72"/>
        <v>14.96802316505546</v>
      </c>
      <c r="G87" s="23">
        <f t="shared" ca="1" si="72"/>
        <v>17.694040165389417</v>
      </c>
      <c r="H87" s="23">
        <f t="shared" ca="1" si="72"/>
        <v>20.6378403304467</v>
      </c>
      <c r="I87" s="23">
        <f t="shared" ca="1" si="72"/>
        <v>23.595567583366321</v>
      </c>
      <c r="J87" s="23">
        <f t="shared" ca="1" si="72"/>
        <v>26.495941945506171</v>
      </c>
      <c r="K87" s="23">
        <f t="shared" ca="1" si="72"/>
        <v>29.300977124159019</v>
      </c>
      <c r="L87" s="23">
        <f t="shared" ca="1" si="63"/>
        <v>32.001169747171872</v>
      </c>
    </row>
  </sheetData>
  <mergeCells count="3">
    <mergeCell ref="A1:B1"/>
    <mergeCell ref="F1:G1"/>
    <mergeCell ref="I1:J1"/>
  </mergeCells>
  <dataValidations disablePrompts="1" count="1">
    <dataValidation type="list" allowBlank="1" showInputMessage="1" showErrorMessage="1" sqref="G2">
      <formula1>"1, -1"</formula1>
    </dataValidation>
  </dataValidation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AmericaPutOption</vt:lpstr>
      <vt:lpstr>AmericaPutOptionwithAllExercsin</vt:lpstr>
      <vt:lpstr>AmericaCallOption</vt:lpstr>
      <vt:lpstr>AmCallOption_future</vt:lpstr>
      <vt:lpstr>AcallOpt_futureallexercise</vt:lpstr>
      <vt:lpstr>chooseroptionEuropen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mhaugh</dc:creator>
  <cp:lastModifiedBy>QIANG</cp:lastModifiedBy>
  <dcterms:created xsi:type="dcterms:W3CDTF">2013-01-29T14:00:58Z</dcterms:created>
  <dcterms:modified xsi:type="dcterms:W3CDTF">2018-12-04T07:30:00Z</dcterms:modified>
</cp:coreProperties>
</file>