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4100" tabRatio="500"/>
  </bookViews>
  <sheets>
    <sheet name="b=0.05_BDT_TermStructureCalibra" sheetId="1" r:id="rId1"/>
    <sheet name="__Solver__" sheetId="2" state="hidden" r:id="rId2"/>
    <sheet name="__Solver___conflict956387787" sheetId="3" state="hidden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A3" i="2"/>
  <c r="B2" i="2"/>
  <c r="B22" i="1"/>
  <c r="C36" i="1"/>
  <c r="C37" i="1"/>
  <c r="C40" i="1"/>
  <c r="C41" i="1"/>
  <c r="C43" i="1"/>
  <c r="C21" i="1"/>
  <c r="D35" i="1"/>
  <c r="C22" i="1"/>
  <c r="D36" i="1"/>
  <c r="D37" i="1"/>
  <c r="D40" i="1"/>
  <c r="D41" i="1"/>
  <c r="D43" i="1"/>
  <c r="D20" i="1"/>
  <c r="E34" i="1"/>
  <c r="D21" i="1"/>
  <c r="E35" i="1"/>
  <c r="D22" i="1"/>
  <c r="E36" i="1"/>
  <c r="E37" i="1"/>
  <c r="E40" i="1"/>
  <c r="E41" i="1"/>
  <c r="E43" i="1"/>
  <c r="E19" i="1"/>
  <c r="F33" i="1"/>
  <c r="E20" i="1"/>
  <c r="F34" i="1"/>
  <c r="E21" i="1"/>
  <c r="F35" i="1"/>
  <c r="E22" i="1"/>
  <c r="F36" i="1"/>
  <c r="F37" i="1"/>
  <c r="F40" i="1"/>
  <c r="F41" i="1"/>
  <c r="F43" i="1"/>
  <c r="F18" i="1"/>
  <c r="G32" i="1"/>
  <c r="F19" i="1"/>
  <c r="G33" i="1"/>
  <c r="F20" i="1"/>
  <c r="G34" i="1"/>
  <c r="F21" i="1"/>
  <c r="G35" i="1"/>
  <c r="F22" i="1"/>
  <c r="G36" i="1"/>
  <c r="G37" i="1"/>
  <c r="G40" i="1"/>
  <c r="G41" i="1"/>
  <c r="G43" i="1"/>
  <c r="G17" i="1"/>
  <c r="H31" i="1"/>
  <c r="G18" i="1"/>
  <c r="H32" i="1"/>
  <c r="G19" i="1"/>
  <c r="H33" i="1"/>
  <c r="G20" i="1"/>
  <c r="H34" i="1"/>
  <c r="G21" i="1"/>
  <c r="H35" i="1"/>
  <c r="G22" i="1"/>
  <c r="H36" i="1"/>
  <c r="H37" i="1"/>
  <c r="H40" i="1"/>
  <c r="H41" i="1"/>
  <c r="H43" i="1"/>
  <c r="H16" i="1"/>
  <c r="I30" i="1"/>
  <c r="H17" i="1"/>
  <c r="I31" i="1"/>
  <c r="H18" i="1"/>
  <c r="I32" i="1"/>
  <c r="H19" i="1"/>
  <c r="I33" i="1"/>
  <c r="H20" i="1"/>
  <c r="I34" i="1"/>
  <c r="H21" i="1"/>
  <c r="I35" i="1"/>
  <c r="H22" i="1"/>
  <c r="I36" i="1"/>
  <c r="I37" i="1"/>
  <c r="I40" i="1"/>
  <c r="I41" i="1"/>
  <c r="I43" i="1"/>
  <c r="I15" i="1"/>
  <c r="J29" i="1"/>
  <c r="I16" i="1"/>
  <c r="J30" i="1"/>
  <c r="I17" i="1"/>
  <c r="J31" i="1"/>
  <c r="I18" i="1"/>
  <c r="J32" i="1"/>
  <c r="I19" i="1"/>
  <c r="J33" i="1"/>
  <c r="I20" i="1"/>
  <c r="J34" i="1"/>
  <c r="I21" i="1"/>
  <c r="J35" i="1"/>
  <c r="I22" i="1"/>
  <c r="J36" i="1"/>
  <c r="J37" i="1"/>
  <c r="J40" i="1"/>
  <c r="J41" i="1"/>
  <c r="J43" i="1"/>
  <c r="J14" i="1"/>
  <c r="K28" i="1"/>
  <c r="J15" i="1"/>
  <c r="K29" i="1"/>
  <c r="J16" i="1"/>
  <c r="K30" i="1"/>
  <c r="J17" i="1"/>
  <c r="K31" i="1"/>
  <c r="J18" i="1"/>
  <c r="K32" i="1"/>
  <c r="J19" i="1"/>
  <c r="K33" i="1"/>
  <c r="J20" i="1"/>
  <c r="K34" i="1"/>
  <c r="J21" i="1"/>
  <c r="K35" i="1"/>
  <c r="J22" i="1"/>
  <c r="K36" i="1"/>
  <c r="K37" i="1"/>
  <c r="K40" i="1"/>
  <c r="K41" i="1"/>
  <c r="K43" i="1"/>
  <c r="K13" i="1"/>
  <c r="L27" i="1"/>
  <c r="K14" i="1"/>
  <c r="L28" i="1"/>
  <c r="K15" i="1"/>
  <c r="L29" i="1"/>
  <c r="K16" i="1"/>
  <c r="L30" i="1"/>
  <c r="K17" i="1"/>
  <c r="L31" i="1"/>
  <c r="K18" i="1"/>
  <c r="L32" i="1"/>
  <c r="K19" i="1"/>
  <c r="L33" i="1"/>
  <c r="K20" i="1"/>
  <c r="L34" i="1"/>
  <c r="K21" i="1"/>
  <c r="L35" i="1"/>
  <c r="K22" i="1"/>
  <c r="L36" i="1"/>
  <c r="L37" i="1"/>
  <c r="L40" i="1"/>
  <c r="L41" i="1"/>
  <c r="L43" i="1"/>
  <c r="C44" i="1"/>
  <c r="A2" i="2"/>
  <c r="K48" i="1"/>
  <c r="K49" i="1"/>
  <c r="J49" i="1"/>
  <c r="K50" i="1"/>
  <c r="J50" i="1"/>
  <c r="I50" i="1"/>
  <c r="K51" i="1"/>
  <c r="J51" i="1"/>
  <c r="I51" i="1"/>
  <c r="H51" i="1"/>
  <c r="K52" i="1"/>
  <c r="J52" i="1"/>
  <c r="I52" i="1"/>
  <c r="H52" i="1"/>
  <c r="G52" i="1"/>
  <c r="K53" i="1"/>
  <c r="J53" i="1"/>
  <c r="I53" i="1"/>
  <c r="H53" i="1"/>
  <c r="G53" i="1"/>
  <c r="F53" i="1"/>
  <c r="K54" i="1"/>
  <c r="J54" i="1"/>
  <c r="I54" i="1"/>
  <c r="H54" i="1"/>
  <c r="G54" i="1"/>
  <c r="F54" i="1"/>
  <c r="E54" i="1"/>
  <c r="K55" i="1"/>
  <c r="J55" i="1"/>
  <c r="I55" i="1"/>
  <c r="H55" i="1"/>
  <c r="G55" i="1"/>
  <c r="F55" i="1"/>
  <c r="E55" i="1"/>
  <c r="D55" i="1"/>
  <c r="K56" i="1"/>
  <c r="J56" i="1"/>
  <c r="I56" i="1"/>
  <c r="H56" i="1"/>
  <c r="G56" i="1"/>
  <c r="F56" i="1"/>
  <c r="E56" i="1"/>
  <c r="D56" i="1"/>
  <c r="C56" i="1"/>
  <c r="K57" i="1"/>
  <c r="J57" i="1"/>
  <c r="I57" i="1"/>
  <c r="H57" i="1"/>
  <c r="G57" i="1"/>
  <c r="F57" i="1"/>
  <c r="E57" i="1"/>
  <c r="D57" i="1"/>
  <c r="C57" i="1"/>
  <c r="B57" i="1"/>
  <c r="B65" i="1"/>
  <c r="L22" i="1"/>
  <c r="L21" i="1"/>
  <c r="L20" i="1"/>
  <c r="L19" i="1"/>
  <c r="L18" i="1"/>
  <c r="L17" i="1"/>
  <c r="L16" i="1"/>
  <c r="L15" i="1"/>
  <c r="L14" i="1"/>
  <c r="L13" i="1"/>
  <c r="L12" i="1"/>
</calcChain>
</file>

<file path=xl/sharedStrings.xml><?xml version="1.0" encoding="utf-8"?>
<sst xmlns="http://schemas.openxmlformats.org/spreadsheetml/2006/main" count="32" uniqueCount="30">
  <si>
    <t>20181151544006303702</t>
  </si>
  <si>
    <t>Fitting the Term-Structure of Zero Bond Prices in the Black-Derman-Toy Model</t>
  </si>
  <si>
    <t>20181151544006305507</t>
  </si>
  <si>
    <t>pFbGFGrFFCqLuLuA</t>
  </si>
  <si>
    <t>bFatGYspdCEtXm0z</t>
  </si>
  <si>
    <t>NxQl</t>
  </si>
  <si>
    <t/>
  </si>
  <si>
    <t>periods</t>
  </si>
  <si>
    <t>MQkiJA==</t>
  </si>
  <si>
    <t>JRQm</t>
  </si>
  <si>
    <t>market spot rate %</t>
  </si>
  <si>
    <t>a %</t>
  </si>
  <si>
    <t>b</t>
  </si>
  <si>
    <t>q</t>
  </si>
  <si>
    <t>1-q</t>
  </si>
  <si>
    <t>Short Rate lattice</t>
  </si>
  <si>
    <t>Elementary Pirces</t>
  </si>
  <si>
    <t>BDT model ZCB prices</t>
  </si>
  <si>
    <t>BDT model spot rate</t>
  </si>
  <si>
    <t>Squared differences</t>
  </si>
  <si>
    <t>Objective function</t>
  </si>
  <si>
    <t>T=3</t>
  </si>
  <si>
    <t>Pricing a payer swaption</t>
  </si>
  <si>
    <t>Fixed rate</t>
  </si>
  <si>
    <t>First payment of underlying swap at t=4 (based on t=3 spot rate) and final payment at t=10</t>
  </si>
  <si>
    <t>option periods</t>
  </si>
  <si>
    <t>swap duration</t>
  </si>
  <si>
    <t>option strike</t>
  </si>
  <si>
    <t>Principle money</t>
  </si>
  <si>
    <t>Price of swaption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</si>
</sst>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quotePrefix="1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2" borderId="0" xfId="0" applyFont="1" applyFill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3" borderId="2" xfId="0" applyFont="1" applyFill="1" applyBorder="1" applyAlignment="1"/>
    <xf numFmtId="0" fontId="1" fillId="0" borderId="2" xfId="0" applyFont="1" applyBorder="1"/>
    <xf numFmtId="0" fontId="1" fillId="3" borderId="3" xfId="0" applyFont="1" applyFill="1" applyBorder="1" applyAlignment="1"/>
    <xf numFmtId="0" fontId="1" fillId="0" borderId="2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0" borderId="3" xfId="0" applyFont="1" applyBorder="1" applyAlignment="1"/>
    <xf numFmtId="0" fontId="1" fillId="2" borderId="6" xfId="0" applyFont="1" applyFill="1" applyBorder="1" applyAlignment="1"/>
    <xf numFmtId="0" fontId="1" fillId="0" borderId="7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9" xfId="0" applyFont="1" applyBorder="1" applyAlignment="1"/>
    <xf numFmtId="0" fontId="1" fillId="0" borderId="4" xfId="0" applyFont="1" applyBorder="1" applyAlignment="1"/>
    <xf numFmtId="0" fontId="1" fillId="0" borderId="10" xfId="0" applyFont="1" applyBorder="1"/>
    <xf numFmtId="0" fontId="1" fillId="0" borderId="5" xfId="0" applyFont="1" applyBorder="1" applyAlignment="1"/>
    <xf numFmtId="0" fontId="1" fillId="0" borderId="10" xfId="0" applyFont="1" applyBorder="1" applyAlignment="1"/>
    <xf numFmtId="0" fontId="1" fillId="0" borderId="11" xfId="0" applyFont="1" applyBorder="1"/>
    <xf numFmtId="0" fontId="1" fillId="2" borderId="1" xfId="0" applyFont="1" applyFill="1" applyBorder="1" applyAlignment="1"/>
    <xf numFmtId="0" fontId="1" fillId="2" borderId="3" xfId="0" applyFont="1" applyFill="1" applyBorder="1" applyAlignment="1"/>
    <xf numFmtId="0" fontId="1" fillId="0" borderId="9" xfId="0" applyFont="1" applyBorder="1"/>
    <xf numFmtId="0" fontId="1" fillId="3" borderId="9" xfId="0" applyFont="1" applyFill="1" applyBorder="1" applyAlignment="1"/>
    <xf numFmtId="0" fontId="1" fillId="0" borderId="5" xfId="0" applyFont="1" applyBorder="1"/>
    <xf numFmtId="0" fontId="1" fillId="0" borderId="11" xfId="0" applyFont="1" applyBorder="1" applyAlignment="1"/>
    <xf numFmtId="10" fontId="1" fillId="0" borderId="0" xfId="0" applyNumberFormat="1" applyFont="1" applyAlignment="1"/>
    <xf numFmtId="0" fontId="1" fillId="4" borderId="0" xfId="0" applyFont="1" applyFill="1" applyAlignment="1"/>
    <xf numFmtId="0" fontId="0" fillId="4" borderId="0" xfId="0" applyFont="1" applyFill="1" applyAlignme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=0.1_BDT_TermStructureCalibration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=0.1_BDT_TermStructureCalibra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65"/>
  <sheetViews>
    <sheetView tabSelected="1" topLeftCell="A41" workbookViewId="0">
      <selection activeCell="A65" sqref="A65:B65"/>
    </sheetView>
  </sheetViews>
  <sheetFormatPr baseColWidth="10" defaultColWidth="14.5" defaultRowHeight="15.75" customHeight="1" x14ac:dyDescent="0"/>
  <cols>
    <col min="1" max="1" width="24.1640625" customWidth="1"/>
  </cols>
  <sheetData>
    <row r="1" spans="1:12" ht="15.75" customHeight="1">
      <c r="A1" s="2" t="s">
        <v>1</v>
      </c>
      <c r="B1" s="4"/>
      <c r="C1" s="4"/>
      <c r="D1" s="4"/>
      <c r="E1" s="4"/>
    </row>
    <row r="2" spans="1:12" ht="15.75" customHeight="1">
      <c r="A2" s="5" t="s">
        <v>7</v>
      </c>
      <c r="B2" s="6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</row>
    <row r="3" spans="1:12" ht="15.75" customHeight="1">
      <c r="A3" s="8" t="s">
        <v>10</v>
      </c>
      <c r="B3" s="9"/>
      <c r="C3" s="7">
        <v>3</v>
      </c>
      <c r="D3" s="7">
        <v>3.1</v>
      </c>
      <c r="E3" s="7">
        <v>3.2</v>
      </c>
      <c r="F3" s="7">
        <v>3.3</v>
      </c>
      <c r="G3" s="7">
        <v>3.4</v>
      </c>
      <c r="H3" s="7">
        <v>3.5</v>
      </c>
      <c r="I3" s="7">
        <v>3.55</v>
      </c>
      <c r="J3" s="7">
        <v>3.6</v>
      </c>
      <c r="K3" s="7">
        <v>3.65</v>
      </c>
      <c r="L3" s="7">
        <v>3.7</v>
      </c>
    </row>
    <row r="4" spans="1:12" ht="15.75" customHeight="1">
      <c r="A4" s="10" t="s">
        <v>11</v>
      </c>
      <c r="B4" s="11">
        <v>3.0000000013188002</v>
      </c>
      <c r="C4" s="7">
        <v>3.1201717660375201</v>
      </c>
      <c r="D4" s="7">
        <v>3.2326317165016301</v>
      </c>
      <c r="E4" s="7">
        <v>3.3377057987341598</v>
      </c>
      <c r="F4" s="7">
        <v>3.4357093410633799</v>
      </c>
      <c r="G4" s="7">
        <v>3.5269470941956902</v>
      </c>
      <c r="H4" s="7">
        <v>3.30953245966337</v>
      </c>
      <c r="I4" s="7">
        <v>3.3113064635849798</v>
      </c>
      <c r="J4" s="7">
        <v>3.3110652931427902</v>
      </c>
      <c r="K4" s="7">
        <v>3.3089160232114998</v>
      </c>
      <c r="L4" s="7">
        <v>6</v>
      </c>
    </row>
    <row r="5" spans="1:12" ht="15.75" customHeight="1">
      <c r="A5" s="12" t="s">
        <v>12</v>
      </c>
      <c r="B5" s="11">
        <v>0.05</v>
      </c>
    </row>
    <row r="6" spans="1:12" ht="15.75" customHeight="1">
      <c r="A6" s="12" t="s">
        <v>13</v>
      </c>
      <c r="B6" s="11">
        <v>0.5</v>
      </c>
    </row>
    <row r="7" spans="1:12" ht="15.75" customHeight="1">
      <c r="A7" s="13" t="s">
        <v>14</v>
      </c>
      <c r="B7" s="14">
        <v>0.5</v>
      </c>
    </row>
    <row r="10" spans="1:12" ht="15.75" customHeight="1">
      <c r="A10" s="15" t="s">
        <v>15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7"/>
    </row>
    <row r="11" spans="1:12" ht="15.75" customHeight="1">
      <c r="A11" s="18"/>
      <c r="B11" s="7">
        <v>0</v>
      </c>
      <c r="C11" s="7">
        <v>1</v>
      </c>
      <c r="D11" s="7">
        <v>2</v>
      </c>
      <c r="E11" s="7">
        <v>3</v>
      </c>
      <c r="F11" s="7">
        <v>4</v>
      </c>
      <c r="G11" s="7">
        <v>5</v>
      </c>
      <c r="H11" s="7">
        <v>6</v>
      </c>
      <c r="I11" s="7">
        <v>7</v>
      </c>
      <c r="J11" s="7">
        <v>8</v>
      </c>
      <c r="K11" s="7">
        <v>9</v>
      </c>
      <c r="L11" s="19">
        <v>10</v>
      </c>
    </row>
    <row r="12" spans="1:12" ht="15.75" customHeight="1">
      <c r="A12" s="20">
        <v>10</v>
      </c>
      <c r="L12" s="21">
        <f>L$4/100*EXP($B$5*$A12)</f>
        <v>9.8923276242007682E-2</v>
      </c>
    </row>
    <row r="13" spans="1:12" ht="15.75" customHeight="1">
      <c r="A13" s="20">
        <v>9</v>
      </c>
      <c r="K13" s="21">
        <f t="shared" ref="K13:L13" si="0">K$4/100*EXP($B$5*$A13)</f>
        <v>5.1894133199662663E-2</v>
      </c>
      <c r="L13" s="21">
        <f t="shared" si="0"/>
        <v>9.4098731129410126E-2</v>
      </c>
    </row>
    <row r="14" spans="1:12" ht="15.75" customHeight="1">
      <c r="A14" s="20">
        <v>8</v>
      </c>
      <c r="J14" s="21">
        <f t="shared" ref="J14:L14" si="1">J$4/100*EXP($B$5*$A14)</f>
        <v>4.9395289798132472E-2</v>
      </c>
      <c r="K14" s="21">
        <f t="shared" si="1"/>
        <v>4.9363226458478508E-2</v>
      </c>
      <c r="L14" s="21">
        <f t="shared" si="1"/>
        <v>8.9509481858476223E-2</v>
      </c>
    </row>
    <row r="15" spans="1:12" ht="15.75" customHeight="1">
      <c r="A15" s="20">
        <v>7</v>
      </c>
      <c r="I15" s="21">
        <f t="shared" ref="I15:L15" si="2">I$4/100*EXP($B$5*$A15)</f>
        <v>4.698967545920546E-2</v>
      </c>
      <c r="J15" s="21">
        <f t="shared" si="2"/>
        <v>4.6986253087723549E-2</v>
      </c>
      <c r="K15" s="21">
        <f t="shared" si="2"/>
        <v>4.6955753495596934E-2</v>
      </c>
      <c r="L15" s="21">
        <f t="shared" si="2"/>
        <v>8.5144052915595431E-2</v>
      </c>
    </row>
    <row r="16" spans="1:12" ht="15.75" customHeight="1">
      <c r="A16" s="20">
        <v>6</v>
      </c>
      <c r="H16" s="21">
        <f t="shared" ref="H16:L16" si="3">H$4/100*EXP($B$5*$A16)</f>
        <v>4.4674015396352733E-2</v>
      </c>
      <c r="I16" s="21">
        <f t="shared" si="3"/>
        <v>4.4697961944535333E-2</v>
      </c>
      <c r="J16" s="21">
        <f t="shared" si="3"/>
        <v>4.4694706484080166E-2</v>
      </c>
      <c r="K16" s="21">
        <f t="shared" si="3"/>
        <v>4.4665694374614061E-2</v>
      </c>
      <c r="L16" s="21">
        <f t="shared" si="3"/>
        <v>8.0991528454560188E-2</v>
      </c>
    </row>
    <row r="17" spans="1:12" ht="15.75" customHeight="1">
      <c r="A17" s="20">
        <v>5</v>
      </c>
      <c r="G17" s="21">
        <f t="shared" ref="G17:L17" si="4">G$4/100*EXP($B$5*$A17)</f>
        <v>4.5286897122602393E-2</v>
      </c>
      <c r="H17" s="21">
        <f t="shared" si="4"/>
        <v>4.2495237955608639E-2</v>
      </c>
      <c r="I17" s="21">
        <f t="shared" si="4"/>
        <v>4.2518016616855156E-2</v>
      </c>
      <c r="J17" s="21">
        <f t="shared" si="4"/>
        <v>4.2514919927079904E-2</v>
      </c>
      <c r="K17" s="21">
        <f t="shared" si="4"/>
        <v>4.2487322754888902E-2</v>
      </c>
      <c r="L17" s="21">
        <f t="shared" si="4"/>
        <v>7.7041525001264474E-2</v>
      </c>
    </row>
    <row r="18" spans="1:12" ht="15.75" customHeight="1">
      <c r="A18" s="20">
        <v>4</v>
      </c>
      <c r="F18" s="21">
        <f t="shared" ref="F18:L18" si="5">F$4/100*EXP($B$5*$A18)</f>
        <v>4.1963848654114719E-2</v>
      </c>
      <c r="G18" s="21">
        <f t="shared" si="5"/>
        <v>4.3078229087356118E-2</v>
      </c>
      <c r="H18" s="21">
        <f t="shared" si="5"/>
        <v>4.0422720744534506E-2</v>
      </c>
      <c r="I18" s="21">
        <f t="shared" si="5"/>
        <v>4.0444388477362925E-2</v>
      </c>
      <c r="J18" s="21">
        <f t="shared" si="5"/>
        <v>4.0441442814930159E-2</v>
      </c>
      <c r="K18" s="21">
        <f t="shared" si="5"/>
        <v>4.0415191572709071E-2</v>
      </c>
      <c r="L18" s="21">
        <f t="shared" si="5"/>
        <v>7.3284165489610184E-2</v>
      </c>
    </row>
    <row r="19" spans="1:12" ht="15.75" customHeight="1">
      <c r="A19" s="20">
        <v>3</v>
      </c>
      <c r="E19" s="21">
        <f t="shared" ref="E19:L19" si="6">E$4/100*EXP($B$5*$A19)</f>
        <v>3.877860889122102E-2</v>
      </c>
      <c r="F19" s="21">
        <f t="shared" si="6"/>
        <v>3.99172476050886E-2</v>
      </c>
      <c r="G19" s="21">
        <f t="shared" si="6"/>
        <v>4.0977279063275675E-2</v>
      </c>
      <c r="H19" s="21">
        <f t="shared" si="6"/>
        <v>3.845128139057663E-2</v>
      </c>
      <c r="I19" s="21">
        <f t="shared" si="6"/>
        <v>3.8471892375605242E-2</v>
      </c>
      <c r="J19" s="21">
        <f t="shared" si="6"/>
        <v>3.8469090374824544E-2</v>
      </c>
      <c r="K19" s="21">
        <f t="shared" si="6"/>
        <v>3.8444119420794148E-2</v>
      </c>
      <c r="L19" s="21">
        <f t="shared" si="6"/>
        <v>6.9710054563696985E-2</v>
      </c>
    </row>
    <row r="20" spans="1:12" ht="15.75" customHeight="1">
      <c r="A20" s="20">
        <v>2</v>
      </c>
      <c r="D20" s="21">
        <f t="shared" ref="D20:L20" si="7">D$4/100*EXP($B$5*$A20)</f>
        <v>3.5726105619265633E-2</v>
      </c>
      <c r="E20" s="21">
        <f t="shared" si="7"/>
        <v>3.6887353818534446E-2</v>
      </c>
      <c r="F20" s="21">
        <f t="shared" si="7"/>
        <v>3.7970460467040938E-2</v>
      </c>
      <c r="G20" s="21">
        <f t="shared" si="7"/>
        <v>3.8978793580964885E-2</v>
      </c>
      <c r="H20" s="21">
        <f t="shared" si="7"/>
        <v>3.6575990268473225E-2</v>
      </c>
      <c r="I20" s="21">
        <f t="shared" si="7"/>
        <v>3.6595596043900384E-2</v>
      </c>
      <c r="J20" s="21">
        <f t="shared" si="7"/>
        <v>3.6592930698310315E-2</v>
      </c>
      <c r="K20" s="21">
        <f t="shared" si="7"/>
        <v>3.6569177592078748E-2</v>
      </c>
      <c r="L20" s="21">
        <f t="shared" si="7"/>
        <v>6.6310255084538861E-2</v>
      </c>
    </row>
    <row r="21" spans="1:12" ht="15.75" customHeight="1">
      <c r="A21" s="20">
        <v>1</v>
      </c>
      <c r="C21" s="21">
        <f t="shared" ref="C21:L21" si="8">C$4/100*EXP($B$5*$A21)</f>
        <v>3.2801463933637795E-2</v>
      </c>
      <c r="D21" s="21">
        <f t="shared" si="8"/>
        <v>3.3983722887865775E-2</v>
      </c>
      <c r="E21" s="21">
        <f t="shared" si="8"/>
        <v>3.5088336344158734E-2</v>
      </c>
      <c r="F21" s="21">
        <f t="shared" si="8"/>
        <v>3.6118619258090463E-2</v>
      </c>
      <c r="G21" s="21">
        <f t="shared" si="8"/>
        <v>3.7077775385753353E-2</v>
      </c>
      <c r="H21" s="21">
        <f t="shared" si="8"/>
        <v>3.4792158173623501E-2</v>
      </c>
      <c r="I21" s="21">
        <f t="shared" si="8"/>
        <v>3.481080776409997E-2</v>
      </c>
      <c r="J21" s="21">
        <f t="shared" si="8"/>
        <v>3.4808272408948231E-2</v>
      </c>
      <c r="K21" s="21">
        <f t="shared" si="8"/>
        <v>3.478567775537747E-2</v>
      </c>
      <c r="L21" s="21">
        <f t="shared" si="8"/>
        <v>6.3076265782561439E-2</v>
      </c>
    </row>
    <row r="22" spans="1:12" ht="15.75" customHeight="1">
      <c r="A22" s="22">
        <v>0</v>
      </c>
      <c r="B22" s="21">
        <f t="shared" ref="B22:L22" si="9">B$4/100*EXP($B$5*$A22)</f>
        <v>3.0000000013188002E-2</v>
      </c>
      <c r="C22" s="21">
        <f t="shared" si="9"/>
        <v>3.1201717660375203E-2</v>
      </c>
      <c r="D22" s="21">
        <f t="shared" si="9"/>
        <v>3.2326317165016299E-2</v>
      </c>
      <c r="E22" s="21">
        <f t="shared" si="9"/>
        <v>3.3377057987341599E-2</v>
      </c>
      <c r="F22" s="21">
        <f t="shared" si="9"/>
        <v>3.4357093410633796E-2</v>
      </c>
      <c r="G22" s="21">
        <f t="shared" si="9"/>
        <v>3.5269470941956899E-2</v>
      </c>
      <c r="H22" s="21">
        <f t="shared" si="9"/>
        <v>3.3095324596633696E-2</v>
      </c>
      <c r="I22" s="21">
        <f t="shared" si="9"/>
        <v>3.3113064635849801E-2</v>
      </c>
      <c r="J22" s="21">
        <f t="shared" si="9"/>
        <v>3.3110652931427904E-2</v>
      </c>
      <c r="K22" s="21">
        <f t="shared" si="9"/>
        <v>3.3089160232115E-2</v>
      </c>
      <c r="L22" s="21">
        <f t="shared" si="9"/>
        <v>0.06</v>
      </c>
    </row>
    <row r="25" spans="1:12" ht="15.75" customHeight="1">
      <c r="A25" s="15" t="s">
        <v>16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7"/>
    </row>
    <row r="26" spans="1:12" ht="15.75" customHeight="1">
      <c r="A26" s="18"/>
      <c r="B26" s="7">
        <v>0</v>
      </c>
      <c r="C26" s="7">
        <v>1</v>
      </c>
      <c r="D26" s="7">
        <v>2</v>
      </c>
      <c r="E26" s="7">
        <v>3</v>
      </c>
      <c r="F26" s="7">
        <v>4</v>
      </c>
      <c r="G26" s="7">
        <v>5</v>
      </c>
      <c r="H26" s="7">
        <v>6</v>
      </c>
      <c r="I26" s="7">
        <v>7</v>
      </c>
      <c r="J26" s="7">
        <v>8</v>
      </c>
      <c r="K26" s="7">
        <v>9</v>
      </c>
      <c r="L26" s="19">
        <v>10</v>
      </c>
    </row>
    <row r="27" spans="1:12" ht="15.75" customHeight="1">
      <c r="A27" s="20">
        <v>10</v>
      </c>
      <c r="L27" s="21">
        <f>IF($A27=0,$B$7*K27/(1+K12),IF($A27=L$26,K28*$B$6/(1+K13),$B$7*K27/(1+K12)+K28*$B$6/(1+K13)))</f>
        <v>6.4886681042832298E-4</v>
      </c>
    </row>
    <row r="28" spans="1:12" ht="15.75" customHeight="1">
      <c r="A28" s="20">
        <v>9</v>
      </c>
      <c r="K28" s="21">
        <f t="shared" ref="K28:L28" si="10">IF($A28=0,$B$7*J28/(1+J13),IF($A28=K$26,J29*$B$6/(1+J14),$B$7*J28/(1+J13)+J29*$B$6/(1+J14)))</f>
        <v>1.3650783822350613E-3</v>
      </c>
      <c r="L28" s="21">
        <f t="shared" si="10"/>
        <v>6.5518663980511588E-3</v>
      </c>
    </row>
    <row r="29" spans="1:12" ht="15.75" customHeight="1">
      <c r="A29" s="20">
        <v>8</v>
      </c>
      <c r="J29" s="21">
        <f t="shared" ref="J29:L29" si="11">IF($A29=0,$B$7*I29/(1+I14),IF($A29=J$26,I30*$B$6/(1+I15),$B$7*I29/(1+I14)+I30*$B$6/(1+I15)))</f>
        <v>2.8650136490454559E-3</v>
      </c>
      <c r="K29" s="21">
        <f t="shared" si="11"/>
        <v>1.2388781386101933E-2</v>
      </c>
      <c r="L29" s="21">
        <f t="shared" si="11"/>
        <v>2.9762113806181073E-2</v>
      </c>
    </row>
    <row r="30" spans="1:12" ht="15.75" customHeight="1">
      <c r="A30" s="20">
        <v>7</v>
      </c>
      <c r="I30" s="21">
        <f t="shared" ref="I30:L30" si="12">IF($A30=0,$B$7*H30/(1+H15),IF($A30=I$26,H31*$B$6/(1+H16),$B$7*H30/(1+H15)+H31*$B$6/(1+H16)))</f>
        <v>5.9992794212005915E-3</v>
      </c>
      <c r="J30" s="21">
        <f t="shared" si="12"/>
        <v>2.3083331006340919E-2</v>
      </c>
      <c r="K30" s="21">
        <f t="shared" si="12"/>
        <v>4.9958873808856302E-2</v>
      </c>
      <c r="L30" s="21">
        <f t="shared" si="12"/>
        <v>8.0093890581852428E-2</v>
      </c>
    </row>
    <row r="31" spans="1:12" ht="15.75" customHeight="1">
      <c r="A31" s="20">
        <v>6</v>
      </c>
      <c r="H31" s="21">
        <f t="shared" ref="H31:L31" si="13">IF($A31=0,$B$7*G31/(1+G16),IF($A31=H$26,G32*$B$6/(1+G17),$B$7*G31/(1+G16)+G32*$B$6/(1+G17)))</f>
        <v>1.2534582644860659E-2</v>
      </c>
      <c r="I31" s="21">
        <f t="shared" si="13"/>
        <v>4.2244069874228789E-2</v>
      </c>
      <c r="J31" s="21">
        <f t="shared" si="13"/>
        <v>8.1350733672051923E-2</v>
      </c>
      <c r="K31" s="21">
        <f t="shared" si="13"/>
        <v>0.11749308339512371</v>
      </c>
      <c r="L31" s="21">
        <f t="shared" si="13"/>
        <v>0.14141281145225337</v>
      </c>
    </row>
    <row r="32" spans="1:12" ht="15.75" customHeight="1">
      <c r="A32" s="20">
        <v>5</v>
      </c>
      <c r="G32" s="21">
        <f t="shared" ref="G32:L32" si="14">IF($A32=0,$B$7*F32/(1+F17),IF($A32=G$26,F33*$B$6/(1+F18),$B$7*F32/(1+F17)+F33*$B$6/(1+F18)))</f>
        <v>2.620446999914644E-2</v>
      </c>
      <c r="H32" s="21">
        <f t="shared" si="14"/>
        <v>7.5570042895961614E-2</v>
      </c>
      <c r="I32" s="21">
        <f t="shared" si="14"/>
        <v>0.12746329081491156</v>
      </c>
      <c r="J32" s="21">
        <f t="shared" si="14"/>
        <v>0.16379559190708476</v>
      </c>
      <c r="K32" s="21">
        <f t="shared" si="14"/>
        <v>0.17759404351482211</v>
      </c>
      <c r="L32" s="21">
        <f t="shared" si="14"/>
        <v>0.17116280791683253</v>
      </c>
    </row>
    <row r="33" spans="1:12" ht="15.75" customHeight="1">
      <c r="A33" s="20">
        <v>4</v>
      </c>
      <c r="F33" s="21">
        <f t="shared" ref="F33:L33" si="15">IF($A33=0,$B$7*E33/(1+E18),IF($A33=F$26,E34*$B$6/(1+E19),$B$7*E33/(1+E18)+E34*$B$6/(1+E19)))</f>
        <v>5.4608220824503825E-2</v>
      </c>
      <c r="G33" s="21">
        <f t="shared" si="15"/>
        <v>0.13150183249684963</v>
      </c>
      <c r="H33" s="21">
        <f t="shared" si="15"/>
        <v>0.18981160065749397</v>
      </c>
      <c r="I33" s="21">
        <f t="shared" si="15"/>
        <v>0.21363064989660829</v>
      </c>
      <c r="J33" s="21">
        <f t="shared" si="15"/>
        <v>0.20608258990018105</v>
      </c>
      <c r="K33" s="21">
        <f t="shared" si="15"/>
        <v>0.1789197277880954</v>
      </c>
      <c r="L33" s="21">
        <f t="shared" si="15"/>
        <v>0.14383320776304631</v>
      </c>
    </row>
    <row r="34" spans="1:12" ht="15.75" customHeight="1">
      <c r="A34" s="20">
        <v>3</v>
      </c>
      <c r="E34" s="21">
        <f t="shared" ref="E34:L34" si="16">IF($A34=0,$B$7*D34/(1+D19),IF($A34=E$26,D35*$B$6/(1+D20),$B$7*D34/(1+D19)+D35*$B$6/(1+D20)))</f>
        <v>0.11345170332420537</v>
      </c>
      <c r="F34" s="21">
        <f t="shared" si="16"/>
        <v>0.21900108677737357</v>
      </c>
      <c r="G34" s="21">
        <f t="shared" si="16"/>
        <v>0.26394216338078158</v>
      </c>
      <c r="H34" s="21">
        <f t="shared" si="16"/>
        <v>0.25423810708421996</v>
      </c>
      <c r="I34" s="21">
        <f t="shared" si="16"/>
        <v>0.21479630976930519</v>
      </c>
      <c r="J34" s="21">
        <f t="shared" si="16"/>
        <v>0.16591329234122407</v>
      </c>
      <c r="K34" s="21">
        <f t="shared" si="16"/>
        <v>0.12014473415225364</v>
      </c>
      <c r="L34" s="21">
        <f t="shared" si="16"/>
        <v>8.2860423524892729E-2</v>
      </c>
    </row>
    <row r="35" spans="1:12" ht="15.75" customHeight="1">
      <c r="A35" s="20">
        <v>2</v>
      </c>
      <c r="D35" s="21">
        <f t="shared" ref="D35:L35" si="17">IF($A35=0,$B$7*C35/(1+C20),IF($A35=D$26,C36*$B$6/(1+C21),$B$7*C35/(1+C20)+C36*$B$6/(1+C21)))</f>
        <v>0.23500978171970308</v>
      </c>
      <c r="E35" s="21">
        <f t="shared" si="17"/>
        <v>0.34091376752903224</v>
      </c>
      <c r="F35" s="21">
        <f t="shared" si="17"/>
        <v>0.32933723404662185</v>
      </c>
      <c r="G35" s="21">
        <f t="shared" si="17"/>
        <v>0.26486056073277159</v>
      </c>
      <c r="H35" s="21">
        <f t="shared" si="17"/>
        <v>0.19152640476056265</v>
      </c>
      <c r="I35" s="21">
        <f t="shared" si="17"/>
        <v>0.12956175749819471</v>
      </c>
      <c r="J35" s="21">
        <f t="shared" si="17"/>
        <v>8.3468820590983983E-2</v>
      </c>
      <c r="K35" s="21">
        <f t="shared" si="17"/>
        <v>5.1853312884776459E-2</v>
      </c>
      <c r="L35" s="21">
        <f t="shared" si="17"/>
        <v>3.1318630887291768E-2</v>
      </c>
    </row>
    <row r="36" spans="1:12" ht="15.75" customHeight="1">
      <c r="A36" s="20">
        <v>1</v>
      </c>
      <c r="C36" s="21">
        <f t="shared" ref="C36:L36" si="18">IF($A36=0,$B$7*B36/(1+B21),IF($A36=C$26,B37*$B$6/(1+B22),$B$7*B36/(1+B21)+B37*$B$6/(1+B22)))</f>
        <v>0.48543689319766803</v>
      </c>
      <c r="D36" s="21">
        <f t="shared" si="18"/>
        <v>0.47038414392453121</v>
      </c>
      <c r="E36" s="21">
        <f t="shared" si="18"/>
        <v>0.34146398311900084</v>
      </c>
      <c r="F36" s="21">
        <f t="shared" si="18"/>
        <v>0.22010425287782601</v>
      </c>
      <c r="G36" s="21">
        <f t="shared" si="18"/>
        <v>0.1328796098563638</v>
      </c>
      <c r="H36" s="21">
        <f t="shared" si="18"/>
        <v>7.6942172216250784E-2</v>
      </c>
      <c r="I36" s="21">
        <f t="shared" si="18"/>
        <v>4.3410194501697537E-2</v>
      </c>
      <c r="J36" s="21">
        <f t="shared" si="18"/>
        <v>2.3991358403771749E-2</v>
      </c>
      <c r="K36" s="21">
        <f t="shared" si="18"/>
        <v>1.3052046248507644E-2</v>
      </c>
      <c r="L36" s="21">
        <f t="shared" si="18"/>
        <v>7.0131982797533299E-3</v>
      </c>
    </row>
    <row r="37" spans="1:12" ht="15.75" customHeight="1">
      <c r="A37" s="22">
        <v>0</v>
      </c>
      <c r="B37" s="23">
        <v>1</v>
      </c>
      <c r="C37" s="21">
        <f t="shared" ref="C37:L37" si="19">IF($A37=0,$B$7*B37/(1+B22),IF($A37=C$26,B38*$B$6/(1+B23),$B$7*B37/(1+B22)+B38*$B$6/(1+B23)))</f>
        <v>0.48543689319766803</v>
      </c>
      <c r="D37" s="21">
        <f t="shared" si="19"/>
        <v>0.2353743622048281</v>
      </c>
      <c r="E37" s="21">
        <f t="shared" si="19"/>
        <v>0.11400191891417399</v>
      </c>
      <c r="F37" s="21">
        <f t="shared" si="19"/>
        <v>5.5159884784073882E-2</v>
      </c>
      <c r="G37" s="21">
        <f t="shared" si="19"/>
        <v>2.6663850006670629E-2</v>
      </c>
      <c r="H37" s="21">
        <f t="shared" si="19"/>
        <v>1.2877734133515057E-2</v>
      </c>
      <c r="I37" s="21">
        <f t="shared" si="19"/>
        <v>6.2325972380830865E-3</v>
      </c>
      <c r="J37" s="21">
        <f t="shared" si="19"/>
        <v>3.0164158461590766E-3</v>
      </c>
      <c r="K37" s="21">
        <f t="shared" si="19"/>
        <v>1.4598706525772748E-3</v>
      </c>
      <c r="L37" s="21">
        <f t="shared" si="19"/>
        <v>7.0655598218128161E-4</v>
      </c>
    </row>
    <row r="40" spans="1:12" ht="15.75" customHeight="1">
      <c r="A40" s="15" t="s">
        <v>17</v>
      </c>
      <c r="B40" s="16"/>
      <c r="C40" s="16">
        <f>SUM(C36:C37)</f>
        <v>0.97087378639533606</v>
      </c>
      <c r="D40" s="16">
        <f>SUM(D35:D37)</f>
        <v>0.94076828784906241</v>
      </c>
      <c r="E40" s="16">
        <f>SUM(E34:E37)</f>
        <v>0.90983137288641247</v>
      </c>
      <c r="F40" s="16">
        <f>SUM(F33:F37)</f>
        <v>0.87821067931039909</v>
      </c>
      <c r="G40" s="16">
        <f>SUM(G32:G37)</f>
        <v>0.84605248647258369</v>
      </c>
      <c r="H40" s="16">
        <f>SUM(H31:H37)</f>
        <v>0.81350064439286474</v>
      </c>
      <c r="I40" s="16">
        <f>SUM(I30:I37)</f>
        <v>0.78333814901422982</v>
      </c>
      <c r="J40" s="16">
        <f>SUM(J29:J37)</f>
        <v>0.75356714731684304</v>
      </c>
      <c r="K40" s="16">
        <f>SUM(K28:K37)</f>
        <v>0.72422955221334961</v>
      </c>
      <c r="L40" s="17">
        <f>SUM(L27:L37)</f>
        <v>0.69536437340276436</v>
      </c>
    </row>
    <row r="41" spans="1:12" ht="15.75" customHeight="1">
      <c r="A41" s="15" t="s">
        <v>18</v>
      </c>
      <c r="B41" s="21"/>
      <c r="C41" s="21">
        <f t="shared" ref="C41:L41" si="20">(1/C40)^(1/C26)-1</f>
        <v>3.0000000013187922E-2</v>
      </c>
      <c r="D41" s="21">
        <f t="shared" si="20"/>
        <v>3.0999999989521188E-2</v>
      </c>
      <c r="E41" s="21">
        <f t="shared" si="20"/>
        <v>3.1999999994688055E-2</v>
      </c>
      <c r="F41" s="21">
        <f t="shared" si="20"/>
        <v>3.2999999980579009E-2</v>
      </c>
      <c r="G41" s="21">
        <f t="shared" si="20"/>
        <v>3.4000000025113719E-2</v>
      </c>
      <c r="H41" s="21">
        <f t="shared" si="20"/>
        <v>3.4999999981952135E-2</v>
      </c>
      <c r="I41" s="21">
        <f t="shared" si="20"/>
        <v>3.549999998205422E-2</v>
      </c>
      <c r="J41" s="21">
        <f t="shared" si="20"/>
        <v>3.6000000038422186E-2</v>
      </c>
      <c r="K41" s="21">
        <f t="shared" si="20"/>
        <v>3.6499999969851871E-2</v>
      </c>
      <c r="L41" s="21">
        <f t="shared" si="20"/>
        <v>3.7000000005384281E-2</v>
      </c>
    </row>
    <row r="43" spans="1:12" ht="15.75" customHeight="1">
      <c r="A43" s="15" t="s">
        <v>19</v>
      </c>
      <c r="B43" s="16"/>
      <c r="C43" s="16">
        <f t="shared" ref="C43:L43" si="21">(C41*100-C3)^2</f>
        <v>1.7392128313488437E-18</v>
      </c>
      <c r="D43" s="16">
        <f t="shared" si="21"/>
        <v>1.098055296971927E-18</v>
      </c>
      <c r="E43" s="16">
        <f t="shared" si="21"/>
        <v>2.8216774963038003E-19</v>
      </c>
      <c r="F43" s="16">
        <f t="shared" si="21"/>
        <v>3.7717482388445019E-18</v>
      </c>
      <c r="G43" s="16">
        <f t="shared" si="21"/>
        <v>6.3069893186046767E-18</v>
      </c>
      <c r="H43" s="16">
        <f t="shared" si="21"/>
        <v>3.2572544637596501E-18</v>
      </c>
      <c r="I43" s="16">
        <f t="shared" si="21"/>
        <v>3.220509550888853E-18</v>
      </c>
      <c r="J43" s="16">
        <f t="shared" si="21"/>
        <v>1.4762643334679904E-17</v>
      </c>
      <c r="K43" s="16">
        <f t="shared" si="21"/>
        <v>9.0890964832358782E-18</v>
      </c>
      <c r="L43" s="17">
        <f t="shared" si="21"/>
        <v>2.899046776689375E-19</v>
      </c>
    </row>
    <row r="44" spans="1:12" ht="15.75" customHeight="1">
      <c r="A44" s="15" t="s">
        <v>20</v>
      </c>
      <c r="B44" s="21"/>
      <c r="C44" s="21">
        <f>SUM(C43:L43)</f>
        <v>4.3817581945633552E-17</v>
      </c>
      <c r="D44" s="21"/>
      <c r="E44" s="21"/>
      <c r="F44" s="21"/>
      <c r="G44" s="21"/>
      <c r="H44" s="21"/>
      <c r="I44" s="21"/>
      <c r="J44" s="21"/>
      <c r="K44" s="21"/>
      <c r="L44" s="24"/>
    </row>
    <row r="46" spans="1:12" ht="15.75" customHeight="1">
      <c r="A46" s="25" t="s">
        <v>21</v>
      </c>
      <c r="B46" s="16"/>
      <c r="C46" s="16"/>
      <c r="D46" s="16"/>
      <c r="E46" s="17"/>
      <c r="F46" s="16"/>
      <c r="G46" s="16"/>
      <c r="H46" s="16"/>
      <c r="I46" s="16"/>
      <c r="J46" s="16"/>
      <c r="K46" s="17"/>
    </row>
    <row r="47" spans="1:12" ht="15.75" customHeight="1">
      <c r="A47" s="26" t="s">
        <v>22</v>
      </c>
      <c r="E47" s="27"/>
      <c r="K47" s="27"/>
    </row>
    <row r="48" spans="1:12" ht="15.75" customHeight="1">
      <c r="A48" s="20">
        <v>9</v>
      </c>
      <c r="E48" s="27"/>
      <c r="K48" s="19">
        <f t="shared" ref="K48:K57" si="22">(K13-$B$60)/(1+K13)</f>
        <v>1.2258014179089631E-2</v>
      </c>
    </row>
    <row r="49" spans="1:11" ht="15.75" customHeight="1">
      <c r="A49" s="20">
        <v>8</v>
      </c>
      <c r="E49" s="27"/>
      <c r="J49" s="19">
        <f>(J14-$B$60+$B$6*K48+$B$7*K49)/(1+J14)</f>
        <v>2.0451932090004159E-2</v>
      </c>
      <c r="K49" s="19">
        <f t="shared" si="22"/>
        <v>9.875728629688706E-3</v>
      </c>
    </row>
    <row r="50" spans="1:11" ht="15.75" customHeight="1">
      <c r="A50" s="20">
        <v>7</v>
      </c>
      <c r="E50" s="27"/>
      <c r="I50" s="19">
        <f t="shared" ref="I50:J50" si="23">(I15-$B$60+$B$6*J49+$B$7*J50)/(1+I15)</f>
        <v>2.5026204460269694E-2</v>
      </c>
      <c r="J50" s="19">
        <f t="shared" si="23"/>
        <v>1.5973072363251885E-2</v>
      </c>
      <c r="K50" s="19">
        <f t="shared" si="22"/>
        <v>7.5989395626645207E-3</v>
      </c>
    </row>
    <row r="51" spans="1:11" ht="15.75" customHeight="1">
      <c r="A51" s="20">
        <v>6</v>
      </c>
      <c r="E51" s="27"/>
      <c r="H51" s="19">
        <f t="shared" ref="H51:J51" si="24">(H16-$B$60+$B$6*I50+$B$7*I51)/(1+H16)</f>
        <v>2.6355178064081438E-2</v>
      </c>
      <c r="I51" s="19">
        <f t="shared" si="24"/>
        <v>1.86909041364045E-2</v>
      </c>
      <c r="J51" s="19">
        <f t="shared" si="24"/>
        <v>1.168370266408238E-2</v>
      </c>
      <c r="K51" s="19">
        <f t="shared" si="22"/>
        <v>5.4234521197767602E-3</v>
      </c>
    </row>
    <row r="52" spans="1:11" ht="15.75" customHeight="1">
      <c r="A52" s="20">
        <v>5</v>
      </c>
      <c r="E52" s="27"/>
      <c r="G52" s="19">
        <f t="shared" ref="G52:J52" si="25">(G17-$B$60+$B$6*H51+$B$7*H52)/(1+G17)</f>
        <v>2.7406480351015627E-2</v>
      </c>
      <c r="H52" s="19">
        <f t="shared" si="25"/>
        <v>1.8366297305043161E-2</v>
      </c>
      <c r="I52" s="19">
        <f t="shared" si="25"/>
        <v>1.2612174911147071E-2</v>
      </c>
      <c r="J52" s="19">
        <f t="shared" si="25"/>
        <v>7.5771032493951165E-3</v>
      </c>
      <c r="K52" s="19">
        <f t="shared" si="22"/>
        <v>3.3451944007081673E-3</v>
      </c>
    </row>
    <row r="53" spans="1:11" ht="15.75" customHeight="1">
      <c r="A53" s="20">
        <v>4</v>
      </c>
      <c r="E53" s="27"/>
      <c r="F53" s="19">
        <f t="shared" ref="F53:J53" si="26">(F18-$B$60+$B$6*G52+$B$7*G53)/(1+F18)</f>
        <v>2.4555103168749013E-2</v>
      </c>
      <c r="G53" s="19">
        <f t="shared" si="26"/>
        <v>1.7836881944372072E-2</v>
      </c>
      <c r="H53" s="19">
        <f t="shared" si="26"/>
        <v>1.0687770982196325E-2</v>
      </c>
      <c r="I53" s="19">
        <f t="shared" si="26"/>
        <v>6.7819831277662898E-3</v>
      </c>
      <c r="J53" s="19">
        <f t="shared" si="26"/>
        <v>3.6466723719442134E-3</v>
      </c>
      <c r="K53" s="19">
        <f t="shared" si="22"/>
        <v>1.3602180977094764E-3</v>
      </c>
    </row>
    <row r="54" spans="1:11" ht="15.75" customHeight="1">
      <c r="A54" s="20">
        <v>3</v>
      </c>
      <c r="E54" s="19">
        <f t="shared" ref="E54:E57" si="27">MAX((E19-$B$60+$B$6*F53+$B$7*F54)/(1+E19),0)</f>
        <v>1.815432238792079E-2</v>
      </c>
      <c r="F54" s="19">
        <f t="shared" ref="F54:J54" si="28">(F19-$B$60+$B$6*G53+$B$7*G54)/(1+F19)</f>
        <v>1.3604322559783165E-2</v>
      </c>
      <c r="G54" s="19">
        <f t="shared" si="28"/>
        <v>8.6233621892537714E-3</v>
      </c>
      <c r="H54" s="19">
        <f t="shared" si="28"/>
        <v>3.3111191075453723E-3</v>
      </c>
      <c r="I54" s="19">
        <f t="shared" si="28"/>
        <v>1.192325851215078E-3</v>
      </c>
      <c r="J54" s="19">
        <f t="shared" si="28"/>
        <v>-1.140633570753444E-4</v>
      </c>
      <c r="K54" s="19">
        <f t="shared" si="22"/>
        <v>-5.3530138869282767E-4</v>
      </c>
    </row>
    <row r="55" spans="1:11" ht="15.75" customHeight="1">
      <c r="A55" s="20">
        <v>2</v>
      </c>
      <c r="D55" s="19">
        <f>($B$6*E54+$B$7*E55)/(1+D20)</f>
        <v>1.1656320818998095E-2</v>
      </c>
      <c r="E55" s="19">
        <f t="shared" si="27"/>
        <v>5.991189147498543E-3</v>
      </c>
      <c r="F55" s="19">
        <f t="shared" ref="F55:J55" si="29">(F20-$B$60+$B$6*G54+$B$7*G55)/(1+F20)</f>
        <v>3.0453463259001137E-3</v>
      </c>
      <c r="G55" s="19">
        <f t="shared" si="29"/>
        <v>-2.4232406698334279E-4</v>
      </c>
      <c r="H55" s="19">
        <f t="shared" si="29"/>
        <v>-3.7722454030151152E-3</v>
      </c>
      <c r="I55" s="19">
        <f t="shared" si="29"/>
        <v>-4.1647444164937064E-3</v>
      </c>
      <c r="J55" s="19">
        <f t="shared" si="29"/>
        <v>-3.7114401722970242E-3</v>
      </c>
      <c r="K55" s="19">
        <f t="shared" si="22"/>
        <v>-2.3450652985534302E-3</v>
      </c>
    </row>
    <row r="56" spans="1:11" ht="15.75" customHeight="1">
      <c r="A56" s="20">
        <v>1</v>
      </c>
      <c r="C56" s="19">
        <f t="shared" ref="C56:D56" si="30">($B$6*D55+$B$7*D56)/(1+C21)</f>
        <v>7.0456231579184309E-3</v>
      </c>
      <c r="D56" s="19">
        <f t="shared" si="30"/>
        <v>2.8971390046476971E-3</v>
      </c>
      <c r="E56" s="19">
        <f t="shared" si="27"/>
        <v>0</v>
      </c>
      <c r="F56" s="19">
        <f t="shared" ref="F56:J56" si="31">(F21-$B$60+$B$6*G55+$B$7*G56)/(1+F21)</f>
        <v>-7.1293943657307693E-3</v>
      </c>
      <c r="G56" s="19">
        <f t="shared" si="31"/>
        <v>-8.7687109419323332E-3</v>
      </c>
      <c r="H56" s="19">
        <f t="shared" si="31"/>
        <v>-1.0570975841811388E-2</v>
      </c>
      <c r="I56" s="19">
        <f t="shared" si="31"/>
        <v>-9.2970977414517809E-3</v>
      </c>
      <c r="J56" s="19">
        <f t="shared" si="31"/>
        <v>-7.1516498032899306E-3</v>
      </c>
      <c r="K56" s="19">
        <f t="shared" si="22"/>
        <v>-4.0726522749755262E-3</v>
      </c>
    </row>
    <row r="57" spans="1:11" ht="15.75" customHeight="1">
      <c r="A57" s="20">
        <v>0</v>
      </c>
      <c r="B57" s="28">
        <f t="shared" ref="B57:D57" si="32">($B$6*C56+$B$7*C57)/(1+B22)</f>
        <v>4.1021176618591488E-3</v>
      </c>
      <c r="C57" s="19">
        <f t="shared" si="32"/>
        <v>1.4047392256196114E-3</v>
      </c>
      <c r="D57" s="19">
        <f t="shared" si="32"/>
        <v>0</v>
      </c>
      <c r="E57" s="19">
        <f t="shared" si="27"/>
        <v>0</v>
      </c>
      <c r="F57" s="19">
        <f t="shared" ref="F57:J57" si="33">(F22-$B$60+$B$6*G56+$B$7*G57)/(1+F22)</f>
        <v>-1.6927948503309986E-2</v>
      </c>
      <c r="G57" s="19">
        <f t="shared" si="33"/>
        <v>-1.696456310191247E-2</v>
      </c>
      <c r="H57" s="19">
        <f t="shared" si="33"/>
        <v>-1.709375457665915E-2</v>
      </c>
      <c r="I57" s="19">
        <f t="shared" si="33"/>
        <v>-1.4212507317713367E-2</v>
      </c>
      <c r="J57" s="19">
        <f t="shared" si="33"/>
        <v>-1.0440733450734267E-2</v>
      </c>
      <c r="K57" s="19">
        <f t="shared" si="22"/>
        <v>-5.7215194926224459E-3</v>
      </c>
    </row>
    <row r="58" spans="1:11" ht="15.75" customHeight="1">
      <c r="A58" s="29"/>
      <c r="B58" s="23">
        <v>0</v>
      </c>
      <c r="C58" s="23">
        <v>1</v>
      </c>
      <c r="D58" s="23">
        <v>2</v>
      </c>
      <c r="E58" s="30">
        <v>3</v>
      </c>
      <c r="F58" s="23">
        <v>4</v>
      </c>
      <c r="G58" s="23">
        <v>5</v>
      </c>
      <c r="H58" s="23">
        <v>6</v>
      </c>
      <c r="I58" s="23">
        <v>7</v>
      </c>
      <c r="J58" s="23">
        <v>8</v>
      </c>
      <c r="K58" s="30">
        <v>9</v>
      </c>
    </row>
    <row r="60" spans="1:11" ht="15.75" customHeight="1">
      <c r="A60" s="7" t="s">
        <v>23</v>
      </c>
      <c r="B60" s="31">
        <v>3.9E-2</v>
      </c>
      <c r="C60" s="7" t="s">
        <v>24</v>
      </c>
    </row>
    <row r="61" spans="1:11" ht="15.75" customHeight="1">
      <c r="A61" s="7" t="s">
        <v>25</v>
      </c>
      <c r="B61" s="7">
        <v>3</v>
      </c>
    </row>
    <row r="62" spans="1:11" ht="15.75" customHeight="1">
      <c r="A62" s="7" t="s">
        <v>26</v>
      </c>
      <c r="B62" s="7">
        <v>10</v>
      </c>
    </row>
    <row r="63" spans="1:11" ht="15.75" customHeight="1">
      <c r="A63" s="7" t="s">
        <v>27</v>
      </c>
      <c r="B63" s="7">
        <v>0</v>
      </c>
    </row>
    <row r="64" spans="1:11" ht="15.75" customHeight="1">
      <c r="A64" s="7" t="s">
        <v>28</v>
      </c>
      <c r="B64" s="7">
        <v>1000000</v>
      </c>
    </row>
    <row r="65" spans="1:2" ht="15.75" customHeight="1">
      <c r="A65" s="32" t="s">
        <v>29</v>
      </c>
      <c r="B65" s="33">
        <f>B64*B57</f>
        <v>4102.1176618591489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6"/>
  <sheetViews>
    <sheetView workbookViewId="0"/>
  </sheetViews>
  <sheetFormatPr baseColWidth="10" defaultColWidth="14.5" defaultRowHeight="15.75" customHeight="1" x14ac:dyDescent="0"/>
  <sheetData>
    <row r="1" spans="1:10" ht="15.75" customHeight="1">
      <c r="A1" s="1" t="s">
        <v>2</v>
      </c>
      <c r="D1" s="1" t="s">
        <v>4</v>
      </c>
      <c r="J1" s="3">
        <v>1</v>
      </c>
    </row>
    <row r="2" spans="1:10" ht="15.75" customHeight="1">
      <c r="A2">
        <f>MIN('b=0.05_BDT_TermStructureCalibra'!C44)</f>
        <v>4.3817581945633552E-17</v>
      </c>
      <c r="B2" t="e">
        <f>MIN('[1]b=0.1_BDT_TermStructureCalibrat'!C44)</f>
        <v>#REF!</v>
      </c>
    </row>
    <row r="3" spans="1:10" ht="15.75" customHeight="1">
      <c r="A3" t="e">
        <f>'b=0.05_BDT_TermStructureCalibra'!B4:L4</f>
        <v>#VALUE!</v>
      </c>
      <c r="B3" t="e">
        <f>'[1]b=0.1_BDT_TermStructureCalibrat'!B4:K4</f>
        <v>#REF!</v>
      </c>
    </row>
    <row r="4" spans="1:10" ht="15.75" customHeight="1">
      <c r="A4" s="1" t="s">
        <v>8</v>
      </c>
      <c r="B4" s="1" t="s">
        <v>9</v>
      </c>
    </row>
    <row r="6" spans="1:10" ht="15.75" customHeight="1">
      <c r="A6" s="1" t="s">
        <v>6</v>
      </c>
      <c r="B6" s="1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6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1" t="s">
        <v>0</v>
      </c>
      <c r="D1" s="1" t="s">
        <v>3</v>
      </c>
    </row>
    <row r="4" spans="1:4" ht="15.75" customHeight="1">
      <c r="A4" s="1" t="s">
        <v>5</v>
      </c>
    </row>
    <row r="6" spans="1:4" ht="15.75" customHeight="1">
      <c r="A6" s="1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b=0.05_BDT_TermStructureCalibra</vt:lpstr>
      <vt:lpstr>__Solver__</vt:lpstr>
      <vt:lpstr>__Solver___conflict956387787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</cp:lastModifiedBy>
  <dcterms:modified xsi:type="dcterms:W3CDTF">2018-12-05T12:19:09Z</dcterms:modified>
</cp:coreProperties>
</file>