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4100" tabRatio="500"/>
  </bookViews>
  <sheets>
    <sheet name="Sheet1" sheetId="1" r:id="rId1"/>
    <sheet name="__Solver__" sheetId="2" state="hidden" r:id="rId2"/>
    <sheet name="__Solver___conflict1918923654" sheetId="3" state="hidden" r:id="rId3"/>
    <sheet name="__Solver___conflict814400266" sheetId="4" state="hidden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22" i="1"/>
  <c r="C36" i="1"/>
  <c r="C37" i="1"/>
  <c r="C40" i="1"/>
  <c r="C41" i="1"/>
  <c r="C43" i="1"/>
  <c r="C21" i="1"/>
  <c r="D35" i="1"/>
  <c r="C22" i="1"/>
  <c r="D36" i="1"/>
  <c r="D37" i="1"/>
  <c r="D40" i="1"/>
  <c r="D41" i="1"/>
  <c r="D43" i="1"/>
  <c r="D20" i="1"/>
  <c r="E34" i="1"/>
  <c r="D21" i="1"/>
  <c r="E35" i="1"/>
  <c r="D22" i="1"/>
  <c r="E36" i="1"/>
  <c r="E37" i="1"/>
  <c r="E40" i="1"/>
  <c r="E41" i="1"/>
  <c r="E43" i="1"/>
  <c r="E19" i="1"/>
  <c r="F33" i="1"/>
  <c r="E20" i="1"/>
  <c r="F34" i="1"/>
  <c r="E21" i="1"/>
  <c r="F35" i="1"/>
  <c r="E22" i="1"/>
  <c r="F36" i="1"/>
  <c r="F37" i="1"/>
  <c r="F40" i="1"/>
  <c r="F41" i="1"/>
  <c r="F43" i="1"/>
  <c r="F18" i="1"/>
  <c r="G32" i="1"/>
  <c r="F19" i="1"/>
  <c r="G33" i="1"/>
  <c r="F20" i="1"/>
  <c r="G34" i="1"/>
  <c r="F21" i="1"/>
  <c r="G35" i="1"/>
  <c r="F22" i="1"/>
  <c r="G36" i="1"/>
  <c r="G37" i="1"/>
  <c r="G40" i="1"/>
  <c r="G41" i="1"/>
  <c r="G43" i="1"/>
  <c r="G17" i="1"/>
  <c r="H31" i="1"/>
  <c r="G18" i="1"/>
  <c r="H32" i="1"/>
  <c r="G19" i="1"/>
  <c r="H33" i="1"/>
  <c r="G20" i="1"/>
  <c r="H34" i="1"/>
  <c r="G21" i="1"/>
  <c r="H35" i="1"/>
  <c r="G22" i="1"/>
  <c r="H36" i="1"/>
  <c r="H37" i="1"/>
  <c r="H40" i="1"/>
  <c r="H41" i="1"/>
  <c r="H43" i="1"/>
  <c r="H16" i="1"/>
  <c r="I30" i="1"/>
  <c r="H17" i="1"/>
  <c r="I31" i="1"/>
  <c r="H18" i="1"/>
  <c r="I32" i="1"/>
  <c r="H19" i="1"/>
  <c r="I33" i="1"/>
  <c r="H20" i="1"/>
  <c r="I34" i="1"/>
  <c r="H21" i="1"/>
  <c r="I35" i="1"/>
  <c r="H22" i="1"/>
  <c r="I36" i="1"/>
  <c r="I37" i="1"/>
  <c r="I40" i="1"/>
  <c r="I41" i="1"/>
  <c r="I43" i="1"/>
  <c r="I15" i="1"/>
  <c r="J29" i="1"/>
  <c r="I16" i="1"/>
  <c r="J30" i="1"/>
  <c r="I17" i="1"/>
  <c r="J31" i="1"/>
  <c r="I18" i="1"/>
  <c r="J32" i="1"/>
  <c r="I19" i="1"/>
  <c r="J33" i="1"/>
  <c r="I20" i="1"/>
  <c r="J34" i="1"/>
  <c r="I21" i="1"/>
  <c r="J35" i="1"/>
  <c r="I22" i="1"/>
  <c r="J36" i="1"/>
  <c r="J37" i="1"/>
  <c r="J40" i="1"/>
  <c r="J41" i="1"/>
  <c r="J43" i="1"/>
  <c r="J14" i="1"/>
  <c r="K28" i="1"/>
  <c r="J15" i="1"/>
  <c r="K29" i="1"/>
  <c r="J16" i="1"/>
  <c r="K30" i="1"/>
  <c r="J17" i="1"/>
  <c r="K31" i="1"/>
  <c r="J18" i="1"/>
  <c r="K32" i="1"/>
  <c r="J19" i="1"/>
  <c r="K33" i="1"/>
  <c r="J20" i="1"/>
  <c r="K34" i="1"/>
  <c r="J21" i="1"/>
  <c r="K35" i="1"/>
  <c r="J22" i="1"/>
  <c r="K36" i="1"/>
  <c r="K37" i="1"/>
  <c r="K40" i="1"/>
  <c r="K41" i="1"/>
  <c r="K43" i="1"/>
  <c r="K13" i="1"/>
  <c r="L27" i="1"/>
  <c r="K14" i="1"/>
  <c r="L28" i="1"/>
  <c r="K15" i="1"/>
  <c r="L29" i="1"/>
  <c r="K16" i="1"/>
  <c r="L30" i="1"/>
  <c r="K17" i="1"/>
  <c r="L31" i="1"/>
  <c r="K18" i="1"/>
  <c r="L32" i="1"/>
  <c r="K19" i="1"/>
  <c r="L33" i="1"/>
  <c r="K20" i="1"/>
  <c r="L34" i="1"/>
  <c r="K21" i="1"/>
  <c r="L35" i="1"/>
  <c r="K22" i="1"/>
  <c r="L36" i="1"/>
  <c r="L37" i="1"/>
  <c r="L40" i="1"/>
  <c r="L41" i="1"/>
  <c r="L43" i="1"/>
  <c r="C44" i="1"/>
  <c r="A2" i="2"/>
  <c r="K48" i="1"/>
  <c r="K49" i="1"/>
  <c r="J49" i="1"/>
  <c r="K50" i="1"/>
  <c r="J50" i="1"/>
  <c r="I50" i="1"/>
  <c r="K51" i="1"/>
  <c r="J51" i="1"/>
  <c r="I51" i="1"/>
  <c r="H51" i="1"/>
  <c r="K52" i="1"/>
  <c r="J52" i="1"/>
  <c r="I52" i="1"/>
  <c r="H52" i="1"/>
  <c r="G52" i="1"/>
  <c r="K53" i="1"/>
  <c r="J53" i="1"/>
  <c r="I53" i="1"/>
  <c r="H53" i="1"/>
  <c r="G53" i="1"/>
  <c r="F53" i="1"/>
  <c r="K54" i="1"/>
  <c r="J54" i="1"/>
  <c r="I54" i="1"/>
  <c r="H54" i="1"/>
  <c r="G54" i="1"/>
  <c r="F54" i="1"/>
  <c r="E54" i="1"/>
  <c r="K55" i="1"/>
  <c r="J55" i="1"/>
  <c r="I55" i="1"/>
  <c r="H55" i="1"/>
  <c r="G55" i="1"/>
  <c r="F55" i="1"/>
  <c r="E55" i="1"/>
  <c r="D55" i="1"/>
  <c r="K56" i="1"/>
  <c r="J56" i="1"/>
  <c r="I56" i="1"/>
  <c r="H56" i="1"/>
  <c r="G56" i="1"/>
  <c r="F56" i="1"/>
  <c r="E56" i="1"/>
  <c r="D56" i="1"/>
  <c r="C56" i="1"/>
  <c r="K57" i="1"/>
  <c r="J57" i="1"/>
  <c r="I57" i="1"/>
  <c r="H57" i="1"/>
  <c r="G57" i="1"/>
  <c r="F57" i="1"/>
  <c r="E57" i="1"/>
  <c r="D57" i="1"/>
  <c r="C57" i="1"/>
  <c r="B57" i="1"/>
  <c r="B65" i="1"/>
  <c r="L22" i="1"/>
  <c r="L21" i="1"/>
  <c r="L20" i="1"/>
  <c r="L19" i="1"/>
  <c r="L18" i="1"/>
  <c r="L17" i="1"/>
  <c r="L16" i="1"/>
  <c r="L15" i="1"/>
  <c r="L14" i="1"/>
  <c r="L13" i="1"/>
  <c r="L12" i="1"/>
</calcChain>
</file>

<file path=xl/sharedStrings.xml><?xml version="1.0" encoding="utf-8"?>
<sst xmlns="http://schemas.openxmlformats.org/spreadsheetml/2006/main" count="26" uniqueCount="26">
  <si>
    <t>20181151544011132261</t>
  </si>
  <si>
    <t>Fitting the Term-Structure of Zero Bond Prices in the Black-Derman-Toy Model</t>
  </si>
  <si>
    <t>ZaCiYg0zdCEtXm0z</t>
  </si>
  <si>
    <t>periods</t>
  </si>
  <si>
    <t>market spot rate %</t>
  </si>
  <si>
    <t>HTME</t>
  </si>
  <si>
    <t/>
  </si>
  <si>
    <t>a %</t>
  </si>
  <si>
    <t>b</t>
  </si>
  <si>
    <t>q</t>
  </si>
  <si>
    <t>1-q</t>
  </si>
  <si>
    <t>Short Rate lattice</t>
  </si>
  <si>
    <t>Elementary Pirces</t>
  </si>
  <si>
    <t>BDT model ZCB prices</t>
  </si>
  <si>
    <t>BDT model spot rate</t>
  </si>
  <si>
    <t>Squared differences</t>
  </si>
  <si>
    <t>Objective function</t>
  </si>
  <si>
    <t>T=3</t>
  </si>
  <si>
    <t>Pricing a payer swaption</t>
  </si>
  <si>
    <t>Fixed rate</t>
  </si>
  <si>
    <t>First payment of underlying swap at t=4 (based on t=3 spot rate) and final payment at t=10</t>
  </si>
  <si>
    <t>option periods</t>
  </si>
  <si>
    <t>swap duration</t>
  </si>
  <si>
    <t>option strike</t>
  </si>
  <si>
    <t>Principle money</t>
  </si>
  <si>
    <t>Price of swaption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</si>
</sst>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57D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11" fontId="1" fillId="0" borderId="0" xfId="0" applyNumberFormat="1" applyFo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2" fillId="2" borderId="5" xfId="0" applyFont="1" applyFill="1" applyBorder="1" applyAlignment="1"/>
    <xf numFmtId="0" fontId="2" fillId="0" borderId="4" xfId="0" applyFont="1" applyBorder="1" applyAlignment="1">
      <alignment horizontal="right"/>
    </xf>
    <xf numFmtId="0" fontId="2" fillId="2" borderId="6" xfId="0" applyFont="1" applyFill="1" applyBorder="1" applyAlignment="1"/>
    <xf numFmtId="0" fontId="2" fillId="0" borderId="3" xfId="0" applyFont="1" applyBorder="1" applyAlignment="1">
      <alignment horizontal="right"/>
    </xf>
    <xf numFmtId="0" fontId="3" fillId="0" borderId="0" xfId="0" applyFont="1" applyAlignment="1"/>
    <xf numFmtId="0" fontId="2" fillId="2" borderId="7" xfId="0" applyFont="1" applyFill="1" applyBorder="1" applyAlignment="1"/>
    <xf numFmtId="0" fontId="2" fillId="0" borderId="5" xfId="0" applyFont="1" applyBorder="1" applyAlignment="1">
      <alignment horizontal="right"/>
    </xf>
    <xf numFmtId="0" fontId="2" fillId="3" borderId="8" xfId="0" applyFont="1" applyFill="1" applyBorder="1" applyAlignment="1"/>
    <xf numFmtId="0" fontId="2" fillId="0" borderId="9" xfId="0" applyFont="1" applyBorder="1" applyAlignment="1"/>
    <xf numFmtId="0" fontId="2" fillId="0" borderId="2" xfId="0" applyFont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/>
    <xf numFmtId="11" fontId="2" fillId="0" borderId="9" xfId="0" applyNumberFormat="1" applyFont="1" applyBorder="1" applyAlignment="1">
      <alignment horizontal="right"/>
    </xf>
    <xf numFmtId="11" fontId="2" fillId="0" borderId="10" xfId="0" applyNumberFormat="1" applyFont="1" applyBorder="1" applyAlignment="1">
      <alignment horizontal="right"/>
    </xf>
    <xf numFmtId="0" fontId="2" fillId="0" borderId="11" xfId="0" applyFont="1" applyBorder="1" applyAlignment="1"/>
    <xf numFmtId="0" fontId="2" fillId="3" borderId="1" xfId="0" applyFont="1" applyFill="1" applyBorder="1" applyAlignment="1"/>
    <xf numFmtId="0" fontId="2" fillId="3" borderId="5" xfId="0" applyFont="1" applyFill="1" applyBorder="1" applyAlignment="1"/>
    <xf numFmtId="0" fontId="4" fillId="0" borderId="0" xfId="0" applyFont="1"/>
    <xf numFmtId="0" fontId="2" fillId="0" borderId="7" xfId="0" applyFont="1" applyBorder="1" applyAlignment="1"/>
    <xf numFmtId="0" fontId="2" fillId="0" borderId="11" xfId="0" applyFont="1" applyBorder="1" applyAlignment="1">
      <alignment horizontal="right"/>
    </xf>
    <xf numFmtId="0" fontId="2" fillId="0" borderId="0" xfId="0" applyFont="1" applyAlignment="1"/>
    <xf numFmtId="10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66"/>
  <sheetViews>
    <sheetView tabSelected="1" zoomScale="125" zoomScaleNormal="125" zoomScalePageLayoutView="125" workbookViewId="0"/>
  </sheetViews>
  <sheetFormatPr baseColWidth="10" defaultColWidth="14.5" defaultRowHeight="15.75" customHeight="1" x14ac:dyDescent="0"/>
  <sheetData>
    <row r="1" spans="1:13" ht="15.75" customHeight="1">
      <c r="A1" s="2" t="s">
        <v>1</v>
      </c>
    </row>
    <row r="2" spans="1:13" ht="15.75" customHeight="1">
      <c r="A2" s="4" t="s">
        <v>3</v>
      </c>
      <c r="B2" s="5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</row>
    <row r="3" spans="1:13" ht="15.75" customHeight="1">
      <c r="A3" s="8" t="s">
        <v>4</v>
      </c>
      <c r="B3" s="9"/>
      <c r="C3" s="6">
        <v>3</v>
      </c>
      <c r="D3" s="6">
        <v>3.1</v>
      </c>
      <c r="E3" s="6">
        <v>3.2</v>
      </c>
      <c r="F3" s="6">
        <v>3.3</v>
      </c>
      <c r="G3" s="6">
        <v>3.4</v>
      </c>
      <c r="H3" s="6">
        <v>3.5</v>
      </c>
      <c r="I3" s="6">
        <v>3.55</v>
      </c>
      <c r="J3" s="6">
        <v>3.6</v>
      </c>
      <c r="K3" s="6">
        <v>3.65</v>
      </c>
      <c r="L3" s="6">
        <v>3.7</v>
      </c>
    </row>
    <row r="4" spans="1:13" ht="15.75" customHeight="1">
      <c r="A4" s="10" t="s">
        <v>7</v>
      </c>
      <c r="B4" s="11">
        <v>2.9999999999627498</v>
      </c>
      <c r="C4" s="11">
        <v>3.0404607641919399</v>
      </c>
      <c r="D4" s="11">
        <v>3.0697737055675498</v>
      </c>
      <c r="E4" s="11">
        <v>3.08900685426446</v>
      </c>
      <c r="F4" s="11">
        <v>3.09914918199008</v>
      </c>
      <c r="G4" s="11">
        <v>3.1011154195744499</v>
      </c>
      <c r="H4" s="11">
        <v>2.8366343048901301</v>
      </c>
      <c r="I4" s="11">
        <v>2.7668759580280602</v>
      </c>
      <c r="J4" s="11">
        <v>2.6974234787598901</v>
      </c>
      <c r="K4" s="11">
        <v>2.6284347165219399</v>
      </c>
      <c r="L4" s="11">
        <v>5</v>
      </c>
      <c r="M4" s="11"/>
    </row>
    <row r="5" spans="1:13" ht="15.75" customHeight="1">
      <c r="A5" s="12" t="s">
        <v>8</v>
      </c>
      <c r="B5" s="13">
        <v>0.1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3" ht="15.75" customHeight="1">
      <c r="A6" s="12" t="s">
        <v>9</v>
      </c>
      <c r="B6" s="13">
        <v>0.5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3" ht="15.75" customHeight="1">
      <c r="A7" s="15" t="s">
        <v>10</v>
      </c>
      <c r="B7" s="16">
        <v>0.5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10" spans="1:13" ht="15.75" customHeight="1">
      <c r="A10" s="17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3" ht="15.75" customHeight="1">
      <c r="A11" s="20"/>
      <c r="B11" s="6">
        <v>0</v>
      </c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  <c r="L11" s="11">
        <v>10</v>
      </c>
    </row>
    <row r="12" spans="1:13" ht="15.75" customHeight="1">
      <c r="A12" s="21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22">
        <f>L$4/100*EXP($B$5*$A12)</f>
        <v>0.13591409142295227</v>
      </c>
    </row>
    <row r="13" spans="1:13" ht="15.75" customHeight="1">
      <c r="A13" s="21">
        <v>9</v>
      </c>
      <c r="B13" s="14"/>
      <c r="C13" s="14"/>
      <c r="D13" s="14"/>
      <c r="E13" s="14"/>
      <c r="F13" s="14"/>
      <c r="G13" s="14"/>
      <c r="H13" s="14"/>
      <c r="I13" s="14"/>
      <c r="J13" s="14"/>
      <c r="K13" s="22">
        <f t="shared" ref="K13:L13" si="0">K$4/100*EXP($B$5*$A13)</f>
        <v>6.4649062062302989E-2</v>
      </c>
      <c r="L13" s="22">
        <f t="shared" si="0"/>
        <v>0.1229801555578475</v>
      </c>
    </row>
    <row r="14" spans="1:13" ht="15.75" customHeight="1">
      <c r="A14" s="21">
        <v>8</v>
      </c>
      <c r="B14" s="14"/>
      <c r="C14" s="14"/>
      <c r="D14" s="14"/>
      <c r="E14" s="14"/>
      <c r="F14" s="14"/>
      <c r="G14" s="14"/>
      <c r="H14" s="14"/>
      <c r="I14" s="14"/>
      <c r="J14" s="22">
        <f t="shared" ref="J14:L14" si="1">J$4/100*EXP($B$5*$A14)</f>
        <v>6.0032263534566685E-2</v>
      </c>
      <c r="K14" s="22">
        <f t="shared" si="1"/>
        <v>5.8496890394900747E-2</v>
      </c>
      <c r="L14" s="22">
        <f t="shared" si="1"/>
        <v>0.1112770464246234</v>
      </c>
    </row>
    <row r="15" spans="1:13" ht="15.75" customHeight="1">
      <c r="A15" s="21">
        <v>7</v>
      </c>
      <c r="B15" s="14"/>
      <c r="C15" s="14"/>
      <c r="D15" s="14"/>
      <c r="E15" s="14"/>
      <c r="F15" s="14"/>
      <c r="G15" s="14"/>
      <c r="H15" s="14"/>
      <c r="I15" s="22">
        <f t="shared" ref="I15:L15" si="2">I$4/100*EXP($B$5*$A15)</f>
        <v>5.5718039517139752E-2</v>
      </c>
      <c r="J15" s="22">
        <f t="shared" si="2"/>
        <v>5.4319438335471606E-2</v>
      </c>
      <c r="K15" s="22">
        <f t="shared" si="2"/>
        <v>5.2930175268054512E-2</v>
      </c>
      <c r="L15" s="22">
        <f t="shared" si="2"/>
        <v>0.10068763537352383</v>
      </c>
    </row>
    <row r="16" spans="1:13" ht="15.75" customHeight="1">
      <c r="A16" s="21">
        <v>6</v>
      </c>
      <c r="B16" s="14"/>
      <c r="C16" s="14"/>
      <c r="D16" s="14"/>
      <c r="E16" s="14"/>
      <c r="F16" s="14"/>
      <c r="G16" s="14"/>
      <c r="H16" s="22">
        <f t="shared" ref="H16:L16" si="3">H$4/100*EXP($B$5*$A16)</f>
        <v>5.1686846967729697E-2</v>
      </c>
      <c r="I16" s="22">
        <f t="shared" si="3"/>
        <v>5.0415767014714299E-2</v>
      </c>
      <c r="J16" s="22">
        <f t="shared" si="3"/>
        <v>4.9150260332631653E-2</v>
      </c>
      <c r="K16" s="22">
        <f t="shared" si="3"/>
        <v>4.7893203125737249E-2</v>
      </c>
      <c r="L16" s="22">
        <f t="shared" si="3"/>
        <v>9.1105940019525461E-2</v>
      </c>
    </row>
    <row r="17" spans="1:12" ht="15.75" customHeight="1">
      <c r="A17" s="21">
        <v>5</v>
      </c>
      <c r="B17" s="14"/>
      <c r="C17" s="14"/>
      <c r="D17" s="14"/>
      <c r="E17" s="14"/>
      <c r="F17" s="14"/>
      <c r="G17" s="22">
        <f t="shared" ref="G17:L17" si="4">G$4/100*EXP($B$5*$A17)</f>
        <v>5.1128749551485483E-2</v>
      </c>
      <c r="H17" s="22">
        <f t="shared" si="4"/>
        <v>4.6768193156700305E-2</v>
      </c>
      <c r="I17" s="22">
        <f t="shared" si="4"/>
        <v>4.5618072453896583E-2</v>
      </c>
      <c r="J17" s="22">
        <f t="shared" si="4"/>
        <v>4.4472994655173667E-2</v>
      </c>
      <c r="K17" s="22">
        <f t="shared" si="4"/>
        <v>4.3335562257763839E-2</v>
      </c>
      <c r="L17" s="22">
        <f t="shared" si="4"/>
        <v>8.2436063535006418E-2</v>
      </c>
    </row>
    <row r="18" spans="1:12" ht="15.75" customHeight="1">
      <c r="A18" s="21">
        <v>4</v>
      </c>
      <c r="B18" s="14"/>
      <c r="C18" s="14"/>
      <c r="D18" s="14"/>
      <c r="E18" s="14"/>
      <c r="F18" s="22">
        <f t="shared" ref="F18:L18" si="5">F$4/100*EXP($B$5*$A18)</f>
        <v>4.6233872913675415E-2</v>
      </c>
      <c r="G18" s="22">
        <f t="shared" si="5"/>
        <v>4.6263205731573352E-2</v>
      </c>
      <c r="H18" s="22">
        <f t="shared" si="5"/>
        <v>4.2317611142115734E-2</v>
      </c>
      <c r="I18" s="22">
        <f t="shared" si="5"/>
        <v>4.1276938894961111E-2</v>
      </c>
      <c r="J18" s="22">
        <f t="shared" si="5"/>
        <v>4.024082965611437E-2</v>
      </c>
      <c r="K18" s="22">
        <f t="shared" si="5"/>
        <v>3.9211638262451616E-2</v>
      </c>
      <c r="L18" s="22">
        <f t="shared" si="5"/>
        <v>7.4591234882063526E-2</v>
      </c>
    </row>
    <row r="19" spans="1:12" ht="15.75" customHeight="1">
      <c r="A19" s="21">
        <v>3</v>
      </c>
      <c r="B19" s="14"/>
      <c r="C19" s="14"/>
      <c r="D19" s="14"/>
      <c r="E19" s="22">
        <f t="shared" ref="E19:L19" si="6">E$4/100*EXP($B$5*$A19)</f>
        <v>4.1697231088915244E-2</v>
      </c>
      <c r="F19" s="22">
        <f t="shared" si="6"/>
        <v>4.1834138193012751E-2</v>
      </c>
      <c r="G19" s="22">
        <f t="shared" si="6"/>
        <v>4.186067962422324E-2</v>
      </c>
      <c r="H19" s="22">
        <f t="shared" si="6"/>
        <v>3.8290558003281759E-2</v>
      </c>
      <c r="I19" s="22">
        <f t="shared" si="6"/>
        <v>3.7348918814144691E-2</v>
      </c>
      <c r="J19" s="22">
        <f t="shared" si="6"/>
        <v>3.6411408405663398E-2</v>
      </c>
      <c r="K19" s="22">
        <f t="shared" si="6"/>
        <v>3.548015752235676E-2</v>
      </c>
      <c r="L19" s="22">
        <f t="shared" si="6"/>
        <v>6.7492940378800159E-2</v>
      </c>
    </row>
    <row r="20" spans="1:12" ht="15.75" customHeight="1">
      <c r="A20" s="21">
        <v>2</v>
      </c>
      <c r="B20" s="14"/>
      <c r="C20" s="14"/>
      <c r="D20" s="22">
        <f t="shared" ref="D20:L20" si="7">D$4/100*EXP($B$5*$A20)</f>
        <v>3.7494300709077708E-2</v>
      </c>
      <c r="E20" s="22">
        <f t="shared" si="7"/>
        <v>3.7729214917742809E-2</v>
      </c>
      <c r="F20" s="22">
        <f t="shared" si="7"/>
        <v>3.7853093588325178E-2</v>
      </c>
      <c r="G20" s="22">
        <f t="shared" si="7"/>
        <v>3.7877109268412652E-2</v>
      </c>
      <c r="H20" s="22">
        <f t="shared" si="7"/>
        <v>3.4646729638845609E-2</v>
      </c>
      <c r="I20" s="22">
        <f t="shared" si="7"/>
        <v>3.3794699266225352E-2</v>
      </c>
      <c r="J20" s="22">
        <f t="shared" si="7"/>
        <v>3.2946404768833301E-2</v>
      </c>
      <c r="K20" s="22">
        <f t="shared" si="7"/>
        <v>3.210377412403842E-2</v>
      </c>
      <c r="L20" s="22">
        <f t="shared" si="7"/>
        <v>6.1070137908008498E-2</v>
      </c>
    </row>
    <row r="21" spans="1:12" ht="15.75" customHeight="1">
      <c r="A21" s="21">
        <v>1</v>
      </c>
      <c r="B21" s="14"/>
      <c r="C21" s="22">
        <f t="shared" ref="C21:L21" si="8">C$4/100*EXP($B$5*$A21)</f>
        <v>3.3602288141349919E-2</v>
      </c>
      <c r="D21" s="22">
        <f t="shared" si="8"/>
        <v>3.3926246244665718E-2</v>
      </c>
      <c r="E21" s="22">
        <f t="shared" si="8"/>
        <v>3.4138805410694216E-2</v>
      </c>
      <c r="F21" s="22">
        <f t="shared" si="8"/>
        <v>3.4250895467133689E-2</v>
      </c>
      <c r="G21" s="22">
        <f t="shared" si="8"/>
        <v>3.4272625753096427E-2</v>
      </c>
      <c r="H21" s="22">
        <f t="shared" si="8"/>
        <v>3.1349657389803019E-2</v>
      </c>
      <c r="I21" s="22">
        <f t="shared" si="8"/>
        <v>3.0578708427353087E-2</v>
      </c>
      <c r="J21" s="22">
        <f t="shared" si="8"/>
        <v>2.9811139824598754E-2</v>
      </c>
      <c r="K21" s="22">
        <f t="shared" si="8"/>
        <v>2.9048696087604572E-2</v>
      </c>
      <c r="L21" s="22">
        <f t="shared" si="8"/>
        <v>5.5258545903782388E-2</v>
      </c>
    </row>
    <row r="22" spans="1:12" ht="15.75" customHeight="1">
      <c r="A22" s="23">
        <v>0</v>
      </c>
      <c r="B22" s="22">
        <f t="shared" ref="B22:L22" si="9">B$4/100*EXP($B$5*$A22)</f>
        <v>2.9999999999627498E-2</v>
      </c>
      <c r="C22" s="22">
        <f t="shared" si="9"/>
        <v>3.04046076419194E-2</v>
      </c>
      <c r="D22" s="22">
        <f t="shared" si="9"/>
        <v>3.0697737055675498E-2</v>
      </c>
      <c r="E22" s="22">
        <f t="shared" si="9"/>
        <v>3.0890068542644599E-2</v>
      </c>
      <c r="F22" s="22">
        <f t="shared" si="9"/>
        <v>3.09914918199008E-2</v>
      </c>
      <c r="G22" s="22">
        <f t="shared" si="9"/>
        <v>3.10111541957445E-2</v>
      </c>
      <c r="H22" s="22">
        <f t="shared" si="9"/>
        <v>2.8366343048901302E-2</v>
      </c>
      <c r="I22" s="22">
        <f t="shared" si="9"/>
        <v>2.7668759580280602E-2</v>
      </c>
      <c r="J22" s="22">
        <f t="shared" si="9"/>
        <v>2.6974234787598902E-2</v>
      </c>
      <c r="K22" s="22">
        <f t="shared" si="9"/>
        <v>2.62843471652194E-2</v>
      </c>
      <c r="L22" s="22">
        <f t="shared" si="9"/>
        <v>0.05</v>
      </c>
    </row>
    <row r="25" spans="1:12" ht="15.75" customHeight="1">
      <c r="A25" s="3" t="s">
        <v>12</v>
      </c>
    </row>
    <row r="26" spans="1:12" ht="15.75" customHeight="1">
      <c r="B26" s="3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</row>
    <row r="27" spans="1:12" ht="15.75" customHeight="1">
      <c r="A27" s="3">
        <v>10</v>
      </c>
      <c r="L27" s="3">
        <f>IF($A27=0,$B$7*K27/(1+K12),IF($A27=L$26,K28*$B$6/(1+K13),$B$7*K27/(1+K12)+K28*$B$6/(1+K13)))</f>
        <v>6.159386986876994E-4</v>
      </c>
    </row>
    <row r="28" spans="1:12" ht="15.75" customHeight="1">
      <c r="A28" s="3">
        <v>9</v>
      </c>
      <c r="K28" s="3">
        <f t="shared" ref="K28:L28" si="10">IF($A28=0,$B$7*J28/(1+J13),IF($A28=K$26,J29*$B$6/(1+J14),$B$7*J28/(1+J13)+J29*$B$6/(1+J14)))</f>
        <v>1.3115171156914693E-3</v>
      </c>
      <c r="L28" s="3">
        <f t="shared" si="10"/>
        <v>6.2970776834274308E-3</v>
      </c>
    </row>
    <row r="29" spans="1:12" ht="15.75" customHeight="1">
      <c r="A29" s="3">
        <v>8</v>
      </c>
      <c r="J29" s="3">
        <f t="shared" ref="J29:L29" si="11">IF($A29=0,$B$7*I29/(1+I14),IF($A29=J$26,I30*$B$6/(1+I15),$B$7*I29/(1+I14)+I30*$B$6/(1+I15)))</f>
        <v>2.7805009136215087E-3</v>
      </c>
      <c r="K29" s="3">
        <f t="shared" si="11"/>
        <v>1.2026935898496498E-2</v>
      </c>
      <c r="L29" s="3">
        <f t="shared" si="11"/>
        <v>2.8933060401358429E-2</v>
      </c>
    </row>
    <row r="30" spans="1:12" ht="15.75" customHeight="1">
      <c r="A30" s="3">
        <v>7</v>
      </c>
      <c r="I30" s="3">
        <f t="shared" ref="I30:L30" si="12">IF($A30=0,$B$7*H30/(1+H15),IF($A30=I$26,H31*$B$6/(1+H16),$B$7*H30/(1+H15)+H31*$B$6/(1+H16)))</f>
        <v>5.8708499468082299E-3</v>
      </c>
      <c r="J30" s="3">
        <f t="shared" si="12"/>
        <v>2.2594948625232723E-2</v>
      </c>
      <c r="K30" s="3">
        <f t="shared" si="12"/>
        <v>4.8965299385038713E-2</v>
      </c>
      <c r="L30" s="3">
        <f t="shared" si="12"/>
        <v>7.8683230438692325E-2</v>
      </c>
    </row>
    <row r="31" spans="1:12" ht="15.75" customHeight="1">
      <c r="A31" s="3">
        <v>6</v>
      </c>
      <c r="H31" s="3">
        <f t="shared" ref="H31:L31" si="13">IF($A31=0,$B$7*G31/(1+G16),IF($A31=H$26,G32*$B$6/(1+G17),$B$7*G31/(1+G16)+G32*$B$6/(1+G17)))</f>
        <v>1.2348591339158822E-2</v>
      </c>
      <c r="I31" s="3">
        <f t="shared" si="13"/>
        <v>4.1626816581930084E-2</v>
      </c>
      <c r="J31" s="3">
        <f t="shared" si="13"/>
        <v>8.0259744383051099E-2</v>
      </c>
      <c r="K31" s="3">
        <f t="shared" si="13"/>
        <v>0.11617218392918663</v>
      </c>
      <c r="L31" s="3">
        <f t="shared" si="13"/>
        <v>0.14026466404953652</v>
      </c>
    </row>
    <row r="32" spans="1:12" ht="15.75" customHeight="1">
      <c r="A32" s="3">
        <v>5</v>
      </c>
      <c r="G32" s="3">
        <f t="shared" ref="G32:L32" si="14">IF($A32=0,$B$7*F32/(1+F17),IF($A32=G$26,F33*$B$6/(1+F18),$B$7*F32/(1+F17)+F33*$B$6/(1+F18)))</f>
        <v>2.5959918746104628E-2</v>
      </c>
      <c r="H32" s="3">
        <f t="shared" si="14"/>
        <v>7.4856417178435539E-2</v>
      </c>
      <c r="I32" s="3">
        <f t="shared" si="14"/>
        <v>0.1264053891889898</v>
      </c>
      <c r="J32" s="3">
        <f t="shared" si="14"/>
        <v>0.16277548301266268</v>
      </c>
      <c r="K32" s="3">
        <f t="shared" si="14"/>
        <v>0.177019312331581</v>
      </c>
      <c r="L32" s="3">
        <f t="shared" si="14"/>
        <v>0.17127622801947706</v>
      </c>
    </row>
    <row r="33" spans="1:12" ht="15.75" customHeight="1">
      <c r="A33" s="3">
        <v>4</v>
      </c>
      <c r="F33" s="3">
        <f t="shared" ref="F33:L33" si="15">IF($A33=0,$B$7*E33/(1+E18),IF($A33=F$26,E34*$B$6/(1+E19),$B$7*E33/(1+E18)+E34*$B$6/(1+E19)))</f>
        <v>5.4320292660522733E-2</v>
      </c>
      <c r="G33" s="3">
        <f t="shared" si="15"/>
        <v>0.13079927649182507</v>
      </c>
      <c r="H33" s="3">
        <f t="shared" si="15"/>
        <v>0.18897097913551969</v>
      </c>
      <c r="I33" s="3">
        <f t="shared" si="15"/>
        <v>0.21310812637987886</v>
      </c>
      <c r="J33" s="3">
        <f t="shared" si="15"/>
        <v>0.20616950972682746</v>
      </c>
      <c r="K33" s="3">
        <f t="shared" si="15"/>
        <v>0.17966487931628816</v>
      </c>
      <c r="L33" s="3">
        <f t="shared" si="15"/>
        <v>0.14509468224725253</v>
      </c>
    </row>
    <row r="34" spans="1:12" ht="15.75" customHeight="1">
      <c r="A34" s="3">
        <v>3</v>
      </c>
      <c r="E34" s="3">
        <f t="shared" ref="E34:L34" si="16">IF($A34=0,$B$7*D34/(1+D19),IF($A34=E$26,D35*$B$6/(1+D20),$B$7*D34/(1+D19)+D35*$B$6/(1+D20)))</f>
        <v>0.1131705969128121</v>
      </c>
      <c r="F34" s="3">
        <f t="shared" si="16"/>
        <v>0.21845044385144324</v>
      </c>
      <c r="G34" s="3">
        <f t="shared" si="16"/>
        <v>0.26351397368129209</v>
      </c>
      <c r="H34" s="3">
        <f t="shared" si="16"/>
        <v>0.254295431855735</v>
      </c>
      <c r="I34" s="3">
        <f t="shared" si="16"/>
        <v>0.21543521968889867</v>
      </c>
      <c r="J34" s="3">
        <f t="shared" si="16"/>
        <v>0.16700291988390498</v>
      </c>
      <c r="K34" s="3">
        <f t="shared" si="16"/>
        <v>0.12146556937317085</v>
      </c>
      <c r="L34" s="3">
        <f t="shared" si="16"/>
        <v>8.4206165304840846E-2</v>
      </c>
    </row>
    <row r="35" spans="1:12" ht="15.75" customHeight="1">
      <c r="A35" s="3">
        <v>2</v>
      </c>
      <c r="D35" s="3">
        <f t="shared" ref="D35:L35" si="17">IF($A35=0,$B$7*C35/(1+C20),IF($A35=D$26,C36*$B$6/(1+C21),$B$7*C35/(1+C20)+C36*$B$6/(1+C21)))</f>
        <v>0.23482769860977382</v>
      </c>
      <c r="E35" s="3">
        <f t="shared" si="17"/>
        <v>0.34064530587936875</v>
      </c>
      <c r="F35" s="3">
        <f t="shared" si="17"/>
        <v>0.32936188204534478</v>
      </c>
      <c r="G35" s="3">
        <f t="shared" si="17"/>
        <v>0.26534839148504008</v>
      </c>
      <c r="H35" s="3">
        <f t="shared" si="17"/>
        <v>0.19239569614150212</v>
      </c>
      <c r="I35" s="3">
        <f t="shared" si="17"/>
        <v>0.13059638249306713</v>
      </c>
      <c r="J35" s="3">
        <f t="shared" si="17"/>
        <v>8.4490262417810436E-2</v>
      </c>
      <c r="K35" s="3">
        <f t="shared" si="17"/>
        <v>5.274949464820837E-2</v>
      </c>
      <c r="L35" s="3">
        <f t="shared" si="17"/>
        <v>3.2042425011083647E-2</v>
      </c>
    </row>
    <row r="36" spans="1:12" ht="15.75" customHeight="1">
      <c r="A36" s="3">
        <v>1</v>
      </c>
      <c r="C36" s="3">
        <f t="shared" ref="C36:L36" si="18">IF($A36=0,$B$7*B36/(1+B21),IF($A36=C$26,B37*$B$6/(1+B22),$B$7*B36/(1+B21)+B37*$B$6/(1+B22)))</f>
        <v>0.48543689320405908</v>
      </c>
      <c r="D36" s="3">
        <f t="shared" si="18"/>
        <v>0.47038414391477945</v>
      </c>
      <c r="E36" s="3">
        <f t="shared" si="18"/>
        <v>0.34174508952347132</v>
      </c>
      <c r="F36" s="3">
        <f t="shared" si="18"/>
        <v>0.22065489576979549</v>
      </c>
      <c r="G36" s="3">
        <f t="shared" si="18"/>
        <v>0.13355235086027847</v>
      </c>
      <c r="H36" s="3">
        <f t="shared" si="18"/>
        <v>7.7598473120171138E-2</v>
      </c>
      <c r="I36" s="3">
        <f t="shared" si="18"/>
        <v>4.3957615636780786E-2</v>
      </c>
      <c r="J36" s="3">
        <f t="shared" si="18"/>
        <v>2.4410222244210449E-2</v>
      </c>
      <c r="K36" s="3">
        <f t="shared" si="18"/>
        <v>1.3353077809877285E-2</v>
      </c>
      <c r="L36" s="3">
        <f t="shared" si="18"/>
        <v>7.2194852728214159E-3</v>
      </c>
    </row>
    <row r="37" spans="1:12" ht="15.75" customHeight="1">
      <c r="A37" s="3">
        <v>0</v>
      </c>
      <c r="B37" s="3">
        <v>1</v>
      </c>
      <c r="C37" s="3">
        <f t="shared" ref="C37:L37" si="19">IF($A37=0,$B$7*B37/(1+B22),IF($A37=C$26,B38*$B$6/(1+B23),$B$7*B37/(1+B22)+B38*$B$6/(1+B23)))</f>
        <v>0.48543689320405908</v>
      </c>
      <c r="D37" s="3">
        <f t="shared" si="19"/>
        <v>0.23555644530500561</v>
      </c>
      <c r="E37" s="3">
        <f t="shared" si="19"/>
        <v>0.11427038055691466</v>
      </c>
      <c r="F37" s="3">
        <f t="shared" si="19"/>
        <v>5.542316491537122E-2</v>
      </c>
      <c r="G37" s="3">
        <f t="shared" si="19"/>
        <v>2.6878575310810053E-2</v>
      </c>
      <c r="H37" s="3">
        <f t="shared" si="19"/>
        <v>1.3035055538161021E-2</v>
      </c>
      <c r="I37" s="3">
        <f t="shared" si="19"/>
        <v>6.337749006601421E-3</v>
      </c>
      <c r="J37" s="3">
        <f t="shared" si="19"/>
        <v>3.0835563247003234E-3</v>
      </c>
      <c r="K37" s="3">
        <f t="shared" si="19"/>
        <v>1.5012822231796649E-3</v>
      </c>
      <c r="L37" s="3">
        <f t="shared" si="19"/>
        <v>7.3141631134026079E-4</v>
      </c>
    </row>
    <row r="40" spans="1:12" ht="15.75" customHeight="1">
      <c r="A40" s="17" t="s">
        <v>13</v>
      </c>
      <c r="B40" s="18"/>
      <c r="C40" s="24">
        <f>SUM(C36:C37)</f>
        <v>0.97087378640811817</v>
      </c>
      <c r="D40" s="24">
        <f>SUM(D35:D37)</f>
        <v>0.9407682878295589</v>
      </c>
      <c r="E40" s="24">
        <f>SUM(E34:E37)</f>
        <v>0.90983137287256677</v>
      </c>
      <c r="F40" s="24">
        <f>SUM(F33:F37)</f>
        <v>0.87821067924247753</v>
      </c>
      <c r="G40" s="24">
        <f>SUM(G32:G37)</f>
        <v>0.84605248657535048</v>
      </c>
      <c r="H40" s="24">
        <f>SUM(H31:H37)</f>
        <v>0.81350064430868319</v>
      </c>
      <c r="I40" s="24">
        <f>SUM(I30:I37)</f>
        <v>0.78333814892295506</v>
      </c>
      <c r="J40" s="24">
        <f>SUM(J29:J37)</f>
        <v>0.75356714753202159</v>
      </c>
      <c r="K40" s="24">
        <f>SUM(K28:K37)</f>
        <v>0.72422955203071859</v>
      </c>
      <c r="L40" s="5">
        <f>SUM(L27:L37)</f>
        <v>0.6953643734385182</v>
      </c>
    </row>
    <row r="41" spans="1:12" ht="15.75" customHeight="1">
      <c r="A41" s="17" t="s">
        <v>14</v>
      </c>
      <c r="B41" s="25"/>
      <c r="C41" s="22">
        <f t="shared" ref="C41:L41" si="20">(1/C40)^(1/C26)-1</f>
        <v>2.9999999999627436E-2</v>
      </c>
      <c r="D41" s="22">
        <f t="shared" si="20"/>
        <v>3.1000000000208416E-2</v>
      </c>
      <c r="E41" s="22">
        <f t="shared" si="20"/>
        <v>3.1999999999922979E-2</v>
      </c>
      <c r="F41" s="22">
        <f t="shared" si="20"/>
        <v>3.3000000000552143E-2</v>
      </c>
      <c r="G41" s="22">
        <f t="shared" si="20"/>
        <v>3.3999999999994479E-2</v>
      </c>
      <c r="H41" s="22">
        <f t="shared" si="20"/>
        <v>3.4999999999802744E-2</v>
      </c>
      <c r="I41" s="22">
        <f t="shared" si="20"/>
        <v>3.5499999999290877E-2</v>
      </c>
      <c r="J41" s="22">
        <f t="shared" si="20"/>
        <v>3.6000000001443988E-2</v>
      </c>
      <c r="K41" s="22">
        <f t="shared" si="20"/>
        <v>3.6499999998893751E-2</v>
      </c>
      <c r="L41" s="22">
        <f t="shared" si="20"/>
        <v>3.7000000000052324E-2</v>
      </c>
    </row>
    <row r="42" spans="1:1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ht="15.75" customHeight="1">
      <c r="A43" s="17" t="s">
        <v>15</v>
      </c>
      <c r="B43" s="18"/>
      <c r="C43" s="26">
        <f t="shared" ref="C43:L43" si="21">(C41*100-C3)^2</f>
        <v>1.3880408439701036E-21</v>
      </c>
      <c r="D43" s="26">
        <f t="shared" si="21"/>
        <v>4.3437023589218034E-22</v>
      </c>
      <c r="E43" s="26">
        <f t="shared" si="21"/>
        <v>5.93251673501044E-23</v>
      </c>
      <c r="F43" s="26">
        <f t="shared" si="21"/>
        <v>3.048640970393743E-21</v>
      </c>
      <c r="G43" s="26">
        <f t="shared" si="21"/>
        <v>3.0470718818770477E-25</v>
      </c>
      <c r="H43" s="26">
        <f t="shared" si="21"/>
        <v>3.890975012445831E-22</v>
      </c>
      <c r="I43" s="26">
        <f t="shared" si="21"/>
        <v>5.0285351490799913E-21</v>
      </c>
      <c r="J43" s="26">
        <f t="shared" si="21"/>
        <v>2.0850988953494907E-20</v>
      </c>
      <c r="K43" s="26">
        <f t="shared" si="21"/>
        <v>1.223785580463336E-20</v>
      </c>
      <c r="L43" s="26">
        <f t="shared" si="21"/>
        <v>2.7376534980342272E-23</v>
      </c>
    </row>
    <row r="44" spans="1:12" ht="15.75" customHeight="1">
      <c r="A44" s="17" t="s">
        <v>16</v>
      </c>
      <c r="B44" s="25"/>
      <c r="C44" s="27">
        <f>SUM(C43:L43)</f>
        <v>4.3464535868227503E-20</v>
      </c>
      <c r="D44" s="25"/>
      <c r="E44" s="25"/>
      <c r="F44" s="25"/>
      <c r="G44" s="25"/>
      <c r="H44" s="25"/>
      <c r="I44" s="25"/>
      <c r="J44" s="25"/>
      <c r="K44" s="25"/>
      <c r="L44" s="28"/>
    </row>
    <row r="46" spans="1:12" ht="15.75" customHeight="1">
      <c r="A46" s="29" t="s">
        <v>17</v>
      </c>
      <c r="B46" s="18"/>
      <c r="C46" s="18"/>
      <c r="D46" s="18"/>
      <c r="E46" s="19"/>
      <c r="F46" s="18"/>
      <c r="G46" s="18"/>
      <c r="H46" s="18"/>
      <c r="I46" s="18"/>
      <c r="J46" s="18"/>
      <c r="K46" s="19"/>
    </row>
    <row r="47" spans="1:12" ht="15.75" customHeight="1">
      <c r="A47" s="30" t="s">
        <v>18</v>
      </c>
      <c r="B47" s="14"/>
      <c r="C47" s="14"/>
      <c r="D47" s="14"/>
      <c r="E47" s="9"/>
      <c r="F47" s="14"/>
      <c r="G47" s="14"/>
      <c r="H47" s="14"/>
      <c r="I47" s="14"/>
      <c r="J47" s="14"/>
      <c r="K47" s="9"/>
    </row>
    <row r="48" spans="1:12" ht="15.75" customHeight="1">
      <c r="A48" s="21">
        <v>9</v>
      </c>
      <c r="B48" s="14"/>
      <c r="C48" s="14"/>
      <c r="D48" s="14"/>
      <c r="E48" s="9"/>
      <c r="F48" s="14"/>
      <c r="G48" s="14"/>
      <c r="H48" s="14"/>
      <c r="I48" s="14"/>
      <c r="J48" s="14"/>
      <c r="K48" s="31">
        <f t="shared" ref="K48:K57" si="22">(K13-$B$60)/(1+K13)</f>
        <v>2.409156498256701E-2</v>
      </c>
    </row>
    <row r="49" spans="1:11" ht="15.75" customHeight="1">
      <c r="A49" s="21">
        <v>8</v>
      </c>
      <c r="B49" s="14"/>
      <c r="C49" s="14"/>
      <c r="D49" s="14"/>
      <c r="E49" s="9"/>
      <c r="F49" s="14"/>
      <c r="G49" s="14"/>
      <c r="H49" s="14"/>
      <c r="I49" s="14"/>
      <c r="J49" s="31">
        <f>(J14-$B$60+$B$6*K48+$B$7*K49)/(1+J14)</f>
        <v>3.989289148418089E-2</v>
      </c>
      <c r="K49" s="31">
        <f t="shared" si="22"/>
        <v>1.8419412066129837E-2</v>
      </c>
    </row>
    <row r="50" spans="1:11" ht="15.75" customHeight="1">
      <c r="A50" s="21">
        <v>7</v>
      </c>
      <c r="B50" s="14"/>
      <c r="C50" s="14"/>
      <c r="D50" s="14"/>
      <c r="E50" s="9"/>
      <c r="F50" s="14"/>
      <c r="G50" s="14"/>
      <c r="H50" s="14"/>
      <c r="I50" s="31">
        <f t="shared" ref="I50:J50" si="23">(I15-$B$60+$B$6*J49+$B$7*J50)/(1+I15)</f>
        <v>4.8719685154094423E-2</v>
      </c>
      <c r="J50" s="31">
        <f t="shared" si="23"/>
        <v>2.9539530475085334E-2</v>
      </c>
      <c r="K50" s="31">
        <f t="shared" si="22"/>
        <v>1.3229913621297988E-2</v>
      </c>
    </row>
    <row r="51" spans="1:11" ht="15.75" customHeight="1">
      <c r="A51" s="21">
        <v>6</v>
      </c>
      <c r="B51" s="14"/>
      <c r="C51" s="14"/>
      <c r="D51" s="14"/>
      <c r="E51" s="9"/>
      <c r="F51" s="14"/>
      <c r="G51" s="14"/>
      <c r="H51" s="31">
        <f t="shared" ref="H51:J51" si="24">(H16-$B$60+$B$6*I50+$B$7*I51)/(1+H16)</f>
        <v>5.1609354209022282E-2</v>
      </c>
      <c r="I51" s="31">
        <f t="shared" si="24"/>
        <v>3.4460378914700905E-2</v>
      </c>
      <c r="J51" s="31">
        <f t="shared" si="24"/>
        <v>2.0024386194092542E-2</v>
      </c>
      <c r="K51" s="31">
        <f t="shared" si="22"/>
        <v>8.4867456905053981E-3</v>
      </c>
    </row>
    <row r="52" spans="1:11" ht="15.75" customHeight="1">
      <c r="A52" s="21">
        <v>5</v>
      </c>
      <c r="B52" s="14"/>
      <c r="C52" s="14"/>
      <c r="D52" s="14"/>
      <c r="E52" s="9"/>
      <c r="F52" s="14"/>
      <c r="G52" s="31">
        <f t="shared" ref="G52:J52" si="25">(G17-$B$60+$B$6*H51+$B$7*H52)/(1+G17)</f>
        <v>5.2288836309314926E-2</v>
      </c>
      <c r="H52" s="31">
        <f t="shared" si="25"/>
        <v>3.4057744938631763E-2</v>
      </c>
      <c r="I52" s="31">
        <f t="shared" si="25"/>
        <v>2.1304363036705135E-2</v>
      </c>
      <c r="J52" s="31">
        <f t="shared" si="25"/>
        <v>1.1291922924709629E-2</v>
      </c>
      <c r="K52" s="31">
        <f t="shared" si="22"/>
        <v>4.1554821043210122E-3</v>
      </c>
    </row>
    <row r="53" spans="1:11" ht="15.75" customHeight="1">
      <c r="A53" s="21">
        <v>4</v>
      </c>
      <c r="B53" s="14"/>
      <c r="C53" s="14"/>
      <c r="D53" s="14"/>
      <c r="E53" s="9"/>
      <c r="F53" s="31">
        <f t="shared" ref="F53:J53" si="26">(F18-$B$60+$B$6*G52+$B$7*G53)/(1+F18)</f>
        <v>4.7066795377161817E-2</v>
      </c>
      <c r="G53" s="31">
        <f t="shared" si="26"/>
        <v>3.1729169089501207E-2</v>
      </c>
      <c r="H53" s="31">
        <f t="shared" si="26"/>
        <v>1.780996793178289E-2</v>
      </c>
      <c r="I53" s="31">
        <f t="shared" si="26"/>
        <v>9.1877011374106535E-3</v>
      </c>
      <c r="J53" s="31">
        <f t="shared" si="26"/>
        <v>3.2880819170575852E-3</v>
      </c>
      <c r="K53" s="31">
        <f t="shared" si="22"/>
        <v>2.0365270620474623E-4</v>
      </c>
    </row>
    <row r="54" spans="1:11" ht="15.75" customHeight="1">
      <c r="A54" s="21">
        <v>3</v>
      </c>
      <c r="B54" s="14"/>
      <c r="C54" s="14"/>
      <c r="D54" s="14"/>
      <c r="E54" s="31">
        <f t="shared" ref="E54:E57" si="27">MAX(0,(E19-$B$60+$B$6*F53+$B$7*F54)/(1+E19))</f>
        <v>3.6706372274610925E-2</v>
      </c>
      <c r="F54" s="31">
        <f t="shared" ref="F54:J54" si="28">(F19-$B$60+$B$6*G53+$B$7*G54)/(1+F19)</f>
        <v>2.4012595168569958E-2</v>
      </c>
      <c r="G54" s="31">
        <f t="shared" si="28"/>
        <v>1.2636837310922853E-2</v>
      </c>
      <c r="H54" s="31">
        <f t="shared" si="28"/>
        <v>2.8003206378882837E-3</v>
      </c>
      <c r="I54" s="31">
        <f t="shared" si="28"/>
        <v>-1.953724188571909E-3</v>
      </c>
      <c r="J54" s="31">
        <f t="shared" si="28"/>
        <v>-4.0393068946991909E-3</v>
      </c>
      <c r="K54" s="31">
        <f t="shared" si="22"/>
        <v>-3.3992370129673336E-3</v>
      </c>
    </row>
    <row r="55" spans="1:11" ht="15.75" customHeight="1">
      <c r="A55" s="21">
        <v>2</v>
      </c>
      <c r="B55" s="14"/>
      <c r="C55" s="14"/>
      <c r="D55" s="31">
        <f>($B$6*E54+$B$7*E55)/(1+D20)</f>
        <v>2.3267577462089493E-2</v>
      </c>
      <c r="E55" s="31">
        <f t="shared" si="27"/>
        <v>1.1573585741838746E-2</v>
      </c>
      <c r="F55" s="31">
        <f t="shared" ref="F55:J55" si="29">(F20-$B$60+$B$6*G54+$B$7*G55)/(1+F20)</f>
        <v>2.5494710872674318E-3</v>
      </c>
      <c r="G55" s="31">
        <f t="shared" si="29"/>
        <v>-5.0510715777042185E-3</v>
      </c>
      <c r="H55" s="31">
        <f t="shared" si="29"/>
        <v>-1.1039322310264579E-2</v>
      </c>
      <c r="I55" s="31">
        <f t="shared" si="29"/>
        <v>-1.2183332540608091E-2</v>
      </c>
      <c r="J55" s="31">
        <f t="shared" si="29"/>
        <v>-1.0740220837508231E-2</v>
      </c>
      <c r="K55" s="31">
        <f t="shared" si="22"/>
        <v>-6.6817175257541401E-3</v>
      </c>
    </row>
    <row r="56" spans="1:11" ht="15.75" customHeight="1">
      <c r="A56" s="21">
        <v>1</v>
      </c>
      <c r="B56" s="14"/>
      <c r="C56" s="31">
        <f t="shared" ref="C56:D56" si="30">($B$6*D55+$B$7*D56)/(1+C21)</f>
        <v>1.3963053533040361E-2</v>
      </c>
      <c r="D56" s="31">
        <f t="shared" si="30"/>
        <v>5.5969107002918671E-3</v>
      </c>
      <c r="E56" s="31">
        <f t="shared" si="27"/>
        <v>0</v>
      </c>
      <c r="F56" s="31">
        <f t="shared" ref="F56:J56" si="31">(F21-$B$60+$B$6*G55+$B$7*G56)/(1+F21)</f>
        <v>-1.7380630647056614E-2</v>
      </c>
      <c r="G56" s="31">
        <f t="shared" si="31"/>
        <v>-2.1402584977566783E-2</v>
      </c>
      <c r="H56" s="31">
        <f t="shared" si="31"/>
        <v>-2.3778144721231829E-2</v>
      </c>
      <c r="I56" s="31">
        <f t="shared" si="31"/>
        <v>-2.156314506221315E-2</v>
      </c>
      <c r="J56" s="31">
        <f t="shared" si="31"/>
        <v>-1.6862232392892511E-2</v>
      </c>
      <c r="K56" s="31">
        <f t="shared" si="22"/>
        <v>-9.6703916444671901E-3</v>
      </c>
    </row>
    <row r="57" spans="1:11" ht="15.75" customHeight="1">
      <c r="A57" s="21">
        <v>0</v>
      </c>
      <c r="B57" s="31">
        <f t="shared" ref="B57:D57" si="32">($B$6*C56+$B$7*C57)/(1+B22)</f>
        <v>8.0965697159713756E-3</v>
      </c>
      <c r="C57" s="31">
        <f t="shared" si="32"/>
        <v>2.7158800818546393E-3</v>
      </c>
      <c r="D57" s="31">
        <f t="shared" si="32"/>
        <v>0</v>
      </c>
      <c r="E57" s="31">
        <f t="shared" si="27"/>
        <v>0</v>
      </c>
      <c r="F57" s="31">
        <f t="shared" ref="F57:J57" si="33">(F22-$B$60+$B$6*G56+$B$7*G57)/(1+F22)</f>
        <v>-3.5843450700770586E-2</v>
      </c>
      <c r="G57" s="31">
        <f t="shared" si="33"/>
        <v>-3.6488984082155888E-2</v>
      </c>
      <c r="H57" s="31">
        <f t="shared" si="33"/>
        <v>-3.548526285820456E-2</v>
      </c>
      <c r="I57" s="31">
        <f t="shared" si="33"/>
        <v>-3.0153241030831102E-2</v>
      </c>
      <c r="J57" s="31">
        <f t="shared" si="33"/>
        <v>-2.2450374382627536E-2</v>
      </c>
      <c r="K57" s="31">
        <f t="shared" si="22"/>
        <v>-1.2389990035318675E-2</v>
      </c>
    </row>
    <row r="58" spans="1:11" ht="15.75" customHeight="1">
      <c r="A58" s="32"/>
      <c r="B58" s="22">
        <v>0</v>
      </c>
      <c r="C58" s="22">
        <v>1</v>
      </c>
      <c r="D58" s="22">
        <v>2</v>
      </c>
      <c r="E58" s="33">
        <v>3</v>
      </c>
      <c r="F58" s="22">
        <v>4</v>
      </c>
      <c r="G58" s="22">
        <v>5</v>
      </c>
      <c r="H58" s="22">
        <v>6</v>
      </c>
      <c r="I58" s="22">
        <v>7</v>
      </c>
      <c r="J58" s="22">
        <v>8</v>
      </c>
      <c r="K58" s="33">
        <v>9</v>
      </c>
    </row>
    <row r="60" spans="1:11" ht="15.75" customHeight="1">
      <c r="A60" s="34" t="s">
        <v>19</v>
      </c>
      <c r="B60" s="35">
        <v>3.9E-2</v>
      </c>
      <c r="C60" s="38" t="s">
        <v>20</v>
      </c>
      <c r="D60" s="39"/>
      <c r="E60" s="39"/>
      <c r="F60" s="39"/>
      <c r="G60" s="39"/>
    </row>
    <row r="61" spans="1:11" ht="15.75" customHeight="1">
      <c r="A61" s="34" t="s">
        <v>21</v>
      </c>
      <c r="B61" s="6">
        <v>3</v>
      </c>
      <c r="C61" s="14"/>
      <c r="D61" s="14"/>
      <c r="E61" s="14"/>
      <c r="F61" s="14"/>
      <c r="G61" s="14"/>
    </row>
    <row r="62" spans="1:11" ht="15.75" customHeight="1">
      <c r="A62" s="34" t="s">
        <v>22</v>
      </c>
      <c r="B62" s="6">
        <v>10</v>
      </c>
      <c r="C62" s="14"/>
      <c r="D62" s="14"/>
      <c r="E62" s="14"/>
      <c r="F62" s="14"/>
      <c r="G62" s="14"/>
    </row>
    <row r="63" spans="1:11" ht="15.75" customHeight="1">
      <c r="A63" s="34" t="s">
        <v>23</v>
      </c>
      <c r="B63" s="6">
        <v>0</v>
      </c>
      <c r="C63" s="14"/>
      <c r="D63" s="14"/>
      <c r="E63" s="14"/>
      <c r="F63" s="14"/>
      <c r="G63" s="14"/>
    </row>
    <row r="64" spans="1:11" ht="15.75" customHeight="1">
      <c r="A64" s="34" t="s">
        <v>24</v>
      </c>
      <c r="B64" s="6">
        <v>1000000</v>
      </c>
      <c r="C64" s="14"/>
      <c r="D64" s="14"/>
      <c r="E64" s="14"/>
      <c r="F64" s="14"/>
      <c r="G64" s="14"/>
    </row>
    <row r="65" spans="1:7" ht="15.75" customHeight="1">
      <c r="A65" s="36" t="s">
        <v>25</v>
      </c>
      <c r="B65" s="37">
        <f>B64*B57</f>
        <v>8096.5697159713754</v>
      </c>
      <c r="C65" s="14"/>
      <c r="D65" s="14"/>
      <c r="E65" s="14"/>
      <c r="F65" s="14"/>
      <c r="G65" s="14"/>
    </row>
    <row r="66" spans="1:7" ht="15.75" customHeight="1">
      <c r="A66" s="14"/>
      <c r="B66" s="14"/>
      <c r="C66" s="14"/>
      <c r="D66" s="14"/>
      <c r="E66" s="14"/>
      <c r="F66" s="14"/>
      <c r="G66" s="14"/>
    </row>
  </sheetData>
  <mergeCells count="1">
    <mergeCell ref="C60:G6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6"/>
  <sheetViews>
    <sheetView workbookViewId="0"/>
  </sheetViews>
  <sheetFormatPr baseColWidth="10" defaultColWidth="14.5" defaultRowHeight="15.75" customHeight="1" x14ac:dyDescent="0"/>
  <sheetData>
    <row r="1" spans="1:10" ht="15.75" customHeight="1">
      <c r="A1" s="1" t="s">
        <v>0</v>
      </c>
      <c r="D1" s="1" t="s">
        <v>2</v>
      </c>
      <c r="J1" s="3">
        <v>1</v>
      </c>
    </row>
    <row r="2" spans="1:10" ht="15.75" customHeight="1">
      <c r="A2" s="7">
        <f>MIN(Sheet1!C44)</f>
        <v>4.3464535868227503E-20</v>
      </c>
    </row>
    <row r="3" spans="1:10" ht="15.75" customHeight="1">
      <c r="A3" t="e">
        <f>Sheet1!B4:L4</f>
        <v>#VALUE!</v>
      </c>
    </row>
    <row r="4" spans="1:10" ht="15.75" customHeight="1">
      <c r="A4" s="1" t="s">
        <v>5</v>
      </c>
    </row>
    <row r="6" spans="1:10" ht="15.75" customHeight="1">
      <c r="A6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__Solver__</vt:lpstr>
      <vt:lpstr>__Solver___conflict1918923654</vt:lpstr>
      <vt:lpstr>__Solver___conflict814400266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</cp:lastModifiedBy>
  <dcterms:modified xsi:type="dcterms:W3CDTF">2018-12-05T13:48:43Z</dcterms:modified>
</cp:coreProperties>
</file>