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fdaad49a584dda0/Solar docs/"/>
    </mc:Choice>
  </mc:AlternateContent>
  <xr:revisionPtr revIDLastSave="9" documentId="8_{0B44D8B9-3C0E-4F88-92FB-508DCAEB8A9B}" xr6:coauthVersionLast="47" xr6:coauthVersionMax="47" xr10:uidLastSave="{C9426298-2E78-4886-965F-77946A7FEAC7}"/>
  <bookViews>
    <workbookView xWindow="-110" yWindow="-110" windowWidth="19420" windowHeight="10300" xr2:uid="{00000000-000D-0000-FFFF-FFFF00000000}"/>
  </bookViews>
  <sheets>
    <sheet name="Solar Quotation" sheetId="1" r:id="rId1"/>
    <sheet name="PanelPriceTable" sheetId="2" r:id="rId2"/>
    <sheet name="InverterPriceTable" sheetId="3" r:id="rId3"/>
    <sheet name="BatteryPriceTab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V2" i="1"/>
  <c r="S2" i="1"/>
  <c r="P2" i="1"/>
  <c r="D2" i="1"/>
  <c r="N2" i="1" s="1"/>
  <c r="M2" i="1"/>
  <c r="K2" i="1"/>
  <c r="H2" i="1"/>
  <c r="R2" i="1" l="1"/>
  <c r="Q2" i="1"/>
  <c r="E2" i="1"/>
  <c r="O2" i="1"/>
  <c r="I2" i="1"/>
</calcChain>
</file>

<file path=xl/sharedStrings.xml><?xml version="1.0" encoding="utf-8"?>
<sst xmlns="http://schemas.openxmlformats.org/spreadsheetml/2006/main" count="52" uniqueCount="45">
  <si>
    <t>House Size (sqft)</t>
  </si>
  <si>
    <t>Recommended System (kW)</t>
  </si>
  <si>
    <t>Required Roof Size (sqft)</t>
  </si>
  <si>
    <t>Panel Brand</t>
  </si>
  <si>
    <t>Panel Price (₹/W)</t>
  </si>
  <si>
    <t>Panel Cost (₹)</t>
  </si>
  <si>
    <t>Inverter Brand</t>
  </si>
  <si>
    <t>Inverter Cost (₹)</t>
  </si>
  <si>
    <t>Battery Brand</t>
  </si>
  <si>
    <t>Battery Price (₹/kWh)</t>
  </si>
  <si>
    <t>Battery Cost (₹)</t>
  </si>
  <si>
    <t>BOS (₹)</t>
  </si>
  <si>
    <t>Total Cost (₹)</t>
  </si>
  <si>
    <t>Central Subsidy (₹)</t>
  </si>
  <si>
    <t>State Subsidy (₹)</t>
  </si>
  <si>
    <t>Net Payable (₹)</t>
  </si>
  <si>
    <t>Avg Monthly Bill (₹)</t>
  </si>
  <si>
    <t>Estimated Monthly Savings (₹)</t>
  </si>
  <si>
    <t>Annual Savings (₹)</t>
  </si>
  <si>
    <t>Payback Period (Years)</t>
  </si>
  <si>
    <t>ROI (%)</t>
  </si>
  <si>
    <t>Brand</t>
  </si>
  <si>
    <t>PricePerW</t>
  </si>
  <si>
    <t>Adani</t>
  </si>
  <si>
    <t>Tata</t>
  </si>
  <si>
    <t>Waaree</t>
  </si>
  <si>
    <t>Vikram</t>
  </si>
  <si>
    <t>Loom</t>
  </si>
  <si>
    <t>Bluebird</t>
  </si>
  <si>
    <t>Goldi</t>
  </si>
  <si>
    <t>Price</t>
  </si>
  <si>
    <t>Luminous</t>
  </si>
  <si>
    <t>Microtek</t>
  </si>
  <si>
    <t>Su-Kam</t>
  </si>
  <si>
    <t>GoodWe</t>
  </si>
  <si>
    <t>SMA</t>
  </si>
  <si>
    <t>Livguard</t>
  </si>
  <si>
    <t>Delta</t>
  </si>
  <si>
    <t>PricePerkWh</t>
  </si>
  <si>
    <t>Exide</t>
  </si>
  <si>
    <t>Amaron</t>
  </si>
  <si>
    <t>system Type</t>
  </si>
  <si>
    <t>Electrcity Bill</t>
  </si>
  <si>
    <t>Per unit tarrif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</si>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</sst>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M1" workbookViewId="0">
      <selection activeCell="R10" sqref="R10"/>
    </sheetView>
  </sheetViews>
  <sheetFormatPr defaultRowHeight="14.5" x14ac:dyDescent="0.35"/>
  <cols>
    <col min="3" max="3" width="9.90625" customWidth="1"/>
    <col min="4" max="4" width="15.90625" customWidth="1"/>
    <col min="5" max="5" width="12.1796875" customWidth="1"/>
    <col min="6" max="6" width="10.81640625" bestFit="1" customWidth="1"/>
    <col min="7" max="7" width="11.1796875" bestFit="1" customWidth="1"/>
    <col min="8" max="8" width="10" customWidth="1"/>
    <col min="9" max="9" width="9.453125" customWidth="1"/>
    <col min="10" max="10" width="8.1796875" customWidth="1"/>
    <col min="11" max="11" width="11.453125" customWidth="1"/>
    <col min="12" max="12" width="12.26953125" bestFit="1" customWidth="1"/>
    <col min="13" max="13" width="11.36328125" customWidth="1"/>
    <col min="14" max="14" width="13.7265625" bestFit="1" customWidth="1"/>
    <col min="15" max="15" width="6.90625" bestFit="1" customWidth="1"/>
    <col min="16" max="16" width="11.81640625" bestFit="1" customWidth="1"/>
    <col min="17" max="17" width="16.453125" bestFit="1" customWidth="1"/>
    <col min="18" max="18" width="14.6328125" bestFit="1" customWidth="1"/>
    <col min="19" max="19" width="13.453125" bestFit="1" customWidth="1"/>
    <col min="20" max="20" width="17.08984375" bestFit="1" customWidth="1"/>
    <col min="21" max="21" width="16.54296875" customWidth="1"/>
    <col min="22" max="22" width="16.08984375" bestFit="1" customWidth="1"/>
    <col min="23" max="23" width="19.81640625" bestFit="1" customWidth="1"/>
    <col min="24" max="24" width="7.90625" bestFit="1" customWidth="1"/>
  </cols>
  <sheetData>
    <row r="1" spans="1:24" s="1" customFormat="1" ht="43.5" x14ac:dyDescent="0.35">
      <c r="A1" s="3" t="s">
        <v>42</v>
      </c>
      <c r="B1" s="3" t="s">
        <v>43</v>
      </c>
      <c r="C1" s="4" t="s">
        <v>0</v>
      </c>
      <c r="D1" s="3" t="s">
        <v>1</v>
      </c>
      <c r="E1" s="3" t="s">
        <v>2</v>
      </c>
      <c r="F1" s="4" t="s">
        <v>41</v>
      </c>
      <c r="G1" s="4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</v>
      </c>
      <c r="M1" s="3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3" t="s">
        <v>17</v>
      </c>
      <c r="V1" s="4" t="s">
        <v>18</v>
      </c>
      <c r="W1" s="4" t="s">
        <v>19</v>
      </c>
      <c r="X1" s="4" t="s">
        <v>20</v>
      </c>
    </row>
    <row r="2" spans="1:24" x14ac:dyDescent="0.35">
      <c r="A2" s="2">
        <v>4000</v>
      </c>
      <c r="B2" s="2">
        <v>7.5</v>
      </c>
      <c r="C2" s="2">
        <v>1500</v>
      </c>
      <c r="D2" s="5">
        <f>CEILING(A2/B2/120, 1)</f>
        <v>5</v>
      </c>
      <c r="E2" s="2">
        <f>D2*100</f>
        <v>500</v>
      </c>
      <c r="F2" s="2" t="s">
        <v>44</v>
      </c>
      <c r="G2" s="2" t="s">
        <v>23</v>
      </c>
      <c r="H2" s="2">
        <f>VLOOKUP(G2, PanelPriceTable!A:B, 2, FALSE)</f>
        <v>27</v>
      </c>
      <c r="I2" s="2">
        <f>D2*1000*H2</f>
        <v>135000</v>
      </c>
      <c r="J2" s="2" t="s">
        <v>33</v>
      </c>
      <c r="K2" s="2">
        <f>VLOOKUP(J2, InverterPriceTable!A:B, 2, FALSE)</f>
        <v>32000</v>
      </c>
      <c r="L2" s="2" t="s">
        <v>40</v>
      </c>
      <c r="M2" s="2">
        <f>VLOOKUP(L2,BatteryPriceTable!A:B,2,FALSE)</f>
        <v>11500</v>
      </c>
      <c r="N2" s="2">
        <f>IF(OR(F2="Off Grid",F2="Hybrid"),D2*2*M2,0)</f>
        <v>115000</v>
      </c>
      <c r="O2" s="2">
        <f>D2*10000</f>
        <v>50000</v>
      </c>
      <c r="P2" s="2">
        <f>I2+K2+N2+O2</f>
        <v>332000</v>
      </c>
      <c r="Q2" s="2">
        <f>IF(D2&lt;=2,D2*30000,78000)</f>
        <v>78000</v>
      </c>
      <c r="R2" s="2">
        <f>MIN(D2*15000,30000)</f>
        <v>30000</v>
      </c>
      <c r="S2" s="2">
        <f>P2-(Q2+R2)</f>
        <v>224000</v>
      </c>
      <c r="T2" s="2">
        <v>3000</v>
      </c>
      <c r="U2" s="2"/>
      <c r="V2" s="2">
        <f>T2*12</f>
        <v>36000</v>
      </c>
      <c r="W2" s="2">
        <f>S2/V2</f>
        <v>6.2222222222222223</v>
      </c>
      <c r="X2" s="2">
        <f>(V2/S2)*100</f>
        <v>16.071428571428573</v>
      </c>
    </row>
  </sheetData>
  <dataValidations count="5">
    <dataValidation type="list" allowBlank="1" showInputMessage="1" showErrorMessage="1" sqref="E2" xr:uid="{00000000-0002-0000-0000-000000000000}">
      <formula1>"On-Grid,Off-Grid,Hybrid"</formula1>
    </dataValidation>
    <dataValidation type="list" allowBlank="1" showInputMessage="1" showErrorMessage="1" sqref="G2" xr:uid="{00000000-0002-0000-0000-000001000000}">
      <formula1>"Adani,Tata,Waaree,Vikram,Loom,Bluebird,Goldi"</formula1>
    </dataValidation>
    <dataValidation type="list" allowBlank="1" showInputMessage="1" showErrorMessage="1" sqref="I2" xr:uid="{00000000-0002-0000-0000-000002000000}">
      <formula1>"Luminous,Microtek,Su-Kam,GoodWe,SMA,Livguard,Delta"</formula1>
    </dataValidation>
    <dataValidation type="list" allowBlank="1" showInputMessage="1" showErrorMessage="1" sqref="L2" xr:uid="{00000000-0002-0000-0000-000003000000}">
      <formula1>"Luminous,Exide,Amaron,Livguard"</formula1>
    </dataValidation>
    <dataValidation type="list" allowBlank="1" showInputMessage="1" showErrorMessage="1" sqref="F2" xr:uid="{777C2017-55DD-4E68-81C3-2AEEE3A2C205}">
      <formula1>"On- Grid, Off Grid, Hybrid"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AE165C-B6EA-40A0-BFDD-1BA58D46EA03}">
          <x14:formula1>
            <xm:f>InverterPriceTable!$A$2:$A$8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4.5" x14ac:dyDescent="0.35"/>
  <sheetData>
    <row r="1" spans="1:2" x14ac:dyDescent="0.35">
      <c r="A1" t="s">
        <v>21</v>
      </c>
      <c r="B1" t="s">
        <v>22</v>
      </c>
    </row>
    <row r="2" spans="1:2" x14ac:dyDescent="0.35">
      <c r="A2" t="s">
        <v>23</v>
      </c>
      <c r="B2">
        <v>27</v>
      </c>
    </row>
    <row r="3" spans="1:2" x14ac:dyDescent="0.35">
      <c r="A3" t="s">
        <v>24</v>
      </c>
      <c r="B3">
        <v>30</v>
      </c>
    </row>
    <row r="4" spans="1:2" x14ac:dyDescent="0.35">
      <c r="A4" t="s">
        <v>25</v>
      </c>
      <c r="B4">
        <v>26</v>
      </c>
    </row>
    <row r="5" spans="1:2" x14ac:dyDescent="0.35">
      <c r="A5" t="s">
        <v>26</v>
      </c>
      <c r="B5">
        <v>26</v>
      </c>
    </row>
    <row r="6" spans="1:2" x14ac:dyDescent="0.35">
      <c r="A6" t="s">
        <v>27</v>
      </c>
      <c r="B6">
        <v>25</v>
      </c>
    </row>
    <row r="7" spans="1:2" x14ac:dyDescent="0.35">
      <c r="A7" t="s">
        <v>28</v>
      </c>
      <c r="B7">
        <v>24</v>
      </c>
    </row>
    <row r="8" spans="1:2" x14ac:dyDescent="0.35">
      <c r="A8" t="s">
        <v>29</v>
      </c>
      <c r="B8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2" sqref="A2:A8"/>
    </sheetView>
  </sheetViews>
  <sheetFormatPr defaultRowHeight="14.5" x14ac:dyDescent="0.35"/>
  <sheetData>
    <row r="1" spans="1:2" x14ac:dyDescent="0.35">
      <c r="A1" t="s">
        <v>21</v>
      </c>
      <c r="B1" t="s">
        <v>30</v>
      </c>
    </row>
    <row r="2" spans="1:2" x14ac:dyDescent="0.35">
      <c r="A2" t="s">
        <v>31</v>
      </c>
      <c r="B2">
        <v>30000</v>
      </c>
    </row>
    <row r="3" spans="1:2" x14ac:dyDescent="0.35">
      <c r="A3" t="s">
        <v>32</v>
      </c>
      <c r="B3">
        <v>28000</v>
      </c>
    </row>
    <row r="4" spans="1:2" x14ac:dyDescent="0.35">
      <c r="A4" t="s">
        <v>33</v>
      </c>
      <c r="B4">
        <v>32000</v>
      </c>
    </row>
    <row r="5" spans="1:2" x14ac:dyDescent="0.35">
      <c r="A5" t="s">
        <v>34</v>
      </c>
      <c r="B5">
        <v>35000</v>
      </c>
    </row>
    <row r="6" spans="1:2" x14ac:dyDescent="0.35">
      <c r="A6" t="s">
        <v>35</v>
      </c>
      <c r="B6">
        <v>40000</v>
      </c>
    </row>
    <row r="7" spans="1:2" x14ac:dyDescent="0.35">
      <c r="A7" t="s">
        <v>36</v>
      </c>
      <c r="B7">
        <v>30000</v>
      </c>
    </row>
    <row r="8" spans="1:2" x14ac:dyDescent="0.35">
      <c r="A8" t="s">
        <v>37</v>
      </c>
      <c r="B8">
        <v>38000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sqref="A1:XFD1048576"/>
    </sheetView>
  </sheetViews>
  <sheetFormatPr defaultRowHeight="14.5" x14ac:dyDescent="0.35"/>
  <sheetData>
    <row r="1" spans="1:2" x14ac:dyDescent="0.35">
      <c r="A1" t="s">
        <v>21</v>
      </c>
      <c r="B1" t="s">
        <v>38</v>
      </c>
    </row>
    <row r="2" spans="1:2" x14ac:dyDescent="0.35">
      <c r="A2" t="s">
        <v>31</v>
      </c>
      <c r="B2">
        <v>12000</v>
      </c>
    </row>
    <row r="3" spans="1:2" x14ac:dyDescent="0.35">
      <c r="A3" t="s">
        <v>39</v>
      </c>
      <c r="B3">
        <v>11000</v>
      </c>
    </row>
    <row r="4" spans="1:2" x14ac:dyDescent="0.35">
      <c r="A4" t="s">
        <v>40</v>
      </c>
      <c r="B4">
        <v>11500</v>
      </c>
    </row>
    <row r="5" spans="1:2" x14ac:dyDescent="0.35">
      <c r="A5" t="s">
        <v>36</v>
      </c>
      <c r="B5">
        <v>12500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 Quotation</vt:lpstr>
      <vt:lpstr>PanelPriceTable</vt:lpstr>
      <vt:lpstr>InverterPriceTable</vt:lpstr>
      <vt:lpstr>BatteryPriceTable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saurabh singh</cp:lastModifiedBy>
  <dcterms:created xsi:type="dcterms:W3CDTF">2025-09-03T14:04:56Z</dcterms:created>
  <dcterms:modified xsi:type="dcterms:W3CDTF">2025-09-03T15:08:14Z</dcterms:modified>
</cp:coreProperties>
</file>