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F3" i="2"/>
  <c r="F4" i="2"/>
  <c r="F5" i="2"/>
  <c r="F6" i="2"/>
  <c r="F7" i="2"/>
  <c r="F8" i="2"/>
  <c r="F2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2" i="1"/>
  <c r="Q3" i="1"/>
  <c r="R3" i="1" s="1"/>
  <c r="S3" i="1" s="1"/>
  <c r="Q4" i="1"/>
  <c r="R4" i="1" s="1"/>
  <c r="S4" i="1" s="1"/>
  <c r="T4" i="1" s="1"/>
  <c r="U4" i="1" s="1"/>
  <c r="V4" i="1" s="1"/>
  <c r="W4" i="1" s="1"/>
  <c r="X4" i="1" s="1"/>
  <c r="Z4" i="1" s="1"/>
  <c r="Q5" i="1"/>
  <c r="R5" i="1" s="1"/>
  <c r="S5" i="1" s="1"/>
  <c r="T5" i="1" s="1"/>
  <c r="U5" i="1" s="1"/>
  <c r="V5" i="1" s="1"/>
  <c r="W5" i="1" s="1"/>
  <c r="Q6" i="1"/>
  <c r="R6" i="1" s="1"/>
  <c r="S6" i="1" s="1"/>
  <c r="Q7" i="1"/>
  <c r="R7" i="1" s="1"/>
  <c r="S7" i="1" s="1"/>
  <c r="Q8" i="1"/>
  <c r="R8" i="1" s="1"/>
  <c r="S8" i="1" s="1"/>
  <c r="T8" i="1" s="1"/>
  <c r="U8" i="1" s="1"/>
  <c r="V8" i="1" s="1"/>
  <c r="W8" i="1" s="1"/>
  <c r="Q9" i="1"/>
  <c r="R9" i="1" s="1"/>
  <c r="S9" i="1" s="1"/>
  <c r="Q10" i="1"/>
  <c r="R10" i="1" s="1"/>
  <c r="S10" i="1" s="1"/>
  <c r="T10" i="1" s="1"/>
  <c r="U10" i="1" s="1"/>
  <c r="V10" i="1" s="1"/>
  <c r="W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T14" i="1" s="1"/>
  <c r="U14" i="1" s="1"/>
  <c r="V14" i="1" s="1"/>
  <c r="W14" i="1" s="1"/>
  <c r="Q15" i="1"/>
  <c r="R15" i="1" s="1"/>
  <c r="S15" i="1" s="1"/>
  <c r="Q16" i="1"/>
  <c r="R16" i="1" s="1"/>
  <c r="S16" i="1" s="1"/>
  <c r="T16" i="1" s="1"/>
  <c r="U16" i="1" s="1"/>
  <c r="V16" i="1" s="1"/>
  <c r="W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T21" i="1" s="1"/>
  <c r="U21" i="1" s="1"/>
  <c r="V21" i="1" s="1"/>
  <c r="W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T25" i="1" s="1"/>
  <c r="U25" i="1" s="1"/>
  <c r="V25" i="1" s="1"/>
  <c r="W25" i="1" s="1"/>
  <c r="X25" i="1" s="1"/>
  <c r="Z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T29" i="1" s="1"/>
  <c r="U29" i="1" s="1"/>
  <c r="V29" i="1" s="1"/>
  <c r="W29" i="1" s="1"/>
  <c r="Q30" i="1"/>
  <c r="R30" i="1" s="1"/>
  <c r="S30" i="1" s="1"/>
  <c r="Q31" i="1"/>
  <c r="R31" i="1" s="1"/>
  <c r="S31" i="1" s="1"/>
  <c r="Q32" i="1"/>
  <c r="R32" i="1" s="1"/>
  <c r="S32" i="1" s="1"/>
  <c r="T32" i="1" s="1"/>
  <c r="U32" i="1" s="1"/>
  <c r="V32" i="1" s="1"/>
  <c r="W32" i="1" s="1"/>
  <c r="Q33" i="1"/>
  <c r="R33" i="1" s="1"/>
  <c r="S33" i="1" s="1"/>
  <c r="Q34" i="1"/>
  <c r="R34" i="1" s="1"/>
  <c r="S34" i="1" s="1"/>
  <c r="T34" i="1" s="1"/>
  <c r="U34" i="1" s="1"/>
  <c r="V34" i="1" s="1"/>
  <c r="W34" i="1" s="1"/>
  <c r="Q35" i="1"/>
  <c r="R35" i="1" s="1"/>
  <c r="S35" i="1" s="1"/>
  <c r="Q36" i="1"/>
  <c r="R36" i="1" s="1"/>
  <c r="S36" i="1" s="1"/>
  <c r="T36" i="1" s="1"/>
  <c r="U36" i="1" s="1"/>
  <c r="V36" i="1" s="1"/>
  <c r="W36" i="1" s="1"/>
  <c r="X36" i="1" s="1"/>
  <c r="Z36" i="1" s="1"/>
  <c r="Q37" i="1"/>
  <c r="R37" i="1" s="1"/>
  <c r="S37" i="1" s="1"/>
  <c r="T37" i="1" s="1"/>
  <c r="U37" i="1" s="1"/>
  <c r="V37" i="1" s="1"/>
  <c r="W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T42" i="1" s="1"/>
  <c r="U42" i="1" s="1"/>
  <c r="V42" i="1" s="1"/>
  <c r="W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T50" i="1" s="1"/>
  <c r="U50" i="1" s="1"/>
  <c r="V50" i="1" s="1"/>
  <c r="W50" i="1" s="1"/>
  <c r="Q51" i="1"/>
  <c r="R51" i="1" s="1"/>
  <c r="S51" i="1" s="1"/>
  <c r="Q52" i="1"/>
  <c r="R52" i="1" s="1"/>
  <c r="S52" i="1" s="1"/>
  <c r="T52" i="1" s="1"/>
  <c r="U52" i="1" s="1"/>
  <c r="V52" i="1" s="1"/>
  <c r="W52" i="1" s="1"/>
  <c r="Q53" i="1"/>
  <c r="R53" i="1" s="1"/>
  <c r="S53" i="1" s="1"/>
  <c r="T53" i="1" s="1"/>
  <c r="U53" i="1" s="1"/>
  <c r="V53" i="1" s="1"/>
  <c r="W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T57" i="1" s="1"/>
  <c r="U57" i="1" s="1"/>
  <c r="V57" i="1" s="1"/>
  <c r="W57" i="1" s="1"/>
  <c r="X57" i="1" s="1"/>
  <c r="Z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T61" i="1" s="1"/>
  <c r="U61" i="1" s="1"/>
  <c r="V61" i="1" s="1"/>
  <c r="W61" i="1" s="1"/>
  <c r="Q62" i="1"/>
  <c r="R62" i="1" s="1"/>
  <c r="S62" i="1" s="1"/>
  <c r="Q63" i="1"/>
  <c r="R63" i="1" s="1"/>
  <c r="S63" i="1" s="1"/>
  <c r="Q64" i="1"/>
  <c r="R64" i="1" s="1"/>
  <c r="S64" i="1" s="1"/>
  <c r="T64" i="1" s="1"/>
  <c r="U64" i="1" s="1"/>
  <c r="V64" i="1" s="1"/>
  <c r="W64" i="1" s="1"/>
  <c r="Q65" i="1"/>
  <c r="R65" i="1" s="1"/>
  <c r="S65" i="1" s="1"/>
  <c r="Q66" i="1"/>
  <c r="R66" i="1" s="1"/>
  <c r="S66" i="1" s="1"/>
  <c r="Q67" i="1"/>
  <c r="R67" i="1" s="1"/>
  <c r="S6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6" i="1"/>
  <c r="K5" i="1"/>
  <c r="K4" i="1"/>
  <c r="K3" i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N47" i="1" s="1"/>
  <c r="H48" i="1"/>
  <c r="N48" i="1" s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H55" i="1"/>
  <c r="N55" i="1" s="1"/>
  <c r="H56" i="1"/>
  <c r="N56" i="1" s="1"/>
  <c r="H57" i="1"/>
  <c r="N57" i="1" s="1"/>
  <c r="H58" i="1"/>
  <c r="N58" i="1" s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H66" i="1"/>
  <c r="N66" i="1" s="1"/>
  <c r="H67" i="1"/>
  <c r="N67" i="1" s="1"/>
  <c r="T66" i="1" l="1"/>
  <c r="U66" i="1" s="1"/>
  <c r="V66" i="1" s="1"/>
  <c r="W66" i="1" s="1"/>
  <c r="X66" i="1" s="1"/>
  <c r="Z66" i="1" s="1"/>
  <c r="AB66" i="1" s="1"/>
  <c r="AC66" i="1" s="1"/>
  <c r="AD66" i="1" s="1"/>
  <c r="AE66" i="1" s="1"/>
  <c r="AH66" i="1" s="1"/>
  <c r="T46" i="1"/>
  <c r="U46" i="1" s="1"/>
  <c r="V46" i="1" s="1"/>
  <c r="W46" i="1" s="1"/>
  <c r="X46" i="1" s="1"/>
  <c r="Z46" i="1" s="1"/>
  <c r="AB46" i="1" s="1"/>
  <c r="AC46" i="1" s="1"/>
  <c r="AD46" i="1" s="1"/>
  <c r="AE46" i="1" s="1"/>
  <c r="AH46" i="1" s="1"/>
  <c r="T30" i="1"/>
  <c r="U30" i="1" s="1"/>
  <c r="V30" i="1" s="1"/>
  <c r="W30" i="1" s="1"/>
  <c r="X30" i="1" s="1"/>
  <c r="Z30" i="1" s="1"/>
  <c r="AB30" i="1" s="1"/>
  <c r="AC30" i="1" s="1"/>
  <c r="AD30" i="1" s="1"/>
  <c r="AE30" i="1" s="1"/>
  <c r="AH30" i="1" s="1"/>
  <c r="T18" i="1"/>
  <c r="U18" i="1" s="1"/>
  <c r="V18" i="1" s="1"/>
  <c r="W18" i="1" s="1"/>
  <c r="X18" i="1" s="1"/>
  <c r="Z18" i="1" s="1"/>
  <c r="AB18" i="1" s="1"/>
  <c r="AC18" i="1" s="1"/>
  <c r="AD18" i="1" s="1"/>
  <c r="AE18" i="1" s="1"/>
  <c r="AH18" i="1" s="1"/>
  <c r="T67" i="1"/>
  <c r="U67" i="1" s="1"/>
  <c r="V67" i="1" s="1"/>
  <c r="W67" i="1" s="1"/>
  <c r="X67" i="1" s="1"/>
  <c r="Z67" i="1" s="1"/>
  <c r="AB67" i="1" s="1"/>
  <c r="AC67" i="1" s="1"/>
  <c r="AD67" i="1" s="1"/>
  <c r="AE67" i="1" s="1"/>
  <c r="AH67" i="1" s="1"/>
  <c r="T35" i="1"/>
  <c r="U35" i="1" s="1"/>
  <c r="V35" i="1" s="1"/>
  <c r="W35" i="1" s="1"/>
  <c r="X35" i="1" s="1"/>
  <c r="Z35" i="1" s="1"/>
  <c r="AB35" i="1" s="1"/>
  <c r="AC35" i="1" s="1"/>
  <c r="AD35" i="1" s="1"/>
  <c r="AE35" i="1" s="1"/>
  <c r="AH35" i="1" s="1"/>
  <c r="T19" i="1"/>
  <c r="U19" i="1" s="1"/>
  <c r="V19" i="1" s="1"/>
  <c r="W19" i="1" s="1"/>
  <c r="X19" i="1" s="1"/>
  <c r="Z19" i="1" s="1"/>
  <c r="AB19" i="1" s="1"/>
  <c r="AC19" i="1" s="1"/>
  <c r="AD19" i="1" s="1"/>
  <c r="AE19" i="1" s="1"/>
  <c r="AH19" i="1" s="1"/>
  <c r="T3" i="1"/>
  <c r="U3" i="1" s="1"/>
  <c r="V3" i="1" s="1"/>
  <c r="W3" i="1" s="1"/>
  <c r="X3" i="1" s="1"/>
  <c r="Z3" i="1" s="1"/>
  <c r="AB3" i="1" s="1"/>
  <c r="AC3" i="1" s="1"/>
  <c r="AD3" i="1" s="1"/>
  <c r="AE3" i="1" s="1"/>
  <c r="AH3" i="1" s="1"/>
  <c r="T45" i="1"/>
  <c r="U45" i="1" s="1"/>
  <c r="V45" i="1" s="1"/>
  <c r="W45" i="1" s="1"/>
  <c r="X45" i="1" s="1"/>
  <c r="Z45" i="1" s="1"/>
  <c r="AB45" i="1" s="1"/>
  <c r="AC45" i="1" s="1"/>
  <c r="AD45" i="1" s="1"/>
  <c r="AE45" i="1" s="1"/>
  <c r="AH45" i="1" s="1"/>
  <c r="T13" i="1"/>
  <c r="U13" i="1" s="1"/>
  <c r="V13" i="1" s="1"/>
  <c r="W13" i="1" s="1"/>
  <c r="X13" i="1" s="1"/>
  <c r="Z13" i="1" s="1"/>
  <c r="AB13" i="1" s="1"/>
  <c r="AC13" i="1" s="1"/>
  <c r="AD13" i="1" s="1"/>
  <c r="AE13" i="1" s="1"/>
  <c r="AH13" i="1" s="1"/>
  <c r="T56" i="1"/>
  <c r="U56" i="1" s="1"/>
  <c r="V56" i="1" s="1"/>
  <c r="W56" i="1" s="1"/>
  <c r="X56" i="1" s="1"/>
  <c r="Z56" i="1" s="1"/>
  <c r="AB56" i="1" s="1"/>
  <c r="AC56" i="1" s="1"/>
  <c r="AD56" i="1" s="1"/>
  <c r="AE56" i="1" s="1"/>
  <c r="AH56" i="1" s="1"/>
  <c r="T40" i="1"/>
  <c r="U40" i="1" s="1"/>
  <c r="V40" i="1" s="1"/>
  <c r="W40" i="1" s="1"/>
  <c r="X40" i="1" s="1"/>
  <c r="Z40" i="1" s="1"/>
  <c r="AB40" i="1" s="1"/>
  <c r="AC40" i="1" s="1"/>
  <c r="AD40" i="1" s="1"/>
  <c r="AE40" i="1" s="1"/>
  <c r="AH40" i="1" s="1"/>
  <c r="T24" i="1"/>
  <c r="U24" i="1" s="1"/>
  <c r="V24" i="1" s="1"/>
  <c r="W24" i="1" s="1"/>
  <c r="X24" i="1" s="1"/>
  <c r="Z24" i="1" s="1"/>
  <c r="AB24" i="1" s="1"/>
  <c r="AC24" i="1" s="1"/>
  <c r="AD24" i="1" s="1"/>
  <c r="AE24" i="1" s="1"/>
  <c r="AH24" i="1" s="1"/>
  <c r="T47" i="1"/>
  <c r="U47" i="1" s="1"/>
  <c r="V47" i="1" s="1"/>
  <c r="W47" i="1" s="1"/>
  <c r="X47" i="1" s="1"/>
  <c r="Z47" i="1" s="1"/>
  <c r="AB47" i="1" s="1"/>
  <c r="AC47" i="1" s="1"/>
  <c r="AD47" i="1" s="1"/>
  <c r="AE47" i="1" s="1"/>
  <c r="AH47" i="1" s="1"/>
  <c r="T15" i="1"/>
  <c r="U15" i="1" s="1"/>
  <c r="V15" i="1" s="1"/>
  <c r="W15" i="1" s="1"/>
  <c r="X15" i="1" s="1"/>
  <c r="Z15" i="1" s="1"/>
  <c r="AB15" i="1" s="1"/>
  <c r="AC15" i="1" s="1"/>
  <c r="AD15" i="1" s="1"/>
  <c r="AE15" i="1" s="1"/>
  <c r="AH15" i="1" s="1"/>
  <c r="T28" i="1"/>
  <c r="U28" i="1" s="1"/>
  <c r="V28" i="1" s="1"/>
  <c r="W28" i="1" s="1"/>
  <c r="X28" i="1" s="1"/>
  <c r="Z28" i="1" s="1"/>
  <c r="AB28" i="1" s="1"/>
  <c r="AC28" i="1" s="1"/>
  <c r="AD28" i="1" s="1"/>
  <c r="AE28" i="1" s="1"/>
  <c r="AH28" i="1" s="1"/>
  <c r="T7" i="1"/>
  <c r="U7" i="1" s="1"/>
  <c r="V7" i="1" s="1"/>
  <c r="W7" i="1" s="1"/>
  <c r="X7" i="1" s="1"/>
  <c r="Z7" i="1" s="1"/>
  <c r="AB7" i="1" s="1"/>
  <c r="AC7" i="1" s="1"/>
  <c r="AD7" i="1" s="1"/>
  <c r="AE7" i="1" s="1"/>
  <c r="AH7" i="1" s="1"/>
  <c r="T63" i="1"/>
  <c r="U63" i="1" s="1"/>
  <c r="V63" i="1" s="1"/>
  <c r="W63" i="1" s="1"/>
  <c r="X63" i="1" s="1"/>
  <c r="Z63" i="1" s="1"/>
  <c r="AB63" i="1" s="1"/>
  <c r="AC63" i="1" s="1"/>
  <c r="AD63" i="1" s="1"/>
  <c r="AE63" i="1" s="1"/>
  <c r="AH63" i="1" s="1"/>
  <c r="X64" i="1"/>
  <c r="Z64" i="1" s="1"/>
  <c r="AB64" i="1" s="1"/>
  <c r="AC64" i="1" s="1"/>
  <c r="AD64" i="1" s="1"/>
  <c r="AE64" i="1" s="1"/>
  <c r="AH64" i="1" s="1"/>
  <c r="T43" i="1"/>
  <c r="U43" i="1" s="1"/>
  <c r="V43" i="1" s="1"/>
  <c r="W43" i="1" s="1"/>
  <c r="X43" i="1" s="1"/>
  <c r="Z43" i="1" s="1"/>
  <c r="AB43" i="1" s="1"/>
  <c r="AC43" i="1" s="1"/>
  <c r="AD43" i="1" s="1"/>
  <c r="AE43" i="1" s="1"/>
  <c r="AH43" i="1" s="1"/>
  <c r="T31" i="1"/>
  <c r="U31" i="1" s="1"/>
  <c r="V31" i="1" s="1"/>
  <c r="W31" i="1" s="1"/>
  <c r="X31" i="1" s="1"/>
  <c r="Z31" i="1" s="1"/>
  <c r="AB31" i="1" s="1"/>
  <c r="AC31" i="1" s="1"/>
  <c r="AD31" i="1" s="1"/>
  <c r="AE31" i="1" s="1"/>
  <c r="AH31" i="1" s="1"/>
  <c r="X14" i="1"/>
  <c r="Z14" i="1" s="1"/>
  <c r="AB14" i="1" s="1"/>
  <c r="AC14" i="1" s="1"/>
  <c r="AD14" i="1" s="1"/>
  <c r="AE14" i="1" s="1"/>
  <c r="AH14" i="1" s="1"/>
  <c r="T27" i="1"/>
  <c r="U27" i="1" s="1"/>
  <c r="V27" i="1" s="1"/>
  <c r="W27" i="1" s="1"/>
  <c r="X27" i="1" s="1"/>
  <c r="Z27" i="1" s="1"/>
  <c r="AB27" i="1" s="1"/>
  <c r="AC27" i="1" s="1"/>
  <c r="AD27" i="1" s="1"/>
  <c r="AE27" i="1" s="1"/>
  <c r="AH27" i="1" s="1"/>
  <c r="T62" i="1"/>
  <c r="U62" i="1" s="1"/>
  <c r="V62" i="1" s="1"/>
  <c r="W62" i="1" s="1"/>
  <c r="X62" i="1" s="1"/>
  <c r="Z62" i="1" s="1"/>
  <c r="AB62" i="1" s="1"/>
  <c r="AC62" i="1" s="1"/>
  <c r="AD62" i="1" s="1"/>
  <c r="AE62" i="1" s="1"/>
  <c r="AH62" i="1" s="1"/>
  <c r="T9" i="1"/>
  <c r="U9" i="1" s="1"/>
  <c r="V9" i="1" s="1"/>
  <c r="W9" i="1" s="1"/>
  <c r="X9" i="1" s="1"/>
  <c r="Z9" i="1" s="1"/>
  <c r="AB9" i="1" s="1"/>
  <c r="AC9" i="1" s="1"/>
  <c r="AD9" i="1" s="1"/>
  <c r="AE9" i="1" s="1"/>
  <c r="AH9" i="1" s="1"/>
  <c r="X34" i="1"/>
  <c r="Z34" i="1" s="1"/>
  <c r="AB34" i="1" s="1"/>
  <c r="AC34" i="1" s="1"/>
  <c r="AD34" i="1" s="1"/>
  <c r="AE34" i="1" s="1"/>
  <c r="AH34" i="1" s="1"/>
  <c r="T54" i="1"/>
  <c r="U54" i="1" s="1"/>
  <c r="V54" i="1" s="1"/>
  <c r="W54" i="1" s="1"/>
  <c r="X54" i="1" s="1"/>
  <c r="Z54" i="1" s="1"/>
  <c r="AB54" i="1" s="1"/>
  <c r="AC54" i="1" s="1"/>
  <c r="AD54" i="1" s="1"/>
  <c r="AE54" i="1" s="1"/>
  <c r="AH54" i="1" s="1"/>
  <c r="T38" i="1"/>
  <c r="U38" i="1" s="1"/>
  <c r="V38" i="1" s="1"/>
  <c r="W38" i="1" s="1"/>
  <c r="X38" i="1" s="1"/>
  <c r="Z38" i="1" s="1"/>
  <c r="AB38" i="1" s="1"/>
  <c r="AC38" i="1" s="1"/>
  <c r="AD38" i="1" s="1"/>
  <c r="AE38" i="1" s="1"/>
  <c r="AH38" i="1" s="1"/>
  <c r="T22" i="1"/>
  <c r="U22" i="1" s="1"/>
  <c r="V22" i="1" s="1"/>
  <c r="W22" i="1" s="1"/>
  <c r="X22" i="1" s="1"/>
  <c r="Z22" i="1" s="1"/>
  <c r="AB22" i="1" s="1"/>
  <c r="AC22" i="1" s="1"/>
  <c r="AD22" i="1" s="1"/>
  <c r="AE22" i="1" s="1"/>
  <c r="AH22" i="1" s="1"/>
  <c r="X52" i="1"/>
  <c r="Z52" i="1" s="1"/>
  <c r="AB52" i="1" s="1"/>
  <c r="AC52" i="1" s="1"/>
  <c r="AD52" i="1" s="1"/>
  <c r="AE52" i="1" s="1"/>
  <c r="AH52" i="1" s="1"/>
  <c r="T55" i="1"/>
  <c r="U55" i="1" s="1"/>
  <c r="V55" i="1" s="1"/>
  <c r="W55" i="1" s="1"/>
  <c r="X55" i="1" s="1"/>
  <c r="Z55" i="1" s="1"/>
  <c r="AB55" i="1" s="1"/>
  <c r="AC55" i="1" s="1"/>
  <c r="AD55" i="1" s="1"/>
  <c r="AE55" i="1" s="1"/>
  <c r="AH55" i="1" s="1"/>
  <c r="T12" i="1"/>
  <c r="U12" i="1" s="1"/>
  <c r="V12" i="1" s="1"/>
  <c r="W12" i="1" s="1"/>
  <c r="X12" i="1" s="1"/>
  <c r="Z12" i="1" s="1"/>
  <c r="AB12" i="1" s="1"/>
  <c r="AC12" i="1" s="1"/>
  <c r="AD12" i="1" s="1"/>
  <c r="AE12" i="1" s="1"/>
  <c r="AH12" i="1" s="1"/>
  <c r="T51" i="1"/>
  <c r="U51" i="1" s="1"/>
  <c r="V51" i="1" s="1"/>
  <c r="W51" i="1" s="1"/>
  <c r="X51" i="1" s="1"/>
  <c r="Z51" i="1" s="1"/>
  <c r="AB51" i="1" s="1"/>
  <c r="AC51" i="1" s="1"/>
  <c r="AD51" i="1" s="1"/>
  <c r="AE51" i="1" s="1"/>
  <c r="AH51" i="1" s="1"/>
  <c r="T41" i="1"/>
  <c r="U41" i="1" s="1"/>
  <c r="V41" i="1" s="1"/>
  <c r="W41" i="1" s="1"/>
  <c r="X41" i="1" s="1"/>
  <c r="Z41" i="1" s="1"/>
  <c r="AB41" i="1" s="1"/>
  <c r="AC41" i="1" s="1"/>
  <c r="AD41" i="1" s="1"/>
  <c r="AE41" i="1" s="1"/>
  <c r="AH41" i="1" s="1"/>
  <c r="T20" i="1"/>
  <c r="U20" i="1" s="1"/>
  <c r="V20" i="1" s="1"/>
  <c r="W20" i="1" s="1"/>
  <c r="X20" i="1" s="1"/>
  <c r="Z20" i="1" s="1"/>
  <c r="AB20" i="1" s="1"/>
  <c r="AC20" i="1" s="1"/>
  <c r="AD20" i="1" s="1"/>
  <c r="AE20" i="1" s="1"/>
  <c r="AH20" i="1" s="1"/>
  <c r="X42" i="1"/>
  <c r="Z42" i="1" s="1"/>
  <c r="AB42" i="1" s="1"/>
  <c r="AC42" i="1" s="1"/>
  <c r="AD42" i="1" s="1"/>
  <c r="AE42" i="1" s="1"/>
  <c r="AH42" i="1" s="1"/>
  <c r="X10" i="1"/>
  <c r="Z10" i="1" s="1"/>
  <c r="AB10" i="1" s="1"/>
  <c r="AC10" i="1" s="1"/>
  <c r="AD10" i="1" s="1"/>
  <c r="AE10" i="1" s="1"/>
  <c r="AH10" i="1" s="1"/>
  <c r="T6" i="1"/>
  <c r="U6" i="1" s="1"/>
  <c r="V6" i="1" s="1"/>
  <c r="W6" i="1" s="1"/>
  <c r="X6" i="1" s="1"/>
  <c r="Z6" i="1" s="1"/>
  <c r="AB6" i="1" s="1"/>
  <c r="AC6" i="1" s="1"/>
  <c r="AD6" i="1" s="1"/>
  <c r="AE6" i="1" s="1"/>
  <c r="AH6" i="1" s="1"/>
  <c r="T60" i="1"/>
  <c r="U60" i="1" s="1"/>
  <c r="V60" i="1" s="1"/>
  <c r="W60" i="1" s="1"/>
  <c r="X60" i="1" s="1"/>
  <c r="Z60" i="1" s="1"/>
  <c r="AB60" i="1" s="1"/>
  <c r="AC60" i="1" s="1"/>
  <c r="AD60" i="1" s="1"/>
  <c r="AE60" i="1" s="1"/>
  <c r="AH60" i="1" s="1"/>
  <c r="T39" i="1"/>
  <c r="U39" i="1" s="1"/>
  <c r="V39" i="1" s="1"/>
  <c r="W39" i="1" s="1"/>
  <c r="X39" i="1" s="1"/>
  <c r="Z39" i="1" s="1"/>
  <c r="AB39" i="1" s="1"/>
  <c r="AC39" i="1" s="1"/>
  <c r="AD39" i="1" s="1"/>
  <c r="AE39" i="1" s="1"/>
  <c r="AH39" i="1" s="1"/>
  <c r="X32" i="1"/>
  <c r="Z32" i="1" s="1"/>
  <c r="AB32" i="1" s="1"/>
  <c r="AC32" i="1" s="1"/>
  <c r="AD32" i="1" s="1"/>
  <c r="AE32" i="1" s="1"/>
  <c r="AH32" i="1" s="1"/>
  <c r="T11" i="1"/>
  <c r="U11" i="1" s="1"/>
  <c r="V11" i="1" s="1"/>
  <c r="W11" i="1" s="1"/>
  <c r="X11" i="1" s="1"/>
  <c r="Z11" i="1" s="1"/>
  <c r="AB11" i="1" s="1"/>
  <c r="AC11" i="1" s="1"/>
  <c r="AD11" i="1" s="1"/>
  <c r="AE11" i="1" s="1"/>
  <c r="AH11" i="1" s="1"/>
  <c r="T58" i="1"/>
  <c r="U58" i="1" s="1"/>
  <c r="V58" i="1" s="1"/>
  <c r="W58" i="1" s="1"/>
  <c r="X58" i="1" s="1"/>
  <c r="Z58" i="1" s="1"/>
  <c r="AB58" i="1" s="1"/>
  <c r="AC58" i="1" s="1"/>
  <c r="AD58" i="1" s="1"/>
  <c r="AE58" i="1" s="1"/>
  <c r="AH58" i="1" s="1"/>
  <c r="T48" i="1"/>
  <c r="U48" i="1" s="1"/>
  <c r="V48" i="1" s="1"/>
  <c r="W48" i="1" s="1"/>
  <c r="X48" i="1" s="1"/>
  <c r="Z48" i="1" s="1"/>
  <c r="AB48" i="1" s="1"/>
  <c r="AC48" i="1" s="1"/>
  <c r="AD48" i="1" s="1"/>
  <c r="AE48" i="1" s="1"/>
  <c r="AH48" i="1" s="1"/>
  <c r="T26" i="1"/>
  <c r="U26" i="1" s="1"/>
  <c r="V26" i="1" s="1"/>
  <c r="W26" i="1" s="1"/>
  <c r="X26" i="1" s="1"/>
  <c r="Z26" i="1" s="1"/>
  <c r="AB26" i="1" s="1"/>
  <c r="AC26" i="1" s="1"/>
  <c r="AD26" i="1" s="1"/>
  <c r="AE26" i="1" s="1"/>
  <c r="AH26" i="1" s="1"/>
  <c r="T65" i="1"/>
  <c r="U65" i="1" s="1"/>
  <c r="V65" i="1" s="1"/>
  <c r="W65" i="1" s="1"/>
  <c r="X65" i="1" s="1"/>
  <c r="Z65" i="1" s="1"/>
  <c r="AB65" i="1" s="1"/>
  <c r="AC65" i="1" s="1"/>
  <c r="AD65" i="1" s="1"/>
  <c r="AE65" i="1" s="1"/>
  <c r="AH65" i="1" s="1"/>
  <c r="X53" i="1"/>
  <c r="Z53" i="1" s="1"/>
  <c r="AB53" i="1" s="1"/>
  <c r="AC53" i="1" s="1"/>
  <c r="AD53" i="1" s="1"/>
  <c r="AE53" i="1" s="1"/>
  <c r="AH53" i="1" s="1"/>
  <c r="T49" i="1"/>
  <c r="U49" i="1" s="1"/>
  <c r="V49" i="1" s="1"/>
  <c r="W49" i="1" s="1"/>
  <c r="X49" i="1" s="1"/>
  <c r="Z49" i="1" s="1"/>
  <c r="AB49" i="1" s="1"/>
  <c r="AC49" i="1" s="1"/>
  <c r="AD49" i="1" s="1"/>
  <c r="AE49" i="1" s="1"/>
  <c r="AH49" i="1" s="1"/>
  <c r="X37" i="1"/>
  <c r="Z37" i="1" s="1"/>
  <c r="AB37" i="1" s="1"/>
  <c r="AC37" i="1" s="1"/>
  <c r="AD37" i="1" s="1"/>
  <c r="AE37" i="1" s="1"/>
  <c r="AH37" i="1" s="1"/>
  <c r="T33" i="1"/>
  <c r="U33" i="1" s="1"/>
  <c r="V33" i="1" s="1"/>
  <c r="W33" i="1" s="1"/>
  <c r="X33" i="1" s="1"/>
  <c r="Z33" i="1" s="1"/>
  <c r="AB33" i="1" s="1"/>
  <c r="AC33" i="1" s="1"/>
  <c r="AD33" i="1" s="1"/>
  <c r="AE33" i="1" s="1"/>
  <c r="AH33" i="1" s="1"/>
  <c r="X21" i="1"/>
  <c r="Z21" i="1" s="1"/>
  <c r="AB21" i="1" s="1"/>
  <c r="AC21" i="1" s="1"/>
  <c r="AD21" i="1" s="1"/>
  <c r="AE21" i="1" s="1"/>
  <c r="AH21" i="1" s="1"/>
  <c r="T17" i="1"/>
  <c r="U17" i="1" s="1"/>
  <c r="V17" i="1" s="1"/>
  <c r="W17" i="1" s="1"/>
  <c r="X17" i="1" s="1"/>
  <c r="Z17" i="1" s="1"/>
  <c r="AB17" i="1" s="1"/>
  <c r="AC17" i="1" s="1"/>
  <c r="AD17" i="1" s="1"/>
  <c r="AE17" i="1" s="1"/>
  <c r="AH17" i="1" s="1"/>
  <c r="X5" i="1"/>
  <c r="Z5" i="1" s="1"/>
  <c r="AB5" i="1" s="1"/>
  <c r="AC5" i="1" s="1"/>
  <c r="AD5" i="1" s="1"/>
  <c r="AE5" i="1" s="1"/>
  <c r="AH5" i="1" s="1"/>
  <c r="T59" i="1"/>
  <c r="U59" i="1" s="1"/>
  <c r="V59" i="1" s="1"/>
  <c r="W59" i="1" s="1"/>
  <c r="X59" i="1" s="1"/>
  <c r="Z59" i="1" s="1"/>
  <c r="AB59" i="1" s="1"/>
  <c r="AC59" i="1" s="1"/>
  <c r="AD59" i="1" s="1"/>
  <c r="AE59" i="1" s="1"/>
  <c r="AH59" i="1" s="1"/>
  <c r="T44" i="1"/>
  <c r="U44" i="1" s="1"/>
  <c r="V44" i="1" s="1"/>
  <c r="W44" i="1" s="1"/>
  <c r="X44" i="1" s="1"/>
  <c r="Z44" i="1" s="1"/>
  <c r="AB44" i="1" s="1"/>
  <c r="AC44" i="1" s="1"/>
  <c r="AD44" i="1" s="1"/>
  <c r="AE44" i="1" s="1"/>
  <c r="AH44" i="1" s="1"/>
  <c r="T23" i="1"/>
  <c r="U23" i="1" s="1"/>
  <c r="V23" i="1" s="1"/>
  <c r="W23" i="1" s="1"/>
  <c r="X23" i="1" s="1"/>
  <c r="Z23" i="1" s="1"/>
  <c r="AB23" i="1" s="1"/>
  <c r="AC23" i="1" s="1"/>
  <c r="AD23" i="1" s="1"/>
  <c r="AE23" i="1" s="1"/>
  <c r="AH23" i="1" s="1"/>
  <c r="X16" i="1"/>
  <c r="Z16" i="1" s="1"/>
  <c r="AB16" i="1" s="1"/>
  <c r="AC16" i="1" s="1"/>
  <c r="AD16" i="1" s="1"/>
  <c r="AE16" i="1" s="1"/>
  <c r="AH16" i="1" s="1"/>
  <c r="X61" i="1"/>
  <c r="Z61" i="1" s="1"/>
  <c r="AB61" i="1" s="1"/>
  <c r="AC61" i="1" s="1"/>
  <c r="AD61" i="1" s="1"/>
  <c r="AE61" i="1" s="1"/>
  <c r="AH61" i="1" s="1"/>
  <c r="X50" i="1"/>
  <c r="Z50" i="1" s="1"/>
  <c r="AB50" i="1" s="1"/>
  <c r="AC50" i="1" s="1"/>
  <c r="AD50" i="1" s="1"/>
  <c r="AE50" i="1" s="1"/>
  <c r="AH50" i="1" s="1"/>
  <c r="X29" i="1"/>
  <c r="Z29" i="1" s="1"/>
  <c r="AB29" i="1" s="1"/>
  <c r="AC29" i="1" s="1"/>
  <c r="AD29" i="1" s="1"/>
  <c r="AE29" i="1" s="1"/>
  <c r="AH29" i="1" s="1"/>
  <c r="X8" i="1"/>
  <c r="Z8" i="1" s="1"/>
  <c r="AB8" i="1" s="1"/>
  <c r="AC8" i="1" s="1"/>
  <c r="AD8" i="1" s="1"/>
  <c r="AE8" i="1" s="1"/>
  <c r="AH8" i="1" s="1"/>
  <c r="AB57" i="1"/>
  <c r="AC57" i="1" s="1"/>
  <c r="AD57" i="1" s="1"/>
  <c r="AE57" i="1" s="1"/>
  <c r="AH57" i="1" s="1"/>
  <c r="AB25" i="1"/>
  <c r="AC25" i="1" s="1"/>
  <c r="AD25" i="1" s="1"/>
  <c r="AE25" i="1" s="1"/>
  <c r="AH25" i="1" s="1"/>
  <c r="AB36" i="1"/>
  <c r="AC36" i="1" s="1"/>
  <c r="AD36" i="1" s="1"/>
  <c r="AE36" i="1" s="1"/>
  <c r="AH36" i="1" s="1"/>
  <c r="AB4" i="1"/>
  <c r="AC4" i="1" s="1"/>
  <c r="AD4" i="1" s="1"/>
  <c r="AE4" i="1" s="1"/>
  <c r="AH4" i="1" s="1"/>
  <c r="Q2" i="1"/>
  <c r="R2" i="1" s="1"/>
  <c r="S2" i="1" s="1"/>
  <c r="H2" i="1"/>
  <c r="AI33" i="1" l="1"/>
  <c r="AJ33" i="1"/>
  <c r="AJ48" i="1"/>
  <c r="AI48" i="1"/>
  <c r="AJ39" i="1"/>
  <c r="AI39" i="1"/>
  <c r="AI54" i="1"/>
  <c r="AJ54" i="1"/>
  <c r="AJ27" i="1"/>
  <c r="AI27" i="1"/>
  <c r="AJ15" i="1"/>
  <c r="AI15" i="1"/>
  <c r="AJ56" i="1"/>
  <c r="AI56" i="1"/>
  <c r="AJ35" i="1"/>
  <c r="AI35" i="1"/>
  <c r="AJ37" i="1"/>
  <c r="AI37" i="1"/>
  <c r="AI65" i="1"/>
  <c r="AJ65" i="1"/>
  <c r="AI58" i="1"/>
  <c r="AJ58" i="1"/>
  <c r="AJ60" i="1"/>
  <c r="AI60" i="1"/>
  <c r="AJ51" i="1"/>
  <c r="AI51" i="1"/>
  <c r="AI22" i="1"/>
  <c r="AJ22" i="1"/>
  <c r="AJ24" i="1"/>
  <c r="AI24" i="1"/>
  <c r="AJ3" i="1"/>
  <c r="AI3" i="1"/>
  <c r="AI66" i="1"/>
  <c r="AJ66" i="1"/>
  <c r="AJ29" i="1"/>
  <c r="AI29" i="1"/>
  <c r="AJ23" i="1"/>
  <c r="AI23" i="1"/>
  <c r="AI17" i="1"/>
  <c r="AJ17" i="1"/>
  <c r="AI49" i="1"/>
  <c r="AJ49" i="1"/>
  <c r="AJ11" i="1"/>
  <c r="AI11" i="1"/>
  <c r="AJ12" i="1"/>
  <c r="AI12" i="1"/>
  <c r="AJ31" i="1"/>
  <c r="AI31" i="1"/>
  <c r="AJ63" i="1"/>
  <c r="AI63" i="1"/>
  <c r="AJ44" i="1"/>
  <c r="AI44" i="1"/>
  <c r="AJ21" i="1"/>
  <c r="AI21" i="1"/>
  <c r="AJ55" i="1"/>
  <c r="AI55" i="1"/>
  <c r="AJ45" i="1"/>
  <c r="AI45" i="1"/>
  <c r="AJ59" i="1"/>
  <c r="AI59" i="1"/>
  <c r="N2" i="1"/>
  <c r="I2" i="1"/>
  <c r="AJ9" i="1"/>
  <c r="AI9" i="1"/>
  <c r="AI41" i="1"/>
  <c r="AJ41" i="1"/>
  <c r="AI6" i="1"/>
  <c r="AJ6" i="1"/>
  <c r="AJ16" i="1"/>
  <c r="AI16" i="1"/>
  <c r="AJ13" i="1"/>
  <c r="AI13" i="1"/>
  <c r="AJ61" i="1"/>
  <c r="AI61" i="1"/>
  <c r="AI38" i="1"/>
  <c r="AJ38" i="1"/>
  <c r="AI34" i="1"/>
  <c r="AJ34" i="1"/>
  <c r="AI62" i="1"/>
  <c r="AJ62" i="1"/>
  <c r="AI18" i="1"/>
  <c r="AJ18" i="1"/>
  <c r="AI46" i="1"/>
  <c r="AJ46" i="1"/>
  <c r="AJ4" i="1"/>
  <c r="AI4" i="1"/>
  <c r="AJ20" i="1"/>
  <c r="AI20" i="1"/>
  <c r="AJ36" i="1"/>
  <c r="AI36" i="1"/>
  <c r="AJ52" i="1"/>
  <c r="AI52" i="1"/>
  <c r="AI10" i="1"/>
  <c r="AJ10" i="1"/>
  <c r="AJ28" i="1"/>
  <c r="AI28" i="1"/>
  <c r="AI25" i="1"/>
  <c r="AJ25" i="1"/>
  <c r="AJ32" i="1"/>
  <c r="AI32" i="1"/>
  <c r="AJ64" i="1"/>
  <c r="AI64" i="1"/>
  <c r="AI50" i="1"/>
  <c r="AJ50" i="1"/>
  <c r="AJ8" i="1"/>
  <c r="AI8" i="1"/>
  <c r="AJ40" i="1"/>
  <c r="AI40" i="1"/>
  <c r="AJ5" i="1"/>
  <c r="AI5" i="1"/>
  <c r="AJ53" i="1"/>
  <c r="AI53" i="1"/>
  <c r="AI26" i="1"/>
  <c r="AJ26" i="1"/>
  <c r="AI14" i="1"/>
  <c r="AJ14" i="1"/>
  <c r="AJ43" i="1"/>
  <c r="AI43" i="1"/>
  <c r="AJ47" i="1"/>
  <c r="AI47" i="1"/>
  <c r="AI57" i="1"/>
  <c r="AJ57" i="1"/>
  <c r="AI42" i="1"/>
  <c r="AJ42" i="1"/>
  <c r="AJ7" i="1"/>
  <c r="AI7" i="1"/>
  <c r="AJ19" i="1"/>
  <c r="AI19" i="1"/>
  <c r="AJ67" i="1"/>
  <c r="AI67" i="1"/>
  <c r="AI30" i="1"/>
  <c r="AJ30" i="1"/>
  <c r="T2" i="1"/>
  <c r="U2" i="1" s="1"/>
  <c r="V2" i="1" s="1"/>
  <c r="W2" i="1" s="1"/>
  <c r="X2" i="1" s="1"/>
  <c r="Z2" i="1" l="1"/>
  <c r="AB2" i="1" s="1"/>
  <c r="AC2" i="1" s="1"/>
  <c r="AD2" i="1" s="1"/>
  <c r="AE2" i="1" s="1"/>
  <c r="AH2" i="1" s="1"/>
  <c r="Y2" i="1"/>
  <c r="AJ2" i="1" l="1"/>
  <c r="AF2" i="1"/>
  <c r="AI2" i="1"/>
</calcChain>
</file>

<file path=xl/sharedStrings.xml><?xml version="1.0" encoding="utf-8"?>
<sst xmlns="http://schemas.openxmlformats.org/spreadsheetml/2006/main" count="226" uniqueCount="128">
  <si>
    <t>Mean</t>
  </si>
  <si>
    <t>Std Dev</t>
  </si>
  <si>
    <t>Sharpe</t>
  </si>
  <si>
    <t>Sortino</t>
  </si>
  <si>
    <t>Beta</t>
  </si>
  <si>
    <t>Alpha</t>
  </si>
  <si>
    <t>Aditya Birla Sun Life Balanced '95 Fund</t>
  </si>
  <si>
    <t>Aditya Birla Sun Life Financial Planning Fund FoF - Aggressive Plan - Direct Plan</t>
  </si>
  <si>
    <t>Aditya Birla Sun Life Global Real Estate Fund - Direct Plan</t>
  </si>
  <si>
    <t>Aditya Birla Sun Life India Opportunities Fund - Direct Plan</t>
  </si>
  <si>
    <t>Aditya Birla Sun Life India Reforms Fund - Direct Plan</t>
  </si>
  <si>
    <t>Aditya Birla Sun Life Medium Term Plan - Direct Plan</t>
  </si>
  <si>
    <t>Baroda Pioneer Dynamic Bond Fund - Direct Plan</t>
  </si>
  <si>
    <t>BNP Paribas Overnight Fund - Direct Plan</t>
  </si>
  <si>
    <t>BOI AXA Equity Fund - Direct Plan</t>
  </si>
  <si>
    <t>BOI AXA Tax Advantage Fund - Direct Plan</t>
  </si>
  <si>
    <t>DSP BlackRock Top 100 Equity Fund - Direct Plan</t>
  </si>
  <si>
    <t>DSP BlackRock World Mining Fund - Direct Plan</t>
  </si>
  <si>
    <t>Edelweiss Equity Opportunities Fund - Direct Plan</t>
  </si>
  <si>
    <t>Escorts Gilt Fund - Direct Plan</t>
  </si>
  <si>
    <t>Escorts Income Bond Fund - Direct Plan</t>
  </si>
  <si>
    <t>Franklin India Income Builder Fund - Direct Plan</t>
  </si>
  <si>
    <t>HDFC Balanced Fund - Direct Plan</t>
  </si>
  <si>
    <t>HDFC Equity Savings Fund - Direct Plan</t>
  </si>
  <si>
    <t>HDFC Floating Rate Income Fund - Short Term Plan - Wholesale Plan - Direct Plan</t>
  </si>
  <si>
    <t>HSBC Managed Solutions India - Conservative - Direct Plan</t>
  </si>
  <si>
    <t>HSBC Managed Solutions India - Moderate - Direct Plan</t>
  </si>
  <si>
    <t>ICICI Prudential Balanced Advantage Fund - Direct Plan</t>
  </si>
  <si>
    <t>ICICI Prudential Banking and Financial Services Fund - Direct Plan</t>
  </si>
  <si>
    <t>ICICI Prudential Child Care Plan - Study Plan - Direct Plan</t>
  </si>
  <si>
    <t>ICICI Prudential Equity Arbitrage Fund - Direct Plan</t>
  </si>
  <si>
    <t>ICICI Prudential Gilt Fund - Investment Plan - PF Option - Direct Plan</t>
  </si>
  <si>
    <t>ICICI Prudential Long Term Fund - Direct Plan</t>
  </si>
  <si>
    <t>ICICI Prudential Select Large Cap Fund - Direct Plan</t>
  </si>
  <si>
    <t>IDFC All Seasons Bond Fund - Direct Plan</t>
  </si>
  <si>
    <t>IDFC Classic Equity Fund - Direct Plan</t>
  </si>
  <si>
    <t>IDFC Focused Equity Fund - Direct Plan</t>
  </si>
  <si>
    <t>Invesco India Corporate Bond Opportunities Fund - Direct Plan</t>
  </si>
  <si>
    <t>JM Arbitrage Advantage Fund - Direct Plan</t>
  </si>
  <si>
    <t>Kotak Asset Allocator Fund - Direct Plan</t>
  </si>
  <si>
    <t>Kotak Emerging Equity Scheme - Direct Plan</t>
  </si>
  <si>
    <t>Kotak Infrastructure and Economic Reform Fund - Standard Plan - Direct Plan</t>
  </si>
  <si>
    <t>Kotak Medium Term Fund - Direct Plan</t>
  </si>
  <si>
    <t>L&amp;T Flexi Bond Fund - Direct Plan</t>
  </si>
  <si>
    <t>L&amp;T Resurgent India Corporate Bond Fund - Direct Plan</t>
  </si>
  <si>
    <t>L&amp;T Tax Advantage Fund - Direct Plan</t>
  </si>
  <si>
    <t>LIC MF Monthly Income Plan - Direct Plan</t>
  </si>
  <si>
    <t>Mirae Asset Emerging Bluechip Fund - Direct Plan</t>
  </si>
  <si>
    <t>Motilal Oswal MOSt Focused Midcap 30 Fund - Direct Plan</t>
  </si>
  <si>
    <t>Principal Equity Savings Fund - Direct Plan</t>
  </si>
  <si>
    <t>Reliance Gilt Securities Fund - Direct Plan</t>
  </si>
  <si>
    <t>Reliance Liquidity Fund - Direct Plan</t>
  </si>
  <si>
    <t>Reliance M Interval Series II Direct</t>
  </si>
  <si>
    <t>Reliance Regular Savings Fund - Debt Option - Direct Plan</t>
  </si>
  <si>
    <t>Reliance Top 200 Fund - Direct Plan</t>
  </si>
  <si>
    <t>SBI FMCG Fund - Direct Plan</t>
  </si>
  <si>
    <t>SBI Magnum Balanced Fund - Direct Plan</t>
  </si>
  <si>
    <t>SBI Magnum Monthly Income Plan - Floater - Direct Plan</t>
  </si>
  <si>
    <t>SBI PSU Fund - Direct Plan</t>
  </si>
  <si>
    <t>SBI Treasury Advantage Fund - Direct Plan</t>
  </si>
  <si>
    <t>Sundaram Bond Saver - Direct Plan</t>
  </si>
  <si>
    <t>Sundaram Diversified Equity Fund - Direct Plan</t>
  </si>
  <si>
    <t>Sundaram Financial Services Opportunities Fund - Direct Plan</t>
  </si>
  <si>
    <t>Sundaram Ultra Short Term Fund - Direct Plan</t>
  </si>
  <si>
    <t>Tata Dividend Yield Fund - Direct Plan</t>
  </si>
  <si>
    <t>Tata Midcap Growth Fund - Direct Plan</t>
  </si>
  <si>
    <t>Tata Retirement Savings Fund - Progressive Plan - Direct Plan</t>
  </si>
  <si>
    <t>Tata Short Term Bond Fund - Direct Plan</t>
  </si>
  <si>
    <t>Union Asset Allocation Fund - Direct Plan</t>
  </si>
  <si>
    <t>UTI Banking Sector Fund - Direct Plan</t>
  </si>
  <si>
    <t>UTI Short Term Income Fund Institutional - Direct Plan</t>
  </si>
  <si>
    <t>UTI Transportation and Logistics Fund - Direct Plan</t>
  </si>
  <si>
    <t>avg.beta</t>
  </si>
  <si>
    <t>avg.alpha</t>
  </si>
  <si>
    <t>avg.standard deviation</t>
  </si>
  <si>
    <t>avg. means of return</t>
  </si>
  <si>
    <t>sharpe/sortino</t>
  </si>
  <si>
    <t>avg.sharpe/sortino</t>
  </si>
  <si>
    <t>if_mean</t>
  </si>
  <si>
    <t>if_std_dev</t>
  </si>
  <si>
    <t>if_sharpe/sortino</t>
  </si>
  <si>
    <t>if_alpha</t>
  </si>
  <si>
    <t>sharpe's ratio*std.dev</t>
  </si>
  <si>
    <t>Ri-SR*SD(risk free rate of return)</t>
  </si>
  <si>
    <t>R-rf</t>
  </si>
  <si>
    <t>(r-rf)-alpha</t>
  </si>
  <si>
    <t>divided by beta</t>
  </si>
  <si>
    <t>return of index(tracked)</t>
  </si>
  <si>
    <t>return of index-risk free</t>
  </si>
  <si>
    <t>capm beta</t>
  </si>
  <si>
    <t>average capm beta</t>
  </si>
  <si>
    <t>beta squared</t>
  </si>
  <si>
    <t>variance of mf</t>
  </si>
  <si>
    <t>variance of market index</t>
  </si>
  <si>
    <t>std.dev of market index</t>
  </si>
  <si>
    <t>sigmai/sigmam</t>
  </si>
  <si>
    <t>correlation</t>
  </si>
  <si>
    <t>avg(correlation)</t>
  </si>
  <si>
    <t>non profit mf</t>
  </si>
  <si>
    <t>corr&lt;0.3</t>
  </si>
  <si>
    <t>if_beta</t>
  </si>
  <si>
    <t>corr&lt;0.3 and beta&gt;0.958333</t>
  </si>
  <si>
    <t>nav (growth) in rs</t>
  </si>
  <si>
    <t>nav change(%)</t>
  </si>
  <si>
    <t>expense(%)</t>
  </si>
  <si>
    <t>1st</t>
  </si>
  <si>
    <t>2nd</t>
  </si>
  <si>
    <t>3rd</t>
  </si>
  <si>
    <t>4th</t>
  </si>
  <si>
    <t>5th</t>
  </si>
  <si>
    <t>best nav change rate(not very useful),tells the most recent scenario only</t>
  </si>
  <si>
    <t>best mf in terms of expense rate</t>
  </si>
  <si>
    <t>10th</t>
  </si>
  <si>
    <t>7th</t>
  </si>
  <si>
    <t>8th</t>
  </si>
  <si>
    <t>6th</t>
  </si>
  <si>
    <t>9th</t>
  </si>
  <si>
    <t>worst mf in terms of expense rate</t>
  </si>
  <si>
    <t>GOOD MUTUAL FUNDS</t>
  </si>
  <si>
    <t>MEAN</t>
  </si>
  <si>
    <t>ALPHA</t>
  </si>
  <si>
    <t>EXPENSE</t>
  </si>
  <si>
    <t>SHARPE/SORTINO</t>
  </si>
  <si>
    <t>RANK</t>
  </si>
  <si>
    <t>FUND</t>
  </si>
  <si>
    <t>EXPENSE(%)</t>
  </si>
  <si>
    <t>WORST PERFORMING MUTUAL FUNDS</t>
  </si>
  <si>
    <t>D's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</si>
</sst>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BCBCB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vertical="top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abSelected="1" workbookViewId="0">
      <selection activeCell="AH54" sqref="AH54"/>
    </sheetView>
  </sheetViews>
  <sheetFormatPr defaultRowHeight="15" x14ac:dyDescent="0.25"/>
  <cols>
    <col min="1" max="1" width="37.5703125" customWidth="1"/>
    <col min="7" max="7" width="10.28515625" customWidth="1"/>
    <col min="8" max="8" width="15.85546875" customWidth="1"/>
    <col min="9" max="9" width="17.7109375" customWidth="1"/>
    <col min="10" max="10" width="21.28515625" customWidth="1"/>
    <col min="11" max="11" width="19.28515625" customWidth="1"/>
    <col min="13" max="13" width="10.7109375" customWidth="1"/>
    <col min="16" max="16" width="14.7109375" style="6" customWidth="1"/>
    <col min="17" max="17" width="13.5703125" customWidth="1"/>
    <col min="18" max="18" width="22.7109375" customWidth="1"/>
    <col min="20" max="20" width="12.42578125" customWidth="1"/>
    <col min="21" max="21" width="14.140625" bestFit="1" customWidth="1"/>
    <col min="22" max="22" width="19.5703125" customWidth="1"/>
    <col min="23" max="23" width="21.5703125" customWidth="1"/>
    <col min="25" max="25" width="9.7109375" customWidth="1"/>
    <col min="26" max="27" width="23.28515625" customWidth="1"/>
    <col min="28" max="28" width="15.85546875" customWidth="1"/>
    <col min="29" max="29" width="12.7109375" customWidth="1"/>
    <col min="30" max="30" width="14.140625" customWidth="1"/>
    <col min="31" max="31" width="14.85546875" customWidth="1"/>
    <col min="32" max="32" width="14.7109375" customWidth="1"/>
    <col min="33" max="33" width="14" customWidth="1"/>
    <col min="35" max="35" width="18.42578125" customWidth="1"/>
    <col min="36" max="36" width="17.5703125" customWidth="1"/>
    <col min="37" max="37" width="13.85546875" customWidth="1"/>
    <col min="38" max="38" width="14.7109375" customWidth="1"/>
    <col min="39" max="39" width="29.42578125" style="6" customWidth="1"/>
    <col min="40" max="40" width="18.42578125" customWidth="1"/>
    <col min="41" max="41" width="18" customWidth="1"/>
    <col min="42" max="42" width="22.7109375" customWidth="1"/>
    <col min="43" max="43" width="29.28515625" customWidth="1"/>
  </cols>
  <sheetData>
    <row r="1" spans="1:41" ht="27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76</v>
      </c>
      <c r="I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7" t="s">
        <v>100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V1" s="2" t="s">
        <v>87</v>
      </c>
      <c r="W1" s="2" t="s">
        <v>88</v>
      </c>
      <c r="X1" s="2" t="s">
        <v>89</v>
      </c>
      <c r="Y1" s="2" t="s">
        <v>90</v>
      </c>
      <c r="Z1" s="7" t="s">
        <v>91</v>
      </c>
      <c r="AA1" s="7" t="s">
        <v>92</v>
      </c>
      <c r="AB1" s="7" t="s">
        <v>93</v>
      </c>
      <c r="AC1" s="7" t="s">
        <v>94</v>
      </c>
      <c r="AD1" s="7" t="s">
        <v>95</v>
      </c>
      <c r="AE1" s="7" t="s">
        <v>96</v>
      </c>
      <c r="AF1" s="7" t="s">
        <v>97</v>
      </c>
      <c r="AG1" s="7" t="s">
        <v>104</v>
      </c>
      <c r="AH1" s="7" t="s">
        <v>98</v>
      </c>
      <c r="AI1" s="7" t="s">
        <v>99</v>
      </c>
      <c r="AJ1" s="7" t="s">
        <v>101</v>
      </c>
      <c r="AK1" s="7" t="s">
        <v>102</v>
      </c>
      <c r="AL1" s="7" t="s">
        <v>103</v>
      </c>
      <c r="AM1" s="7" t="s">
        <v>110</v>
      </c>
      <c r="AN1" s="7" t="s">
        <v>111</v>
      </c>
      <c r="AO1" s="7" t="s">
        <v>117</v>
      </c>
    </row>
    <row r="2" spans="1:41" ht="33.75" customHeight="1" thickBot="1" x14ac:dyDescent="0.3">
      <c r="A2" s="3" t="s">
        <v>6</v>
      </c>
      <c r="B2" s="1">
        <v>9.6</v>
      </c>
      <c r="C2" s="1">
        <v>10.24</v>
      </c>
      <c r="D2" s="1">
        <v>0.65</v>
      </c>
      <c r="E2" s="1">
        <v>0.97</v>
      </c>
      <c r="F2" s="1">
        <v>0.87</v>
      </c>
      <c r="G2" s="1">
        <v>3.9</v>
      </c>
      <c r="H2">
        <f>D2/E2</f>
        <v>0.67010309278350522</v>
      </c>
      <c r="I2">
        <f>AVERAGE(H2:H67)</f>
        <v>0.63532504097539799</v>
      </c>
      <c r="L2">
        <f>IF(B2&gt;9.21969697,B2,"")</f>
        <v>9.6</v>
      </c>
      <c r="M2">
        <f>IF(C2&gt;8.5583333,C2,"")</f>
        <v>10.24</v>
      </c>
      <c r="N2" t="str">
        <f>IF(H2&lt;0.635325041,H2,"")</f>
        <v/>
      </c>
      <c r="O2" t="str">
        <f>IF(G2&gt;3.99545455,G2,"")</f>
        <v/>
      </c>
      <c r="P2" s="6" t="str">
        <f>IF(F2&gt;0.958333,F2,"")</f>
        <v/>
      </c>
      <c r="Q2">
        <f>D2*C2</f>
        <v>6.6560000000000006</v>
      </c>
      <c r="R2">
        <f>B2-Q2</f>
        <v>2.9439999999999991</v>
      </c>
      <c r="S2">
        <f>B2-R2</f>
        <v>6.6560000000000006</v>
      </c>
      <c r="T2">
        <f>S2-G2</f>
        <v>2.7560000000000007</v>
      </c>
      <c r="U2">
        <f>T2/F2</f>
        <v>3.1678160919540237</v>
      </c>
      <c r="V2">
        <f>U2+R2</f>
        <v>6.1118160919540223</v>
      </c>
      <c r="W2">
        <f>V2-R2</f>
        <v>3.1678160919540232</v>
      </c>
      <c r="X2">
        <f>S2/W2</f>
        <v>2.101132075471698</v>
      </c>
      <c r="Y2">
        <f>AVERAGE(X2:X67)</f>
        <v>2.2633136395086129</v>
      </c>
      <c r="Z2">
        <f>X2^2</f>
        <v>4.4147559985760054</v>
      </c>
      <c r="AA2">
        <f>C2^2</f>
        <v>104.85760000000001</v>
      </c>
      <c r="AB2">
        <f>AA2/Z2</f>
        <v>23.75161844365174</v>
      </c>
      <c r="AC2">
        <f>AB2^0.5</f>
        <v>4.8735632183908049</v>
      </c>
      <c r="AD2">
        <f>C2/AC2</f>
        <v>2.101132075471698</v>
      </c>
      <c r="AE2" s="6">
        <f t="shared" ref="AE2:AE66" si="0">F2/AD2</f>
        <v>0.4140625</v>
      </c>
      <c r="AF2">
        <f>AVERAGE(AE2:AE67)</f>
        <v>0.4360719733656469</v>
      </c>
      <c r="AG2" s="6">
        <v>0.97</v>
      </c>
      <c r="AH2" t="str">
        <f>IF(AND(AE2&gt;0.5,B2-V2&lt;AG2),B2,"")</f>
        <v/>
      </c>
      <c r="AI2" t="str">
        <f>IF(AE2&lt;0.3,B2,"")</f>
        <v/>
      </c>
      <c r="AJ2" t="str">
        <f>IF(AND(AE2&lt;0.3,F2&gt;0.9583),F2,"")</f>
        <v/>
      </c>
      <c r="AK2">
        <v>773.25</v>
      </c>
      <c r="AL2">
        <v>0.18</v>
      </c>
      <c r="AM2"/>
      <c r="AN2" s="6"/>
      <c r="AO2" s="6"/>
    </row>
    <row r="3" spans="1:41" ht="27" thickBot="1" x14ac:dyDescent="0.3">
      <c r="A3" s="4" t="s">
        <v>7</v>
      </c>
      <c r="B3" s="1">
        <v>10.5</v>
      </c>
      <c r="C3" s="1">
        <v>9.2899999999999991</v>
      </c>
      <c r="D3" s="1">
        <v>0.81</v>
      </c>
      <c r="E3" s="1">
        <v>1.22</v>
      </c>
      <c r="F3" s="1">
        <v>0.8</v>
      </c>
      <c r="G3" s="1">
        <v>5.03</v>
      </c>
      <c r="H3" s="6">
        <f t="shared" ref="H3:H66" si="1">D3/E3</f>
        <v>0.66393442622950827</v>
      </c>
      <c r="J3" t="s">
        <v>75</v>
      </c>
      <c r="K3">
        <f>AVERAGE(B2:B67)</f>
        <v>9.9219696969696969</v>
      </c>
      <c r="L3" s="6">
        <f t="shared" ref="L3:L66" si="2">IF(B3&gt;9.21969697,B3,"")</f>
        <v>10.5</v>
      </c>
      <c r="M3" s="6">
        <f t="shared" ref="M3:M66" si="3">IF(C3&gt;8.5583333,C3,"")</f>
        <v>9.2899999999999991</v>
      </c>
      <c r="N3" s="6" t="str">
        <f t="shared" ref="N3:N66" si="4">IF(H3&lt;0.635325041,H3,"")</f>
        <v/>
      </c>
      <c r="O3" s="6">
        <f t="shared" ref="O3:O66" si="5">IF(G3&gt;3.99545455,G3,"")</f>
        <v>5.03</v>
      </c>
      <c r="P3" s="6" t="str">
        <f t="shared" ref="P3:P66" si="6">IF(F3&gt;0.958333,F3,"")</f>
        <v/>
      </c>
      <c r="Q3" s="6">
        <f t="shared" ref="Q3:Q66" si="7">D3*C3</f>
        <v>7.5248999999999997</v>
      </c>
      <c r="R3" s="6">
        <f t="shared" ref="R3:R66" si="8">B3-Q3</f>
        <v>2.9751000000000003</v>
      </c>
      <c r="S3" s="6">
        <f t="shared" ref="S3:S66" si="9">B3-R3</f>
        <v>7.5248999999999997</v>
      </c>
      <c r="T3" s="6">
        <f t="shared" ref="T3:T66" si="10">S3-G3</f>
        <v>2.4948999999999995</v>
      </c>
      <c r="U3" s="6">
        <f t="shared" ref="U3:U66" si="11">T3/F3</f>
        <v>3.1186249999999993</v>
      </c>
      <c r="V3" s="6">
        <f t="shared" ref="V3:V66" si="12">U3+R3</f>
        <v>6.0937249999999992</v>
      </c>
      <c r="W3" s="6">
        <f t="shared" ref="W3:W66" si="13">V3-R3</f>
        <v>3.1186249999999989</v>
      </c>
      <c r="X3" s="6">
        <f t="shared" ref="X3:X66" si="14">S3/W3</f>
        <v>2.4128902962042575</v>
      </c>
      <c r="Z3" s="6">
        <f t="shared" ref="Z3:Z66" si="15">X3^2</f>
        <v>5.8220395815166697</v>
      </c>
      <c r="AA3" s="6">
        <f t="shared" ref="AA3:AA66" si="16">C3^2</f>
        <v>86.304099999999991</v>
      </c>
      <c r="AB3" s="6">
        <f t="shared" ref="AB3:AB66" si="17">AA3/Z3</f>
        <v>14.823688295419894</v>
      </c>
      <c r="AC3" s="6">
        <f t="shared" ref="AC3:AC66" si="18">AB3^0.5</f>
        <v>3.8501543209876528</v>
      </c>
      <c r="AD3" s="6">
        <f t="shared" ref="AD3:AD66" si="19">C3/AC3</f>
        <v>2.4128902962042575</v>
      </c>
      <c r="AE3" s="6">
        <f t="shared" si="0"/>
        <v>0.33155257877181082</v>
      </c>
      <c r="AG3" s="6">
        <v>0.57999999999999996</v>
      </c>
      <c r="AH3" s="6" t="str">
        <f t="shared" ref="AH3:AH66" si="20">IF(AND(AE3&gt;0.5,B3-V3&lt;AG3),B3,"")</f>
        <v/>
      </c>
      <c r="AI3" s="6" t="str">
        <f>IF(AE3&lt;0.3,B3,"")</f>
        <v/>
      </c>
      <c r="AJ3" s="6" t="str">
        <f>IF(AND(AE3&lt;0.3,F3&gt;0.9583),F3,"")</f>
        <v/>
      </c>
      <c r="AK3">
        <v>22.12</v>
      </c>
      <c r="AL3">
        <v>0.27</v>
      </c>
      <c r="AM3"/>
      <c r="AN3" s="6"/>
    </row>
    <row r="4" spans="1:41" ht="27" thickBot="1" x14ac:dyDescent="0.3">
      <c r="A4" s="4" t="s">
        <v>8</v>
      </c>
      <c r="B4" s="1">
        <v>-0.53</v>
      </c>
      <c r="C4" s="1">
        <v>8.84</v>
      </c>
      <c r="D4" s="1">
        <v>-0.4</v>
      </c>
      <c r="E4" s="1">
        <v>-0.53</v>
      </c>
      <c r="F4" s="1">
        <v>0.18</v>
      </c>
      <c r="G4" s="1">
        <v>-4.33</v>
      </c>
      <c r="H4" s="6">
        <f t="shared" si="1"/>
        <v>0.75471698113207553</v>
      </c>
      <c r="J4" t="s">
        <v>72</v>
      </c>
      <c r="K4">
        <f>AVERAGE(F2:F67)</f>
        <v>0.95833333333333326</v>
      </c>
      <c r="L4" s="6" t="str">
        <f t="shared" si="2"/>
        <v/>
      </c>
      <c r="M4" s="6">
        <f t="shared" si="3"/>
        <v>8.84</v>
      </c>
      <c r="N4" s="6" t="str">
        <f t="shared" si="4"/>
        <v/>
      </c>
      <c r="O4" s="6" t="str">
        <f t="shared" si="5"/>
        <v/>
      </c>
      <c r="P4" s="6" t="str">
        <f t="shared" si="6"/>
        <v/>
      </c>
      <c r="Q4" s="6">
        <f t="shared" si="7"/>
        <v>-3.536</v>
      </c>
      <c r="R4" s="6">
        <f t="shared" si="8"/>
        <v>3.0060000000000002</v>
      </c>
      <c r="S4" s="6">
        <f t="shared" si="9"/>
        <v>-3.5360000000000005</v>
      </c>
      <c r="T4" s="6">
        <f t="shared" si="10"/>
        <v>0.79399999999999959</v>
      </c>
      <c r="U4" s="6">
        <f t="shared" si="11"/>
        <v>4.4111111111111088</v>
      </c>
      <c r="V4" s="6">
        <f t="shared" si="12"/>
        <v>7.417111111111109</v>
      </c>
      <c r="W4" s="6">
        <f t="shared" si="13"/>
        <v>4.4111111111111088</v>
      </c>
      <c r="X4" s="6">
        <f t="shared" si="14"/>
        <v>-0.80161209068010131</v>
      </c>
      <c r="Z4" s="6">
        <f t="shared" si="15"/>
        <v>0.64258194392452295</v>
      </c>
      <c r="AA4" s="6">
        <f t="shared" si="16"/>
        <v>78.145600000000002</v>
      </c>
      <c r="AB4" s="6">
        <f t="shared" si="17"/>
        <v>121.61188271604922</v>
      </c>
      <c r="AC4" s="6">
        <f t="shared" si="18"/>
        <v>11.02777777777777</v>
      </c>
      <c r="AD4" s="6">
        <f t="shared" si="19"/>
        <v>0.80161209068010131</v>
      </c>
      <c r="AE4" s="6">
        <f t="shared" si="0"/>
        <v>0.22454751131221704</v>
      </c>
      <c r="AG4" s="6">
        <v>1.25</v>
      </c>
      <c r="AH4" s="6" t="str">
        <f t="shared" si="20"/>
        <v/>
      </c>
      <c r="AI4" s="6">
        <f>IF(AE4&lt;0.3,B4,"")</f>
        <v>-0.53</v>
      </c>
      <c r="AJ4" s="6" t="str">
        <f>IF(AND(AE4&lt;0.3,F4&gt;0.9583),F4,"")</f>
        <v/>
      </c>
      <c r="AK4">
        <v>17.487300000000001</v>
      </c>
      <c r="AL4">
        <v>0.28999999999999998</v>
      </c>
      <c r="AM4"/>
      <c r="AN4" s="6"/>
    </row>
    <row r="5" spans="1:41" ht="27" thickBot="1" x14ac:dyDescent="0.3">
      <c r="A5" s="4" t="s">
        <v>9</v>
      </c>
      <c r="B5" s="1">
        <v>14.14</v>
      </c>
      <c r="C5" s="1">
        <v>11.79</v>
      </c>
      <c r="D5" s="1">
        <v>0.95</v>
      </c>
      <c r="E5" s="1">
        <v>1.54</v>
      </c>
      <c r="F5" s="1">
        <v>0.65</v>
      </c>
      <c r="G5" s="1">
        <v>8.14</v>
      </c>
      <c r="H5" s="6">
        <f t="shared" si="1"/>
        <v>0.61688311688311681</v>
      </c>
      <c r="J5" t="s">
        <v>73</v>
      </c>
      <c r="K5">
        <f>AVERAGE(G2:G67)</f>
        <v>3.999545454545455</v>
      </c>
      <c r="L5" s="6">
        <f t="shared" si="2"/>
        <v>14.14</v>
      </c>
      <c r="M5" s="6">
        <f t="shared" si="3"/>
        <v>11.79</v>
      </c>
      <c r="N5" s="6">
        <f t="shared" si="4"/>
        <v>0.61688311688311681</v>
      </c>
      <c r="O5" s="6">
        <f t="shared" si="5"/>
        <v>8.14</v>
      </c>
      <c r="P5" s="6" t="str">
        <f t="shared" si="6"/>
        <v/>
      </c>
      <c r="Q5" s="6">
        <f t="shared" si="7"/>
        <v>11.200499999999998</v>
      </c>
      <c r="R5" s="6">
        <f t="shared" si="8"/>
        <v>2.9395000000000024</v>
      </c>
      <c r="S5" s="6">
        <f t="shared" si="9"/>
        <v>11.200499999999998</v>
      </c>
      <c r="T5" s="6">
        <f t="shared" si="10"/>
        <v>3.0604999999999976</v>
      </c>
      <c r="U5" s="6">
        <f t="shared" si="11"/>
        <v>4.7084615384615347</v>
      </c>
      <c r="V5" s="6">
        <f t="shared" si="12"/>
        <v>7.6479615384615371</v>
      </c>
      <c r="W5" s="6">
        <f t="shared" si="13"/>
        <v>4.7084615384615347</v>
      </c>
      <c r="X5" s="6">
        <f t="shared" si="14"/>
        <v>2.3788024832543715</v>
      </c>
      <c r="Z5" s="6">
        <f t="shared" si="15"/>
        <v>5.6587012543371644</v>
      </c>
      <c r="AA5" s="6">
        <f t="shared" si="16"/>
        <v>139.00409999999999</v>
      </c>
      <c r="AB5" s="6">
        <f t="shared" si="17"/>
        <v>24.564664885508666</v>
      </c>
      <c r="AC5" s="6">
        <f t="shared" si="18"/>
        <v>4.9562753036437215</v>
      </c>
      <c r="AD5" s="6">
        <f t="shared" si="19"/>
        <v>2.3788024832543715</v>
      </c>
      <c r="AE5" s="6">
        <f t="shared" si="0"/>
        <v>0.27324673005669375</v>
      </c>
      <c r="AG5" s="6">
        <v>1.86</v>
      </c>
      <c r="AH5" s="6" t="str">
        <f t="shared" si="20"/>
        <v/>
      </c>
      <c r="AI5" s="6">
        <f>IF(AE5&lt;0.3,B5,"")</f>
        <v>14.14</v>
      </c>
      <c r="AJ5" s="6" t="str">
        <f>IF(AND(AE5&lt;0.3,F5&gt;0.9583),F5,"")</f>
        <v/>
      </c>
      <c r="AK5">
        <v>162.77000000000001</v>
      </c>
      <c r="AL5">
        <v>7.0000000000000007E-2</v>
      </c>
      <c r="AM5"/>
      <c r="AN5" s="6"/>
      <c r="AO5" t="s">
        <v>116</v>
      </c>
    </row>
    <row r="6" spans="1:41" ht="27" thickBot="1" x14ac:dyDescent="0.3">
      <c r="A6" s="4" t="s">
        <v>10</v>
      </c>
      <c r="B6" s="1">
        <v>11.49</v>
      </c>
      <c r="C6" s="1">
        <v>15.06</v>
      </c>
      <c r="D6" s="1">
        <v>0.56999999999999995</v>
      </c>
      <c r="E6" s="1">
        <v>0.9</v>
      </c>
      <c r="F6" s="1">
        <v>0.93</v>
      </c>
      <c r="G6" s="1">
        <v>4.13</v>
      </c>
      <c r="H6" s="6">
        <f t="shared" si="1"/>
        <v>0.6333333333333333</v>
      </c>
      <c r="J6" t="s">
        <v>74</v>
      </c>
      <c r="K6">
        <f>AVERAGE(C2:C67)</f>
        <v>8.5583333333333336</v>
      </c>
      <c r="L6" s="6">
        <f t="shared" si="2"/>
        <v>11.49</v>
      </c>
      <c r="M6" s="6">
        <f t="shared" si="3"/>
        <v>15.06</v>
      </c>
      <c r="N6" s="6">
        <f t="shared" si="4"/>
        <v>0.6333333333333333</v>
      </c>
      <c r="O6" s="6">
        <f t="shared" si="5"/>
        <v>4.13</v>
      </c>
      <c r="P6" s="6" t="str">
        <f t="shared" si="6"/>
        <v/>
      </c>
      <c r="Q6" s="6">
        <f t="shared" si="7"/>
        <v>8.5841999999999992</v>
      </c>
      <c r="R6" s="6">
        <f t="shared" si="8"/>
        <v>2.905800000000001</v>
      </c>
      <c r="S6" s="6">
        <f t="shared" si="9"/>
        <v>8.5841999999999992</v>
      </c>
      <c r="T6" s="6">
        <f t="shared" si="10"/>
        <v>4.4541999999999993</v>
      </c>
      <c r="U6" s="6">
        <f t="shared" si="11"/>
        <v>4.7894623655913966</v>
      </c>
      <c r="V6" s="6">
        <f t="shared" si="12"/>
        <v>7.6952623655913976</v>
      </c>
      <c r="W6" s="6">
        <f t="shared" si="13"/>
        <v>4.7894623655913966</v>
      </c>
      <c r="X6" s="6">
        <f t="shared" si="14"/>
        <v>1.7923097301423379</v>
      </c>
      <c r="Z6" s="6">
        <f t="shared" si="15"/>
        <v>3.2123741687629002</v>
      </c>
      <c r="AA6" s="6">
        <f t="shared" si="16"/>
        <v>226.80360000000002</v>
      </c>
      <c r="AB6" s="6">
        <f t="shared" si="17"/>
        <v>70.603107883706812</v>
      </c>
      <c r="AC6" s="6">
        <f t="shared" si="18"/>
        <v>8.4025655536691186</v>
      </c>
      <c r="AD6" s="6">
        <f t="shared" si="19"/>
        <v>1.7923097301423376</v>
      </c>
      <c r="AE6" s="6">
        <f t="shared" si="0"/>
        <v>0.51888353020665878</v>
      </c>
      <c r="AG6" s="6">
        <v>1.61</v>
      </c>
      <c r="AH6" s="6" t="str">
        <f t="shared" si="20"/>
        <v/>
      </c>
      <c r="AI6" s="6" t="str">
        <f>IF(AE6&lt;0.3,B6,"")</f>
        <v/>
      </c>
      <c r="AJ6" s="6" t="str">
        <f>IF(AND(AE6&lt;0.3,F6&gt;0.9583),F6,"")</f>
        <v/>
      </c>
      <c r="AK6">
        <v>20.14</v>
      </c>
      <c r="AL6">
        <v>0.3</v>
      </c>
      <c r="AM6"/>
      <c r="AN6" s="6"/>
    </row>
    <row r="7" spans="1:41" ht="27" thickBot="1" x14ac:dyDescent="0.3">
      <c r="A7" s="4" t="s">
        <v>11</v>
      </c>
      <c r="B7" s="1">
        <v>9.02</v>
      </c>
      <c r="C7" s="1">
        <v>1.83</v>
      </c>
      <c r="D7" s="1">
        <v>3.31</v>
      </c>
      <c r="E7" s="1">
        <v>4.6399999999999997</v>
      </c>
      <c r="F7" s="1">
        <v>2.65</v>
      </c>
      <c r="G7" s="1">
        <v>1.94</v>
      </c>
      <c r="H7" s="6">
        <f t="shared" si="1"/>
        <v>0.71336206896551735</v>
      </c>
      <c r="L7" s="6" t="str">
        <f t="shared" si="2"/>
        <v/>
      </c>
      <c r="M7" s="6" t="str">
        <f t="shared" si="3"/>
        <v/>
      </c>
      <c r="N7" s="6" t="str">
        <f t="shared" si="4"/>
        <v/>
      </c>
      <c r="O7" s="6" t="str">
        <f t="shared" si="5"/>
        <v/>
      </c>
      <c r="P7" s="6">
        <f t="shared" si="6"/>
        <v>2.65</v>
      </c>
      <c r="Q7" s="6">
        <f t="shared" si="7"/>
        <v>6.0573000000000006</v>
      </c>
      <c r="R7" s="6">
        <f t="shared" si="8"/>
        <v>2.962699999999999</v>
      </c>
      <c r="S7" s="6">
        <f t="shared" si="9"/>
        <v>6.0573000000000006</v>
      </c>
      <c r="T7" s="6">
        <f t="shared" si="10"/>
        <v>4.1173000000000002</v>
      </c>
      <c r="U7" s="6">
        <f t="shared" si="11"/>
        <v>1.5536981132075474</v>
      </c>
      <c r="V7" s="6">
        <f t="shared" si="12"/>
        <v>4.5163981132075461</v>
      </c>
      <c r="W7" s="6">
        <f t="shared" si="13"/>
        <v>1.5536981132075471</v>
      </c>
      <c r="X7" s="6">
        <f t="shared" si="14"/>
        <v>3.8986338134214176</v>
      </c>
      <c r="Z7" s="6">
        <f t="shared" si="15"/>
        <v>15.199345611152825</v>
      </c>
      <c r="AA7" s="6">
        <f t="shared" si="16"/>
        <v>3.3489000000000004</v>
      </c>
      <c r="AB7" s="6">
        <f t="shared" si="17"/>
        <v>0.22033185412552747</v>
      </c>
      <c r="AC7" s="6">
        <f t="shared" si="18"/>
        <v>0.4693952003648178</v>
      </c>
      <c r="AD7" s="6">
        <f t="shared" si="19"/>
        <v>3.8986338134214176</v>
      </c>
      <c r="AE7" s="6">
        <f t="shared" si="0"/>
        <v>0.67972529014577443</v>
      </c>
      <c r="AG7" s="6">
        <v>0.76</v>
      </c>
      <c r="AH7" s="6" t="str">
        <f t="shared" si="20"/>
        <v/>
      </c>
      <c r="AI7" s="6" t="str">
        <f>IF(AE7&lt;0.3,B7,"")</f>
        <v/>
      </c>
      <c r="AJ7" s="6" t="str">
        <f>IF(AND(AE7&lt;0.3,F7&gt;0.9583),F7,"")</f>
        <v/>
      </c>
      <c r="AK7">
        <v>22.58</v>
      </c>
      <c r="AL7">
        <v>0.03</v>
      </c>
      <c r="AM7"/>
      <c r="AN7" s="6"/>
    </row>
    <row r="8" spans="1:41" ht="33" customHeight="1" thickBot="1" x14ac:dyDescent="0.3">
      <c r="A8" s="4" t="s">
        <v>12</v>
      </c>
      <c r="B8" s="1">
        <v>7.21</v>
      </c>
      <c r="C8" s="1">
        <v>3.25</v>
      </c>
      <c r="D8" s="1">
        <v>1.31</v>
      </c>
      <c r="E8" s="1">
        <v>2.2200000000000002</v>
      </c>
      <c r="F8" s="1">
        <v>1.1399999999999999</v>
      </c>
      <c r="G8" s="1">
        <v>2.2000000000000002</v>
      </c>
      <c r="H8" s="6">
        <f t="shared" si="1"/>
        <v>0.59009009009009006</v>
      </c>
      <c r="L8" s="6" t="str">
        <f t="shared" si="2"/>
        <v/>
      </c>
      <c r="M8" s="6" t="str">
        <f t="shared" si="3"/>
        <v/>
      </c>
      <c r="N8" s="6">
        <f t="shared" si="4"/>
        <v>0.59009009009009006</v>
      </c>
      <c r="O8" s="6" t="str">
        <f t="shared" si="5"/>
        <v/>
      </c>
      <c r="P8" s="6">
        <f t="shared" si="6"/>
        <v>1.1399999999999999</v>
      </c>
      <c r="Q8" s="6">
        <f t="shared" si="7"/>
        <v>4.2575000000000003</v>
      </c>
      <c r="R8" s="6">
        <f t="shared" si="8"/>
        <v>2.9524999999999997</v>
      </c>
      <c r="S8" s="6">
        <f t="shared" si="9"/>
        <v>4.2575000000000003</v>
      </c>
      <c r="T8" s="6">
        <f t="shared" si="10"/>
        <v>2.0575000000000001</v>
      </c>
      <c r="U8" s="6">
        <f t="shared" si="11"/>
        <v>1.804824561403509</v>
      </c>
      <c r="V8" s="6">
        <f t="shared" si="12"/>
        <v>4.7573245614035091</v>
      </c>
      <c r="W8" s="6">
        <f t="shared" si="13"/>
        <v>1.8048245614035094</v>
      </c>
      <c r="X8" s="6">
        <f t="shared" si="14"/>
        <v>2.3589550425273385</v>
      </c>
      <c r="Z8" s="6">
        <f t="shared" si="15"/>
        <v>5.5646688926651571</v>
      </c>
      <c r="AA8" s="6">
        <f t="shared" si="16"/>
        <v>10.5625</v>
      </c>
      <c r="AB8" s="6">
        <f t="shared" si="17"/>
        <v>1.8981362959299397</v>
      </c>
      <c r="AC8" s="6">
        <f t="shared" si="18"/>
        <v>1.3777286728271063</v>
      </c>
      <c r="AD8" s="6">
        <f t="shared" si="19"/>
        <v>2.3589550425273385</v>
      </c>
      <c r="AE8" s="6">
        <f t="shared" si="0"/>
        <v>0.48326482677627725</v>
      </c>
      <c r="AG8" s="6">
        <v>1.0900000000000001</v>
      </c>
      <c r="AH8" s="6" t="str">
        <f t="shared" si="20"/>
        <v/>
      </c>
      <c r="AI8" s="6" t="str">
        <f>IF(AE8&lt;0.3,B8,"")</f>
        <v/>
      </c>
      <c r="AJ8" s="6" t="str">
        <f>IF(AND(AE8&lt;0.3,F8&gt;0.9583),F8,"")</f>
        <v/>
      </c>
      <c r="AK8">
        <v>16.93</v>
      </c>
      <c r="AL8">
        <v>0.1</v>
      </c>
      <c r="AM8"/>
      <c r="AN8" s="6"/>
    </row>
    <row r="9" spans="1:41" ht="15.75" thickBot="1" x14ac:dyDescent="0.3">
      <c r="A9" s="4" t="s">
        <v>13</v>
      </c>
      <c r="B9" s="1">
        <v>7.14</v>
      </c>
      <c r="C9" s="1">
        <v>0.24</v>
      </c>
      <c r="D9" s="1">
        <v>17.36</v>
      </c>
      <c r="E9" s="1">
        <v>40.68</v>
      </c>
      <c r="F9" s="1">
        <v>0.54</v>
      </c>
      <c r="G9" s="1">
        <v>3.34</v>
      </c>
      <c r="H9" s="6">
        <f t="shared" si="1"/>
        <v>0.42674532940019666</v>
      </c>
      <c r="L9" s="6" t="str">
        <f t="shared" si="2"/>
        <v/>
      </c>
      <c r="M9" s="6" t="str">
        <f t="shared" si="3"/>
        <v/>
      </c>
      <c r="N9" s="6">
        <f t="shared" si="4"/>
        <v>0.42674532940019666</v>
      </c>
      <c r="O9" s="6" t="str">
        <f t="shared" si="5"/>
        <v/>
      </c>
      <c r="P9" s="6" t="str">
        <f t="shared" si="6"/>
        <v/>
      </c>
      <c r="Q9" s="6">
        <f t="shared" si="7"/>
        <v>4.1663999999999994</v>
      </c>
      <c r="R9" s="6">
        <f t="shared" si="8"/>
        <v>2.9736000000000002</v>
      </c>
      <c r="S9" s="6">
        <f t="shared" si="9"/>
        <v>4.1663999999999994</v>
      </c>
      <c r="T9" s="6">
        <f t="shared" si="10"/>
        <v>0.82639999999999958</v>
      </c>
      <c r="U9" s="6">
        <f t="shared" si="11"/>
        <v>1.5303703703703695</v>
      </c>
      <c r="V9" s="6">
        <f t="shared" si="12"/>
        <v>4.5039703703703697</v>
      </c>
      <c r="W9" s="6">
        <f t="shared" si="13"/>
        <v>1.5303703703703695</v>
      </c>
      <c r="X9" s="6">
        <f t="shared" si="14"/>
        <v>2.7224782187802528</v>
      </c>
      <c r="Z9" s="6">
        <f t="shared" si="15"/>
        <v>7.411887651732898</v>
      </c>
      <c r="AA9" s="6">
        <f t="shared" si="16"/>
        <v>5.7599999999999998E-2</v>
      </c>
      <c r="AB9" s="6">
        <f t="shared" si="17"/>
        <v>7.7712996616365508E-3</v>
      </c>
      <c r="AC9" s="6">
        <f t="shared" si="18"/>
        <v>8.815497525174941E-2</v>
      </c>
      <c r="AD9" s="6">
        <f t="shared" si="19"/>
        <v>2.7224782187802528</v>
      </c>
      <c r="AE9" s="6">
        <f t="shared" si="0"/>
        <v>0.19834869431643617</v>
      </c>
      <c r="AG9" s="6">
        <v>0.04</v>
      </c>
      <c r="AH9" s="6" t="str">
        <f t="shared" si="20"/>
        <v/>
      </c>
      <c r="AI9" s="6">
        <f>IF(AE9&lt;0.3,B9,"")</f>
        <v>7.14</v>
      </c>
      <c r="AJ9" s="6" t="str">
        <f>IF(AND(AE9&lt;0.3,F9&gt;0.9583),F9,"")</f>
        <v/>
      </c>
      <c r="AK9">
        <v>2662.9</v>
      </c>
      <c r="AL9">
        <v>0.02</v>
      </c>
      <c r="AM9"/>
      <c r="AN9" s="6" t="s">
        <v>105</v>
      </c>
    </row>
    <row r="10" spans="1:41" ht="15.75" thickBot="1" x14ac:dyDescent="0.3">
      <c r="A10" s="4" t="s">
        <v>14</v>
      </c>
      <c r="B10" s="1">
        <v>10.37</v>
      </c>
      <c r="C10" s="1">
        <v>13.44</v>
      </c>
      <c r="D10" s="1">
        <v>0.55000000000000004</v>
      </c>
      <c r="E10" s="1">
        <v>0.76</v>
      </c>
      <c r="F10" s="1">
        <v>0.91</v>
      </c>
      <c r="G10" s="1">
        <v>3.12</v>
      </c>
      <c r="H10" s="6">
        <f t="shared" si="1"/>
        <v>0.72368421052631582</v>
      </c>
      <c r="L10" s="6">
        <f t="shared" si="2"/>
        <v>10.37</v>
      </c>
      <c r="M10" s="6">
        <f t="shared" si="3"/>
        <v>13.44</v>
      </c>
      <c r="N10" s="6" t="str">
        <f t="shared" si="4"/>
        <v/>
      </c>
      <c r="O10" s="6" t="str">
        <f t="shared" si="5"/>
        <v/>
      </c>
      <c r="P10" s="6" t="str">
        <f t="shared" si="6"/>
        <v/>
      </c>
      <c r="Q10" s="6">
        <f t="shared" si="7"/>
        <v>7.3920000000000003</v>
      </c>
      <c r="R10" s="6">
        <f t="shared" si="8"/>
        <v>2.9779999999999989</v>
      </c>
      <c r="S10" s="6">
        <f t="shared" si="9"/>
        <v>7.3920000000000003</v>
      </c>
      <c r="T10" s="6">
        <f t="shared" si="10"/>
        <v>4.2720000000000002</v>
      </c>
      <c r="U10" s="6">
        <f t="shared" si="11"/>
        <v>4.6945054945054947</v>
      </c>
      <c r="V10" s="6">
        <f t="shared" si="12"/>
        <v>7.6725054945054936</v>
      </c>
      <c r="W10" s="6">
        <f t="shared" si="13"/>
        <v>4.6945054945054947</v>
      </c>
      <c r="X10" s="6">
        <f t="shared" si="14"/>
        <v>1.5746067415730338</v>
      </c>
      <c r="Z10" s="6">
        <f t="shared" si="15"/>
        <v>2.4793863906072469</v>
      </c>
      <c r="AA10" s="6">
        <f t="shared" si="16"/>
        <v>180.63359999999997</v>
      </c>
      <c r="AB10" s="6">
        <f t="shared" si="17"/>
        <v>72.854154836172796</v>
      </c>
      <c r="AC10" s="6">
        <f t="shared" si="18"/>
        <v>8.5354645354645342</v>
      </c>
      <c r="AD10" s="6">
        <f t="shared" si="19"/>
        <v>1.5746067415730338</v>
      </c>
      <c r="AE10" s="6">
        <f t="shared" si="0"/>
        <v>0.57792207792207795</v>
      </c>
      <c r="AG10" s="6">
        <v>1.9</v>
      </c>
      <c r="AH10" s="6" t="str">
        <f t="shared" si="20"/>
        <v/>
      </c>
      <c r="AI10" s="6" t="str">
        <f>IF(AE10&lt;0.3,B10,"")</f>
        <v/>
      </c>
      <c r="AJ10" s="6" t="str">
        <f>IF(AND(AE10&lt;0.3,F10&gt;0.9583),F10,"")</f>
        <v/>
      </c>
      <c r="AK10">
        <v>38.33</v>
      </c>
      <c r="AL10">
        <v>0.31</v>
      </c>
      <c r="AM10"/>
      <c r="AN10" s="6"/>
    </row>
    <row r="11" spans="1:41" ht="15.75" thickBot="1" x14ac:dyDescent="0.3">
      <c r="A11" s="4" t="s">
        <v>15</v>
      </c>
      <c r="B11" s="1">
        <v>14.55</v>
      </c>
      <c r="C11" s="1">
        <v>14.31</v>
      </c>
      <c r="D11" s="1">
        <v>0.81</v>
      </c>
      <c r="E11" s="1">
        <v>1.1299999999999999</v>
      </c>
      <c r="F11" s="1">
        <v>0.88</v>
      </c>
      <c r="G11" s="1">
        <v>7.44</v>
      </c>
      <c r="H11" s="6">
        <f t="shared" si="1"/>
        <v>0.71681415929203551</v>
      </c>
      <c r="L11" s="6">
        <f t="shared" si="2"/>
        <v>14.55</v>
      </c>
      <c r="M11" s="6">
        <f t="shared" si="3"/>
        <v>14.31</v>
      </c>
      <c r="N11" s="6" t="str">
        <f t="shared" si="4"/>
        <v/>
      </c>
      <c r="O11" s="6">
        <f t="shared" si="5"/>
        <v>7.44</v>
      </c>
      <c r="P11" s="6" t="str">
        <f t="shared" si="6"/>
        <v/>
      </c>
      <c r="Q11" s="6">
        <f t="shared" si="7"/>
        <v>11.591100000000001</v>
      </c>
      <c r="R11" s="6">
        <f t="shared" si="8"/>
        <v>2.9588999999999999</v>
      </c>
      <c r="S11" s="6">
        <f t="shared" si="9"/>
        <v>11.591100000000001</v>
      </c>
      <c r="T11" s="6">
        <f t="shared" si="10"/>
        <v>4.1511000000000005</v>
      </c>
      <c r="U11" s="6">
        <f t="shared" si="11"/>
        <v>4.7171590909090915</v>
      </c>
      <c r="V11" s="6">
        <f t="shared" si="12"/>
        <v>7.6760590909090913</v>
      </c>
      <c r="W11" s="6">
        <f t="shared" si="13"/>
        <v>4.7171590909090915</v>
      </c>
      <c r="X11" s="6">
        <f t="shared" si="14"/>
        <v>2.457220495772205</v>
      </c>
      <c r="Z11" s="6">
        <f t="shared" si="15"/>
        <v>6.0379325648430013</v>
      </c>
      <c r="AA11" s="6">
        <f t="shared" si="16"/>
        <v>204.77610000000001</v>
      </c>
      <c r="AB11" s="6">
        <f t="shared" si="17"/>
        <v>33.914936578183628</v>
      </c>
      <c r="AC11" s="6">
        <f t="shared" si="18"/>
        <v>5.8236531986531981</v>
      </c>
      <c r="AD11" s="6">
        <f t="shared" si="19"/>
        <v>2.4572204957722055</v>
      </c>
      <c r="AE11" s="6">
        <f t="shared" si="0"/>
        <v>0.35812821906462711</v>
      </c>
      <c r="AG11" s="6">
        <v>1.67</v>
      </c>
      <c r="AH11" s="6" t="str">
        <f t="shared" si="20"/>
        <v/>
      </c>
      <c r="AI11" s="6" t="str">
        <f>IF(AE11&lt;0.3,B11,"")</f>
        <v/>
      </c>
      <c r="AJ11" s="6" t="str">
        <f>IF(AND(AE11&lt;0.3,F11&gt;0.9583),F11,"")</f>
        <v/>
      </c>
      <c r="AK11">
        <v>58.47</v>
      </c>
      <c r="AL11">
        <v>0.41</v>
      </c>
      <c r="AM11" t="s">
        <v>108</v>
      </c>
      <c r="AN11" s="6"/>
    </row>
    <row r="12" spans="1:41" ht="27" thickBot="1" x14ac:dyDescent="0.3">
      <c r="A12" s="4" t="s">
        <v>16</v>
      </c>
      <c r="B12" s="1">
        <v>7.04</v>
      </c>
      <c r="C12" s="1">
        <v>14.88</v>
      </c>
      <c r="D12" s="1">
        <v>0.27</v>
      </c>
      <c r="E12" s="1">
        <v>0.45</v>
      </c>
      <c r="F12" s="1">
        <v>1.03</v>
      </c>
      <c r="G12" s="1">
        <v>-0.77</v>
      </c>
      <c r="H12" s="6">
        <f t="shared" si="1"/>
        <v>0.6</v>
      </c>
      <c r="L12" s="6" t="str">
        <f t="shared" si="2"/>
        <v/>
      </c>
      <c r="M12" s="6">
        <f t="shared" si="3"/>
        <v>14.88</v>
      </c>
      <c r="N12" s="6">
        <f t="shared" si="4"/>
        <v>0.6</v>
      </c>
      <c r="O12" s="6" t="str">
        <f t="shared" si="5"/>
        <v/>
      </c>
      <c r="P12" s="6">
        <f t="shared" si="6"/>
        <v>1.03</v>
      </c>
      <c r="Q12" s="6">
        <f t="shared" si="7"/>
        <v>4.0176000000000007</v>
      </c>
      <c r="R12" s="6">
        <f t="shared" si="8"/>
        <v>3.0223999999999993</v>
      </c>
      <c r="S12" s="6">
        <f t="shared" si="9"/>
        <v>4.0176000000000007</v>
      </c>
      <c r="T12" s="6">
        <f t="shared" si="10"/>
        <v>4.7876000000000012</v>
      </c>
      <c r="U12" s="6">
        <f t="shared" si="11"/>
        <v>4.6481553398058262</v>
      </c>
      <c r="V12" s="6">
        <f t="shared" si="12"/>
        <v>7.6705553398058255</v>
      </c>
      <c r="W12" s="6">
        <f t="shared" si="13"/>
        <v>4.6481553398058262</v>
      </c>
      <c r="X12" s="6">
        <f t="shared" si="14"/>
        <v>0.86434288578828644</v>
      </c>
      <c r="Z12" s="6">
        <f t="shared" si="15"/>
        <v>0.74708862421282274</v>
      </c>
      <c r="AA12" s="6">
        <f t="shared" si="16"/>
        <v>221.41440000000003</v>
      </c>
      <c r="AB12" s="6">
        <f t="shared" si="17"/>
        <v>296.3696579281949</v>
      </c>
      <c r="AC12" s="6">
        <f t="shared" si="18"/>
        <v>17.215390147428984</v>
      </c>
      <c r="AD12" s="6">
        <f t="shared" si="19"/>
        <v>0.86434288578828633</v>
      </c>
      <c r="AE12" s="6">
        <f t="shared" si="0"/>
        <v>1.1916567104739149</v>
      </c>
      <c r="AG12" s="6">
        <v>1.64</v>
      </c>
      <c r="AH12" s="6">
        <f t="shared" si="20"/>
        <v>7.04</v>
      </c>
      <c r="AI12" s="6" t="str">
        <f>IF(AE12&lt;0.3,B12,"")</f>
        <v/>
      </c>
      <c r="AJ12" s="6" t="str">
        <f>IF(AND(AE12&lt;0.3,F12&gt;0.9583),F12,"")</f>
        <v/>
      </c>
      <c r="AK12">
        <v>198.95400000000001</v>
      </c>
      <c r="AL12">
        <v>0.24</v>
      </c>
      <c r="AM12"/>
      <c r="AN12" s="6"/>
    </row>
    <row r="13" spans="1:41" ht="27" thickBot="1" x14ac:dyDescent="0.3">
      <c r="A13" s="4" t="s">
        <v>17</v>
      </c>
      <c r="B13" s="1">
        <v>10.14</v>
      </c>
      <c r="C13" s="1">
        <v>27.91</v>
      </c>
      <c r="D13" s="1">
        <v>0.26</v>
      </c>
      <c r="E13" s="1">
        <v>0.53</v>
      </c>
      <c r="F13" s="1">
        <v>0.14000000000000001</v>
      </c>
      <c r="G13" s="1">
        <v>6.49</v>
      </c>
      <c r="H13" s="6">
        <f t="shared" si="1"/>
        <v>0.49056603773584906</v>
      </c>
      <c r="L13" s="6">
        <f t="shared" si="2"/>
        <v>10.14</v>
      </c>
      <c r="M13" s="6">
        <f t="shared" si="3"/>
        <v>27.91</v>
      </c>
      <c r="N13" s="6">
        <f t="shared" si="4"/>
        <v>0.49056603773584906</v>
      </c>
      <c r="O13" s="6">
        <f t="shared" si="5"/>
        <v>6.49</v>
      </c>
      <c r="P13" s="6" t="str">
        <f t="shared" si="6"/>
        <v/>
      </c>
      <c r="Q13" s="6">
        <f t="shared" si="7"/>
        <v>7.2566000000000006</v>
      </c>
      <c r="R13" s="6">
        <f t="shared" si="8"/>
        <v>2.8834</v>
      </c>
      <c r="S13" s="6">
        <f t="shared" si="9"/>
        <v>7.2566000000000006</v>
      </c>
      <c r="T13" s="6">
        <f t="shared" si="10"/>
        <v>0.76660000000000039</v>
      </c>
      <c r="U13" s="6">
        <f t="shared" si="11"/>
        <v>5.4757142857142878</v>
      </c>
      <c r="V13" s="6">
        <f t="shared" si="12"/>
        <v>8.3591142857142877</v>
      </c>
      <c r="W13" s="6">
        <f t="shared" si="13"/>
        <v>5.4757142857142878</v>
      </c>
      <c r="X13" s="6">
        <f t="shared" si="14"/>
        <v>1.3252334985650922</v>
      </c>
      <c r="Z13" s="6">
        <f t="shared" si="15"/>
        <v>1.7562438257190742</v>
      </c>
      <c r="AA13" s="6">
        <f t="shared" si="16"/>
        <v>778.96810000000005</v>
      </c>
      <c r="AB13" s="6">
        <f t="shared" si="17"/>
        <v>443.542114478928</v>
      </c>
      <c r="AC13" s="6">
        <f t="shared" si="18"/>
        <v>21.060439560439569</v>
      </c>
      <c r="AD13" s="6">
        <f t="shared" si="19"/>
        <v>1.325233498565092</v>
      </c>
      <c r="AE13" s="6">
        <f t="shared" si="0"/>
        <v>0.10564176060413974</v>
      </c>
      <c r="AG13" s="6">
        <v>1.26</v>
      </c>
      <c r="AH13" s="6" t="str">
        <f t="shared" si="20"/>
        <v/>
      </c>
      <c r="AI13" s="6">
        <f>IF(AE13&lt;0.3,B13,"")</f>
        <v>10.14</v>
      </c>
      <c r="AJ13" s="6" t="str">
        <f>IF(AND(AE13&lt;0.3,F13&gt;0.9583),F13,"")</f>
        <v/>
      </c>
      <c r="AK13">
        <v>8.3000000000000007</v>
      </c>
      <c r="AL13">
        <v>0.01</v>
      </c>
      <c r="AM13"/>
      <c r="AN13" s="6"/>
    </row>
    <row r="14" spans="1:41" ht="27" thickBot="1" x14ac:dyDescent="0.3">
      <c r="A14" s="4" t="s">
        <v>18</v>
      </c>
      <c r="B14" s="1">
        <v>9.74</v>
      </c>
      <c r="C14" s="1">
        <v>13.43</v>
      </c>
      <c r="D14" s="1">
        <v>0.5</v>
      </c>
      <c r="E14" s="1">
        <v>0.73</v>
      </c>
      <c r="F14" s="1">
        <v>0.94</v>
      </c>
      <c r="G14" s="1">
        <v>2.34</v>
      </c>
      <c r="H14" s="6">
        <f t="shared" si="1"/>
        <v>0.68493150684931503</v>
      </c>
      <c r="L14" s="6">
        <f t="shared" si="2"/>
        <v>9.74</v>
      </c>
      <c r="M14" s="6">
        <f t="shared" si="3"/>
        <v>13.43</v>
      </c>
      <c r="N14" s="6" t="str">
        <f t="shared" si="4"/>
        <v/>
      </c>
      <c r="O14" s="6" t="str">
        <f t="shared" si="5"/>
        <v/>
      </c>
      <c r="P14" s="6" t="str">
        <f t="shared" si="6"/>
        <v/>
      </c>
      <c r="Q14" s="6">
        <f t="shared" si="7"/>
        <v>6.7149999999999999</v>
      </c>
      <c r="R14" s="6">
        <f t="shared" si="8"/>
        <v>3.0250000000000004</v>
      </c>
      <c r="S14" s="6">
        <f t="shared" si="9"/>
        <v>6.7149999999999999</v>
      </c>
      <c r="T14" s="6">
        <f t="shared" si="10"/>
        <v>4.375</v>
      </c>
      <c r="U14" s="6">
        <f t="shared" si="11"/>
        <v>4.6542553191489366</v>
      </c>
      <c r="V14" s="6">
        <f t="shared" si="12"/>
        <v>7.679255319148937</v>
      </c>
      <c r="W14" s="6">
        <f t="shared" si="13"/>
        <v>4.6542553191489366</v>
      </c>
      <c r="X14" s="6">
        <f t="shared" si="14"/>
        <v>1.4427657142857142</v>
      </c>
      <c r="Z14" s="6">
        <f t="shared" si="15"/>
        <v>2.081572906318367</v>
      </c>
      <c r="AA14" s="6">
        <f t="shared" si="16"/>
        <v>180.36490000000001</v>
      </c>
      <c r="AB14" s="6">
        <f t="shared" si="17"/>
        <v>86.648370303304674</v>
      </c>
      <c r="AC14" s="6">
        <f t="shared" si="18"/>
        <v>9.3085106382978733</v>
      </c>
      <c r="AD14" s="6">
        <f t="shared" si="19"/>
        <v>1.4427657142857142</v>
      </c>
      <c r="AE14" s="6">
        <f t="shared" si="0"/>
        <v>0.65152643335815341</v>
      </c>
      <c r="AG14" s="6">
        <v>1.07</v>
      </c>
      <c r="AH14" s="6" t="str">
        <f t="shared" si="20"/>
        <v/>
      </c>
      <c r="AI14" s="6" t="str">
        <f>IF(AE14&lt;0.3,B14,"")</f>
        <v/>
      </c>
      <c r="AJ14" s="6" t="str">
        <f>IF(AND(AE14&lt;0.3,F14&gt;0.9583),F14,"")</f>
        <v/>
      </c>
      <c r="AK14">
        <v>31.129000000000001</v>
      </c>
      <c r="AL14">
        <v>0.42</v>
      </c>
      <c r="AM14" t="s">
        <v>107</v>
      </c>
      <c r="AN14" s="6"/>
    </row>
    <row r="15" spans="1:41" ht="15.75" thickBot="1" x14ac:dyDescent="0.3">
      <c r="A15" s="4" t="s">
        <v>19</v>
      </c>
      <c r="B15" s="1">
        <v>6.48</v>
      </c>
      <c r="C15" s="1">
        <v>3.36</v>
      </c>
      <c r="D15" s="1">
        <v>1.05</v>
      </c>
      <c r="E15" s="1">
        <v>1.6</v>
      </c>
      <c r="F15" s="1">
        <v>0.6</v>
      </c>
      <c r="G15" s="1">
        <v>1.31</v>
      </c>
      <c r="H15" s="6">
        <f t="shared" si="1"/>
        <v>0.65625</v>
      </c>
      <c r="L15" s="6" t="str">
        <f t="shared" si="2"/>
        <v/>
      </c>
      <c r="M15" s="6" t="str">
        <f t="shared" si="3"/>
        <v/>
      </c>
      <c r="N15" s="6" t="str">
        <f t="shared" si="4"/>
        <v/>
      </c>
      <c r="O15" s="6" t="str">
        <f t="shared" si="5"/>
        <v/>
      </c>
      <c r="P15" s="6" t="str">
        <f t="shared" si="6"/>
        <v/>
      </c>
      <c r="Q15" s="6">
        <f t="shared" si="7"/>
        <v>3.528</v>
      </c>
      <c r="R15" s="6">
        <f t="shared" si="8"/>
        <v>2.9520000000000004</v>
      </c>
      <c r="S15" s="6">
        <f t="shared" si="9"/>
        <v>3.528</v>
      </c>
      <c r="T15" s="6">
        <f t="shared" si="10"/>
        <v>2.218</v>
      </c>
      <c r="U15" s="6">
        <f t="shared" si="11"/>
        <v>3.6966666666666668</v>
      </c>
      <c r="V15" s="6">
        <f t="shared" si="12"/>
        <v>6.6486666666666672</v>
      </c>
      <c r="W15" s="6">
        <f t="shared" si="13"/>
        <v>3.6966666666666668</v>
      </c>
      <c r="X15" s="6">
        <f t="shared" si="14"/>
        <v>0.95437330928764652</v>
      </c>
      <c r="Z15" s="6">
        <f t="shared" si="15"/>
        <v>0.9108284134806538</v>
      </c>
      <c r="AA15" s="6">
        <f t="shared" si="16"/>
        <v>11.289599999999998</v>
      </c>
      <c r="AB15" s="6">
        <f t="shared" si="17"/>
        <v>12.394870244394053</v>
      </c>
      <c r="AC15" s="6">
        <f t="shared" si="18"/>
        <v>3.5206349206349206</v>
      </c>
      <c r="AD15" s="6">
        <f t="shared" si="19"/>
        <v>0.95437330928764652</v>
      </c>
      <c r="AE15" s="6">
        <f t="shared" si="0"/>
        <v>0.62868480725623577</v>
      </c>
      <c r="AG15" s="6">
        <v>2.56</v>
      </c>
      <c r="AH15" s="6">
        <f t="shared" si="20"/>
        <v>6.48</v>
      </c>
      <c r="AI15" s="6" t="str">
        <f>IF(AE15&lt;0.3,B15,"")</f>
        <v/>
      </c>
      <c r="AJ15" s="6" t="str">
        <f>IF(AND(AE15&lt;0.3,F15&gt;0.9583),F15,"")</f>
        <v/>
      </c>
      <c r="AK15">
        <v>34.6</v>
      </c>
      <c r="AL15">
        <v>0.17</v>
      </c>
      <c r="AM15"/>
      <c r="AN15" s="6"/>
      <c r="AO15" t="s">
        <v>105</v>
      </c>
    </row>
    <row r="16" spans="1:41" ht="15.75" thickBot="1" x14ac:dyDescent="0.3">
      <c r="A16" s="4" t="s">
        <v>20</v>
      </c>
      <c r="B16" s="1">
        <v>6.44</v>
      </c>
      <c r="C16" s="1">
        <v>2.19</v>
      </c>
      <c r="D16" s="1">
        <v>1.59</v>
      </c>
      <c r="E16" s="1">
        <v>2.06</v>
      </c>
      <c r="F16" s="1">
        <v>0.24</v>
      </c>
      <c r="G16" s="1">
        <v>2.97</v>
      </c>
      <c r="H16" s="6">
        <f t="shared" si="1"/>
        <v>0.77184466019417475</v>
      </c>
      <c r="L16" s="6" t="str">
        <f t="shared" si="2"/>
        <v/>
      </c>
      <c r="M16" s="6" t="str">
        <f t="shared" si="3"/>
        <v/>
      </c>
      <c r="N16" s="6" t="str">
        <f t="shared" si="4"/>
        <v/>
      </c>
      <c r="O16" s="6" t="str">
        <f t="shared" si="5"/>
        <v/>
      </c>
      <c r="P16" s="6" t="str">
        <f t="shared" si="6"/>
        <v/>
      </c>
      <c r="Q16" s="6">
        <f t="shared" si="7"/>
        <v>3.4821</v>
      </c>
      <c r="R16" s="6">
        <f t="shared" si="8"/>
        <v>2.9579000000000004</v>
      </c>
      <c r="S16" s="6">
        <f t="shared" si="9"/>
        <v>3.4821</v>
      </c>
      <c r="T16" s="6">
        <f t="shared" si="10"/>
        <v>0.51209999999999978</v>
      </c>
      <c r="U16" s="6">
        <f t="shared" si="11"/>
        <v>2.1337499999999991</v>
      </c>
      <c r="V16" s="6">
        <f t="shared" si="12"/>
        <v>5.0916499999999996</v>
      </c>
      <c r="W16" s="6">
        <f t="shared" si="13"/>
        <v>2.1337499999999991</v>
      </c>
      <c r="X16" s="6">
        <f t="shared" si="14"/>
        <v>1.6319156414762748</v>
      </c>
      <c r="Z16" s="6">
        <f t="shared" si="15"/>
        <v>2.6631486608949215</v>
      </c>
      <c r="AA16" s="6">
        <f t="shared" si="16"/>
        <v>4.7961</v>
      </c>
      <c r="AB16" s="6">
        <f t="shared" si="17"/>
        <v>1.8009133588465631</v>
      </c>
      <c r="AC16" s="6">
        <f t="shared" si="18"/>
        <v>1.3419811320754711</v>
      </c>
      <c r="AD16" s="6">
        <f t="shared" si="19"/>
        <v>1.6319156414762748</v>
      </c>
      <c r="AE16" s="6">
        <f t="shared" si="0"/>
        <v>0.14706642543292833</v>
      </c>
      <c r="AG16" s="6">
        <v>2.48</v>
      </c>
      <c r="AH16" s="6" t="str">
        <f t="shared" si="20"/>
        <v/>
      </c>
      <c r="AI16" s="6">
        <f>IF(AE16&lt;0.3,B16,"")</f>
        <v>6.44</v>
      </c>
      <c r="AJ16" s="6" t="str">
        <f>IF(AND(AE16&lt;0.3,F16&gt;0.9583),F16,"")</f>
        <v/>
      </c>
      <c r="AK16">
        <v>50.88</v>
      </c>
      <c r="AL16">
        <v>-0.02</v>
      </c>
      <c r="AM16"/>
      <c r="AN16" s="6"/>
      <c r="AO16" t="s">
        <v>106</v>
      </c>
    </row>
    <row r="17" spans="1:41" ht="27" thickBot="1" x14ac:dyDescent="0.3">
      <c r="A17" s="4" t="s">
        <v>21</v>
      </c>
      <c r="B17" s="1">
        <v>7.65</v>
      </c>
      <c r="C17" s="1">
        <v>1.62</v>
      </c>
      <c r="D17" s="1">
        <v>2.9</v>
      </c>
      <c r="E17" s="1">
        <v>3.6</v>
      </c>
      <c r="F17" s="1">
        <v>0.42</v>
      </c>
      <c r="G17" s="1">
        <v>3.93</v>
      </c>
      <c r="H17" s="6">
        <f t="shared" si="1"/>
        <v>0.80555555555555547</v>
      </c>
      <c r="L17" s="6" t="str">
        <f t="shared" si="2"/>
        <v/>
      </c>
      <c r="M17" s="6" t="str">
        <f t="shared" si="3"/>
        <v/>
      </c>
      <c r="N17" s="6" t="str">
        <f t="shared" si="4"/>
        <v/>
      </c>
      <c r="O17" s="6" t="str">
        <f t="shared" si="5"/>
        <v/>
      </c>
      <c r="P17" s="6" t="str">
        <f t="shared" si="6"/>
        <v/>
      </c>
      <c r="Q17" s="6">
        <f t="shared" si="7"/>
        <v>4.6980000000000004</v>
      </c>
      <c r="R17" s="6">
        <f t="shared" si="8"/>
        <v>2.952</v>
      </c>
      <c r="S17" s="6">
        <f t="shared" si="9"/>
        <v>4.6980000000000004</v>
      </c>
      <c r="T17" s="6">
        <f t="shared" si="10"/>
        <v>0.76800000000000024</v>
      </c>
      <c r="U17" s="6">
        <f t="shared" si="11"/>
        <v>1.8285714285714292</v>
      </c>
      <c r="V17" s="6">
        <f t="shared" si="12"/>
        <v>4.7805714285714291</v>
      </c>
      <c r="W17" s="6">
        <f t="shared" si="13"/>
        <v>1.8285714285714292</v>
      </c>
      <c r="X17" s="6">
        <f t="shared" si="14"/>
        <v>2.5692187499999992</v>
      </c>
      <c r="Z17" s="6">
        <f t="shared" si="15"/>
        <v>6.6008849853515583</v>
      </c>
      <c r="AA17" s="6">
        <f t="shared" si="16"/>
        <v>2.6244000000000005</v>
      </c>
      <c r="AB17" s="6">
        <f t="shared" si="17"/>
        <v>0.39758305224586893</v>
      </c>
      <c r="AC17" s="6">
        <f t="shared" si="18"/>
        <v>0.6305418719211825</v>
      </c>
      <c r="AD17" s="6">
        <f t="shared" si="19"/>
        <v>2.5692187499999992</v>
      </c>
      <c r="AE17" s="6">
        <f t="shared" si="0"/>
        <v>0.16347381864623248</v>
      </c>
      <c r="AG17" s="6">
        <v>0.32</v>
      </c>
      <c r="AH17" s="6" t="str">
        <f t="shared" si="20"/>
        <v/>
      </c>
      <c r="AI17" s="6">
        <f>IF(AE17&lt;0.3,B17,"")</f>
        <v>7.65</v>
      </c>
      <c r="AJ17" s="6" t="str">
        <f>IF(AND(AE17&lt;0.3,F17&gt;0.9583),F17,"")</f>
        <v/>
      </c>
      <c r="AK17">
        <v>63.45</v>
      </c>
      <c r="AL17">
        <v>-0.01</v>
      </c>
      <c r="AM17"/>
      <c r="AN17" s="6"/>
    </row>
    <row r="18" spans="1:41" ht="15.75" thickBot="1" x14ac:dyDescent="0.3">
      <c r="A18" s="4" t="s">
        <v>22</v>
      </c>
      <c r="B18" s="1">
        <v>12.3</v>
      </c>
      <c r="C18" s="1">
        <v>10.34</v>
      </c>
      <c r="D18" s="1">
        <v>0.9</v>
      </c>
      <c r="E18" s="1">
        <v>1.39</v>
      </c>
      <c r="F18" s="1">
        <v>0.9</v>
      </c>
      <c r="G18" s="1">
        <v>6.51</v>
      </c>
      <c r="H18" s="6">
        <f t="shared" si="1"/>
        <v>0.64748201438848929</v>
      </c>
      <c r="L18" s="6">
        <f t="shared" si="2"/>
        <v>12.3</v>
      </c>
      <c r="M18" s="6">
        <f t="shared" si="3"/>
        <v>10.34</v>
      </c>
      <c r="N18" s="6" t="str">
        <f t="shared" si="4"/>
        <v/>
      </c>
      <c r="O18" s="6">
        <f t="shared" si="5"/>
        <v>6.51</v>
      </c>
      <c r="P18" s="6" t="str">
        <f t="shared" si="6"/>
        <v/>
      </c>
      <c r="Q18" s="6">
        <f t="shared" si="7"/>
        <v>9.3060000000000009</v>
      </c>
      <c r="R18" s="6">
        <f t="shared" si="8"/>
        <v>2.9939999999999998</v>
      </c>
      <c r="S18" s="6">
        <f t="shared" si="9"/>
        <v>9.3060000000000009</v>
      </c>
      <c r="T18" s="6">
        <f t="shared" si="10"/>
        <v>2.7960000000000012</v>
      </c>
      <c r="U18" s="6">
        <f t="shared" si="11"/>
        <v>3.1066666666666678</v>
      </c>
      <c r="V18" s="6">
        <f t="shared" si="12"/>
        <v>6.1006666666666671</v>
      </c>
      <c r="W18" s="6">
        <f t="shared" si="13"/>
        <v>3.1066666666666674</v>
      </c>
      <c r="X18" s="6">
        <f t="shared" si="14"/>
        <v>2.9954935622317591</v>
      </c>
      <c r="Z18" s="6">
        <f t="shared" si="15"/>
        <v>8.9729816813719143</v>
      </c>
      <c r="AA18" s="6">
        <f t="shared" si="16"/>
        <v>106.9156</v>
      </c>
      <c r="AB18" s="6">
        <f t="shared" si="17"/>
        <v>11.915281207133063</v>
      </c>
      <c r="AC18" s="6">
        <f t="shared" si="18"/>
        <v>3.4518518518518526</v>
      </c>
      <c r="AD18" s="6">
        <f t="shared" si="19"/>
        <v>2.9954935622317591</v>
      </c>
      <c r="AE18" s="6">
        <f t="shared" si="0"/>
        <v>0.30045132172791755</v>
      </c>
      <c r="AG18" s="6">
        <v>0.82</v>
      </c>
      <c r="AH18" s="6" t="str">
        <f t="shared" si="20"/>
        <v/>
      </c>
      <c r="AI18" s="6" t="str">
        <f>IF(AE18&lt;0.3,B18,"")</f>
        <v/>
      </c>
      <c r="AJ18" s="6" t="str">
        <f>IF(AND(AE18&lt;0.3,F18&gt;0.9583),F18,"")</f>
        <v/>
      </c>
      <c r="AK18">
        <v>152.774</v>
      </c>
      <c r="AL18">
        <v>0.05</v>
      </c>
      <c r="AM18"/>
      <c r="AN18" s="6"/>
    </row>
    <row r="19" spans="1:41" ht="15.75" thickBot="1" x14ac:dyDescent="0.3">
      <c r="A19" s="4" t="s">
        <v>23</v>
      </c>
      <c r="B19" s="1">
        <v>11.14</v>
      </c>
      <c r="C19" s="1">
        <v>6.28</v>
      </c>
      <c r="D19" s="1">
        <v>1.3</v>
      </c>
      <c r="E19" s="1">
        <v>1.95</v>
      </c>
      <c r="F19" s="1">
        <v>0.51</v>
      </c>
      <c r="G19" s="1">
        <v>6.58</v>
      </c>
      <c r="H19" s="6">
        <f t="shared" si="1"/>
        <v>0.66666666666666674</v>
      </c>
      <c r="L19" s="6">
        <f t="shared" si="2"/>
        <v>11.14</v>
      </c>
      <c r="M19" s="6" t="str">
        <f t="shared" si="3"/>
        <v/>
      </c>
      <c r="N19" s="6" t="str">
        <f t="shared" si="4"/>
        <v/>
      </c>
      <c r="O19" s="6">
        <f t="shared" si="5"/>
        <v>6.58</v>
      </c>
      <c r="P19" s="6" t="str">
        <f t="shared" si="6"/>
        <v/>
      </c>
      <c r="Q19" s="6">
        <f t="shared" si="7"/>
        <v>8.1640000000000015</v>
      </c>
      <c r="R19" s="6">
        <f t="shared" si="8"/>
        <v>2.9759999999999991</v>
      </c>
      <c r="S19" s="6">
        <f t="shared" si="9"/>
        <v>8.1640000000000015</v>
      </c>
      <c r="T19" s="6">
        <f t="shared" si="10"/>
        <v>1.5840000000000014</v>
      </c>
      <c r="U19" s="6">
        <f t="shared" si="11"/>
        <v>3.1058823529411792</v>
      </c>
      <c r="V19" s="6">
        <f t="shared" si="12"/>
        <v>6.0818823529411787</v>
      </c>
      <c r="W19" s="6">
        <f t="shared" si="13"/>
        <v>3.1058823529411796</v>
      </c>
      <c r="X19" s="6">
        <f t="shared" si="14"/>
        <v>2.6285606060606037</v>
      </c>
      <c r="Z19" s="6">
        <f t="shared" si="15"/>
        <v>6.9093308597336884</v>
      </c>
      <c r="AA19" s="6">
        <f t="shared" si="16"/>
        <v>39.438400000000001</v>
      </c>
      <c r="AB19" s="6">
        <f t="shared" si="17"/>
        <v>5.7079912368706722</v>
      </c>
      <c r="AC19" s="6">
        <f t="shared" si="18"/>
        <v>2.3891402714932148</v>
      </c>
      <c r="AD19" s="6">
        <f t="shared" si="19"/>
        <v>2.6285606060606037</v>
      </c>
      <c r="AE19" s="6">
        <f t="shared" si="0"/>
        <v>0.19402253797158273</v>
      </c>
      <c r="AG19" s="6">
        <v>0.5</v>
      </c>
      <c r="AH19" s="6" t="str">
        <f t="shared" si="20"/>
        <v/>
      </c>
      <c r="AI19" s="6">
        <f>IF(AE19&lt;0.3,B19,"")</f>
        <v>11.14</v>
      </c>
      <c r="AJ19" s="6" t="str">
        <f>IF(AND(AE19&lt;0.3,F19&gt;0.9583),F19,"")</f>
        <v/>
      </c>
      <c r="AK19">
        <v>36.067999999999998</v>
      </c>
      <c r="AL19">
        <v>0.08</v>
      </c>
      <c r="AM19"/>
      <c r="AN19" s="6"/>
    </row>
    <row r="20" spans="1:41" ht="27" thickBot="1" x14ac:dyDescent="0.3">
      <c r="A20" s="4" t="s">
        <v>24</v>
      </c>
      <c r="B20" s="1">
        <v>7.87</v>
      </c>
      <c r="C20" s="1">
        <v>0.75</v>
      </c>
      <c r="D20" s="1">
        <v>6.52</v>
      </c>
      <c r="E20" s="1">
        <v>9.17</v>
      </c>
      <c r="F20" s="1">
        <v>1.41</v>
      </c>
      <c r="G20" s="1">
        <v>2.71</v>
      </c>
      <c r="H20" s="6">
        <f t="shared" si="1"/>
        <v>0.71101417666303157</v>
      </c>
      <c r="L20" s="6" t="str">
        <f t="shared" si="2"/>
        <v/>
      </c>
      <c r="M20" s="6" t="str">
        <f t="shared" si="3"/>
        <v/>
      </c>
      <c r="N20" s="6" t="str">
        <f t="shared" si="4"/>
        <v/>
      </c>
      <c r="O20" s="6" t="str">
        <f t="shared" si="5"/>
        <v/>
      </c>
      <c r="P20" s="6">
        <f t="shared" si="6"/>
        <v>1.41</v>
      </c>
      <c r="Q20" s="6">
        <f t="shared" si="7"/>
        <v>4.8899999999999997</v>
      </c>
      <c r="R20" s="6">
        <f t="shared" si="8"/>
        <v>2.9800000000000004</v>
      </c>
      <c r="S20" s="6">
        <f t="shared" si="9"/>
        <v>4.8899999999999997</v>
      </c>
      <c r="T20" s="6">
        <f t="shared" si="10"/>
        <v>2.1799999999999997</v>
      </c>
      <c r="U20" s="6">
        <f t="shared" si="11"/>
        <v>1.5460992907801416</v>
      </c>
      <c r="V20" s="6">
        <f t="shared" si="12"/>
        <v>4.5260992907801416</v>
      </c>
      <c r="W20" s="6">
        <f t="shared" si="13"/>
        <v>1.5460992907801412</v>
      </c>
      <c r="X20" s="6">
        <f t="shared" si="14"/>
        <v>3.162798165137616</v>
      </c>
      <c r="Z20" s="6">
        <f t="shared" si="15"/>
        <v>10.00329223339787</v>
      </c>
      <c r="AA20" s="6">
        <f t="shared" si="16"/>
        <v>0.5625</v>
      </c>
      <c r="AB20" s="6">
        <f t="shared" si="17"/>
        <v>5.6231487281955844E-2</v>
      </c>
      <c r="AC20" s="6">
        <f t="shared" si="18"/>
        <v>0.23713179306443885</v>
      </c>
      <c r="AD20" s="6">
        <f t="shared" si="19"/>
        <v>3.1627981651376156</v>
      </c>
      <c r="AE20" s="6">
        <f t="shared" si="0"/>
        <v>0.44580777096114504</v>
      </c>
      <c r="AG20" s="6">
        <v>0.2</v>
      </c>
      <c r="AH20" s="6" t="str">
        <f t="shared" si="20"/>
        <v/>
      </c>
      <c r="AI20" s="6" t="str">
        <f>IF(AE20&lt;0.3,B20,"")</f>
        <v/>
      </c>
      <c r="AJ20" s="6" t="str">
        <f>IF(AND(AE20&lt;0.3,F20&gt;0.9583),F20,"")</f>
        <v/>
      </c>
      <c r="AK20">
        <v>30.25</v>
      </c>
      <c r="AL20">
        <v>0</v>
      </c>
      <c r="AM20"/>
      <c r="AN20" s="6" t="s">
        <v>107</v>
      </c>
    </row>
    <row r="21" spans="1:41" ht="27" thickBot="1" x14ac:dyDescent="0.3">
      <c r="A21" s="4" t="s">
        <v>25</v>
      </c>
      <c r="B21" s="1">
        <v>6.34</v>
      </c>
      <c r="C21" s="1">
        <v>3</v>
      </c>
      <c r="D21" s="1">
        <v>1.1200000000000001</v>
      </c>
      <c r="E21" s="1">
        <v>2.11</v>
      </c>
      <c r="F21" s="1">
        <v>0.17</v>
      </c>
      <c r="G21" s="1">
        <v>2.85</v>
      </c>
      <c r="H21" s="6">
        <f t="shared" si="1"/>
        <v>0.53080568720379151</v>
      </c>
      <c r="L21" s="6" t="str">
        <f t="shared" si="2"/>
        <v/>
      </c>
      <c r="M21" s="6" t="str">
        <f t="shared" si="3"/>
        <v/>
      </c>
      <c r="N21" s="6">
        <f t="shared" si="4"/>
        <v>0.53080568720379151</v>
      </c>
      <c r="O21" s="6" t="str">
        <f t="shared" si="5"/>
        <v/>
      </c>
      <c r="P21" s="6" t="str">
        <f t="shared" si="6"/>
        <v/>
      </c>
      <c r="Q21" s="6">
        <f t="shared" si="7"/>
        <v>3.3600000000000003</v>
      </c>
      <c r="R21" s="6">
        <f t="shared" si="8"/>
        <v>2.9799999999999995</v>
      </c>
      <c r="S21" s="6">
        <f t="shared" si="9"/>
        <v>3.3600000000000003</v>
      </c>
      <c r="T21" s="6">
        <f t="shared" si="10"/>
        <v>0.51000000000000023</v>
      </c>
      <c r="U21" s="6">
        <f t="shared" si="11"/>
        <v>3.0000000000000013</v>
      </c>
      <c r="V21" s="6">
        <f t="shared" si="12"/>
        <v>5.98</v>
      </c>
      <c r="W21" s="6">
        <f t="shared" si="13"/>
        <v>3.0000000000000009</v>
      </c>
      <c r="X21" s="6">
        <f t="shared" si="14"/>
        <v>1.1199999999999999</v>
      </c>
      <c r="Z21" s="6">
        <f t="shared" si="15"/>
        <v>1.2543999999999997</v>
      </c>
      <c r="AA21" s="6">
        <f t="shared" si="16"/>
        <v>9</v>
      </c>
      <c r="AB21" s="6">
        <f t="shared" si="17"/>
        <v>7.1747448979591848</v>
      </c>
      <c r="AC21" s="6">
        <f t="shared" si="18"/>
        <v>2.6785714285714288</v>
      </c>
      <c r="AD21" s="6">
        <f t="shared" si="19"/>
        <v>1.1199999999999999</v>
      </c>
      <c r="AE21" s="6">
        <f t="shared" si="0"/>
        <v>0.1517857142857143</v>
      </c>
      <c r="AG21" s="6">
        <v>1.36</v>
      </c>
      <c r="AH21" s="6" t="str">
        <f t="shared" si="20"/>
        <v/>
      </c>
      <c r="AI21" s="6">
        <f>IF(AE21&lt;0.3,B21,"")</f>
        <v>6.34</v>
      </c>
      <c r="AJ21" s="6" t="str">
        <f>IF(AND(AE21&lt;0.3,F21&gt;0.9583),F21,"")</f>
        <v/>
      </c>
      <c r="AK21">
        <v>13.94</v>
      </c>
      <c r="AL21">
        <v>0.03</v>
      </c>
      <c r="AM21"/>
      <c r="AN21" s="6"/>
    </row>
    <row r="22" spans="1:41" ht="27" thickBot="1" x14ac:dyDescent="0.3">
      <c r="A22" s="4" t="s">
        <v>26</v>
      </c>
      <c r="B22" s="1">
        <v>10.34</v>
      </c>
      <c r="C22" s="1">
        <v>9.43</v>
      </c>
      <c r="D22" s="1">
        <v>0.78</v>
      </c>
      <c r="E22" s="1">
        <v>1.1599999999999999</v>
      </c>
      <c r="F22" s="1">
        <v>0.82</v>
      </c>
      <c r="G22" s="1">
        <v>4.8099999999999996</v>
      </c>
      <c r="H22" s="6">
        <f t="shared" si="1"/>
        <v>0.6724137931034484</v>
      </c>
      <c r="L22" s="6">
        <f t="shared" si="2"/>
        <v>10.34</v>
      </c>
      <c r="M22" s="6">
        <f t="shared" si="3"/>
        <v>9.43</v>
      </c>
      <c r="N22" s="6" t="str">
        <f t="shared" si="4"/>
        <v/>
      </c>
      <c r="O22" s="6">
        <f t="shared" si="5"/>
        <v>4.8099999999999996</v>
      </c>
      <c r="P22" s="6" t="str">
        <f t="shared" si="6"/>
        <v/>
      </c>
      <c r="Q22" s="6">
        <f t="shared" si="7"/>
        <v>7.3554000000000004</v>
      </c>
      <c r="R22" s="6">
        <f t="shared" si="8"/>
        <v>2.9845999999999995</v>
      </c>
      <c r="S22" s="6">
        <f t="shared" si="9"/>
        <v>7.3554000000000004</v>
      </c>
      <c r="T22" s="6">
        <f t="shared" si="10"/>
        <v>2.5454000000000008</v>
      </c>
      <c r="U22" s="6">
        <f t="shared" si="11"/>
        <v>3.1041463414634158</v>
      </c>
      <c r="V22" s="6">
        <f t="shared" si="12"/>
        <v>6.0887463414634153</v>
      </c>
      <c r="W22" s="6">
        <f t="shared" si="13"/>
        <v>3.1041463414634158</v>
      </c>
      <c r="X22" s="6">
        <f t="shared" si="14"/>
        <v>2.3695403472931553</v>
      </c>
      <c r="Z22" s="6">
        <f t="shared" si="15"/>
        <v>5.6147214574501669</v>
      </c>
      <c r="AA22" s="6">
        <f t="shared" si="16"/>
        <v>88.924899999999994</v>
      </c>
      <c r="AB22" s="6">
        <f t="shared" si="17"/>
        <v>15.837811487870988</v>
      </c>
      <c r="AC22" s="6">
        <f t="shared" si="18"/>
        <v>3.9796747967479691</v>
      </c>
      <c r="AD22" s="6">
        <f t="shared" si="19"/>
        <v>2.3695403472931553</v>
      </c>
      <c r="AE22" s="6">
        <f t="shared" si="0"/>
        <v>0.34605867797808426</v>
      </c>
      <c r="AG22" s="6">
        <v>1.87</v>
      </c>
      <c r="AH22" s="6" t="str">
        <f t="shared" si="20"/>
        <v/>
      </c>
      <c r="AI22" s="6" t="str">
        <f>IF(AE22&lt;0.3,B22,"")</f>
        <v/>
      </c>
      <c r="AJ22" s="6" t="str">
        <f>IF(AND(AE22&lt;0.3,F22&gt;0.9583),F22,"")</f>
        <v/>
      </c>
      <c r="AK22">
        <v>16.5</v>
      </c>
      <c r="AL22">
        <v>0.16</v>
      </c>
      <c r="AM22"/>
      <c r="AN22" s="6"/>
      <c r="AO22" t="s">
        <v>114</v>
      </c>
    </row>
    <row r="23" spans="1:41" ht="27" thickBot="1" x14ac:dyDescent="0.3">
      <c r="A23" s="4" t="s">
        <v>27</v>
      </c>
      <c r="B23" s="1">
        <v>10.56</v>
      </c>
      <c r="C23" s="1">
        <v>8.2899999999999991</v>
      </c>
      <c r="D23" s="1">
        <v>0.92</v>
      </c>
      <c r="E23" s="1">
        <v>1.26</v>
      </c>
      <c r="F23" s="1">
        <v>0.68</v>
      </c>
      <c r="G23" s="1">
        <v>5.47</v>
      </c>
      <c r="H23" s="6">
        <f t="shared" si="1"/>
        <v>0.73015873015873023</v>
      </c>
      <c r="L23" s="6">
        <f t="shared" si="2"/>
        <v>10.56</v>
      </c>
      <c r="M23" s="6" t="str">
        <f t="shared" si="3"/>
        <v/>
      </c>
      <c r="N23" s="6" t="str">
        <f t="shared" si="4"/>
        <v/>
      </c>
      <c r="O23" s="6">
        <f t="shared" si="5"/>
        <v>5.47</v>
      </c>
      <c r="P23" s="6" t="str">
        <f t="shared" si="6"/>
        <v/>
      </c>
      <c r="Q23" s="6">
        <f t="shared" si="7"/>
        <v>7.6267999999999994</v>
      </c>
      <c r="R23" s="6">
        <f t="shared" si="8"/>
        <v>2.9332000000000011</v>
      </c>
      <c r="S23" s="6">
        <f t="shared" si="9"/>
        <v>7.6267999999999994</v>
      </c>
      <c r="T23" s="6">
        <f t="shared" si="10"/>
        <v>2.1567999999999996</v>
      </c>
      <c r="U23" s="6">
        <f t="shared" si="11"/>
        <v>3.1717647058823522</v>
      </c>
      <c r="V23" s="6">
        <f t="shared" si="12"/>
        <v>6.1049647058823533</v>
      </c>
      <c r="W23" s="6">
        <f t="shared" si="13"/>
        <v>3.1717647058823522</v>
      </c>
      <c r="X23" s="6">
        <f t="shared" si="14"/>
        <v>2.4045919881305644</v>
      </c>
      <c r="Z23" s="6">
        <f t="shared" si="15"/>
        <v>5.7820626293817003</v>
      </c>
      <c r="AA23" s="6">
        <f t="shared" si="16"/>
        <v>68.724099999999993</v>
      </c>
      <c r="AB23" s="6">
        <f t="shared" si="17"/>
        <v>11.885741197401893</v>
      </c>
      <c r="AC23" s="6">
        <f t="shared" si="18"/>
        <v>3.4475703324808173</v>
      </c>
      <c r="AD23" s="6">
        <f t="shared" si="19"/>
        <v>2.4045919881305644</v>
      </c>
      <c r="AE23" s="6">
        <f t="shared" si="0"/>
        <v>0.28279225887659304</v>
      </c>
      <c r="AG23" s="6">
        <v>0.89</v>
      </c>
      <c r="AH23" s="6" t="str">
        <f t="shared" si="20"/>
        <v/>
      </c>
      <c r="AI23" s="6">
        <f>IF(AE23&lt;0.3,B23,"")</f>
        <v>10.56</v>
      </c>
      <c r="AJ23" s="6" t="str">
        <f>IF(AND(AE23&lt;0.3,F23&gt;0.9583),F23,"")</f>
        <v/>
      </c>
      <c r="AK23">
        <v>35</v>
      </c>
      <c r="AL23">
        <v>0.06</v>
      </c>
      <c r="AM23"/>
      <c r="AN23" s="6"/>
    </row>
    <row r="24" spans="1:41" ht="27" thickBot="1" x14ac:dyDescent="0.3">
      <c r="A24" s="4" t="s">
        <v>28</v>
      </c>
      <c r="B24" s="1">
        <v>17.420000000000002</v>
      </c>
      <c r="C24" s="1">
        <v>18.78</v>
      </c>
      <c r="D24" s="1">
        <v>0.77</v>
      </c>
      <c r="E24" s="1">
        <v>1.29</v>
      </c>
      <c r="F24" s="1">
        <v>0.9</v>
      </c>
      <c r="G24" s="1">
        <v>8.68</v>
      </c>
      <c r="H24" s="6">
        <f t="shared" si="1"/>
        <v>0.5968992248062015</v>
      </c>
      <c r="L24" s="6">
        <f t="shared" si="2"/>
        <v>17.420000000000002</v>
      </c>
      <c r="M24" s="6">
        <f t="shared" si="3"/>
        <v>18.78</v>
      </c>
      <c r="N24" s="6">
        <f t="shared" si="4"/>
        <v>0.5968992248062015</v>
      </c>
      <c r="O24" s="6">
        <f t="shared" si="5"/>
        <v>8.68</v>
      </c>
      <c r="P24" s="6" t="str">
        <f t="shared" si="6"/>
        <v/>
      </c>
      <c r="Q24" s="6">
        <f t="shared" si="7"/>
        <v>14.460600000000001</v>
      </c>
      <c r="R24" s="6">
        <f t="shared" si="8"/>
        <v>2.9594000000000005</v>
      </c>
      <c r="S24" s="6">
        <f t="shared" si="9"/>
        <v>14.460600000000001</v>
      </c>
      <c r="T24" s="6">
        <f t="shared" si="10"/>
        <v>5.7806000000000015</v>
      </c>
      <c r="U24" s="6">
        <f t="shared" si="11"/>
        <v>6.42288888888889</v>
      </c>
      <c r="V24" s="6">
        <f t="shared" si="12"/>
        <v>9.3822888888888905</v>
      </c>
      <c r="W24" s="6">
        <f t="shared" si="13"/>
        <v>6.42288888888889</v>
      </c>
      <c r="X24" s="6">
        <f t="shared" si="14"/>
        <v>2.2514168079438117</v>
      </c>
      <c r="Z24" s="6">
        <f t="shared" si="15"/>
        <v>5.068877643091902</v>
      </c>
      <c r="AA24" s="6">
        <f t="shared" si="16"/>
        <v>352.68840000000006</v>
      </c>
      <c r="AB24" s="6">
        <f t="shared" si="17"/>
        <v>69.579189878583861</v>
      </c>
      <c r="AC24" s="6">
        <f t="shared" si="18"/>
        <v>8.3414141414141447</v>
      </c>
      <c r="AD24" s="6">
        <f t="shared" si="19"/>
        <v>2.2514168079438113</v>
      </c>
      <c r="AE24" s="6">
        <f t="shared" si="0"/>
        <v>0.39974828153741909</v>
      </c>
      <c r="AG24" s="6">
        <v>1.02</v>
      </c>
      <c r="AH24" s="6" t="str">
        <f t="shared" si="20"/>
        <v/>
      </c>
      <c r="AI24" s="6" t="str">
        <f>IF(AE24&lt;0.3,B24,"")</f>
        <v/>
      </c>
      <c r="AJ24" s="6" t="str">
        <f>IF(AND(AE24&lt;0.3,F24&gt;0.9583),F24,"")</f>
        <v/>
      </c>
      <c r="AK24">
        <v>59.77</v>
      </c>
      <c r="AL24">
        <v>0.3</v>
      </c>
      <c r="AM24"/>
      <c r="AN24" s="6"/>
    </row>
    <row r="25" spans="1:41" ht="27" thickBot="1" x14ac:dyDescent="0.3">
      <c r="A25" s="4" t="s">
        <v>29</v>
      </c>
      <c r="B25" s="1">
        <v>10.1</v>
      </c>
      <c r="C25" s="1">
        <v>4.08</v>
      </c>
      <c r="D25" s="1">
        <v>1.75</v>
      </c>
      <c r="E25" s="1">
        <v>2.96</v>
      </c>
      <c r="F25" s="1">
        <v>0.72</v>
      </c>
      <c r="G25" s="1">
        <v>5.59</v>
      </c>
      <c r="H25" s="6">
        <f t="shared" si="1"/>
        <v>0.59121621621621623</v>
      </c>
      <c r="L25" s="6">
        <f t="shared" si="2"/>
        <v>10.1</v>
      </c>
      <c r="M25" s="6" t="str">
        <f t="shared" si="3"/>
        <v/>
      </c>
      <c r="N25" s="6">
        <f t="shared" si="4"/>
        <v>0.59121621621621623</v>
      </c>
      <c r="O25" s="6">
        <f t="shared" si="5"/>
        <v>5.59</v>
      </c>
      <c r="P25" s="6" t="str">
        <f t="shared" si="6"/>
        <v/>
      </c>
      <c r="Q25" s="6">
        <f t="shared" si="7"/>
        <v>7.1400000000000006</v>
      </c>
      <c r="R25" s="6">
        <f t="shared" si="8"/>
        <v>2.9599999999999991</v>
      </c>
      <c r="S25" s="6">
        <f t="shared" si="9"/>
        <v>7.1400000000000006</v>
      </c>
      <c r="T25" s="6">
        <f t="shared" si="10"/>
        <v>1.5500000000000007</v>
      </c>
      <c r="U25" s="6">
        <f t="shared" si="11"/>
        <v>2.152777777777779</v>
      </c>
      <c r="V25" s="6">
        <f t="shared" si="12"/>
        <v>5.1127777777777776</v>
      </c>
      <c r="W25" s="6">
        <f t="shared" si="13"/>
        <v>2.1527777777777786</v>
      </c>
      <c r="X25" s="6">
        <f t="shared" si="14"/>
        <v>3.3166451612903218</v>
      </c>
      <c r="Z25" s="6">
        <f t="shared" si="15"/>
        <v>11.000135125910505</v>
      </c>
      <c r="AA25" s="6">
        <f t="shared" si="16"/>
        <v>16.6464</v>
      </c>
      <c r="AB25" s="6">
        <f t="shared" si="17"/>
        <v>1.5132905013857401</v>
      </c>
      <c r="AC25" s="6">
        <f t="shared" si="18"/>
        <v>1.2301587301587305</v>
      </c>
      <c r="AD25" s="6">
        <f t="shared" si="19"/>
        <v>3.3166451612903218</v>
      </c>
      <c r="AE25" s="6">
        <f t="shared" si="0"/>
        <v>0.21708683473389359</v>
      </c>
      <c r="AG25" s="6">
        <v>0.69</v>
      </c>
      <c r="AH25" s="6" t="str">
        <f t="shared" si="20"/>
        <v/>
      </c>
      <c r="AI25" s="6">
        <f>IF(AE25&lt;0.3,B25,"")</f>
        <v>10.1</v>
      </c>
      <c r="AJ25" s="6" t="str">
        <f>IF(AND(AE25&lt;0.3,F25&gt;0.9583),F25,"")</f>
        <v/>
      </c>
      <c r="AK25">
        <v>71.400000000000006</v>
      </c>
      <c r="AL25">
        <v>0.11</v>
      </c>
      <c r="AM25"/>
      <c r="AN25" s="6"/>
    </row>
    <row r="26" spans="1:41" ht="27" thickBot="1" x14ac:dyDescent="0.3">
      <c r="A26" s="4" t="s">
        <v>30</v>
      </c>
      <c r="B26" s="1">
        <v>6.24</v>
      </c>
      <c r="C26" s="1">
        <v>0.47</v>
      </c>
      <c r="D26" s="1">
        <v>6.91</v>
      </c>
      <c r="E26" s="1">
        <v>12.8</v>
      </c>
      <c r="F26" s="1">
        <v>0.98</v>
      </c>
      <c r="G26" s="1">
        <v>1.77</v>
      </c>
      <c r="H26" s="6">
        <f t="shared" si="1"/>
        <v>0.53984374999999996</v>
      </c>
      <c r="L26" s="6" t="str">
        <f t="shared" si="2"/>
        <v/>
      </c>
      <c r="M26" s="6" t="str">
        <f t="shared" si="3"/>
        <v/>
      </c>
      <c r="N26" s="6">
        <f t="shared" si="4"/>
        <v>0.53984374999999996</v>
      </c>
      <c r="O26" s="6" t="str">
        <f t="shared" si="5"/>
        <v/>
      </c>
      <c r="P26" s="6">
        <f t="shared" si="6"/>
        <v>0.98</v>
      </c>
      <c r="Q26" s="6">
        <f t="shared" si="7"/>
        <v>3.2477</v>
      </c>
      <c r="R26" s="6">
        <f t="shared" si="8"/>
        <v>2.9923000000000002</v>
      </c>
      <c r="S26" s="6">
        <f t="shared" si="9"/>
        <v>3.2477</v>
      </c>
      <c r="T26" s="6">
        <f t="shared" si="10"/>
        <v>1.4777</v>
      </c>
      <c r="U26" s="6">
        <f t="shared" si="11"/>
        <v>1.507857142857143</v>
      </c>
      <c r="V26" s="6">
        <f t="shared" si="12"/>
        <v>4.5001571428571427</v>
      </c>
      <c r="W26" s="6">
        <f t="shared" si="13"/>
        <v>1.5078571428571426</v>
      </c>
      <c r="X26" s="6">
        <f t="shared" si="14"/>
        <v>2.1538512553292284</v>
      </c>
      <c r="Z26" s="6">
        <f t="shared" si="15"/>
        <v>4.6390752300832929</v>
      </c>
      <c r="AA26" s="6">
        <f t="shared" si="16"/>
        <v>0.22089999999999999</v>
      </c>
      <c r="AB26" s="6">
        <f t="shared" si="17"/>
        <v>4.7617248922267166E-2</v>
      </c>
      <c r="AC26" s="6">
        <f t="shared" si="18"/>
        <v>0.21821376886499891</v>
      </c>
      <c r="AD26" s="6">
        <f t="shared" si="19"/>
        <v>2.1538512553292284</v>
      </c>
      <c r="AE26" s="6">
        <f t="shared" si="0"/>
        <v>0.45499892231425304</v>
      </c>
      <c r="AG26" s="6">
        <v>0.72</v>
      </c>
      <c r="AH26" s="6" t="str">
        <f t="shared" si="20"/>
        <v/>
      </c>
      <c r="AI26" s="6" t="str">
        <f>IF(AE26&lt;0.3,B26,"")</f>
        <v/>
      </c>
      <c r="AJ26" s="6" t="str">
        <f>IF(AND(AE26&lt;0.3,F26&gt;0.9583),F26,"")</f>
        <v/>
      </c>
      <c r="AK26">
        <v>23.6</v>
      </c>
      <c r="AL26">
        <v>0.01</v>
      </c>
      <c r="AM26"/>
      <c r="AN26" s="6"/>
    </row>
    <row r="27" spans="1:41" ht="27" thickBot="1" x14ac:dyDescent="0.3">
      <c r="A27" s="4" t="s">
        <v>31</v>
      </c>
      <c r="B27" s="1">
        <v>9.5</v>
      </c>
      <c r="C27" s="1">
        <v>12.16</v>
      </c>
      <c r="D27" s="1">
        <v>0.54</v>
      </c>
      <c r="E27" s="1">
        <v>0.9</v>
      </c>
      <c r="F27" s="1">
        <v>0.92</v>
      </c>
      <c r="G27" s="1">
        <v>3.65</v>
      </c>
      <c r="H27" s="6">
        <f t="shared" si="1"/>
        <v>0.6</v>
      </c>
      <c r="L27" s="6">
        <f t="shared" si="2"/>
        <v>9.5</v>
      </c>
      <c r="M27" s="6">
        <f t="shared" si="3"/>
        <v>12.16</v>
      </c>
      <c r="N27" s="6">
        <f t="shared" si="4"/>
        <v>0.6</v>
      </c>
      <c r="O27" s="6" t="str">
        <f t="shared" si="5"/>
        <v/>
      </c>
      <c r="P27" s="6" t="str">
        <f t="shared" si="6"/>
        <v/>
      </c>
      <c r="Q27" s="6">
        <f t="shared" si="7"/>
        <v>6.5664000000000007</v>
      </c>
      <c r="R27" s="6">
        <f t="shared" si="8"/>
        <v>2.9335999999999993</v>
      </c>
      <c r="S27" s="6">
        <f t="shared" si="9"/>
        <v>6.5664000000000007</v>
      </c>
      <c r="T27" s="6">
        <f t="shared" si="10"/>
        <v>2.9164000000000008</v>
      </c>
      <c r="U27" s="6">
        <f t="shared" si="11"/>
        <v>3.1700000000000008</v>
      </c>
      <c r="V27" s="6">
        <f t="shared" si="12"/>
        <v>6.1036000000000001</v>
      </c>
      <c r="W27" s="6">
        <f t="shared" si="13"/>
        <v>3.1700000000000008</v>
      </c>
      <c r="X27" s="6">
        <f t="shared" si="14"/>
        <v>2.0714195583596213</v>
      </c>
      <c r="Z27" s="6">
        <f t="shared" si="15"/>
        <v>4.290778986754769</v>
      </c>
      <c r="AA27" s="6">
        <f t="shared" si="16"/>
        <v>147.8656</v>
      </c>
      <c r="AB27" s="6">
        <f t="shared" si="17"/>
        <v>34.461248285322363</v>
      </c>
      <c r="AC27" s="6">
        <f t="shared" si="18"/>
        <v>5.8703703703703702</v>
      </c>
      <c r="AD27" s="6">
        <f t="shared" si="19"/>
        <v>2.0714195583596213</v>
      </c>
      <c r="AE27" s="6">
        <f t="shared" si="0"/>
        <v>0.44413986354775831</v>
      </c>
      <c r="AG27" s="6">
        <v>0.5</v>
      </c>
      <c r="AH27" s="6" t="str">
        <f t="shared" si="20"/>
        <v/>
      </c>
      <c r="AI27" s="6" t="str">
        <f>IF(AE27&lt;0.3,B27,"")</f>
        <v/>
      </c>
      <c r="AJ27" s="6" t="str">
        <f>IF(AND(AE27&lt;0.3,F27&gt;0.9583),F27,"")</f>
        <v/>
      </c>
      <c r="AK27">
        <v>35.11</v>
      </c>
      <c r="AL27">
        <v>0.18</v>
      </c>
      <c r="AM27"/>
      <c r="AN27" s="6" t="s">
        <v>112</v>
      </c>
    </row>
    <row r="28" spans="1:41" ht="15.75" thickBot="1" x14ac:dyDescent="0.3">
      <c r="A28" s="4" t="s">
        <v>32</v>
      </c>
      <c r="B28" s="1">
        <v>8.39</v>
      </c>
      <c r="C28" s="1">
        <v>1.81</v>
      </c>
      <c r="D28" s="1">
        <v>2.99</v>
      </c>
      <c r="E28" s="1">
        <v>5.29</v>
      </c>
      <c r="F28" s="1">
        <v>2.73</v>
      </c>
      <c r="G28" s="1">
        <v>1.19</v>
      </c>
      <c r="H28" s="6">
        <f t="shared" si="1"/>
        <v>0.56521739130434789</v>
      </c>
      <c r="L28" s="6" t="str">
        <f t="shared" si="2"/>
        <v/>
      </c>
      <c r="M28" s="6" t="str">
        <f t="shared" si="3"/>
        <v/>
      </c>
      <c r="N28" s="6">
        <f t="shared" si="4"/>
        <v>0.56521739130434789</v>
      </c>
      <c r="O28" s="6" t="str">
        <f t="shared" si="5"/>
        <v/>
      </c>
      <c r="P28" s="6">
        <f t="shared" si="6"/>
        <v>2.73</v>
      </c>
      <c r="Q28" s="6">
        <f t="shared" si="7"/>
        <v>5.4119000000000002</v>
      </c>
      <c r="R28" s="6">
        <f t="shared" si="8"/>
        <v>2.9781000000000004</v>
      </c>
      <c r="S28" s="6">
        <f t="shared" si="9"/>
        <v>5.4119000000000002</v>
      </c>
      <c r="T28" s="6">
        <f t="shared" si="10"/>
        <v>4.2218999999999998</v>
      </c>
      <c r="U28" s="6">
        <f t="shared" si="11"/>
        <v>1.5464835164835165</v>
      </c>
      <c r="V28" s="6">
        <f t="shared" si="12"/>
        <v>4.5245835164835171</v>
      </c>
      <c r="W28" s="6">
        <f t="shared" si="13"/>
        <v>1.5464835164835167</v>
      </c>
      <c r="X28" s="6">
        <f t="shared" si="14"/>
        <v>3.499487671427556</v>
      </c>
      <c r="Z28" s="6">
        <f t="shared" si="15"/>
        <v>12.246413962473458</v>
      </c>
      <c r="AA28" s="6">
        <f t="shared" si="16"/>
        <v>3.2761</v>
      </c>
      <c r="AB28" s="6">
        <f t="shared" si="17"/>
        <v>0.26751504644861057</v>
      </c>
      <c r="AC28" s="6">
        <f t="shared" si="18"/>
        <v>0.51721856738579153</v>
      </c>
      <c r="AD28" s="6">
        <f t="shared" si="19"/>
        <v>3.499487671427556</v>
      </c>
      <c r="AE28" s="6">
        <f t="shared" si="0"/>
        <v>0.78011419279735406</v>
      </c>
      <c r="AG28" s="6">
        <v>0.61</v>
      </c>
      <c r="AH28" s="6" t="str">
        <f t="shared" si="20"/>
        <v/>
      </c>
      <c r="AI28" s="6" t="str">
        <f>IF(AE28&lt;0.3,B28,"")</f>
        <v/>
      </c>
      <c r="AJ28" s="6" t="str">
        <f>IF(AND(AE28&lt;0.3,F28&gt;0.9583),F28,"")</f>
        <v/>
      </c>
      <c r="AK28">
        <v>22</v>
      </c>
      <c r="AL28">
        <v>7.0000000000000007E-2</v>
      </c>
      <c r="AM28"/>
      <c r="AN28" s="6"/>
    </row>
    <row r="29" spans="1:41" ht="27" thickBot="1" x14ac:dyDescent="0.3">
      <c r="A29" s="4" t="s">
        <v>33</v>
      </c>
      <c r="B29" s="1">
        <v>7.92</v>
      </c>
      <c r="C29" s="1">
        <v>13.52</v>
      </c>
      <c r="D29" s="1">
        <v>0.37</v>
      </c>
      <c r="E29" s="1">
        <v>0.62</v>
      </c>
      <c r="F29" s="1">
        <v>0.93</v>
      </c>
      <c r="G29" s="1">
        <v>0.55000000000000004</v>
      </c>
      <c r="H29" s="6">
        <f t="shared" si="1"/>
        <v>0.59677419354838712</v>
      </c>
      <c r="L29" s="6" t="str">
        <f t="shared" si="2"/>
        <v/>
      </c>
      <c r="M29" s="6">
        <f t="shared" si="3"/>
        <v>13.52</v>
      </c>
      <c r="N29" s="6">
        <f t="shared" si="4"/>
        <v>0.59677419354838712</v>
      </c>
      <c r="O29" s="6" t="str">
        <f t="shared" si="5"/>
        <v/>
      </c>
      <c r="P29" s="6" t="str">
        <f t="shared" si="6"/>
        <v/>
      </c>
      <c r="Q29" s="6">
        <f t="shared" si="7"/>
        <v>5.0023999999999997</v>
      </c>
      <c r="R29" s="6">
        <f t="shared" si="8"/>
        <v>2.9176000000000002</v>
      </c>
      <c r="S29" s="6">
        <f t="shared" si="9"/>
        <v>5.0023999999999997</v>
      </c>
      <c r="T29" s="6">
        <f t="shared" si="10"/>
        <v>4.4523999999999999</v>
      </c>
      <c r="U29" s="6">
        <f t="shared" si="11"/>
        <v>4.7875268817204297</v>
      </c>
      <c r="V29" s="6">
        <f t="shared" si="12"/>
        <v>7.7051268817204299</v>
      </c>
      <c r="W29" s="6">
        <f t="shared" si="13"/>
        <v>4.7875268817204297</v>
      </c>
      <c r="X29" s="6">
        <f t="shared" si="14"/>
        <v>1.0448818614679725</v>
      </c>
      <c r="Z29" s="6">
        <f t="shared" si="15"/>
        <v>1.0917781044247752</v>
      </c>
      <c r="AA29" s="6">
        <f t="shared" si="16"/>
        <v>182.79039999999998</v>
      </c>
      <c r="AB29" s="6">
        <f t="shared" si="17"/>
        <v>167.42449702845681</v>
      </c>
      <c r="AC29" s="6">
        <f t="shared" si="18"/>
        <v>12.939261842487646</v>
      </c>
      <c r="AD29" s="6">
        <f t="shared" si="19"/>
        <v>1.0448818614679725</v>
      </c>
      <c r="AE29" s="6">
        <f t="shared" si="0"/>
        <v>0.89005277466815924</v>
      </c>
      <c r="AG29" s="6">
        <v>1.67</v>
      </c>
      <c r="AH29" s="6">
        <f t="shared" si="20"/>
        <v>7.92</v>
      </c>
      <c r="AI29" s="6" t="str">
        <f>IF(AE29&lt;0.3,B29,"")</f>
        <v/>
      </c>
      <c r="AJ29" s="6" t="str">
        <f>IF(AND(AE29&lt;0.3,F29&gt;0.9583),F29,"")</f>
        <v/>
      </c>
      <c r="AK29">
        <v>29.78</v>
      </c>
      <c r="AL29">
        <v>0.37</v>
      </c>
      <c r="AM29" t="s">
        <v>109</v>
      </c>
      <c r="AN29" s="6"/>
    </row>
    <row r="30" spans="1:41" ht="15.75" thickBot="1" x14ac:dyDescent="0.3">
      <c r="A30" s="4" t="s">
        <v>34</v>
      </c>
      <c r="B30" s="1">
        <v>7.47</v>
      </c>
      <c r="C30" s="1">
        <v>1.44</v>
      </c>
      <c r="D30" s="1">
        <v>3.13</v>
      </c>
      <c r="E30" s="1">
        <v>4.1500000000000004</v>
      </c>
      <c r="F30" s="1">
        <v>2.4900000000000002</v>
      </c>
      <c r="G30" s="1">
        <v>0.65</v>
      </c>
      <c r="H30" s="6">
        <f t="shared" si="1"/>
        <v>0.75421686746987948</v>
      </c>
      <c r="L30" s="6" t="str">
        <f t="shared" si="2"/>
        <v/>
      </c>
      <c r="M30" s="6" t="str">
        <f t="shared" si="3"/>
        <v/>
      </c>
      <c r="N30" s="6" t="str">
        <f t="shared" si="4"/>
        <v/>
      </c>
      <c r="O30" s="6" t="str">
        <f t="shared" si="5"/>
        <v/>
      </c>
      <c r="P30" s="6">
        <f t="shared" si="6"/>
        <v>2.4900000000000002</v>
      </c>
      <c r="Q30" s="6">
        <f t="shared" si="7"/>
        <v>4.5072000000000001</v>
      </c>
      <c r="R30" s="6">
        <f t="shared" si="8"/>
        <v>2.9627999999999997</v>
      </c>
      <c r="S30" s="6">
        <f t="shared" si="9"/>
        <v>4.5072000000000001</v>
      </c>
      <c r="T30" s="6">
        <f t="shared" si="10"/>
        <v>3.8572000000000002</v>
      </c>
      <c r="U30" s="6">
        <f t="shared" si="11"/>
        <v>1.5490763052208836</v>
      </c>
      <c r="V30" s="6">
        <f t="shared" si="12"/>
        <v>4.5118763052208832</v>
      </c>
      <c r="W30" s="6">
        <f t="shared" si="13"/>
        <v>1.5490763052208836</v>
      </c>
      <c r="X30" s="6">
        <f t="shared" si="14"/>
        <v>2.9096048947423001</v>
      </c>
      <c r="Z30" s="6">
        <f t="shared" si="15"/>
        <v>8.4658006435083522</v>
      </c>
      <c r="AA30" s="6">
        <f t="shared" si="16"/>
        <v>2.0735999999999999</v>
      </c>
      <c r="AB30" s="6">
        <f t="shared" si="17"/>
        <v>0.24493843964894849</v>
      </c>
      <c r="AC30" s="6">
        <f t="shared" si="18"/>
        <v>0.49491255757855701</v>
      </c>
      <c r="AD30" s="6">
        <f t="shared" si="19"/>
        <v>2.9096048947423001</v>
      </c>
      <c r="AE30" s="6">
        <f t="shared" si="0"/>
        <v>0.85578629747958834</v>
      </c>
      <c r="AG30" s="6">
        <v>0.28999999999999998</v>
      </c>
      <c r="AH30" s="6" t="str">
        <f t="shared" si="20"/>
        <v/>
      </c>
      <c r="AI30" s="6" t="str">
        <f>IF(AE30&lt;0.3,B30,"")</f>
        <v/>
      </c>
      <c r="AJ30" s="6" t="str">
        <f>IF(AND(AE30&lt;0.3,F30&gt;0.9583),F30,"")</f>
        <v/>
      </c>
      <c r="AK30">
        <v>27.27</v>
      </c>
      <c r="AL30">
        <v>0.03</v>
      </c>
      <c r="AM30"/>
      <c r="AN30" s="6" t="s">
        <v>113</v>
      </c>
    </row>
    <row r="31" spans="1:41" ht="15.75" thickBot="1" x14ac:dyDescent="0.3">
      <c r="A31" s="4" t="s">
        <v>35</v>
      </c>
      <c r="B31" s="1">
        <v>14.07</v>
      </c>
      <c r="C31" s="1">
        <v>14.05</v>
      </c>
      <c r="D31" s="1">
        <v>0.79</v>
      </c>
      <c r="E31" s="1">
        <v>1.01</v>
      </c>
      <c r="F31" s="1">
        <v>0.95</v>
      </c>
      <c r="G31" s="1">
        <v>6.62</v>
      </c>
      <c r="H31" s="6">
        <f t="shared" si="1"/>
        <v>0.78217821782178221</v>
      </c>
      <c r="L31" s="6">
        <f t="shared" si="2"/>
        <v>14.07</v>
      </c>
      <c r="M31" s="6">
        <f t="shared" si="3"/>
        <v>14.05</v>
      </c>
      <c r="N31" s="6" t="str">
        <f t="shared" si="4"/>
        <v/>
      </c>
      <c r="O31" s="6">
        <f t="shared" si="5"/>
        <v>6.62</v>
      </c>
      <c r="P31" s="6" t="str">
        <f t="shared" si="6"/>
        <v/>
      </c>
      <c r="Q31" s="6">
        <f t="shared" si="7"/>
        <v>11.099500000000001</v>
      </c>
      <c r="R31" s="6">
        <f t="shared" si="8"/>
        <v>2.9704999999999995</v>
      </c>
      <c r="S31" s="6">
        <f t="shared" si="9"/>
        <v>11.099500000000001</v>
      </c>
      <c r="T31" s="6">
        <f t="shared" si="10"/>
        <v>4.4795000000000007</v>
      </c>
      <c r="U31" s="6">
        <f t="shared" si="11"/>
        <v>4.7152631578947375</v>
      </c>
      <c r="V31" s="6">
        <f t="shared" si="12"/>
        <v>7.685763157894737</v>
      </c>
      <c r="W31" s="6">
        <f t="shared" si="13"/>
        <v>4.7152631578947375</v>
      </c>
      <c r="X31" s="6">
        <f t="shared" si="14"/>
        <v>2.3539513338542246</v>
      </c>
      <c r="Z31" s="6">
        <f t="shared" si="15"/>
        <v>5.5410868821540831</v>
      </c>
      <c r="AA31" s="6">
        <f t="shared" si="16"/>
        <v>197.40250000000003</v>
      </c>
      <c r="AB31" s="6">
        <f t="shared" si="17"/>
        <v>35.625230969715517</v>
      </c>
      <c r="AC31" s="6">
        <f t="shared" si="18"/>
        <v>5.9686875416389089</v>
      </c>
      <c r="AD31" s="6">
        <f t="shared" si="19"/>
        <v>2.3539513338542242</v>
      </c>
      <c r="AE31" s="6">
        <f t="shared" si="0"/>
        <v>0.40357673769088709</v>
      </c>
      <c r="AG31" s="6">
        <v>0.5</v>
      </c>
      <c r="AH31" s="6" t="str">
        <f t="shared" si="20"/>
        <v/>
      </c>
      <c r="AI31" s="6" t="str">
        <f>IF(AE31&lt;0.3,B31,"")</f>
        <v/>
      </c>
      <c r="AJ31" s="6" t="str">
        <f>IF(AND(AE31&lt;0.3,F31&gt;0.9583),F31,"")</f>
        <v/>
      </c>
      <c r="AK31">
        <v>46.8</v>
      </c>
      <c r="AL31">
        <v>0.1</v>
      </c>
      <c r="AM31"/>
      <c r="AN31" s="6" t="s">
        <v>112</v>
      </c>
    </row>
    <row r="32" spans="1:41" ht="15.75" thickBot="1" x14ac:dyDescent="0.3">
      <c r="A32" s="4" t="s">
        <v>36</v>
      </c>
      <c r="B32" s="1">
        <v>11.28</v>
      </c>
      <c r="C32" s="1">
        <v>13.78</v>
      </c>
      <c r="D32" s="1">
        <v>0.6</v>
      </c>
      <c r="E32" s="1">
        <v>0.95</v>
      </c>
      <c r="F32" s="1">
        <v>0.9</v>
      </c>
      <c r="G32" s="1">
        <v>4.09</v>
      </c>
      <c r="H32" s="6">
        <f t="shared" si="1"/>
        <v>0.63157894736842102</v>
      </c>
      <c r="L32" s="6">
        <f t="shared" si="2"/>
        <v>11.28</v>
      </c>
      <c r="M32" s="6">
        <f t="shared" si="3"/>
        <v>13.78</v>
      </c>
      <c r="N32" s="6">
        <f t="shared" si="4"/>
        <v>0.63157894736842102</v>
      </c>
      <c r="O32" s="6">
        <f t="shared" si="5"/>
        <v>4.09</v>
      </c>
      <c r="P32" s="6" t="str">
        <f t="shared" si="6"/>
        <v/>
      </c>
      <c r="Q32" s="6">
        <f t="shared" si="7"/>
        <v>8.2679999999999989</v>
      </c>
      <c r="R32" s="6">
        <f t="shared" si="8"/>
        <v>3.0120000000000005</v>
      </c>
      <c r="S32" s="6">
        <f t="shared" si="9"/>
        <v>8.2679999999999989</v>
      </c>
      <c r="T32" s="6">
        <f t="shared" si="10"/>
        <v>4.177999999999999</v>
      </c>
      <c r="U32" s="6">
        <f t="shared" si="11"/>
        <v>4.6422222222222214</v>
      </c>
      <c r="V32" s="6">
        <f t="shared" si="12"/>
        <v>7.6542222222222218</v>
      </c>
      <c r="W32" s="6">
        <f t="shared" si="13"/>
        <v>4.6422222222222214</v>
      </c>
      <c r="X32" s="6">
        <f t="shared" si="14"/>
        <v>1.7810435615126856</v>
      </c>
      <c r="Z32" s="6">
        <f t="shared" si="15"/>
        <v>3.1721161680057914</v>
      </c>
      <c r="AA32" s="6">
        <f t="shared" si="16"/>
        <v>189.88839999999999</v>
      </c>
      <c r="AB32" s="6">
        <f t="shared" si="17"/>
        <v>59.861742112482844</v>
      </c>
      <c r="AC32" s="6">
        <f t="shared" si="18"/>
        <v>7.7370370370370365</v>
      </c>
      <c r="AD32" s="6">
        <f t="shared" si="19"/>
        <v>1.7810435615126856</v>
      </c>
      <c r="AE32" s="6">
        <f t="shared" si="0"/>
        <v>0.50532172230285433</v>
      </c>
      <c r="AG32" s="6">
        <v>0.22</v>
      </c>
      <c r="AH32" s="6" t="str">
        <f t="shared" si="20"/>
        <v/>
      </c>
      <c r="AI32" s="6" t="str">
        <f>IF(AE32&lt;0.3,B32,"")</f>
        <v/>
      </c>
      <c r="AJ32" s="6" t="str">
        <f>IF(AND(AE32&lt;0.3,F32&gt;0.9583),F32,"")</f>
        <v/>
      </c>
      <c r="AK32">
        <v>40.67</v>
      </c>
      <c r="AL32">
        <v>0.5</v>
      </c>
      <c r="AM32"/>
      <c r="AN32" s="6" t="s">
        <v>108</v>
      </c>
    </row>
    <row r="33" spans="1:41" ht="27" thickBot="1" x14ac:dyDescent="0.3">
      <c r="A33" s="4" t="s">
        <v>37</v>
      </c>
      <c r="B33" s="1">
        <v>9.1</v>
      </c>
      <c r="C33" s="1">
        <v>1.46</v>
      </c>
      <c r="D33" s="1">
        <v>4.21</v>
      </c>
      <c r="E33" s="1">
        <v>7.07</v>
      </c>
      <c r="F33" s="1">
        <v>2.2200000000000002</v>
      </c>
      <c r="G33" s="1">
        <v>2.69</v>
      </c>
      <c r="H33" s="6">
        <f t="shared" si="1"/>
        <v>0.5954738330975955</v>
      </c>
      <c r="L33" s="6" t="str">
        <f t="shared" si="2"/>
        <v/>
      </c>
      <c r="M33" s="6" t="str">
        <f t="shared" si="3"/>
        <v/>
      </c>
      <c r="N33" s="6">
        <f t="shared" si="4"/>
        <v>0.5954738330975955</v>
      </c>
      <c r="O33" s="6" t="str">
        <f t="shared" si="5"/>
        <v/>
      </c>
      <c r="P33" s="6">
        <f t="shared" si="6"/>
        <v>2.2200000000000002</v>
      </c>
      <c r="Q33" s="6">
        <f t="shared" si="7"/>
        <v>6.1465999999999994</v>
      </c>
      <c r="R33" s="6">
        <f t="shared" si="8"/>
        <v>2.9534000000000002</v>
      </c>
      <c r="S33" s="6">
        <f t="shared" si="9"/>
        <v>6.1465999999999994</v>
      </c>
      <c r="T33" s="6">
        <f t="shared" si="10"/>
        <v>3.4565999999999995</v>
      </c>
      <c r="U33" s="6">
        <f t="shared" si="11"/>
        <v>1.5570270270270266</v>
      </c>
      <c r="V33" s="6">
        <f t="shared" si="12"/>
        <v>4.5104270270270268</v>
      </c>
      <c r="W33" s="6">
        <f t="shared" si="13"/>
        <v>1.5570270270270266</v>
      </c>
      <c r="X33" s="6">
        <f t="shared" si="14"/>
        <v>3.9476514494011465</v>
      </c>
      <c r="Z33" s="6">
        <f t="shared" si="15"/>
        <v>15.583951965958972</v>
      </c>
      <c r="AA33" s="6">
        <f t="shared" si="16"/>
        <v>2.1315999999999997</v>
      </c>
      <c r="AB33" s="6">
        <f t="shared" si="17"/>
        <v>0.13678173576613881</v>
      </c>
      <c r="AC33" s="6">
        <f t="shared" si="18"/>
        <v>0.36984014893753597</v>
      </c>
      <c r="AD33" s="6">
        <f t="shared" si="19"/>
        <v>3.947651449401147</v>
      </c>
      <c r="AE33" s="6">
        <f t="shared" si="0"/>
        <v>0.56235967852145885</v>
      </c>
      <c r="AG33" s="6">
        <v>0.75</v>
      </c>
      <c r="AH33" s="6" t="str">
        <f t="shared" si="20"/>
        <v/>
      </c>
      <c r="AI33" s="6" t="str">
        <f>IF(AE33&lt;0.3,B33,"")</f>
        <v/>
      </c>
      <c r="AJ33" s="6" t="str">
        <f>IF(AND(AE33&lt;0.3,F33&gt;0.9583),F33,"")</f>
        <v/>
      </c>
      <c r="AK33">
        <v>1399.7</v>
      </c>
      <c r="AL33">
        <v>-0.01</v>
      </c>
      <c r="AM33"/>
      <c r="AN33" s="6"/>
    </row>
    <row r="34" spans="1:41" ht="15.75" thickBot="1" x14ac:dyDescent="0.3">
      <c r="A34" s="4" t="s">
        <v>38</v>
      </c>
      <c r="B34" s="1">
        <v>6.54</v>
      </c>
      <c r="C34" s="1">
        <v>0.54</v>
      </c>
      <c r="D34" s="1">
        <v>6.63</v>
      </c>
      <c r="E34" s="1">
        <v>13.61</v>
      </c>
      <c r="F34" s="1">
        <v>0.85</v>
      </c>
      <c r="G34" s="1">
        <v>2.27</v>
      </c>
      <c r="H34" s="6">
        <f t="shared" si="1"/>
        <v>0.48714180749448938</v>
      </c>
      <c r="L34" s="6" t="str">
        <f t="shared" si="2"/>
        <v/>
      </c>
      <c r="M34" s="6" t="str">
        <f t="shared" si="3"/>
        <v/>
      </c>
      <c r="N34" s="6">
        <f t="shared" si="4"/>
        <v>0.48714180749448938</v>
      </c>
      <c r="O34" s="6" t="str">
        <f t="shared" si="5"/>
        <v/>
      </c>
      <c r="P34" s="6" t="str">
        <f t="shared" si="6"/>
        <v/>
      </c>
      <c r="Q34" s="6">
        <f t="shared" si="7"/>
        <v>3.5802</v>
      </c>
      <c r="R34" s="6">
        <f t="shared" si="8"/>
        <v>2.9598</v>
      </c>
      <c r="S34" s="6">
        <f t="shared" si="9"/>
        <v>3.5802</v>
      </c>
      <c r="T34" s="6">
        <f t="shared" si="10"/>
        <v>1.3102</v>
      </c>
      <c r="U34" s="6">
        <f t="shared" si="11"/>
        <v>1.5414117647058825</v>
      </c>
      <c r="V34" s="6">
        <f t="shared" si="12"/>
        <v>4.5012117647058822</v>
      </c>
      <c r="W34" s="6">
        <f t="shared" si="13"/>
        <v>1.5414117647058823</v>
      </c>
      <c r="X34" s="6">
        <f t="shared" si="14"/>
        <v>2.3226759273393376</v>
      </c>
      <c r="Z34" s="6">
        <f t="shared" si="15"/>
        <v>5.3948234634416519</v>
      </c>
      <c r="AA34" s="6">
        <f t="shared" si="16"/>
        <v>0.29160000000000003</v>
      </c>
      <c r="AB34" s="6">
        <f t="shared" si="17"/>
        <v>5.4051815036403897E-2</v>
      </c>
      <c r="AC34" s="6">
        <f t="shared" si="18"/>
        <v>0.23249046224824771</v>
      </c>
      <c r="AD34" s="6">
        <f t="shared" si="19"/>
        <v>2.3226759273393376</v>
      </c>
      <c r="AE34" s="6">
        <f t="shared" si="0"/>
        <v>0.365957209094464</v>
      </c>
      <c r="AG34" s="6">
        <v>2.34</v>
      </c>
      <c r="AH34" s="6" t="str">
        <f t="shared" si="20"/>
        <v/>
      </c>
      <c r="AI34" s="6" t="str">
        <f>IF(AE34&lt;0.3,B34,"")</f>
        <v/>
      </c>
      <c r="AJ34" s="6" t="str">
        <f>IF(AND(AE34&lt;0.3,F34&gt;0.9583),F34,"")</f>
        <v/>
      </c>
      <c r="AK34">
        <v>23.6</v>
      </c>
      <c r="AL34">
        <v>0.03</v>
      </c>
      <c r="AM34"/>
      <c r="AN34" s="6"/>
      <c r="AO34" t="s">
        <v>107</v>
      </c>
    </row>
    <row r="35" spans="1:41" ht="15.75" thickBot="1" x14ac:dyDescent="0.3">
      <c r="A35" s="4" t="s">
        <v>39</v>
      </c>
      <c r="B35" s="1">
        <v>9.0500000000000007</v>
      </c>
      <c r="C35" s="1">
        <v>5.9</v>
      </c>
      <c r="D35" s="1">
        <v>1.03</v>
      </c>
      <c r="E35" s="1">
        <v>1.61</v>
      </c>
      <c r="F35" s="1">
        <v>0.44</v>
      </c>
      <c r="G35" s="1">
        <v>4.7</v>
      </c>
      <c r="H35" s="6">
        <f t="shared" si="1"/>
        <v>0.63975155279503104</v>
      </c>
      <c r="L35" s="6" t="str">
        <f t="shared" si="2"/>
        <v/>
      </c>
      <c r="M35" s="6" t="str">
        <f t="shared" si="3"/>
        <v/>
      </c>
      <c r="N35" s="6" t="str">
        <f t="shared" si="4"/>
        <v/>
      </c>
      <c r="O35" s="6">
        <f t="shared" si="5"/>
        <v>4.7</v>
      </c>
      <c r="P35" s="6" t="str">
        <f t="shared" si="6"/>
        <v/>
      </c>
      <c r="Q35" s="6">
        <f t="shared" si="7"/>
        <v>6.0770000000000008</v>
      </c>
      <c r="R35" s="6">
        <f t="shared" si="8"/>
        <v>2.9729999999999999</v>
      </c>
      <c r="S35" s="6">
        <f t="shared" si="9"/>
        <v>6.0770000000000008</v>
      </c>
      <c r="T35" s="6">
        <f t="shared" si="10"/>
        <v>1.3770000000000007</v>
      </c>
      <c r="U35" s="6">
        <f t="shared" si="11"/>
        <v>3.1295454545454562</v>
      </c>
      <c r="V35" s="6">
        <f t="shared" si="12"/>
        <v>6.1025454545454565</v>
      </c>
      <c r="W35" s="6">
        <f t="shared" si="13"/>
        <v>3.1295454545454566</v>
      </c>
      <c r="X35" s="6">
        <f t="shared" si="14"/>
        <v>1.9418155410312263</v>
      </c>
      <c r="Z35" s="6">
        <f t="shared" si="15"/>
        <v>3.7706475953903942</v>
      </c>
      <c r="AA35" s="6">
        <f t="shared" si="16"/>
        <v>34.81</v>
      </c>
      <c r="AB35" s="6">
        <f t="shared" si="17"/>
        <v>9.2318359431295374</v>
      </c>
      <c r="AC35" s="6">
        <f t="shared" si="18"/>
        <v>3.0383936451897635</v>
      </c>
      <c r="AD35" s="6">
        <f t="shared" si="19"/>
        <v>1.9418155410312263</v>
      </c>
      <c r="AE35" s="6">
        <f t="shared" si="0"/>
        <v>0.22659206845482979</v>
      </c>
      <c r="AG35" s="6">
        <v>0.68</v>
      </c>
      <c r="AH35" s="6" t="str">
        <f t="shared" si="20"/>
        <v/>
      </c>
      <c r="AI35" s="6">
        <f>IF(AE35&lt;0.3,B35,"")</f>
        <v>9.0500000000000007</v>
      </c>
      <c r="AJ35" s="6" t="str">
        <f>IF(AND(AE35&lt;0.3,F35&gt;0.9583),F35,"")</f>
        <v/>
      </c>
      <c r="AK35">
        <v>76.944000000000003</v>
      </c>
      <c r="AL35">
        <v>0.05</v>
      </c>
      <c r="AM35"/>
      <c r="AN35" s="6"/>
    </row>
    <row r="36" spans="1:41" ht="15.75" thickBot="1" x14ac:dyDescent="0.3">
      <c r="A36" s="4" t="s">
        <v>40</v>
      </c>
      <c r="B36" s="5">
        <v>17.37</v>
      </c>
      <c r="C36" s="5">
        <v>14.9</v>
      </c>
      <c r="D36" s="5">
        <v>0.97</v>
      </c>
      <c r="E36" s="5">
        <v>1.38</v>
      </c>
      <c r="F36" s="5">
        <v>0.88</v>
      </c>
      <c r="G36" s="5">
        <v>10.25</v>
      </c>
      <c r="H36" s="6">
        <f t="shared" si="1"/>
        <v>0.70289855072463769</v>
      </c>
      <c r="L36" s="6">
        <f t="shared" si="2"/>
        <v>17.37</v>
      </c>
      <c r="M36" s="6">
        <f t="shared" si="3"/>
        <v>14.9</v>
      </c>
      <c r="N36" s="6" t="str">
        <f t="shared" si="4"/>
        <v/>
      </c>
      <c r="O36" s="6">
        <f t="shared" si="5"/>
        <v>10.25</v>
      </c>
      <c r="P36" s="6" t="str">
        <f t="shared" si="6"/>
        <v/>
      </c>
      <c r="Q36" s="6">
        <f t="shared" si="7"/>
        <v>14.452999999999999</v>
      </c>
      <c r="R36" s="6">
        <f t="shared" si="8"/>
        <v>2.9170000000000016</v>
      </c>
      <c r="S36" s="6">
        <f t="shared" si="9"/>
        <v>14.452999999999999</v>
      </c>
      <c r="T36" s="6">
        <f t="shared" si="10"/>
        <v>4.2029999999999994</v>
      </c>
      <c r="U36" s="6">
        <f t="shared" si="11"/>
        <v>4.776136363636363</v>
      </c>
      <c r="V36" s="6">
        <f t="shared" si="12"/>
        <v>7.6931363636363645</v>
      </c>
      <c r="W36" s="6">
        <f t="shared" si="13"/>
        <v>4.776136363636363</v>
      </c>
      <c r="X36" s="6">
        <f t="shared" si="14"/>
        <v>3.0260861289555083</v>
      </c>
      <c r="Z36" s="6">
        <f t="shared" si="15"/>
        <v>9.1571972598569342</v>
      </c>
      <c r="AA36" s="6">
        <f t="shared" si="16"/>
        <v>222.01000000000002</v>
      </c>
      <c r="AB36" s="6">
        <f t="shared" si="17"/>
        <v>24.244317742639581</v>
      </c>
      <c r="AC36" s="6">
        <f t="shared" si="18"/>
        <v>4.9238519212746015</v>
      </c>
      <c r="AD36" s="6">
        <f t="shared" si="19"/>
        <v>3.0260861289555083</v>
      </c>
      <c r="AE36" s="6">
        <f t="shared" si="0"/>
        <v>0.29080467722964087</v>
      </c>
      <c r="AG36" s="6">
        <v>1.0900000000000001</v>
      </c>
      <c r="AH36" s="6" t="str">
        <f t="shared" si="20"/>
        <v/>
      </c>
      <c r="AI36" s="6">
        <f>IF(AE36&lt;0.3,B36,"")</f>
        <v>17.37</v>
      </c>
      <c r="AJ36" s="6" t="str">
        <f>IF(AND(AE36&lt;0.3,F36&gt;0.9583),F36,"")</f>
        <v/>
      </c>
      <c r="AK36">
        <v>41.189</v>
      </c>
      <c r="AL36">
        <v>0.18</v>
      </c>
      <c r="AM36"/>
      <c r="AN36" s="6"/>
    </row>
    <row r="37" spans="1:41" ht="27" thickBot="1" x14ac:dyDescent="0.3">
      <c r="A37" s="4" t="s">
        <v>41</v>
      </c>
      <c r="B37" s="5">
        <v>14.21</v>
      </c>
      <c r="C37" s="5">
        <v>15.4</v>
      </c>
      <c r="D37" s="5">
        <v>0.73</v>
      </c>
      <c r="E37" s="5">
        <v>1.1499999999999999</v>
      </c>
      <c r="F37" s="5">
        <v>0.9</v>
      </c>
      <c r="G37" s="5">
        <v>7.02</v>
      </c>
      <c r="H37" s="6">
        <f t="shared" si="1"/>
        <v>0.63478260869565217</v>
      </c>
      <c r="L37" s="6">
        <f t="shared" si="2"/>
        <v>14.21</v>
      </c>
      <c r="M37" s="6">
        <f t="shared" si="3"/>
        <v>15.4</v>
      </c>
      <c r="N37" s="6">
        <f t="shared" si="4"/>
        <v>0.63478260869565217</v>
      </c>
      <c r="O37" s="6">
        <f t="shared" si="5"/>
        <v>7.02</v>
      </c>
      <c r="P37" s="6" t="str">
        <f t="shared" si="6"/>
        <v/>
      </c>
      <c r="Q37" s="6">
        <f t="shared" si="7"/>
        <v>11.241999999999999</v>
      </c>
      <c r="R37" s="6">
        <f t="shared" si="8"/>
        <v>2.9680000000000017</v>
      </c>
      <c r="S37" s="6">
        <f t="shared" si="9"/>
        <v>11.241999999999999</v>
      </c>
      <c r="T37" s="6">
        <f t="shared" si="10"/>
        <v>4.2219999999999995</v>
      </c>
      <c r="U37" s="6">
        <f t="shared" si="11"/>
        <v>4.6911111111111108</v>
      </c>
      <c r="V37" s="6">
        <f t="shared" si="12"/>
        <v>7.6591111111111125</v>
      </c>
      <c r="W37" s="6">
        <f t="shared" si="13"/>
        <v>4.6911111111111108</v>
      </c>
      <c r="X37" s="6">
        <f t="shared" si="14"/>
        <v>2.3964471814306014</v>
      </c>
      <c r="Z37" s="6">
        <f t="shared" si="15"/>
        <v>5.7429590933866743</v>
      </c>
      <c r="AA37" s="6">
        <f t="shared" si="16"/>
        <v>237.16000000000003</v>
      </c>
      <c r="AB37" s="6">
        <f t="shared" si="17"/>
        <v>41.295784306230303</v>
      </c>
      <c r="AC37" s="6">
        <f t="shared" si="18"/>
        <v>6.4261796042617965</v>
      </c>
      <c r="AD37" s="6">
        <f t="shared" si="19"/>
        <v>2.3964471814306014</v>
      </c>
      <c r="AE37" s="6">
        <f t="shared" si="0"/>
        <v>0.3755559508984167</v>
      </c>
      <c r="AG37" s="6">
        <v>1.02</v>
      </c>
      <c r="AH37" s="6" t="str">
        <f t="shared" si="20"/>
        <v/>
      </c>
      <c r="AI37" s="6" t="str">
        <f>IF(AE37&lt;0.3,B37,"")</f>
        <v/>
      </c>
      <c r="AJ37" s="6" t="str">
        <f>IF(AND(AE37&lt;0.3,F37&gt;0.9583),F37,"")</f>
        <v/>
      </c>
      <c r="AK37">
        <v>22.664000000000001</v>
      </c>
      <c r="AL37">
        <v>0.41</v>
      </c>
      <c r="AM37" t="s">
        <v>108</v>
      </c>
      <c r="AN37" s="6"/>
    </row>
    <row r="38" spans="1:41" ht="15.75" thickBot="1" x14ac:dyDescent="0.3">
      <c r="A38" s="4" t="s">
        <v>42</v>
      </c>
      <c r="B38" s="5">
        <v>9.3000000000000007</v>
      </c>
      <c r="C38" s="5">
        <v>1.85</v>
      </c>
      <c r="D38" s="5">
        <v>3.42</v>
      </c>
      <c r="E38" s="5">
        <v>4.88</v>
      </c>
      <c r="F38" s="5">
        <v>0.6</v>
      </c>
      <c r="G38" s="5">
        <v>5.26</v>
      </c>
      <c r="H38" s="6">
        <f t="shared" si="1"/>
        <v>0.70081967213114749</v>
      </c>
      <c r="L38" s="6">
        <f t="shared" si="2"/>
        <v>9.3000000000000007</v>
      </c>
      <c r="M38" s="6" t="str">
        <f t="shared" si="3"/>
        <v/>
      </c>
      <c r="N38" s="6" t="str">
        <f t="shared" si="4"/>
        <v/>
      </c>
      <c r="O38" s="6">
        <f t="shared" si="5"/>
        <v>5.26</v>
      </c>
      <c r="P38" s="6" t="str">
        <f t="shared" si="6"/>
        <v/>
      </c>
      <c r="Q38" s="6">
        <f t="shared" si="7"/>
        <v>6.327</v>
      </c>
      <c r="R38" s="6">
        <f t="shared" si="8"/>
        <v>2.9730000000000008</v>
      </c>
      <c r="S38" s="6">
        <f t="shared" si="9"/>
        <v>6.327</v>
      </c>
      <c r="T38" s="6">
        <f t="shared" si="10"/>
        <v>1.0670000000000002</v>
      </c>
      <c r="U38" s="6">
        <f t="shared" si="11"/>
        <v>1.7783333333333338</v>
      </c>
      <c r="V38" s="6">
        <f t="shared" si="12"/>
        <v>4.751333333333335</v>
      </c>
      <c r="W38" s="6">
        <f t="shared" si="13"/>
        <v>1.7783333333333342</v>
      </c>
      <c r="X38" s="6">
        <f t="shared" si="14"/>
        <v>3.5578256794751622</v>
      </c>
      <c r="Z38" s="6">
        <f t="shared" si="15"/>
        <v>12.658123565532899</v>
      </c>
      <c r="AA38" s="6">
        <f t="shared" si="16"/>
        <v>3.4225000000000003</v>
      </c>
      <c r="AB38" s="6">
        <f t="shared" si="17"/>
        <v>0.27037972747550088</v>
      </c>
      <c r="AC38" s="6">
        <f t="shared" si="18"/>
        <v>0.51998050682261243</v>
      </c>
      <c r="AD38" s="6">
        <f t="shared" si="19"/>
        <v>3.5578256794751617</v>
      </c>
      <c r="AE38" s="6">
        <f t="shared" si="0"/>
        <v>0.16864232653706349</v>
      </c>
      <c r="AG38" s="6">
        <v>0.98</v>
      </c>
      <c r="AH38" s="6" t="str">
        <f t="shared" si="20"/>
        <v/>
      </c>
      <c r="AI38" s="6">
        <f>IF(AE38&lt;0.3,B38,"")</f>
        <v>9.3000000000000007</v>
      </c>
      <c r="AJ38" s="6" t="str">
        <f>IF(AND(AE38&lt;0.3,F38&gt;0.9583),F38,"")</f>
        <v/>
      </c>
      <c r="AK38">
        <v>14.9</v>
      </c>
      <c r="AL38">
        <v>-0.01</v>
      </c>
      <c r="AM38"/>
      <c r="AN38" s="6"/>
    </row>
    <row r="39" spans="1:41" ht="15.75" thickBot="1" x14ac:dyDescent="0.3">
      <c r="A39" s="4" t="s">
        <v>43</v>
      </c>
      <c r="B39" s="5">
        <v>7.66</v>
      </c>
      <c r="C39" s="5">
        <v>4.1500000000000004</v>
      </c>
      <c r="D39" s="5">
        <v>1.1299999999999999</v>
      </c>
      <c r="E39" s="5">
        <v>1.94</v>
      </c>
      <c r="F39" s="5">
        <v>1.44</v>
      </c>
      <c r="G39" s="5">
        <v>2.13</v>
      </c>
      <c r="H39" s="6">
        <f t="shared" si="1"/>
        <v>0.58247422680412364</v>
      </c>
      <c r="L39" s="6" t="str">
        <f t="shared" si="2"/>
        <v/>
      </c>
      <c r="M39" s="6" t="str">
        <f t="shared" si="3"/>
        <v/>
      </c>
      <c r="N39" s="6">
        <f t="shared" si="4"/>
        <v>0.58247422680412364</v>
      </c>
      <c r="O39" s="6" t="str">
        <f t="shared" si="5"/>
        <v/>
      </c>
      <c r="P39" s="6">
        <f t="shared" si="6"/>
        <v>1.44</v>
      </c>
      <c r="Q39" s="6">
        <f t="shared" si="7"/>
        <v>4.6894999999999998</v>
      </c>
      <c r="R39" s="6">
        <f t="shared" si="8"/>
        <v>2.9705000000000004</v>
      </c>
      <c r="S39" s="6">
        <f t="shared" si="9"/>
        <v>4.6894999999999998</v>
      </c>
      <c r="T39" s="6">
        <f t="shared" si="10"/>
        <v>2.5594999999999999</v>
      </c>
      <c r="U39" s="6">
        <f t="shared" si="11"/>
        <v>1.7774305555555556</v>
      </c>
      <c r="V39" s="6">
        <f t="shared" si="12"/>
        <v>4.7479305555555555</v>
      </c>
      <c r="W39" s="6">
        <f t="shared" si="13"/>
        <v>1.7774305555555552</v>
      </c>
      <c r="X39" s="6">
        <f t="shared" si="14"/>
        <v>2.6383590545028328</v>
      </c>
      <c r="Z39" s="6">
        <f t="shared" si="15"/>
        <v>6.9609385004770816</v>
      </c>
      <c r="AA39" s="6">
        <f t="shared" si="16"/>
        <v>17.222500000000004</v>
      </c>
      <c r="AB39" s="6">
        <f t="shared" si="17"/>
        <v>2.4741635052255706</v>
      </c>
      <c r="AC39" s="6">
        <f t="shared" si="18"/>
        <v>1.5729473942969519</v>
      </c>
      <c r="AD39" s="6">
        <f t="shared" si="19"/>
        <v>2.6383590545028328</v>
      </c>
      <c r="AE39" s="6">
        <f t="shared" si="0"/>
        <v>0.5457937946476169</v>
      </c>
      <c r="AG39" s="6">
        <v>0.74</v>
      </c>
      <c r="AH39" s="6" t="str">
        <f t="shared" si="20"/>
        <v/>
      </c>
      <c r="AI39" s="6" t="str">
        <f>IF(AE39&lt;0.3,B39,"")</f>
        <v/>
      </c>
      <c r="AJ39" s="6" t="str">
        <f>IF(AND(AE39&lt;0.3,F39&gt;0.9583),F39,"")</f>
        <v/>
      </c>
      <c r="AK39">
        <v>19.09</v>
      </c>
      <c r="AL39">
        <v>0.17</v>
      </c>
      <c r="AM39"/>
      <c r="AN39" s="6"/>
    </row>
    <row r="40" spans="1:41" ht="27" thickBot="1" x14ac:dyDescent="0.3">
      <c r="A40" s="4" t="s">
        <v>44</v>
      </c>
      <c r="B40" s="5">
        <v>8.75</v>
      </c>
      <c r="C40" s="5">
        <v>2.31</v>
      </c>
      <c r="D40" s="5">
        <v>2.5</v>
      </c>
      <c r="E40" s="5">
        <v>4.17</v>
      </c>
      <c r="F40" s="5">
        <v>0.79</v>
      </c>
      <c r="G40" s="5">
        <v>4.38</v>
      </c>
      <c r="H40" s="6">
        <f t="shared" si="1"/>
        <v>0.59952038369304561</v>
      </c>
      <c r="L40" s="6" t="str">
        <f t="shared" si="2"/>
        <v/>
      </c>
      <c r="M40" s="6" t="str">
        <f t="shared" si="3"/>
        <v/>
      </c>
      <c r="N40" s="6">
        <f t="shared" si="4"/>
        <v>0.59952038369304561</v>
      </c>
      <c r="O40" s="6">
        <f t="shared" si="5"/>
        <v>4.38</v>
      </c>
      <c r="P40" s="6" t="str">
        <f t="shared" si="6"/>
        <v/>
      </c>
      <c r="Q40" s="6">
        <f t="shared" si="7"/>
        <v>5.7750000000000004</v>
      </c>
      <c r="R40" s="6">
        <f t="shared" si="8"/>
        <v>2.9749999999999996</v>
      </c>
      <c r="S40" s="6">
        <f t="shared" si="9"/>
        <v>5.7750000000000004</v>
      </c>
      <c r="T40" s="6">
        <f t="shared" si="10"/>
        <v>1.3950000000000005</v>
      </c>
      <c r="U40" s="6">
        <f t="shared" si="11"/>
        <v>1.7658227848101271</v>
      </c>
      <c r="V40" s="6">
        <f t="shared" si="12"/>
        <v>4.7408227848101268</v>
      </c>
      <c r="W40" s="6">
        <f t="shared" si="13"/>
        <v>1.7658227848101271</v>
      </c>
      <c r="X40" s="6">
        <f t="shared" si="14"/>
        <v>3.2704301075268809</v>
      </c>
      <c r="Z40" s="6">
        <f t="shared" si="15"/>
        <v>10.695713088218286</v>
      </c>
      <c r="AA40" s="6">
        <f t="shared" si="16"/>
        <v>5.3361000000000001</v>
      </c>
      <c r="AB40" s="6">
        <f t="shared" si="17"/>
        <v>0.49890081717673479</v>
      </c>
      <c r="AC40" s="6">
        <f t="shared" si="18"/>
        <v>0.70632911392405084</v>
      </c>
      <c r="AD40" s="6">
        <f t="shared" si="19"/>
        <v>3.2704301075268809</v>
      </c>
      <c r="AE40" s="6">
        <f t="shared" si="0"/>
        <v>0.24155844155844164</v>
      </c>
      <c r="AG40" s="6">
        <v>0.85</v>
      </c>
      <c r="AH40" s="6" t="str">
        <f t="shared" si="20"/>
        <v/>
      </c>
      <c r="AI40" s="6">
        <f>IF(AE40&lt;0.3,B40,"")</f>
        <v>8.75</v>
      </c>
      <c r="AJ40" s="6" t="str">
        <f>IF(AND(AE40&lt;0.3,F40&gt;0.9583),F40,"")</f>
        <v/>
      </c>
      <c r="AK40">
        <v>13.26</v>
      </c>
      <c r="AL40">
        <v>-0.02</v>
      </c>
      <c r="AM40"/>
      <c r="AN40" s="6"/>
    </row>
    <row r="41" spans="1:41" ht="15.75" thickBot="1" x14ac:dyDescent="0.3">
      <c r="A41" s="4" t="s">
        <v>45</v>
      </c>
      <c r="B41" s="5">
        <v>14.72</v>
      </c>
      <c r="C41" s="5">
        <v>13.58</v>
      </c>
      <c r="D41" s="5">
        <v>0.87</v>
      </c>
      <c r="E41" s="5">
        <v>1.21</v>
      </c>
      <c r="F41" s="5">
        <v>0.91</v>
      </c>
      <c r="G41" s="5">
        <v>7.46</v>
      </c>
      <c r="H41" s="6">
        <f t="shared" si="1"/>
        <v>0.71900826446280997</v>
      </c>
      <c r="L41" s="6">
        <f t="shared" si="2"/>
        <v>14.72</v>
      </c>
      <c r="M41" s="6">
        <f t="shared" si="3"/>
        <v>13.58</v>
      </c>
      <c r="N41" s="6" t="str">
        <f t="shared" si="4"/>
        <v/>
      </c>
      <c r="O41" s="6">
        <f t="shared" si="5"/>
        <v>7.46</v>
      </c>
      <c r="P41" s="6" t="str">
        <f t="shared" si="6"/>
        <v/>
      </c>
      <c r="Q41" s="6">
        <f t="shared" si="7"/>
        <v>11.8146</v>
      </c>
      <c r="R41" s="6">
        <f t="shared" si="8"/>
        <v>2.9054000000000002</v>
      </c>
      <c r="S41" s="6">
        <f t="shared" si="9"/>
        <v>11.8146</v>
      </c>
      <c r="T41" s="6">
        <f t="shared" si="10"/>
        <v>4.3546000000000005</v>
      </c>
      <c r="U41" s="6">
        <f t="shared" si="11"/>
        <v>4.7852747252747259</v>
      </c>
      <c r="V41" s="6">
        <f t="shared" si="12"/>
        <v>7.6906747252747261</v>
      </c>
      <c r="W41" s="6">
        <f t="shared" si="13"/>
        <v>4.7852747252747259</v>
      </c>
      <c r="X41" s="6">
        <f t="shared" si="14"/>
        <v>2.468949157213062</v>
      </c>
      <c r="Z41" s="6">
        <f t="shared" si="15"/>
        <v>6.095709940903089</v>
      </c>
      <c r="AA41" s="6">
        <f t="shared" si="16"/>
        <v>184.41640000000001</v>
      </c>
      <c r="AB41" s="6">
        <f t="shared" si="17"/>
        <v>30.253473637670893</v>
      </c>
      <c r="AC41" s="6">
        <f t="shared" si="18"/>
        <v>5.5003157761778452</v>
      </c>
      <c r="AD41" s="6">
        <f t="shared" si="19"/>
        <v>2.468949157213062</v>
      </c>
      <c r="AE41" s="6">
        <f t="shared" si="0"/>
        <v>0.36857786129026798</v>
      </c>
      <c r="AG41" s="6">
        <v>1.54</v>
      </c>
      <c r="AH41" s="6" t="str">
        <f t="shared" si="20"/>
        <v/>
      </c>
      <c r="AI41" s="6" t="str">
        <f>IF(AE41&lt;0.3,B41,"")</f>
        <v/>
      </c>
      <c r="AJ41" s="6" t="str">
        <f>IF(AND(AE41&lt;0.3,F41&gt;0.9583),F41,"")</f>
        <v/>
      </c>
      <c r="AK41">
        <v>56.3</v>
      </c>
      <c r="AL41">
        <v>0.17</v>
      </c>
      <c r="AM41"/>
      <c r="AN41" s="6"/>
    </row>
    <row r="42" spans="1:41" ht="15.75" thickBot="1" x14ac:dyDescent="0.3">
      <c r="A42" s="4" t="s">
        <v>46</v>
      </c>
      <c r="B42" s="5">
        <v>6.7</v>
      </c>
      <c r="C42" s="5">
        <v>3.21</v>
      </c>
      <c r="D42" s="5">
        <v>1.17</v>
      </c>
      <c r="E42" s="5">
        <v>2.08</v>
      </c>
      <c r="F42" s="5">
        <v>0.67</v>
      </c>
      <c r="G42" s="5">
        <v>2.2999999999999998</v>
      </c>
      <c r="H42" s="6">
        <f t="shared" si="1"/>
        <v>0.5625</v>
      </c>
      <c r="L42" s="6" t="str">
        <f t="shared" si="2"/>
        <v/>
      </c>
      <c r="M42" s="6" t="str">
        <f t="shared" si="3"/>
        <v/>
      </c>
      <c r="N42" s="6">
        <f t="shared" si="4"/>
        <v>0.5625</v>
      </c>
      <c r="O42" s="6" t="str">
        <f t="shared" si="5"/>
        <v/>
      </c>
      <c r="P42" s="6" t="str">
        <f t="shared" si="6"/>
        <v/>
      </c>
      <c r="Q42" s="6">
        <f t="shared" si="7"/>
        <v>3.7556999999999996</v>
      </c>
      <c r="R42" s="6">
        <f t="shared" si="8"/>
        <v>2.9443000000000006</v>
      </c>
      <c r="S42" s="6">
        <f t="shared" si="9"/>
        <v>3.7556999999999996</v>
      </c>
      <c r="T42" s="6">
        <f t="shared" si="10"/>
        <v>1.4556999999999998</v>
      </c>
      <c r="U42" s="6">
        <f t="shared" si="11"/>
        <v>2.1726865671641789</v>
      </c>
      <c r="V42" s="6">
        <f t="shared" si="12"/>
        <v>5.1169865671641794</v>
      </c>
      <c r="W42" s="6">
        <f t="shared" si="13"/>
        <v>2.1726865671641789</v>
      </c>
      <c r="X42" s="6">
        <f t="shared" si="14"/>
        <v>1.7285972384419868</v>
      </c>
      <c r="Z42" s="6">
        <f t="shared" si="15"/>
        <v>2.9880484127492628</v>
      </c>
      <c r="AA42" s="6">
        <f t="shared" si="16"/>
        <v>10.3041</v>
      </c>
      <c r="AB42" s="6">
        <f t="shared" si="17"/>
        <v>3.448438102955413</v>
      </c>
      <c r="AC42" s="6">
        <f t="shared" si="18"/>
        <v>1.8569970659522899</v>
      </c>
      <c r="AD42" s="6">
        <f t="shared" si="19"/>
        <v>1.7285972384419865</v>
      </c>
      <c r="AE42" s="6">
        <f t="shared" si="0"/>
        <v>0.38759751843863999</v>
      </c>
      <c r="AG42" s="6">
        <v>1.7</v>
      </c>
      <c r="AH42" s="6" t="str">
        <f t="shared" si="20"/>
        <v/>
      </c>
      <c r="AI42" s="6" t="str">
        <f>IF(AE42&lt;0.3,B42,"")</f>
        <v/>
      </c>
      <c r="AJ42" s="6" t="str">
        <f>IF(AND(AE42&lt;0.3,F42&gt;0.9583),F42,"")</f>
        <v/>
      </c>
      <c r="AK42">
        <v>53.47</v>
      </c>
      <c r="AL42">
        <v>0.04</v>
      </c>
      <c r="AM42"/>
      <c r="AN42" s="6"/>
    </row>
    <row r="43" spans="1:41" ht="27" thickBot="1" x14ac:dyDescent="0.3">
      <c r="A43" s="4" t="s">
        <v>47</v>
      </c>
      <c r="B43" s="5">
        <v>19.73</v>
      </c>
      <c r="C43" s="5">
        <v>14.32</v>
      </c>
      <c r="D43" s="5">
        <v>1.17</v>
      </c>
      <c r="E43" s="5">
        <v>1.56</v>
      </c>
      <c r="F43" s="5">
        <v>0.88</v>
      </c>
      <c r="G43" s="5">
        <v>12.6</v>
      </c>
      <c r="H43" s="6">
        <f t="shared" si="1"/>
        <v>0.74999999999999989</v>
      </c>
      <c r="L43" s="6">
        <f t="shared" si="2"/>
        <v>19.73</v>
      </c>
      <c r="M43" s="6">
        <f t="shared" si="3"/>
        <v>14.32</v>
      </c>
      <c r="N43" s="6" t="str">
        <f t="shared" si="4"/>
        <v/>
      </c>
      <c r="O43" s="6">
        <f t="shared" si="5"/>
        <v>12.6</v>
      </c>
      <c r="P43" s="6" t="str">
        <f t="shared" si="6"/>
        <v/>
      </c>
      <c r="Q43" s="6">
        <f t="shared" si="7"/>
        <v>16.7544</v>
      </c>
      <c r="R43" s="6">
        <f t="shared" si="8"/>
        <v>2.9756</v>
      </c>
      <c r="S43" s="6">
        <f t="shared" si="9"/>
        <v>16.7544</v>
      </c>
      <c r="T43" s="6">
        <f t="shared" si="10"/>
        <v>4.1544000000000008</v>
      </c>
      <c r="U43" s="6">
        <f t="shared" si="11"/>
        <v>4.7209090909090916</v>
      </c>
      <c r="V43" s="6">
        <f t="shared" si="12"/>
        <v>7.6965090909090916</v>
      </c>
      <c r="W43" s="6">
        <f t="shared" si="13"/>
        <v>4.7209090909090916</v>
      </c>
      <c r="X43" s="6">
        <f t="shared" si="14"/>
        <v>3.5489774696707101</v>
      </c>
      <c r="Z43" s="6">
        <f t="shared" si="15"/>
        <v>12.595241080230316</v>
      </c>
      <c r="AA43" s="6">
        <f t="shared" si="16"/>
        <v>205.0624</v>
      </c>
      <c r="AB43" s="6">
        <f t="shared" si="17"/>
        <v>16.280942833390391</v>
      </c>
      <c r="AC43" s="6">
        <f t="shared" si="18"/>
        <v>4.0349650349650359</v>
      </c>
      <c r="AD43" s="6">
        <f t="shared" si="19"/>
        <v>3.5489774696707097</v>
      </c>
      <c r="AE43" s="6">
        <f t="shared" si="0"/>
        <v>0.24795874516544913</v>
      </c>
      <c r="AG43" s="6">
        <v>1.68</v>
      </c>
      <c r="AH43" s="6" t="str">
        <f t="shared" si="20"/>
        <v/>
      </c>
      <c r="AI43" s="6">
        <f>IF(AE43&lt;0.3,B43,"")</f>
        <v>19.73</v>
      </c>
      <c r="AJ43" s="6" t="str">
        <f>IF(AND(AE43&lt;0.3,F43&gt;0.9583),F43,"")</f>
        <v/>
      </c>
      <c r="AK43">
        <v>49.98</v>
      </c>
      <c r="AL43">
        <v>0</v>
      </c>
      <c r="AM43"/>
      <c r="AN43" s="6"/>
    </row>
    <row r="44" spans="1:41" ht="27" thickBot="1" x14ac:dyDescent="0.3">
      <c r="A44" s="4" t="s">
        <v>48</v>
      </c>
      <c r="B44" s="5">
        <v>11.63</v>
      </c>
      <c r="C44" s="5">
        <v>14.63</v>
      </c>
      <c r="D44" s="5">
        <v>0.59</v>
      </c>
      <c r="E44" s="5">
        <v>0.88</v>
      </c>
      <c r="F44" s="5">
        <v>0.65</v>
      </c>
      <c r="G44" s="5">
        <v>5.5</v>
      </c>
      <c r="H44" s="6">
        <f t="shared" si="1"/>
        <v>0.67045454545454541</v>
      </c>
      <c r="L44" s="6">
        <f t="shared" si="2"/>
        <v>11.63</v>
      </c>
      <c r="M44" s="6">
        <f t="shared" si="3"/>
        <v>14.63</v>
      </c>
      <c r="N44" s="6" t="str">
        <f t="shared" si="4"/>
        <v/>
      </c>
      <c r="O44" s="6">
        <f t="shared" si="5"/>
        <v>5.5</v>
      </c>
      <c r="P44" s="6" t="str">
        <f t="shared" si="6"/>
        <v/>
      </c>
      <c r="Q44" s="6">
        <f t="shared" si="7"/>
        <v>8.6317000000000004</v>
      </c>
      <c r="R44" s="6">
        <f t="shared" si="8"/>
        <v>2.9983000000000004</v>
      </c>
      <c r="S44" s="6">
        <f t="shared" si="9"/>
        <v>8.6317000000000004</v>
      </c>
      <c r="T44" s="6">
        <f t="shared" si="10"/>
        <v>3.1317000000000004</v>
      </c>
      <c r="U44" s="6">
        <f t="shared" si="11"/>
        <v>4.8180000000000005</v>
      </c>
      <c r="V44" s="6">
        <f t="shared" si="12"/>
        <v>7.8163000000000009</v>
      </c>
      <c r="W44" s="6">
        <f t="shared" si="13"/>
        <v>4.8180000000000005</v>
      </c>
      <c r="X44" s="6">
        <f t="shared" si="14"/>
        <v>1.7915525114155251</v>
      </c>
      <c r="Z44" s="6">
        <f t="shared" si="15"/>
        <v>3.2096604011592751</v>
      </c>
      <c r="AA44" s="6">
        <f t="shared" si="16"/>
        <v>214.03690000000003</v>
      </c>
      <c r="AB44" s="6">
        <f t="shared" si="17"/>
        <v>66.685216891697806</v>
      </c>
      <c r="AC44" s="6">
        <f t="shared" si="18"/>
        <v>8.1661016949152554</v>
      </c>
      <c r="AD44" s="6">
        <f t="shared" si="19"/>
        <v>1.7915525114155249</v>
      </c>
      <c r="AE44" s="6">
        <f t="shared" si="0"/>
        <v>0.36281381419650827</v>
      </c>
      <c r="AG44" s="6">
        <v>1.28</v>
      </c>
      <c r="AH44" s="6" t="str">
        <f t="shared" si="20"/>
        <v/>
      </c>
      <c r="AI44" s="6" t="str">
        <f>IF(AE44&lt;0.3,B44,"")</f>
        <v/>
      </c>
      <c r="AJ44" s="6" t="str">
        <f>IF(AND(AE44&lt;0.3,F44&gt;0.9583),F44,"")</f>
        <v/>
      </c>
      <c r="AK44">
        <v>25.74</v>
      </c>
      <c r="AL44">
        <v>0.27</v>
      </c>
      <c r="AM44"/>
      <c r="AN44" s="6"/>
    </row>
    <row r="45" spans="1:41" ht="15.75" thickBot="1" x14ac:dyDescent="0.3">
      <c r="A45" s="4" t="s">
        <v>49</v>
      </c>
      <c r="B45" s="5">
        <v>7.36</v>
      </c>
      <c r="C45" s="5">
        <v>4.5999999999999996</v>
      </c>
      <c r="D45" s="5">
        <v>0.96</v>
      </c>
      <c r="E45" s="5">
        <v>1.53</v>
      </c>
      <c r="F45" s="5">
        <v>0.33</v>
      </c>
      <c r="G45" s="5">
        <v>3.37</v>
      </c>
      <c r="H45" s="6">
        <f t="shared" si="1"/>
        <v>0.62745098039215685</v>
      </c>
      <c r="L45" s="6" t="str">
        <f t="shared" si="2"/>
        <v/>
      </c>
      <c r="M45" s="6" t="str">
        <f t="shared" si="3"/>
        <v/>
      </c>
      <c r="N45" s="6">
        <f t="shared" si="4"/>
        <v>0.62745098039215685</v>
      </c>
      <c r="O45" s="6" t="str">
        <f t="shared" si="5"/>
        <v/>
      </c>
      <c r="P45" s="6" t="str">
        <f t="shared" si="6"/>
        <v/>
      </c>
      <c r="Q45" s="6">
        <f t="shared" si="7"/>
        <v>4.4159999999999995</v>
      </c>
      <c r="R45" s="6">
        <f t="shared" si="8"/>
        <v>2.9440000000000008</v>
      </c>
      <c r="S45" s="6">
        <f t="shared" si="9"/>
        <v>4.4159999999999995</v>
      </c>
      <c r="T45" s="6">
        <f t="shared" si="10"/>
        <v>1.0459999999999994</v>
      </c>
      <c r="U45" s="6">
        <f t="shared" si="11"/>
        <v>3.1696969696969677</v>
      </c>
      <c r="V45" s="6">
        <f t="shared" si="12"/>
        <v>6.113696969696969</v>
      </c>
      <c r="W45" s="6">
        <f t="shared" si="13"/>
        <v>3.1696969696969681</v>
      </c>
      <c r="X45" s="6">
        <f t="shared" si="14"/>
        <v>1.3931931166347997</v>
      </c>
      <c r="Z45" s="6">
        <f t="shared" si="15"/>
        <v>1.9409870602385866</v>
      </c>
      <c r="AA45" s="6">
        <f t="shared" si="16"/>
        <v>21.159999999999997</v>
      </c>
      <c r="AB45" s="6">
        <f t="shared" si="17"/>
        <v>10.901669791347812</v>
      </c>
      <c r="AC45" s="6">
        <f t="shared" si="18"/>
        <v>3.3017676767676751</v>
      </c>
      <c r="AD45" s="6">
        <f t="shared" si="19"/>
        <v>1.3931931166347997</v>
      </c>
      <c r="AE45" s="6">
        <f t="shared" si="0"/>
        <v>0.23686594202898545</v>
      </c>
      <c r="AG45" s="6">
        <v>1.82</v>
      </c>
      <c r="AH45" s="6" t="str">
        <f t="shared" si="20"/>
        <v/>
      </c>
      <c r="AI45" s="6">
        <f>IF(AE45&lt;0.3,B45,"")</f>
        <v>7.36</v>
      </c>
      <c r="AJ45" s="6" t="str">
        <f>IF(AND(AE45&lt;0.3,F45&gt;0.9583),F45,"")</f>
        <v/>
      </c>
      <c r="AK45">
        <v>35.630000000000003</v>
      </c>
      <c r="AL45">
        <v>0.12</v>
      </c>
      <c r="AM45"/>
      <c r="AN45" s="6"/>
      <c r="AO45" t="s">
        <v>112</v>
      </c>
    </row>
    <row r="46" spans="1:41" ht="15.75" thickBot="1" x14ac:dyDescent="0.3">
      <c r="A46" s="4" t="s">
        <v>50</v>
      </c>
      <c r="B46" s="5">
        <v>8.2100000000000009</v>
      </c>
      <c r="C46" s="5">
        <v>5.23</v>
      </c>
      <c r="D46" s="5">
        <v>1</v>
      </c>
      <c r="E46" s="5">
        <v>1.95</v>
      </c>
      <c r="F46" s="5">
        <v>0.98</v>
      </c>
      <c r="G46" s="5">
        <v>1.6</v>
      </c>
      <c r="H46" s="6">
        <f t="shared" si="1"/>
        <v>0.51282051282051289</v>
      </c>
      <c r="L46" s="6" t="str">
        <f t="shared" si="2"/>
        <v/>
      </c>
      <c r="M46" s="6" t="str">
        <f t="shared" si="3"/>
        <v/>
      </c>
      <c r="N46" s="6">
        <f t="shared" si="4"/>
        <v>0.51282051282051289</v>
      </c>
      <c r="O46" s="6" t="str">
        <f t="shared" si="5"/>
        <v/>
      </c>
      <c r="P46" s="6">
        <f t="shared" si="6"/>
        <v>0.98</v>
      </c>
      <c r="Q46" s="6">
        <f t="shared" si="7"/>
        <v>5.23</v>
      </c>
      <c r="R46" s="6">
        <f t="shared" si="8"/>
        <v>2.9800000000000004</v>
      </c>
      <c r="S46" s="6">
        <f t="shared" si="9"/>
        <v>5.23</v>
      </c>
      <c r="T46" s="6">
        <f t="shared" si="10"/>
        <v>3.6300000000000003</v>
      </c>
      <c r="U46" s="6">
        <f t="shared" si="11"/>
        <v>3.7040816326530615</v>
      </c>
      <c r="V46" s="6">
        <f t="shared" si="12"/>
        <v>6.6840816326530614</v>
      </c>
      <c r="W46" s="6">
        <f t="shared" si="13"/>
        <v>3.704081632653061</v>
      </c>
      <c r="X46" s="6">
        <f t="shared" si="14"/>
        <v>1.411955922865014</v>
      </c>
      <c r="Z46" s="6">
        <f t="shared" si="15"/>
        <v>1.9936195281135936</v>
      </c>
      <c r="AA46" s="6">
        <f t="shared" si="16"/>
        <v>27.352900000000005</v>
      </c>
      <c r="AB46" s="6">
        <f t="shared" si="17"/>
        <v>13.720220741357764</v>
      </c>
      <c r="AC46" s="6">
        <f t="shared" si="18"/>
        <v>3.7040816326530606</v>
      </c>
      <c r="AD46" s="6">
        <f t="shared" si="19"/>
        <v>1.411955922865014</v>
      </c>
      <c r="AE46" s="6">
        <f t="shared" si="0"/>
        <v>0.69407265774378568</v>
      </c>
      <c r="AG46" s="6">
        <v>0.56999999999999995</v>
      </c>
      <c r="AH46" s="6" t="str">
        <f t="shared" si="20"/>
        <v/>
      </c>
      <c r="AI46" s="6" t="str">
        <f>IF(AE46&lt;0.3,B46,"")</f>
        <v/>
      </c>
      <c r="AJ46" s="6" t="str">
        <f>IF(AND(AE46&lt;0.3,F46&gt;0.9583),F46,"")</f>
        <v/>
      </c>
      <c r="AK46">
        <v>23.74</v>
      </c>
      <c r="AL46">
        <v>0.17</v>
      </c>
      <c r="AM46"/>
      <c r="AN46" s="6"/>
    </row>
    <row r="47" spans="1:41" ht="15.75" thickBot="1" x14ac:dyDescent="0.3">
      <c r="A47" s="4" t="s">
        <v>51</v>
      </c>
      <c r="B47" s="5">
        <v>7.27</v>
      </c>
      <c r="C47" s="5">
        <v>0.26</v>
      </c>
      <c r="D47" s="5">
        <v>16.8</v>
      </c>
      <c r="E47" s="5">
        <v>39.49</v>
      </c>
      <c r="F47" s="5">
        <v>0.56999999999999995</v>
      </c>
      <c r="G47" s="5">
        <v>3.43</v>
      </c>
      <c r="H47" s="6">
        <f t="shared" si="1"/>
        <v>0.42542415801468725</v>
      </c>
      <c r="L47" s="6" t="str">
        <f t="shared" si="2"/>
        <v/>
      </c>
      <c r="M47" s="6" t="str">
        <f t="shared" si="3"/>
        <v/>
      </c>
      <c r="N47" s="6">
        <f t="shared" si="4"/>
        <v>0.42542415801468725</v>
      </c>
      <c r="O47" s="6" t="str">
        <f t="shared" si="5"/>
        <v/>
      </c>
      <c r="P47" s="6" t="str">
        <f t="shared" si="6"/>
        <v/>
      </c>
      <c r="Q47" s="6">
        <f t="shared" si="7"/>
        <v>4.3680000000000003</v>
      </c>
      <c r="R47" s="6">
        <f t="shared" si="8"/>
        <v>2.9019999999999992</v>
      </c>
      <c r="S47" s="6">
        <f t="shared" si="9"/>
        <v>4.3680000000000003</v>
      </c>
      <c r="T47" s="6">
        <f t="shared" si="10"/>
        <v>0.93800000000000017</v>
      </c>
      <c r="U47" s="6">
        <f t="shared" si="11"/>
        <v>1.6456140350877198</v>
      </c>
      <c r="V47" s="6">
        <f t="shared" si="12"/>
        <v>4.5476140350877188</v>
      </c>
      <c r="W47" s="6">
        <f t="shared" si="13"/>
        <v>1.6456140350877195</v>
      </c>
      <c r="X47" s="6">
        <f t="shared" si="14"/>
        <v>2.654328358208955</v>
      </c>
      <c r="Z47" s="6">
        <f t="shared" si="15"/>
        <v>7.0454590331922464</v>
      </c>
      <c r="AA47" s="6">
        <f t="shared" si="16"/>
        <v>6.7600000000000007E-2</v>
      </c>
      <c r="AB47" s="6">
        <f t="shared" si="17"/>
        <v>9.5948325980643647E-3</v>
      </c>
      <c r="AC47" s="6">
        <f t="shared" si="18"/>
        <v>9.7953216374269028E-2</v>
      </c>
      <c r="AD47" s="6">
        <f t="shared" si="19"/>
        <v>2.6543283582089545</v>
      </c>
      <c r="AE47" s="6">
        <f t="shared" si="0"/>
        <v>0.21474358974358979</v>
      </c>
      <c r="AG47" s="6">
        <v>0.06</v>
      </c>
      <c r="AH47" s="6" t="str">
        <f t="shared" si="20"/>
        <v/>
      </c>
      <c r="AI47" s="6">
        <f>IF(AE47&lt;0.3,B47,"")</f>
        <v>7.27</v>
      </c>
      <c r="AJ47" s="6" t="str">
        <f>IF(AND(AE47&lt;0.3,F47&gt;0.9583),F47,"")</f>
        <v/>
      </c>
      <c r="AK47">
        <v>2610.8200000000002</v>
      </c>
      <c r="AL47">
        <v>0.02</v>
      </c>
      <c r="AM47"/>
      <c r="AN47" s="6" t="s">
        <v>106</v>
      </c>
    </row>
    <row r="48" spans="1:41" ht="15.75" thickBot="1" x14ac:dyDescent="0.3">
      <c r="A48" s="4" t="s">
        <v>52</v>
      </c>
      <c r="B48" s="5">
        <v>6.94</v>
      </c>
      <c r="C48" s="5">
        <v>0.22</v>
      </c>
      <c r="D48" s="5">
        <v>18.399999999999999</v>
      </c>
      <c r="E48" s="5">
        <v>39.590000000000003</v>
      </c>
      <c r="F48" s="5">
        <v>0.44</v>
      </c>
      <c r="G48" s="5">
        <v>3.3</v>
      </c>
      <c r="H48" s="6">
        <f t="shared" si="1"/>
        <v>0.46476382924981047</v>
      </c>
      <c r="L48" s="6" t="str">
        <f t="shared" si="2"/>
        <v/>
      </c>
      <c r="M48" s="6" t="str">
        <f t="shared" si="3"/>
        <v/>
      </c>
      <c r="N48" s="6">
        <f t="shared" si="4"/>
        <v>0.46476382924981047</v>
      </c>
      <c r="O48" s="6" t="str">
        <f t="shared" si="5"/>
        <v/>
      </c>
      <c r="P48" s="6" t="str">
        <f t="shared" si="6"/>
        <v/>
      </c>
      <c r="Q48" s="6">
        <f t="shared" si="7"/>
        <v>4.048</v>
      </c>
      <c r="R48" s="6">
        <f t="shared" si="8"/>
        <v>2.8920000000000003</v>
      </c>
      <c r="S48" s="6">
        <f t="shared" si="9"/>
        <v>4.048</v>
      </c>
      <c r="T48" s="6">
        <f t="shared" si="10"/>
        <v>0.74800000000000022</v>
      </c>
      <c r="U48" s="6">
        <f t="shared" si="11"/>
        <v>1.7000000000000004</v>
      </c>
      <c r="V48" s="6">
        <f t="shared" si="12"/>
        <v>4.5920000000000005</v>
      </c>
      <c r="W48" s="6">
        <f t="shared" si="13"/>
        <v>1.7000000000000002</v>
      </c>
      <c r="X48" s="6">
        <f t="shared" si="14"/>
        <v>2.381176470588235</v>
      </c>
      <c r="Z48" s="6">
        <f t="shared" si="15"/>
        <v>5.6700013840830437</v>
      </c>
      <c r="AA48" s="6">
        <f t="shared" si="16"/>
        <v>4.8399999999999999E-2</v>
      </c>
      <c r="AB48" s="6">
        <f t="shared" si="17"/>
        <v>8.5361531190926293E-3</v>
      </c>
      <c r="AC48" s="6">
        <f t="shared" si="18"/>
        <v>9.2391304347826095E-2</v>
      </c>
      <c r="AD48" s="6">
        <f t="shared" si="19"/>
        <v>2.381176470588235</v>
      </c>
      <c r="AE48" s="6">
        <f t="shared" si="0"/>
        <v>0.18478260869565219</v>
      </c>
      <c r="AG48" s="6">
        <v>2.13</v>
      </c>
      <c r="AH48" s="6" t="str">
        <f t="shared" si="20"/>
        <v/>
      </c>
      <c r="AI48" s="6">
        <f>IF(AE48&lt;0.3,B48,"")</f>
        <v>6.94</v>
      </c>
      <c r="AJ48" s="6" t="str">
        <f>IF(AND(AE48&lt;0.3,F48&gt;0.9583),F48,"")</f>
        <v/>
      </c>
      <c r="AK48">
        <v>23.1</v>
      </c>
      <c r="AL48">
        <v>0.02</v>
      </c>
      <c r="AM48"/>
      <c r="AN48" s="6"/>
      <c r="AO48" t="s">
        <v>109</v>
      </c>
    </row>
    <row r="49" spans="1:41" ht="27" thickBot="1" x14ac:dyDescent="0.3">
      <c r="A49" s="4" t="s">
        <v>53</v>
      </c>
      <c r="B49" s="5">
        <v>12.53</v>
      </c>
      <c r="C49" s="5">
        <v>10.87</v>
      </c>
      <c r="D49" s="5">
        <v>0.88</v>
      </c>
      <c r="E49" s="5">
        <v>1.1299999999999999</v>
      </c>
      <c r="F49" s="5">
        <v>0.94</v>
      </c>
      <c r="G49" s="5">
        <v>6.6</v>
      </c>
      <c r="H49" s="6">
        <f t="shared" si="1"/>
        <v>0.77876106194690276</v>
      </c>
      <c r="L49" s="6">
        <f t="shared" si="2"/>
        <v>12.53</v>
      </c>
      <c r="M49" s="6">
        <f t="shared" si="3"/>
        <v>10.87</v>
      </c>
      <c r="N49" s="6" t="str">
        <f t="shared" si="4"/>
        <v/>
      </c>
      <c r="O49" s="6">
        <f t="shared" si="5"/>
        <v>6.6</v>
      </c>
      <c r="P49" s="6" t="str">
        <f t="shared" si="6"/>
        <v/>
      </c>
      <c r="Q49" s="6">
        <f t="shared" si="7"/>
        <v>9.5655999999999999</v>
      </c>
      <c r="R49" s="6">
        <f t="shared" si="8"/>
        <v>2.9643999999999995</v>
      </c>
      <c r="S49" s="6">
        <f t="shared" si="9"/>
        <v>9.5655999999999999</v>
      </c>
      <c r="T49" s="6">
        <f t="shared" si="10"/>
        <v>2.9656000000000002</v>
      </c>
      <c r="U49" s="6">
        <f t="shared" si="11"/>
        <v>3.1548936170212771</v>
      </c>
      <c r="V49" s="6">
        <f t="shared" si="12"/>
        <v>6.1192936170212766</v>
      </c>
      <c r="W49" s="6">
        <f t="shared" si="13"/>
        <v>3.1548936170212771</v>
      </c>
      <c r="X49" s="6">
        <f t="shared" si="14"/>
        <v>3.0319881305637977</v>
      </c>
      <c r="Z49" s="6">
        <f t="shared" si="15"/>
        <v>9.1929520238797533</v>
      </c>
      <c r="AA49" s="6">
        <f t="shared" si="16"/>
        <v>118.15689999999998</v>
      </c>
      <c r="AB49" s="6">
        <f t="shared" si="17"/>
        <v>12.852987777274786</v>
      </c>
      <c r="AC49" s="6">
        <f t="shared" si="18"/>
        <v>3.5851063829787235</v>
      </c>
      <c r="AD49" s="6">
        <f t="shared" si="19"/>
        <v>3.0319881305637977</v>
      </c>
      <c r="AE49" s="6">
        <f t="shared" si="0"/>
        <v>0.3100275988960442</v>
      </c>
      <c r="AG49" s="6">
        <v>1.0900000000000001</v>
      </c>
      <c r="AH49" s="6" t="str">
        <f t="shared" si="20"/>
        <v/>
      </c>
      <c r="AI49" s="6" t="str">
        <f>IF(AE49&lt;0.3,B49,"")</f>
        <v/>
      </c>
      <c r="AJ49" s="6" t="str">
        <f>IF(AND(AE49&lt;0.3,F49&gt;0.9583),F49,"")</f>
        <v/>
      </c>
      <c r="AK49">
        <v>25.2</v>
      </c>
      <c r="AL49">
        <v>-0.01</v>
      </c>
      <c r="AM49"/>
      <c r="AN49" s="6"/>
    </row>
    <row r="50" spans="1:41" ht="15.75" thickBot="1" x14ac:dyDescent="0.3">
      <c r="A50" s="4" t="s">
        <v>54</v>
      </c>
      <c r="B50" s="5">
        <v>11.1</v>
      </c>
      <c r="C50" s="5">
        <v>14.48</v>
      </c>
      <c r="D50" s="5">
        <v>0.56000000000000005</v>
      </c>
      <c r="E50" s="5">
        <v>0.83</v>
      </c>
      <c r="F50" s="5">
        <v>1</v>
      </c>
      <c r="G50" s="5">
        <v>3.41</v>
      </c>
      <c r="H50" s="6">
        <f t="shared" si="1"/>
        <v>0.67469879518072295</v>
      </c>
      <c r="L50" s="6">
        <f t="shared" si="2"/>
        <v>11.1</v>
      </c>
      <c r="M50" s="6">
        <f t="shared" si="3"/>
        <v>14.48</v>
      </c>
      <c r="N50" s="6" t="str">
        <f t="shared" si="4"/>
        <v/>
      </c>
      <c r="O50" s="6" t="str">
        <f t="shared" si="5"/>
        <v/>
      </c>
      <c r="P50" s="6">
        <f t="shared" si="6"/>
        <v>1</v>
      </c>
      <c r="Q50" s="6">
        <f t="shared" si="7"/>
        <v>8.1088000000000005</v>
      </c>
      <c r="R50" s="6">
        <f t="shared" si="8"/>
        <v>2.9911999999999992</v>
      </c>
      <c r="S50" s="6">
        <f t="shared" si="9"/>
        <v>8.1088000000000005</v>
      </c>
      <c r="T50" s="6">
        <f t="shared" si="10"/>
        <v>4.6988000000000003</v>
      </c>
      <c r="U50" s="6">
        <f t="shared" si="11"/>
        <v>4.6988000000000003</v>
      </c>
      <c r="V50" s="6">
        <f t="shared" si="12"/>
        <v>7.6899999999999995</v>
      </c>
      <c r="W50" s="6">
        <f t="shared" si="13"/>
        <v>4.6988000000000003</v>
      </c>
      <c r="X50" s="6">
        <f t="shared" si="14"/>
        <v>1.7257172043926108</v>
      </c>
      <c r="Z50" s="6">
        <f t="shared" si="15"/>
        <v>2.9780998695366478</v>
      </c>
      <c r="AA50" s="6">
        <f t="shared" si="16"/>
        <v>209.6704</v>
      </c>
      <c r="AB50" s="6">
        <f t="shared" si="17"/>
        <v>70.404086224489802</v>
      </c>
      <c r="AC50" s="6">
        <f t="shared" si="18"/>
        <v>8.3907142857142869</v>
      </c>
      <c r="AD50" s="6">
        <f t="shared" si="19"/>
        <v>1.7257172043926108</v>
      </c>
      <c r="AE50" s="6">
        <f t="shared" si="0"/>
        <v>0.57946921862667722</v>
      </c>
      <c r="AG50" s="6">
        <v>1.1299999999999999</v>
      </c>
      <c r="AH50" s="6" t="str">
        <f t="shared" si="20"/>
        <v/>
      </c>
      <c r="AI50" s="6" t="str">
        <f>IF(AE50&lt;0.3,B50,"")</f>
        <v/>
      </c>
      <c r="AJ50" s="6" t="str">
        <f>IF(AND(AE50&lt;0.3,F50&gt;0.9583),F50,"")</f>
        <v/>
      </c>
      <c r="AK50">
        <v>32.6</v>
      </c>
      <c r="AL50">
        <v>0.13</v>
      </c>
      <c r="AM50"/>
      <c r="AN50" s="6"/>
    </row>
    <row r="51" spans="1:41" ht="15.75" thickBot="1" x14ac:dyDescent="0.3">
      <c r="A51" s="4" t="s">
        <v>55</v>
      </c>
      <c r="B51" s="5">
        <v>15.7</v>
      </c>
      <c r="C51" s="5">
        <v>15.09</v>
      </c>
      <c r="D51" s="5">
        <v>0.84</v>
      </c>
      <c r="E51" s="5">
        <v>1.2</v>
      </c>
      <c r="F51" s="5">
        <v>1.02</v>
      </c>
      <c r="G51" s="5">
        <v>6.55</v>
      </c>
      <c r="H51" s="6">
        <f t="shared" si="1"/>
        <v>0.7</v>
      </c>
      <c r="L51" s="6">
        <f t="shared" si="2"/>
        <v>15.7</v>
      </c>
      <c r="M51" s="6">
        <f t="shared" si="3"/>
        <v>15.09</v>
      </c>
      <c r="N51" s="6" t="str">
        <f t="shared" si="4"/>
        <v/>
      </c>
      <c r="O51" s="6">
        <f t="shared" si="5"/>
        <v>6.55</v>
      </c>
      <c r="P51" s="6">
        <f t="shared" si="6"/>
        <v>1.02</v>
      </c>
      <c r="Q51" s="6">
        <f t="shared" si="7"/>
        <v>12.675599999999999</v>
      </c>
      <c r="R51" s="6">
        <f t="shared" si="8"/>
        <v>3.0244</v>
      </c>
      <c r="S51" s="6">
        <f t="shared" si="9"/>
        <v>12.675599999999999</v>
      </c>
      <c r="T51" s="6">
        <f t="shared" si="10"/>
        <v>6.1255999999999995</v>
      </c>
      <c r="U51" s="6">
        <f t="shared" si="11"/>
        <v>6.0054901960784308</v>
      </c>
      <c r="V51" s="6">
        <f t="shared" si="12"/>
        <v>9.0298901960784299</v>
      </c>
      <c r="W51" s="6">
        <f t="shared" si="13"/>
        <v>6.0054901960784299</v>
      </c>
      <c r="X51" s="6">
        <f t="shared" si="14"/>
        <v>2.1106686691915897</v>
      </c>
      <c r="Z51" s="6">
        <f t="shared" si="15"/>
        <v>4.4549222311069965</v>
      </c>
      <c r="AA51" s="6">
        <f t="shared" si="16"/>
        <v>227.7081</v>
      </c>
      <c r="AB51" s="6">
        <f t="shared" si="17"/>
        <v>51.113821563483768</v>
      </c>
      <c r="AC51" s="6">
        <f t="shared" si="18"/>
        <v>7.1493930905695606</v>
      </c>
      <c r="AD51" s="6">
        <f t="shared" si="19"/>
        <v>2.1106686691915897</v>
      </c>
      <c r="AE51" s="6">
        <f t="shared" si="0"/>
        <v>0.48325917510808158</v>
      </c>
      <c r="AG51" s="6">
        <v>1.62</v>
      </c>
      <c r="AH51" s="6" t="str">
        <f t="shared" si="20"/>
        <v/>
      </c>
      <c r="AI51" s="6" t="str">
        <f>IF(AE51&lt;0.3,B51,"")</f>
        <v/>
      </c>
      <c r="AJ51" s="6" t="str">
        <f>IF(AND(AE51&lt;0.3,F51&gt;0.9583),F51,"")</f>
        <v/>
      </c>
      <c r="AK51">
        <v>121.99</v>
      </c>
      <c r="AL51">
        <v>0.74</v>
      </c>
      <c r="AM51" t="s">
        <v>105</v>
      </c>
      <c r="AN51" s="6"/>
    </row>
    <row r="52" spans="1:41" ht="15.75" thickBot="1" x14ac:dyDescent="0.3">
      <c r="A52" s="4" t="s">
        <v>56</v>
      </c>
      <c r="B52" s="5">
        <v>10.75</v>
      </c>
      <c r="C52" s="5">
        <v>9.41</v>
      </c>
      <c r="D52" s="5">
        <v>0.83</v>
      </c>
      <c r="E52" s="5">
        <v>1.17</v>
      </c>
      <c r="F52" s="5">
        <v>0.78</v>
      </c>
      <c r="G52" s="5">
        <v>5.35</v>
      </c>
      <c r="H52" s="6">
        <f t="shared" si="1"/>
        <v>0.70940170940170943</v>
      </c>
      <c r="L52" s="6">
        <f t="shared" si="2"/>
        <v>10.75</v>
      </c>
      <c r="M52" s="6">
        <f t="shared" si="3"/>
        <v>9.41</v>
      </c>
      <c r="N52" s="6" t="str">
        <f t="shared" si="4"/>
        <v/>
      </c>
      <c r="O52" s="6">
        <f t="shared" si="5"/>
        <v>5.35</v>
      </c>
      <c r="P52" s="6" t="str">
        <f t="shared" si="6"/>
        <v/>
      </c>
      <c r="Q52" s="6">
        <f t="shared" si="7"/>
        <v>7.8102999999999998</v>
      </c>
      <c r="R52" s="6">
        <f t="shared" si="8"/>
        <v>2.9397000000000002</v>
      </c>
      <c r="S52" s="6">
        <f t="shared" si="9"/>
        <v>7.8102999999999998</v>
      </c>
      <c r="T52" s="6">
        <f t="shared" si="10"/>
        <v>2.4603000000000002</v>
      </c>
      <c r="U52" s="6">
        <f t="shared" si="11"/>
        <v>3.1542307692307694</v>
      </c>
      <c r="V52" s="6">
        <f t="shared" si="12"/>
        <v>6.09393076923077</v>
      </c>
      <c r="W52" s="6">
        <f t="shared" si="13"/>
        <v>3.1542307692307698</v>
      </c>
      <c r="X52" s="6">
        <f t="shared" si="14"/>
        <v>2.4761346177295445</v>
      </c>
      <c r="Z52" s="6">
        <f t="shared" si="15"/>
        <v>6.131242645118637</v>
      </c>
      <c r="AA52" s="6">
        <f t="shared" si="16"/>
        <v>88.548100000000005</v>
      </c>
      <c r="AB52" s="6">
        <f t="shared" si="17"/>
        <v>14.442113144958828</v>
      </c>
      <c r="AC52" s="6">
        <f t="shared" si="18"/>
        <v>3.8002780352177954</v>
      </c>
      <c r="AD52" s="6">
        <f t="shared" si="19"/>
        <v>2.4761346177295445</v>
      </c>
      <c r="AE52" s="6">
        <f t="shared" si="0"/>
        <v>0.31500710600104997</v>
      </c>
      <c r="AG52" s="6">
        <v>1.27</v>
      </c>
      <c r="AH52" s="6" t="str">
        <f t="shared" si="20"/>
        <v/>
      </c>
      <c r="AI52" s="6" t="str">
        <f>IF(AE52&lt;0.3,B52,"")</f>
        <v/>
      </c>
      <c r="AJ52" s="6" t="str">
        <f>IF(AND(AE52&lt;0.3,F52&gt;0.9583),F52,"")</f>
        <v/>
      </c>
      <c r="AK52">
        <v>128.08000000000001</v>
      </c>
      <c r="AL52">
        <v>0.23</v>
      </c>
      <c r="AM52"/>
      <c r="AN52" s="6"/>
    </row>
    <row r="53" spans="1:41" ht="27" thickBot="1" x14ac:dyDescent="0.3">
      <c r="A53" s="4" t="s">
        <v>57</v>
      </c>
      <c r="B53" s="5">
        <v>8.8800000000000008</v>
      </c>
      <c r="C53" s="5">
        <v>3.49</v>
      </c>
      <c r="D53" s="5">
        <v>1.69</v>
      </c>
      <c r="E53" s="5">
        <v>3.27</v>
      </c>
      <c r="F53" s="5">
        <v>0.66</v>
      </c>
      <c r="G53" s="5">
        <v>4.49</v>
      </c>
      <c r="H53" s="6">
        <f t="shared" si="1"/>
        <v>0.51681957186544336</v>
      </c>
      <c r="L53" s="6" t="str">
        <f t="shared" si="2"/>
        <v/>
      </c>
      <c r="M53" s="6" t="str">
        <f t="shared" si="3"/>
        <v/>
      </c>
      <c r="N53" s="6">
        <f t="shared" si="4"/>
        <v>0.51681957186544336</v>
      </c>
      <c r="O53" s="6">
        <f t="shared" si="5"/>
        <v>4.49</v>
      </c>
      <c r="P53" s="6" t="str">
        <f t="shared" si="6"/>
        <v/>
      </c>
      <c r="Q53" s="6">
        <f t="shared" si="7"/>
        <v>5.8981000000000003</v>
      </c>
      <c r="R53" s="6">
        <f t="shared" si="8"/>
        <v>2.9819000000000004</v>
      </c>
      <c r="S53" s="6">
        <f t="shared" si="9"/>
        <v>5.8981000000000003</v>
      </c>
      <c r="T53" s="6">
        <f t="shared" si="10"/>
        <v>1.4081000000000001</v>
      </c>
      <c r="U53" s="6">
        <f t="shared" si="11"/>
        <v>2.1334848484848488</v>
      </c>
      <c r="V53" s="6">
        <f t="shared" si="12"/>
        <v>5.1153848484848492</v>
      </c>
      <c r="W53" s="6">
        <f t="shared" si="13"/>
        <v>2.1334848484848488</v>
      </c>
      <c r="X53" s="6">
        <f t="shared" si="14"/>
        <v>2.7645380299694624</v>
      </c>
      <c r="Z53" s="6">
        <f t="shared" si="15"/>
        <v>7.642670519147436</v>
      </c>
      <c r="AA53" s="6">
        <f t="shared" si="16"/>
        <v>12.180100000000001</v>
      </c>
      <c r="AB53" s="6">
        <f t="shared" si="17"/>
        <v>1.5936968589035458</v>
      </c>
      <c r="AC53" s="6">
        <f t="shared" si="18"/>
        <v>1.2624170701093778</v>
      </c>
      <c r="AD53" s="6">
        <f t="shared" si="19"/>
        <v>2.7645380299694629</v>
      </c>
      <c r="AE53" s="6">
        <f t="shared" si="0"/>
        <v>0.23873789864532644</v>
      </c>
      <c r="AG53" s="6">
        <v>1.63</v>
      </c>
      <c r="AH53" s="6" t="str">
        <f t="shared" si="20"/>
        <v/>
      </c>
      <c r="AI53" s="6">
        <f>IF(AE53&lt;0.3,B53,"")</f>
        <v>8.8800000000000008</v>
      </c>
      <c r="AJ53" s="6" t="str">
        <f>IF(AND(AE53&lt;0.3,F53&gt;0.9583),F53,"")</f>
        <v/>
      </c>
      <c r="AK53">
        <v>26.806999999999999</v>
      </c>
      <c r="AL53">
        <v>0.17</v>
      </c>
      <c r="AM53"/>
      <c r="AN53" s="6"/>
    </row>
    <row r="54" spans="1:41" ht="15.75" thickBot="1" x14ac:dyDescent="0.3">
      <c r="A54" s="4" t="s">
        <v>58</v>
      </c>
      <c r="B54" s="5">
        <v>7.46</v>
      </c>
      <c r="C54" s="5">
        <v>17.86</v>
      </c>
      <c r="D54" s="5">
        <v>0.25</v>
      </c>
      <c r="E54" s="5">
        <v>0.37</v>
      </c>
      <c r="F54" s="5">
        <v>0.99</v>
      </c>
      <c r="G54" s="5">
        <v>-0.17</v>
      </c>
      <c r="H54" s="6">
        <f t="shared" si="1"/>
        <v>0.67567567567567566</v>
      </c>
      <c r="L54" s="6" t="str">
        <f t="shared" si="2"/>
        <v/>
      </c>
      <c r="M54" s="6">
        <f t="shared" si="3"/>
        <v>17.86</v>
      </c>
      <c r="N54" s="6" t="str">
        <f t="shared" si="4"/>
        <v/>
      </c>
      <c r="O54" s="6" t="str">
        <f t="shared" si="5"/>
        <v/>
      </c>
      <c r="P54" s="6">
        <f t="shared" si="6"/>
        <v>0.99</v>
      </c>
      <c r="Q54" s="6">
        <f t="shared" si="7"/>
        <v>4.4649999999999999</v>
      </c>
      <c r="R54" s="6">
        <f t="shared" si="8"/>
        <v>2.9950000000000001</v>
      </c>
      <c r="S54" s="6">
        <f t="shared" si="9"/>
        <v>4.4649999999999999</v>
      </c>
      <c r="T54" s="6">
        <f t="shared" si="10"/>
        <v>4.6349999999999998</v>
      </c>
      <c r="U54" s="6">
        <f t="shared" si="11"/>
        <v>4.6818181818181817</v>
      </c>
      <c r="V54" s="6">
        <f t="shared" si="12"/>
        <v>7.6768181818181818</v>
      </c>
      <c r="W54" s="6">
        <f t="shared" si="13"/>
        <v>4.6818181818181817</v>
      </c>
      <c r="X54" s="6">
        <f t="shared" si="14"/>
        <v>0.95368932038834953</v>
      </c>
      <c r="Z54" s="6">
        <f t="shared" si="15"/>
        <v>0.909523319822792</v>
      </c>
      <c r="AA54" s="6">
        <f t="shared" si="16"/>
        <v>318.9796</v>
      </c>
      <c r="AB54" s="6">
        <f t="shared" si="17"/>
        <v>350.71074380165288</v>
      </c>
      <c r="AC54" s="6">
        <f t="shared" si="18"/>
        <v>18.727272727272727</v>
      </c>
      <c r="AD54" s="6">
        <f t="shared" si="19"/>
        <v>0.95368932038834953</v>
      </c>
      <c r="AE54" s="6">
        <f t="shared" si="0"/>
        <v>1.0380739081746919</v>
      </c>
      <c r="AG54" s="6">
        <v>2.0699999999999998</v>
      </c>
      <c r="AH54" s="6">
        <f t="shared" si="20"/>
        <v>7.46</v>
      </c>
      <c r="AI54" s="6" t="str">
        <f>IF(AE54&lt;0.3,B54,"")</f>
        <v/>
      </c>
      <c r="AJ54" s="6" t="str">
        <f>IF(AND(AE54&lt;0.3,F54&gt;0.9583),F54,"")</f>
        <v/>
      </c>
      <c r="AK54">
        <v>11.349</v>
      </c>
      <c r="AL54">
        <v>0.2</v>
      </c>
      <c r="AM54"/>
      <c r="AN54" s="6"/>
      <c r="AO54" t="s">
        <v>115</v>
      </c>
    </row>
    <row r="55" spans="1:41" ht="15.75" thickBot="1" x14ac:dyDescent="0.3">
      <c r="A55" s="4" t="s">
        <v>59</v>
      </c>
      <c r="B55" s="5">
        <v>7.96</v>
      </c>
      <c r="C55" s="5">
        <v>0.63</v>
      </c>
      <c r="D55" s="5">
        <v>7.98</v>
      </c>
      <c r="E55" s="5">
        <v>14.38</v>
      </c>
      <c r="F55" s="5">
        <v>1.35</v>
      </c>
      <c r="G55" s="5">
        <v>2.91</v>
      </c>
      <c r="H55" s="6">
        <f t="shared" si="1"/>
        <v>0.55493741307371347</v>
      </c>
      <c r="L55" s="6" t="str">
        <f t="shared" si="2"/>
        <v/>
      </c>
      <c r="M55" s="6" t="str">
        <f t="shared" si="3"/>
        <v/>
      </c>
      <c r="N55" s="6">
        <f t="shared" si="4"/>
        <v>0.55493741307371347</v>
      </c>
      <c r="O55" s="6" t="str">
        <f t="shared" si="5"/>
        <v/>
      </c>
      <c r="P55" s="6">
        <f t="shared" si="6"/>
        <v>1.35</v>
      </c>
      <c r="Q55" s="6">
        <f t="shared" si="7"/>
        <v>5.0274000000000001</v>
      </c>
      <c r="R55" s="6">
        <f t="shared" si="8"/>
        <v>2.9325999999999999</v>
      </c>
      <c r="S55" s="6">
        <f t="shared" si="9"/>
        <v>5.0274000000000001</v>
      </c>
      <c r="T55" s="6">
        <f t="shared" si="10"/>
        <v>2.1173999999999999</v>
      </c>
      <c r="U55" s="6">
        <f t="shared" si="11"/>
        <v>1.5684444444444443</v>
      </c>
      <c r="V55" s="6">
        <f t="shared" si="12"/>
        <v>4.5010444444444442</v>
      </c>
      <c r="W55" s="6">
        <f t="shared" si="13"/>
        <v>1.5684444444444443</v>
      </c>
      <c r="X55" s="6">
        <f t="shared" si="14"/>
        <v>3.205341456503259</v>
      </c>
      <c r="Z55" s="6">
        <f t="shared" si="15"/>
        <v>10.274213852778434</v>
      </c>
      <c r="AA55" s="6">
        <f t="shared" si="16"/>
        <v>0.39690000000000003</v>
      </c>
      <c r="AB55" s="6">
        <f t="shared" si="17"/>
        <v>3.8630692886800988E-2</v>
      </c>
      <c r="AC55" s="6">
        <f t="shared" si="18"/>
        <v>0.19654692286271233</v>
      </c>
      <c r="AD55" s="6">
        <f t="shared" si="19"/>
        <v>3.205341456503259</v>
      </c>
      <c r="AE55" s="6">
        <f t="shared" si="0"/>
        <v>0.42117197756295499</v>
      </c>
      <c r="AG55" s="6">
        <v>0.3</v>
      </c>
      <c r="AH55" s="6" t="str">
        <f t="shared" si="20"/>
        <v/>
      </c>
      <c r="AI55" s="6" t="str">
        <f>IF(AE55&lt;0.3,B55,"")</f>
        <v/>
      </c>
      <c r="AJ55" s="6" t="str">
        <f>IF(AND(AE55&lt;0.3,F55&gt;0.9583),F55,"")</f>
        <v/>
      </c>
      <c r="AK55">
        <v>1973.0029999999999</v>
      </c>
      <c r="AL55">
        <v>0.01</v>
      </c>
      <c r="AM55"/>
      <c r="AN55" s="6" t="s">
        <v>114</v>
      </c>
    </row>
    <row r="56" spans="1:41" ht="15.75" thickBot="1" x14ac:dyDescent="0.3">
      <c r="A56" s="4" t="s">
        <v>60</v>
      </c>
      <c r="B56" s="5">
        <v>6.91</v>
      </c>
      <c r="C56" s="5">
        <v>3.44</v>
      </c>
      <c r="D56" s="5">
        <v>1.1499999999999999</v>
      </c>
      <c r="E56" s="5">
        <v>2.06</v>
      </c>
      <c r="F56" s="5">
        <v>1.1499999999999999</v>
      </c>
      <c r="G56" s="5">
        <v>1.89</v>
      </c>
      <c r="H56" s="6">
        <f t="shared" si="1"/>
        <v>0.55825242718446599</v>
      </c>
      <c r="L56" s="6" t="str">
        <f t="shared" si="2"/>
        <v/>
      </c>
      <c r="M56" s="6" t="str">
        <f t="shared" si="3"/>
        <v/>
      </c>
      <c r="N56" s="6">
        <f t="shared" si="4"/>
        <v>0.55825242718446599</v>
      </c>
      <c r="O56" s="6" t="str">
        <f t="shared" si="5"/>
        <v/>
      </c>
      <c r="P56" s="6">
        <f t="shared" si="6"/>
        <v>1.1499999999999999</v>
      </c>
      <c r="Q56" s="6">
        <f t="shared" si="7"/>
        <v>3.9559999999999995</v>
      </c>
      <c r="R56" s="6">
        <f t="shared" si="8"/>
        <v>2.9540000000000006</v>
      </c>
      <c r="S56" s="6">
        <f t="shared" si="9"/>
        <v>3.9559999999999995</v>
      </c>
      <c r="T56" s="6">
        <f t="shared" si="10"/>
        <v>2.0659999999999998</v>
      </c>
      <c r="U56" s="6">
        <f t="shared" si="11"/>
        <v>1.7965217391304347</v>
      </c>
      <c r="V56" s="6">
        <f t="shared" si="12"/>
        <v>4.7505217391304351</v>
      </c>
      <c r="W56" s="6">
        <f t="shared" si="13"/>
        <v>1.7965217391304344</v>
      </c>
      <c r="X56" s="6">
        <f t="shared" si="14"/>
        <v>2.2020329138431753</v>
      </c>
      <c r="Z56" s="6">
        <f t="shared" si="15"/>
        <v>4.848948953648665</v>
      </c>
      <c r="AA56" s="6">
        <f t="shared" si="16"/>
        <v>11.833599999999999</v>
      </c>
      <c r="AB56" s="6">
        <f t="shared" si="17"/>
        <v>2.4404463963464962</v>
      </c>
      <c r="AC56" s="6">
        <f t="shared" si="18"/>
        <v>1.5621928166351604</v>
      </c>
      <c r="AD56" s="6">
        <f t="shared" si="19"/>
        <v>2.2020329138431758</v>
      </c>
      <c r="AE56" s="6">
        <f t="shared" si="0"/>
        <v>0.52224469160768439</v>
      </c>
      <c r="AG56" s="6">
        <v>0.81</v>
      </c>
      <c r="AH56" s="6" t="str">
        <f t="shared" si="20"/>
        <v/>
      </c>
      <c r="AI56" s="6" t="str">
        <f>IF(AE56&lt;0.3,B56,"")</f>
        <v/>
      </c>
      <c r="AJ56" s="6" t="str">
        <f>IF(AND(AE56&lt;0.3,F56&gt;0.9583),F56,"")</f>
        <v/>
      </c>
      <c r="AK56">
        <v>50.7</v>
      </c>
      <c r="AL56">
        <v>0.01</v>
      </c>
      <c r="AM56"/>
      <c r="AN56" s="6"/>
    </row>
    <row r="57" spans="1:41" ht="27" thickBot="1" x14ac:dyDescent="0.3">
      <c r="A57" s="4" t="s">
        <v>61</v>
      </c>
      <c r="B57" s="5">
        <v>12.68</v>
      </c>
      <c r="C57" s="5">
        <v>15.86</v>
      </c>
      <c r="D57" s="5">
        <v>0.61</v>
      </c>
      <c r="E57" s="5">
        <v>0.85</v>
      </c>
      <c r="F57" s="5">
        <v>1.04</v>
      </c>
      <c r="G57" s="5">
        <v>4.8</v>
      </c>
      <c r="H57" s="6">
        <f t="shared" si="1"/>
        <v>0.71764705882352942</v>
      </c>
      <c r="L57" s="6">
        <f t="shared" si="2"/>
        <v>12.68</v>
      </c>
      <c r="M57" s="6">
        <f t="shared" si="3"/>
        <v>15.86</v>
      </c>
      <c r="N57" s="6" t="str">
        <f t="shared" si="4"/>
        <v/>
      </c>
      <c r="O57" s="6">
        <f t="shared" si="5"/>
        <v>4.8</v>
      </c>
      <c r="P57" s="6">
        <f t="shared" si="6"/>
        <v>1.04</v>
      </c>
      <c r="Q57" s="6">
        <f t="shared" si="7"/>
        <v>9.6745999999999999</v>
      </c>
      <c r="R57" s="6">
        <f t="shared" si="8"/>
        <v>3.0053999999999998</v>
      </c>
      <c r="S57" s="6">
        <f t="shared" si="9"/>
        <v>9.6745999999999999</v>
      </c>
      <c r="T57" s="6">
        <f t="shared" si="10"/>
        <v>4.8746</v>
      </c>
      <c r="U57" s="6">
        <f t="shared" si="11"/>
        <v>4.6871153846153844</v>
      </c>
      <c r="V57" s="6">
        <f t="shared" si="12"/>
        <v>7.6925153846153842</v>
      </c>
      <c r="W57" s="6">
        <f t="shared" si="13"/>
        <v>4.6871153846153844</v>
      </c>
      <c r="X57" s="6">
        <f t="shared" si="14"/>
        <v>2.0640840274073771</v>
      </c>
      <c r="Z57" s="6">
        <f t="shared" si="15"/>
        <v>4.2604428721982579</v>
      </c>
      <c r="AA57" s="6">
        <f t="shared" si="16"/>
        <v>251.53959999999998</v>
      </c>
      <c r="AB57" s="6">
        <f t="shared" si="17"/>
        <v>59.040716551191132</v>
      </c>
      <c r="AC57" s="6">
        <f t="shared" si="18"/>
        <v>7.683795712484236</v>
      </c>
      <c r="AD57" s="6">
        <f t="shared" si="19"/>
        <v>2.0640840274073771</v>
      </c>
      <c r="AE57" s="6">
        <f t="shared" si="0"/>
        <v>0.50385545655634345</v>
      </c>
      <c r="AG57" s="6">
        <v>1.74</v>
      </c>
      <c r="AH57" s="6" t="str">
        <f t="shared" si="20"/>
        <v/>
      </c>
      <c r="AI57" s="6" t="str">
        <f>IF(AE57&lt;0.3,B57,"")</f>
        <v/>
      </c>
      <c r="AJ57" s="6" t="str">
        <f>IF(AND(AE57&lt;0.3,F57&gt;0.9583),F57,"")</f>
        <v/>
      </c>
      <c r="AK57">
        <v>100.87</v>
      </c>
      <c r="AL57">
        <v>0.04</v>
      </c>
      <c r="AM57"/>
      <c r="AN57" s="6"/>
    </row>
    <row r="58" spans="1:41" ht="27" thickBot="1" x14ac:dyDescent="0.3">
      <c r="A58" s="4" t="s">
        <v>62</v>
      </c>
      <c r="B58" s="5">
        <v>11.01</v>
      </c>
      <c r="C58" s="5">
        <v>18.079999999999998</v>
      </c>
      <c r="D58" s="5">
        <v>0.45</v>
      </c>
      <c r="E58" s="5">
        <v>0.7</v>
      </c>
      <c r="F58" s="5">
        <v>0.92</v>
      </c>
      <c r="G58" s="5">
        <v>2.16</v>
      </c>
      <c r="H58" s="6">
        <f t="shared" si="1"/>
        <v>0.6428571428571429</v>
      </c>
      <c r="L58" s="6">
        <f t="shared" si="2"/>
        <v>11.01</v>
      </c>
      <c r="M58" s="6">
        <f t="shared" si="3"/>
        <v>18.079999999999998</v>
      </c>
      <c r="N58" s="6" t="str">
        <f t="shared" si="4"/>
        <v/>
      </c>
      <c r="O58" s="6" t="str">
        <f t="shared" si="5"/>
        <v/>
      </c>
      <c r="P58" s="6" t="str">
        <f t="shared" si="6"/>
        <v/>
      </c>
      <c r="Q58" s="6">
        <f t="shared" si="7"/>
        <v>8.1359999999999992</v>
      </c>
      <c r="R58" s="6">
        <f t="shared" si="8"/>
        <v>2.8740000000000006</v>
      </c>
      <c r="S58" s="6">
        <f t="shared" si="9"/>
        <v>8.1359999999999992</v>
      </c>
      <c r="T58" s="6">
        <f t="shared" si="10"/>
        <v>5.9759999999999991</v>
      </c>
      <c r="U58" s="6">
        <f t="shared" si="11"/>
        <v>6.4956521739130419</v>
      </c>
      <c r="V58" s="6">
        <f t="shared" si="12"/>
        <v>9.3696521739130425</v>
      </c>
      <c r="W58" s="6">
        <f t="shared" si="13"/>
        <v>6.4956521739130419</v>
      </c>
      <c r="X58" s="6">
        <f t="shared" si="14"/>
        <v>1.2525301204819279</v>
      </c>
      <c r="Z58" s="6">
        <f t="shared" si="15"/>
        <v>1.5688317027144729</v>
      </c>
      <c r="AA58" s="6">
        <f t="shared" si="16"/>
        <v>326.88639999999992</v>
      </c>
      <c r="AB58" s="6">
        <f t="shared" si="17"/>
        <v>208.36294896030233</v>
      </c>
      <c r="AC58" s="6">
        <f t="shared" si="18"/>
        <v>14.434782608695647</v>
      </c>
      <c r="AD58" s="6">
        <f t="shared" si="19"/>
        <v>1.2525301204819281</v>
      </c>
      <c r="AE58" s="6">
        <f t="shared" si="0"/>
        <v>0.734513274336283</v>
      </c>
      <c r="AG58" s="6">
        <v>0.83</v>
      </c>
      <c r="AH58" s="6" t="str">
        <f t="shared" si="20"/>
        <v/>
      </c>
      <c r="AI58" s="6" t="str">
        <f>IF(AE58&lt;0.3,B58,"")</f>
        <v/>
      </c>
      <c r="AJ58" s="6" t="str">
        <f>IF(AND(AE58&lt;0.3,F58&gt;0.9583),F58,"")</f>
        <v/>
      </c>
      <c r="AK58">
        <v>38.29</v>
      </c>
      <c r="AL58">
        <v>0.15</v>
      </c>
      <c r="AM58"/>
      <c r="AN58" s="6"/>
    </row>
    <row r="59" spans="1:41" ht="15.75" thickBot="1" x14ac:dyDescent="0.3">
      <c r="A59" s="4" t="s">
        <v>63</v>
      </c>
      <c r="B59" s="5">
        <v>7.79</v>
      </c>
      <c r="C59" s="5">
        <v>0.51</v>
      </c>
      <c r="D59" s="5">
        <v>9.5</v>
      </c>
      <c r="E59" s="5">
        <v>16.420000000000002</v>
      </c>
      <c r="F59" s="5">
        <v>1.1499999999999999</v>
      </c>
      <c r="G59" s="5">
        <v>3.04</v>
      </c>
      <c r="H59" s="6">
        <f t="shared" si="1"/>
        <v>0.57856272838002432</v>
      </c>
      <c r="L59" s="6" t="str">
        <f t="shared" si="2"/>
        <v/>
      </c>
      <c r="M59" s="6" t="str">
        <f t="shared" si="3"/>
        <v/>
      </c>
      <c r="N59" s="6">
        <f t="shared" si="4"/>
        <v>0.57856272838002432</v>
      </c>
      <c r="O59" s="6" t="str">
        <f t="shared" si="5"/>
        <v/>
      </c>
      <c r="P59" s="6">
        <f t="shared" si="6"/>
        <v>1.1499999999999999</v>
      </c>
      <c r="Q59" s="6">
        <f t="shared" si="7"/>
        <v>4.8449999999999998</v>
      </c>
      <c r="R59" s="6">
        <f t="shared" si="8"/>
        <v>2.9450000000000003</v>
      </c>
      <c r="S59" s="6">
        <f t="shared" si="9"/>
        <v>4.8449999999999998</v>
      </c>
      <c r="T59" s="6">
        <f t="shared" si="10"/>
        <v>1.8049999999999997</v>
      </c>
      <c r="U59" s="6">
        <f t="shared" si="11"/>
        <v>1.5695652173913042</v>
      </c>
      <c r="V59" s="6">
        <f t="shared" si="12"/>
        <v>4.5145652173913042</v>
      </c>
      <c r="W59" s="6">
        <f t="shared" si="13"/>
        <v>1.5695652173913039</v>
      </c>
      <c r="X59" s="6">
        <f t="shared" si="14"/>
        <v>3.0868421052631585</v>
      </c>
      <c r="Z59" s="6">
        <f t="shared" si="15"/>
        <v>9.5285941828254881</v>
      </c>
      <c r="AA59" s="6">
        <f t="shared" si="16"/>
        <v>0.2601</v>
      </c>
      <c r="AB59" s="6">
        <f t="shared" si="17"/>
        <v>2.729678638941398E-2</v>
      </c>
      <c r="AC59" s="6">
        <f t="shared" si="18"/>
        <v>0.16521739130434779</v>
      </c>
      <c r="AD59" s="6">
        <f t="shared" si="19"/>
        <v>3.0868421052631585</v>
      </c>
      <c r="AE59" s="6">
        <f t="shared" si="0"/>
        <v>0.37254901960784303</v>
      </c>
      <c r="AG59" s="6">
        <v>0.27</v>
      </c>
      <c r="AH59" s="6" t="str">
        <f t="shared" si="20"/>
        <v/>
      </c>
      <c r="AI59" s="6" t="str">
        <f>IF(AE59&lt;0.3,B59,"")</f>
        <v/>
      </c>
      <c r="AJ59" s="6" t="str">
        <f>IF(AND(AE59&lt;0.3,F59&gt;0.9583),F59,"")</f>
        <v/>
      </c>
      <c r="AK59">
        <v>24.27</v>
      </c>
      <c r="AL59">
        <v>0</v>
      </c>
      <c r="AM59"/>
      <c r="AN59" s="6" t="s">
        <v>115</v>
      </c>
    </row>
    <row r="60" spans="1:41" ht="15.75" thickBot="1" x14ac:dyDescent="0.3">
      <c r="A60" s="4" t="s">
        <v>64</v>
      </c>
      <c r="B60" s="5">
        <v>10.18</v>
      </c>
      <c r="C60" s="5">
        <v>13.14</v>
      </c>
      <c r="D60" s="5">
        <v>0.55000000000000004</v>
      </c>
      <c r="E60" s="5">
        <v>0.82</v>
      </c>
      <c r="F60" s="5">
        <v>0.86</v>
      </c>
      <c r="G60" s="5">
        <v>3.17</v>
      </c>
      <c r="H60" s="6">
        <f t="shared" si="1"/>
        <v>0.67073170731707321</v>
      </c>
      <c r="L60" s="6">
        <f t="shared" si="2"/>
        <v>10.18</v>
      </c>
      <c r="M60" s="6">
        <f t="shared" si="3"/>
        <v>13.14</v>
      </c>
      <c r="N60" s="6" t="str">
        <f t="shared" si="4"/>
        <v/>
      </c>
      <c r="O60" s="6" t="str">
        <f t="shared" si="5"/>
        <v/>
      </c>
      <c r="P60" s="6" t="str">
        <f t="shared" si="6"/>
        <v/>
      </c>
      <c r="Q60" s="6">
        <f t="shared" si="7"/>
        <v>7.2270000000000012</v>
      </c>
      <c r="R60" s="6">
        <f t="shared" si="8"/>
        <v>2.9529999999999985</v>
      </c>
      <c r="S60" s="6">
        <f t="shared" si="9"/>
        <v>7.2270000000000012</v>
      </c>
      <c r="T60" s="6">
        <f t="shared" si="10"/>
        <v>4.0570000000000013</v>
      </c>
      <c r="U60" s="6">
        <f t="shared" si="11"/>
        <v>4.7174418604651178</v>
      </c>
      <c r="V60" s="6">
        <f t="shared" si="12"/>
        <v>7.6704418604651163</v>
      </c>
      <c r="W60" s="6">
        <f t="shared" si="13"/>
        <v>4.7174418604651178</v>
      </c>
      <c r="X60" s="6">
        <f t="shared" si="14"/>
        <v>1.5319743652945523</v>
      </c>
      <c r="Z60" s="6">
        <f t="shared" si="15"/>
        <v>2.3469454559196463</v>
      </c>
      <c r="AA60" s="6">
        <f t="shared" si="16"/>
        <v>172.65960000000001</v>
      </c>
      <c r="AB60" s="6">
        <f t="shared" si="17"/>
        <v>73.567794072292855</v>
      </c>
      <c r="AC60" s="6">
        <f t="shared" si="18"/>
        <v>8.5771670190274865</v>
      </c>
      <c r="AD60" s="6">
        <f t="shared" si="19"/>
        <v>1.5319743652945523</v>
      </c>
      <c r="AE60" s="6">
        <f t="shared" si="0"/>
        <v>0.56136709561367104</v>
      </c>
      <c r="AG60" s="6">
        <v>2.14</v>
      </c>
      <c r="AH60" s="6" t="str">
        <f t="shared" si="20"/>
        <v/>
      </c>
      <c r="AI60" s="6" t="str">
        <f>IF(AE60&lt;0.3,B60,"")</f>
        <v/>
      </c>
      <c r="AJ60" s="6" t="str">
        <f>IF(AND(AE60&lt;0.3,F60&gt;0.9583),F60,"")</f>
        <v/>
      </c>
      <c r="AK60">
        <v>77.400000000000006</v>
      </c>
      <c r="AL60">
        <v>0.24</v>
      </c>
      <c r="AM60"/>
      <c r="AN60" s="6"/>
      <c r="AO60" t="s">
        <v>108</v>
      </c>
    </row>
    <row r="61" spans="1:41" ht="15.75" thickBot="1" x14ac:dyDescent="0.3">
      <c r="A61" s="4" t="s">
        <v>65</v>
      </c>
      <c r="B61" s="5">
        <v>12.78</v>
      </c>
      <c r="C61" s="5">
        <v>16.97</v>
      </c>
      <c r="D61" s="5">
        <v>0.57999999999999996</v>
      </c>
      <c r="E61" s="5">
        <v>0.78</v>
      </c>
      <c r="F61" s="5">
        <v>0.96</v>
      </c>
      <c r="G61" s="5">
        <v>5.29</v>
      </c>
      <c r="H61" s="6">
        <f t="shared" si="1"/>
        <v>0.7435897435897435</v>
      </c>
      <c r="L61" s="6">
        <f t="shared" si="2"/>
        <v>12.78</v>
      </c>
      <c r="M61" s="6">
        <f t="shared" si="3"/>
        <v>16.97</v>
      </c>
      <c r="N61" s="6" t="str">
        <f t="shared" si="4"/>
        <v/>
      </c>
      <c r="O61" s="6">
        <f t="shared" si="5"/>
        <v>5.29</v>
      </c>
      <c r="P61" s="6">
        <f t="shared" si="6"/>
        <v>0.96</v>
      </c>
      <c r="Q61" s="6">
        <f t="shared" si="7"/>
        <v>9.8425999999999991</v>
      </c>
      <c r="R61" s="6">
        <f t="shared" si="8"/>
        <v>2.9374000000000002</v>
      </c>
      <c r="S61" s="6">
        <f t="shared" si="9"/>
        <v>9.8425999999999991</v>
      </c>
      <c r="T61" s="6">
        <f t="shared" si="10"/>
        <v>4.5525999999999991</v>
      </c>
      <c r="U61" s="6">
        <f t="shared" si="11"/>
        <v>4.7422916666666657</v>
      </c>
      <c r="V61" s="6">
        <f t="shared" si="12"/>
        <v>7.6796916666666659</v>
      </c>
      <c r="W61" s="6">
        <f t="shared" si="13"/>
        <v>4.7422916666666657</v>
      </c>
      <c r="X61" s="6">
        <f t="shared" si="14"/>
        <v>2.0754944427360194</v>
      </c>
      <c r="Z61" s="6">
        <f t="shared" si="15"/>
        <v>4.3076771818280992</v>
      </c>
      <c r="AA61" s="6">
        <f t="shared" si="16"/>
        <v>287.98089999999996</v>
      </c>
      <c r="AB61" s="6">
        <f t="shared" si="17"/>
        <v>66.852943673412909</v>
      </c>
      <c r="AC61" s="6">
        <f t="shared" si="18"/>
        <v>8.1763649425287337</v>
      </c>
      <c r="AD61" s="6">
        <f t="shared" si="19"/>
        <v>2.0754944427360194</v>
      </c>
      <c r="AE61" s="6">
        <f t="shared" si="0"/>
        <v>0.4625403856704528</v>
      </c>
      <c r="AG61" s="6">
        <v>1.87</v>
      </c>
      <c r="AH61" s="6" t="str">
        <f t="shared" si="20"/>
        <v/>
      </c>
      <c r="AI61" s="6" t="str">
        <f>IF(AE61&lt;0.3,B61,"")</f>
        <v/>
      </c>
      <c r="AJ61" s="6" t="str">
        <f>IF(AND(AE61&lt;0.3,F61&gt;0.9583),F61,"")</f>
        <v/>
      </c>
      <c r="AK61">
        <v>139.38999999999999</v>
      </c>
      <c r="AL61">
        <v>0</v>
      </c>
      <c r="AM61"/>
      <c r="AN61" s="6"/>
      <c r="AO61" t="s">
        <v>114</v>
      </c>
    </row>
    <row r="62" spans="1:41" ht="27" thickBot="1" x14ac:dyDescent="0.3">
      <c r="A62" s="4" t="s">
        <v>66</v>
      </c>
      <c r="B62" s="5">
        <v>13.61</v>
      </c>
      <c r="C62" s="5">
        <v>11.71</v>
      </c>
      <c r="D62" s="5">
        <v>0.91</v>
      </c>
      <c r="E62" s="5">
        <v>1.34</v>
      </c>
      <c r="F62" s="5">
        <v>0.92</v>
      </c>
      <c r="G62" s="5">
        <v>7.75</v>
      </c>
      <c r="H62" s="6">
        <f t="shared" si="1"/>
        <v>0.67910447761194026</v>
      </c>
      <c r="L62" s="6">
        <f t="shared" si="2"/>
        <v>13.61</v>
      </c>
      <c r="M62" s="6">
        <f t="shared" si="3"/>
        <v>11.71</v>
      </c>
      <c r="N62" s="6" t="str">
        <f t="shared" si="4"/>
        <v/>
      </c>
      <c r="O62" s="6">
        <f t="shared" si="5"/>
        <v>7.75</v>
      </c>
      <c r="P62" s="6" t="str">
        <f t="shared" si="6"/>
        <v/>
      </c>
      <c r="Q62" s="6">
        <f t="shared" si="7"/>
        <v>10.6561</v>
      </c>
      <c r="R62" s="6">
        <f t="shared" si="8"/>
        <v>2.9538999999999991</v>
      </c>
      <c r="S62" s="6">
        <f t="shared" si="9"/>
        <v>10.6561</v>
      </c>
      <c r="T62" s="6">
        <f t="shared" si="10"/>
        <v>2.9061000000000003</v>
      </c>
      <c r="U62" s="6">
        <f t="shared" si="11"/>
        <v>3.158804347826087</v>
      </c>
      <c r="V62" s="6">
        <f t="shared" si="12"/>
        <v>6.1127043478260861</v>
      </c>
      <c r="W62" s="6">
        <f t="shared" si="13"/>
        <v>3.158804347826087</v>
      </c>
      <c r="X62" s="6">
        <f t="shared" si="14"/>
        <v>3.3734599635249993</v>
      </c>
      <c r="Z62" s="6">
        <f t="shared" si="15"/>
        <v>11.38023212550609</v>
      </c>
      <c r="AA62" s="6">
        <f t="shared" si="16"/>
        <v>137.12410000000003</v>
      </c>
      <c r="AB62" s="6">
        <f t="shared" si="17"/>
        <v>12.049323641885026</v>
      </c>
      <c r="AC62" s="6">
        <f t="shared" si="18"/>
        <v>3.4712135690396559</v>
      </c>
      <c r="AD62" s="6">
        <f t="shared" si="19"/>
        <v>3.3734599635249993</v>
      </c>
      <c r="AE62" s="6">
        <f t="shared" si="0"/>
        <v>0.27271703531310704</v>
      </c>
      <c r="AG62" s="6">
        <v>1.93</v>
      </c>
      <c r="AH62" s="6" t="str">
        <f t="shared" si="20"/>
        <v/>
      </c>
      <c r="AI62" s="6">
        <f>IF(AE62&lt;0.3,B62,"")</f>
        <v>13.61</v>
      </c>
      <c r="AJ62" s="6" t="str">
        <f>IF(AND(AE62&lt;0.3,F62&gt;0.9583),F62,"")</f>
        <v/>
      </c>
      <c r="AK62">
        <v>30.07</v>
      </c>
      <c r="AL62">
        <v>0.56999999999999995</v>
      </c>
      <c r="AM62" t="s">
        <v>106</v>
      </c>
      <c r="AN62" s="6"/>
      <c r="AO62" t="s">
        <v>113</v>
      </c>
    </row>
    <row r="63" spans="1:41" ht="15.75" thickBot="1" x14ac:dyDescent="0.3">
      <c r="A63" s="4" t="s">
        <v>67</v>
      </c>
      <c r="B63" s="5">
        <v>7.88</v>
      </c>
      <c r="C63" s="5">
        <v>1.29</v>
      </c>
      <c r="D63" s="5">
        <v>3.81</v>
      </c>
      <c r="E63" s="5">
        <v>6.38</v>
      </c>
      <c r="F63" s="5">
        <v>2.42</v>
      </c>
      <c r="G63" s="5">
        <v>1.1599999999999999</v>
      </c>
      <c r="H63" s="6">
        <f t="shared" si="1"/>
        <v>0.59717868338558</v>
      </c>
      <c r="L63" s="6" t="str">
        <f t="shared" si="2"/>
        <v/>
      </c>
      <c r="M63" s="6" t="str">
        <f t="shared" si="3"/>
        <v/>
      </c>
      <c r="N63" s="6">
        <f t="shared" si="4"/>
        <v>0.59717868338558</v>
      </c>
      <c r="O63" s="6" t="str">
        <f t="shared" si="5"/>
        <v/>
      </c>
      <c r="P63" s="6">
        <f t="shared" si="6"/>
        <v>2.42</v>
      </c>
      <c r="Q63" s="6">
        <f t="shared" si="7"/>
        <v>4.9149000000000003</v>
      </c>
      <c r="R63" s="6">
        <f t="shared" si="8"/>
        <v>2.9650999999999996</v>
      </c>
      <c r="S63" s="6">
        <f t="shared" si="9"/>
        <v>4.9149000000000003</v>
      </c>
      <c r="T63" s="6">
        <f t="shared" si="10"/>
        <v>3.7549000000000001</v>
      </c>
      <c r="U63" s="6">
        <f t="shared" si="11"/>
        <v>1.5516115702479341</v>
      </c>
      <c r="V63" s="6">
        <f t="shared" si="12"/>
        <v>4.5167115702479332</v>
      </c>
      <c r="W63" s="6">
        <f t="shared" si="13"/>
        <v>1.5516115702479336</v>
      </c>
      <c r="X63" s="6">
        <f t="shared" si="14"/>
        <v>3.1676097898745645</v>
      </c>
      <c r="Z63" s="6">
        <f t="shared" si="15"/>
        <v>10.033751780909183</v>
      </c>
      <c r="AA63" s="6">
        <f t="shared" si="16"/>
        <v>1.6641000000000001</v>
      </c>
      <c r="AB63" s="6">
        <f t="shared" si="17"/>
        <v>0.16585022595099636</v>
      </c>
      <c r="AC63" s="6">
        <f t="shared" si="18"/>
        <v>0.40724713129867024</v>
      </c>
      <c r="AD63" s="6">
        <f t="shared" si="19"/>
        <v>3.1676097898745645</v>
      </c>
      <c r="AE63" s="6">
        <f t="shared" si="0"/>
        <v>0.76398299049828056</v>
      </c>
      <c r="AG63" s="6">
        <v>0.25</v>
      </c>
      <c r="AH63" s="6" t="str">
        <f t="shared" si="20"/>
        <v/>
      </c>
      <c r="AI63" s="6" t="str">
        <f>IF(AE63&lt;0.3,B63,"")</f>
        <v/>
      </c>
      <c r="AJ63" s="6" t="str">
        <f>IF(AND(AE63&lt;0.3,F63&gt;0.9583),F63,"")</f>
        <v/>
      </c>
      <c r="AK63">
        <v>33.380000000000003</v>
      </c>
      <c r="AL63">
        <v>0</v>
      </c>
      <c r="AM63"/>
      <c r="AN63" s="6" t="s">
        <v>109</v>
      </c>
    </row>
    <row r="64" spans="1:41" ht="15.75" thickBot="1" x14ac:dyDescent="0.3">
      <c r="A64" s="4" t="s">
        <v>68</v>
      </c>
      <c r="B64" s="5">
        <v>5.67</v>
      </c>
      <c r="C64" s="5">
        <v>4.72</v>
      </c>
      <c r="D64" s="5">
        <v>0.56999999999999995</v>
      </c>
      <c r="E64" s="5">
        <v>1.28</v>
      </c>
      <c r="F64" s="5">
        <v>0.38</v>
      </c>
      <c r="G64" s="5">
        <v>1.52</v>
      </c>
      <c r="H64" s="6">
        <f t="shared" si="1"/>
        <v>0.44531249999999994</v>
      </c>
      <c r="L64" s="6" t="str">
        <f t="shared" si="2"/>
        <v/>
      </c>
      <c r="M64" s="6" t="str">
        <f t="shared" si="3"/>
        <v/>
      </c>
      <c r="N64" s="6">
        <f t="shared" si="4"/>
        <v>0.44531249999999994</v>
      </c>
      <c r="O64" s="6" t="str">
        <f t="shared" si="5"/>
        <v/>
      </c>
      <c r="P64" s="6" t="str">
        <f t="shared" si="6"/>
        <v/>
      </c>
      <c r="Q64" s="6">
        <f t="shared" si="7"/>
        <v>2.6903999999999995</v>
      </c>
      <c r="R64" s="6">
        <f t="shared" si="8"/>
        <v>2.9796000000000005</v>
      </c>
      <c r="S64" s="6">
        <f t="shared" si="9"/>
        <v>2.6903999999999995</v>
      </c>
      <c r="T64" s="6">
        <f t="shared" si="10"/>
        <v>1.1703999999999994</v>
      </c>
      <c r="U64" s="6">
        <f t="shared" si="11"/>
        <v>3.0799999999999983</v>
      </c>
      <c r="V64" s="6">
        <f t="shared" si="12"/>
        <v>6.0595999999999988</v>
      </c>
      <c r="W64" s="6">
        <f t="shared" si="13"/>
        <v>3.0799999999999983</v>
      </c>
      <c r="X64" s="6">
        <f t="shared" si="14"/>
        <v>0.87350649350649379</v>
      </c>
      <c r="Z64" s="6">
        <f t="shared" si="15"/>
        <v>0.76301359419801029</v>
      </c>
      <c r="AA64" s="6">
        <f t="shared" si="16"/>
        <v>22.278399999999998</v>
      </c>
      <c r="AB64" s="6">
        <f t="shared" si="17"/>
        <v>29.197907048322538</v>
      </c>
      <c r="AC64" s="6">
        <f t="shared" si="18"/>
        <v>5.4035087719298227</v>
      </c>
      <c r="AD64" s="6">
        <f t="shared" si="19"/>
        <v>0.87350649350649379</v>
      </c>
      <c r="AE64" s="6">
        <f t="shared" si="0"/>
        <v>0.4350282485875705</v>
      </c>
      <c r="AG64" s="6">
        <v>1.2</v>
      </c>
      <c r="AH64" s="6" t="str">
        <f t="shared" si="20"/>
        <v/>
      </c>
      <c r="AI64" s="6" t="str">
        <f>IF(AE64&lt;0.3,B64,"")</f>
        <v/>
      </c>
      <c r="AJ64" s="6" t="str">
        <f>IF(AND(AE64&lt;0.3,F64&gt;0.9583),F64,"")</f>
        <v/>
      </c>
      <c r="AK64">
        <v>15.53</v>
      </c>
      <c r="AL64">
        <v>0.13</v>
      </c>
      <c r="AM64"/>
      <c r="AN64" s="6"/>
    </row>
    <row r="65" spans="1:40" ht="15.75" thickBot="1" x14ac:dyDescent="0.3">
      <c r="A65" s="4" t="s">
        <v>69</v>
      </c>
      <c r="B65" s="5">
        <v>13.35</v>
      </c>
      <c r="C65" s="5">
        <v>17.78</v>
      </c>
      <c r="D65" s="5">
        <v>0.57999999999999996</v>
      </c>
      <c r="E65" s="5">
        <v>0.88</v>
      </c>
      <c r="F65" s="5">
        <v>0.88</v>
      </c>
      <c r="G65" s="5">
        <v>4.75</v>
      </c>
      <c r="H65" s="6">
        <f t="shared" si="1"/>
        <v>0.65909090909090906</v>
      </c>
      <c r="L65" s="6">
        <f t="shared" si="2"/>
        <v>13.35</v>
      </c>
      <c r="M65" s="6">
        <f t="shared" si="3"/>
        <v>17.78</v>
      </c>
      <c r="N65" s="6" t="str">
        <f t="shared" si="4"/>
        <v/>
      </c>
      <c r="O65" s="6">
        <f t="shared" si="5"/>
        <v>4.75</v>
      </c>
      <c r="P65" s="6" t="str">
        <f t="shared" si="6"/>
        <v/>
      </c>
      <c r="Q65" s="6">
        <f t="shared" si="7"/>
        <v>10.3124</v>
      </c>
      <c r="R65" s="6">
        <f t="shared" si="8"/>
        <v>3.0375999999999994</v>
      </c>
      <c r="S65" s="6">
        <f t="shared" si="9"/>
        <v>10.3124</v>
      </c>
      <c r="T65" s="6">
        <f t="shared" si="10"/>
        <v>5.5624000000000002</v>
      </c>
      <c r="U65" s="6">
        <f t="shared" si="11"/>
        <v>6.3209090909090913</v>
      </c>
      <c r="V65" s="6">
        <f t="shared" si="12"/>
        <v>9.3585090909090916</v>
      </c>
      <c r="W65" s="6">
        <f t="shared" si="13"/>
        <v>6.3209090909090921</v>
      </c>
      <c r="X65" s="6">
        <f t="shared" si="14"/>
        <v>1.6314741838055513</v>
      </c>
      <c r="Z65" s="6">
        <f t="shared" si="15"/>
        <v>2.6617080124239898</v>
      </c>
      <c r="AA65" s="6">
        <f t="shared" si="16"/>
        <v>316.12840000000006</v>
      </c>
      <c r="AB65" s="6">
        <f t="shared" si="17"/>
        <v>118.76900040290491</v>
      </c>
      <c r="AC65" s="6">
        <f t="shared" si="18"/>
        <v>10.898119122257055</v>
      </c>
      <c r="AD65" s="6">
        <f t="shared" si="19"/>
        <v>1.6314741838055513</v>
      </c>
      <c r="AE65" s="6">
        <f t="shared" si="0"/>
        <v>0.53938947286761574</v>
      </c>
      <c r="AG65" s="6">
        <v>1.49</v>
      </c>
      <c r="AH65" s="6" t="str">
        <f t="shared" si="20"/>
        <v/>
      </c>
      <c r="AI65" s="6" t="str">
        <f>IF(AE65&lt;0.3,B65,"")</f>
        <v/>
      </c>
      <c r="AJ65" s="6" t="str">
        <f>IF(AND(AE65&lt;0.3,F65&gt;0.9583),F65,"")</f>
        <v/>
      </c>
      <c r="AK65">
        <v>96.29</v>
      </c>
      <c r="AL65">
        <v>0.42</v>
      </c>
      <c r="AM65" t="s">
        <v>107</v>
      </c>
      <c r="AN65" s="6"/>
    </row>
    <row r="66" spans="1:40" ht="27" thickBot="1" x14ac:dyDescent="0.3">
      <c r="A66" s="4" t="s">
        <v>70</v>
      </c>
      <c r="B66" s="5">
        <v>8.0399999999999991</v>
      </c>
      <c r="C66" s="5">
        <v>1.6</v>
      </c>
      <c r="D66" s="5">
        <v>3.18</v>
      </c>
      <c r="E66" s="5">
        <v>5.37</v>
      </c>
      <c r="F66" s="5">
        <v>2.44</v>
      </c>
      <c r="G66" s="5">
        <v>1.29</v>
      </c>
      <c r="H66" s="6">
        <f t="shared" si="1"/>
        <v>0.59217877094972071</v>
      </c>
      <c r="L66" s="6" t="str">
        <f t="shared" si="2"/>
        <v/>
      </c>
      <c r="M66" s="6" t="str">
        <f t="shared" si="3"/>
        <v/>
      </c>
      <c r="N66" s="6">
        <f t="shared" si="4"/>
        <v>0.59217877094972071</v>
      </c>
      <c r="O66" s="6" t="str">
        <f t="shared" si="5"/>
        <v/>
      </c>
      <c r="P66" s="6">
        <f t="shared" si="6"/>
        <v>2.44</v>
      </c>
      <c r="Q66" s="6">
        <f t="shared" si="7"/>
        <v>5.088000000000001</v>
      </c>
      <c r="R66" s="6">
        <f t="shared" si="8"/>
        <v>2.9519999999999982</v>
      </c>
      <c r="S66" s="6">
        <f t="shared" si="9"/>
        <v>5.088000000000001</v>
      </c>
      <c r="T66" s="6">
        <f t="shared" si="10"/>
        <v>3.7980000000000009</v>
      </c>
      <c r="U66" s="6">
        <f t="shared" si="11"/>
        <v>1.5565573770491807</v>
      </c>
      <c r="V66" s="6">
        <f t="shared" si="12"/>
        <v>4.5085573770491791</v>
      </c>
      <c r="W66" s="6">
        <f t="shared" si="13"/>
        <v>1.556557377049181</v>
      </c>
      <c r="X66" s="6">
        <f t="shared" si="14"/>
        <v>3.2687519747235378</v>
      </c>
      <c r="Z66" s="6">
        <f t="shared" si="15"/>
        <v>10.684739472259029</v>
      </c>
      <c r="AA66" s="6">
        <f t="shared" si="16"/>
        <v>2.5600000000000005</v>
      </c>
      <c r="AB66" s="6">
        <f t="shared" si="17"/>
        <v>0.23959404968615025</v>
      </c>
      <c r="AC66" s="6">
        <f t="shared" si="18"/>
        <v>0.48948345190225812</v>
      </c>
      <c r="AD66" s="6">
        <f t="shared" si="19"/>
        <v>3.2687519747235378</v>
      </c>
      <c r="AE66" s="6">
        <f t="shared" si="0"/>
        <v>0.74646226415094352</v>
      </c>
      <c r="AG66" s="6">
        <v>0.33</v>
      </c>
      <c r="AH66" s="6" t="str">
        <f t="shared" si="20"/>
        <v/>
      </c>
      <c r="AI66" s="6" t="str">
        <f>IF(AE66&lt;0.3,B66,"")</f>
        <v/>
      </c>
      <c r="AJ66" s="6" t="str">
        <f>IF(AND(AE66&lt;0.3,F66&gt;0.9583),F66,"")</f>
        <v/>
      </c>
      <c r="AK66">
        <v>21.55</v>
      </c>
      <c r="AL66">
        <v>0.01</v>
      </c>
      <c r="AM66"/>
      <c r="AN66" s="6" t="s">
        <v>116</v>
      </c>
    </row>
    <row r="67" spans="1:40" ht="27" thickBot="1" x14ac:dyDescent="0.3">
      <c r="A67" s="4" t="s">
        <v>71</v>
      </c>
      <c r="B67" s="5">
        <v>14.11</v>
      </c>
      <c r="C67" s="5">
        <v>15.5</v>
      </c>
      <c r="D67" s="5">
        <v>0.72</v>
      </c>
      <c r="E67" s="5">
        <v>1.1499999999999999</v>
      </c>
      <c r="F67" s="5">
        <v>0.91</v>
      </c>
      <c r="G67" s="5">
        <v>6.85</v>
      </c>
      <c r="H67" s="6">
        <f t="shared" ref="H67" si="21">D67/E67</f>
        <v>0.62608695652173918</v>
      </c>
      <c r="L67" s="6">
        <f t="shared" ref="L67" si="22">IF(B67&gt;9.21969697,B67,"")</f>
        <v>14.11</v>
      </c>
      <c r="M67" s="6">
        <f t="shared" ref="M67" si="23">IF(C67&gt;8.5583333,C67,"")</f>
        <v>15.5</v>
      </c>
      <c r="N67" s="6">
        <f t="shared" ref="N67" si="24">IF(H67&lt;0.635325041,H67,"")</f>
        <v>0.62608695652173918</v>
      </c>
      <c r="O67" s="6">
        <f t="shared" ref="O67" si="25">IF(G67&gt;3.99545455,G67,"")</f>
        <v>6.85</v>
      </c>
      <c r="P67" s="6" t="str">
        <f t="shared" ref="P67" si="26">IF(F67&gt;0.958333,F67,"")</f>
        <v/>
      </c>
      <c r="Q67" s="6">
        <f t="shared" ref="Q67" si="27">D67*C67</f>
        <v>11.16</v>
      </c>
      <c r="R67" s="6">
        <f t="shared" ref="R67" si="28">B67-Q67</f>
        <v>2.9499999999999993</v>
      </c>
      <c r="S67" s="6">
        <f t="shared" ref="S67" si="29">B67-R67</f>
        <v>11.16</v>
      </c>
      <c r="T67" s="6">
        <f t="shared" ref="T67" si="30">S67-G67</f>
        <v>4.3100000000000005</v>
      </c>
      <c r="U67" s="6">
        <f t="shared" ref="U67" si="31">T67/F67</f>
        <v>4.7362637362637363</v>
      </c>
      <c r="V67" s="6">
        <f t="shared" ref="V67" si="32">U67+R67</f>
        <v>7.6862637362637356</v>
      </c>
      <c r="W67" s="6">
        <f t="shared" ref="W67" si="33">V67-R67</f>
        <v>4.7362637362637363</v>
      </c>
      <c r="X67" s="6">
        <f t="shared" ref="X67" si="34">S67/W67</f>
        <v>2.3562877030162412</v>
      </c>
      <c r="Z67" s="6">
        <f t="shared" ref="Z67" si="35">X67^2</f>
        <v>5.5520917393855544</v>
      </c>
      <c r="AA67" s="6">
        <f t="shared" ref="AA67" si="36">C67^2</f>
        <v>240.25</v>
      </c>
      <c r="AB67" s="6">
        <f t="shared" ref="AB67" si="37">AA67/Z67</f>
        <v>43.271979512822007</v>
      </c>
      <c r="AC67" s="6">
        <f t="shared" ref="AC67" si="38">AB67^0.5</f>
        <v>6.5781440781440788</v>
      </c>
      <c r="AD67" s="6">
        <f t="shared" ref="AD67" si="39">C67/AC67</f>
        <v>2.3562877030162412</v>
      </c>
      <c r="AE67" s="6">
        <f t="shared" ref="AE67" si="40">F67/AD67</f>
        <v>0.38620071684587814</v>
      </c>
      <c r="AG67" s="6">
        <v>1.24</v>
      </c>
      <c r="AH67" s="6" t="str">
        <f t="shared" ref="AH67" si="41">IF(AND(AE67&gt;0.5,B67-V67&lt;AG67),B67,"")</f>
        <v/>
      </c>
      <c r="AI67" s="6" t="str">
        <f t="shared" ref="AI67" si="42">IF(AE67&lt;0.3,B67,"")</f>
        <v/>
      </c>
      <c r="AJ67" s="6" t="str">
        <f t="shared" ref="AJ67" si="43">IF(AND(AE67&lt;0.3,F67&gt;0.9583),F67,"")</f>
        <v/>
      </c>
      <c r="AK67">
        <v>124.38</v>
      </c>
      <c r="AL67">
        <v>-0.08</v>
      </c>
      <c r="AM67"/>
      <c r="AN67" s="6"/>
    </row>
    <row r="68" spans="1:40" x14ac:dyDescent="0.25">
      <c r="W68" s="6"/>
    </row>
    <row r="69" spans="1:40" x14ac:dyDescent="0.25">
      <c r="W69" s="6"/>
    </row>
    <row r="70" spans="1:40" x14ac:dyDescent="0.25">
      <c r="W7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sqref="F1"/>
    </sheetView>
  </sheetViews>
  <sheetFormatPr defaultRowHeight="15" x14ac:dyDescent="0.25"/>
  <cols>
    <col min="1" max="1" width="19.7109375" customWidth="1"/>
    <col min="2" max="2" width="9.140625" customWidth="1"/>
    <col min="5" max="5" width="17.7109375" customWidth="1"/>
    <col min="6" max="6" width="12.140625" customWidth="1"/>
  </cols>
  <sheetData>
    <row r="1" spans="1:7" ht="30.75" thickBot="1" x14ac:dyDescent="0.3">
      <c r="A1" s="7" t="s">
        <v>118</v>
      </c>
      <c r="B1" t="s">
        <v>119</v>
      </c>
      <c r="C1" t="s">
        <v>120</v>
      </c>
      <c r="D1" t="s">
        <v>121</v>
      </c>
      <c r="E1" t="s">
        <v>122</v>
      </c>
      <c r="F1" s="6" t="s">
        <v>127</v>
      </c>
      <c r="G1" t="s">
        <v>123</v>
      </c>
    </row>
    <row r="2" spans="1:7" ht="39.75" thickBot="1" x14ac:dyDescent="0.3">
      <c r="A2" s="4" t="s">
        <v>9</v>
      </c>
      <c r="B2" s="1">
        <v>14.14</v>
      </c>
      <c r="C2" s="1">
        <v>8.14</v>
      </c>
      <c r="D2" s="6">
        <v>1.86</v>
      </c>
      <c r="E2" s="6">
        <v>0.61687999999999998</v>
      </c>
      <c r="F2" s="6">
        <f>(B2*C2)/((D2^0.25)*E2)</f>
        <v>159.76987233895599</v>
      </c>
      <c r="G2" s="8">
        <v>2</v>
      </c>
    </row>
    <row r="3" spans="1:7" ht="39.75" thickBot="1" x14ac:dyDescent="0.3">
      <c r="A3" s="4" t="s">
        <v>10</v>
      </c>
      <c r="B3" s="1">
        <v>11.49</v>
      </c>
      <c r="C3" s="1">
        <v>4.13</v>
      </c>
      <c r="D3" s="6">
        <v>1.61</v>
      </c>
      <c r="E3" s="6">
        <v>0.63332999999999995</v>
      </c>
      <c r="F3" s="6">
        <f t="shared" ref="F3:F8" si="0">(B3*C3)/((D3^0.25)*E3)</f>
        <v>66.5171374018162</v>
      </c>
      <c r="G3" s="8">
        <v>7</v>
      </c>
    </row>
    <row r="4" spans="1:7" ht="39.75" thickBot="1" x14ac:dyDescent="0.3">
      <c r="A4" s="4" t="s">
        <v>17</v>
      </c>
      <c r="B4" s="1">
        <v>10.14</v>
      </c>
      <c r="C4" s="1">
        <v>6.49</v>
      </c>
      <c r="D4" s="6">
        <v>1.26</v>
      </c>
      <c r="E4" s="6">
        <v>0.49053000000000002</v>
      </c>
      <c r="F4" s="6">
        <f t="shared" si="0"/>
        <v>126.62645313618214</v>
      </c>
      <c r="G4" s="8">
        <v>5</v>
      </c>
    </row>
    <row r="5" spans="1:7" ht="52.5" thickBot="1" x14ac:dyDescent="0.3">
      <c r="A5" s="4" t="s">
        <v>28</v>
      </c>
      <c r="B5" s="1">
        <v>17.420000000000002</v>
      </c>
      <c r="C5" s="1">
        <v>8.68</v>
      </c>
      <c r="D5" s="6">
        <v>1.02</v>
      </c>
      <c r="E5">
        <v>0.59689000000000003</v>
      </c>
      <c r="F5" s="6">
        <f t="shared" si="0"/>
        <v>252.07137472530314</v>
      </c>
      <c r="G5" s="8">
        <v>1</v>
      </c>
    </row>
    <row r="6" spans="1:7" ht="24" customHeight="1" thickBot="1" x14ac:dyDescent="0.3">
      <c r="A6" s="4" t="s">
        <v>36</v>
      </c>
      <c r="B6" s="1">
        <v>11.28</v>
      </c>
      <c r="C6" s="1">
        <v>4.09</v>
      </c>
      <c r="D6" s="6">
        <v>0.22</v>
      </c>
      <c r="E6">
        <v>0.63156999999999996</v>
      </c>
      <c r="F6" s="6">
        <f t="shared" si="0"/>
        <v>106.66090024140446</v>
      </c>
      <c r="G6" s="8">
        <v>6</v>
      </c>
    </row>
    <row r="7" spans="1:7" ht="46.5" customHeight="1" thickBot="1" x14ac:dyDescent="0.3">
      <c r="A7" s="4" t="s">
        <v>41</v>
      </c>
      <c r="B7" s="5">
        <v>14.21</v>
      </c>
      <c r="C7" s="5">
        <v>7.02</v>
      </c>
      <c r="D7" s="6">
        <v>1.02</v>
      </c>
      <c r="E7">
        <v>0.63478000000000001</v>
      </c>
      <c r="F7" s="6">
        <f t="shared" si="0"/>
        <v>156.37161160124731</v>
      </c>
      <c r="G7" s="8">
        <v>3</v>
      </c>
    </row>
    <row r="8" spans="1:7" ht="39.75" thickBot="1" x14ac:dyDescent="0.3">
      <c r="A8" s="4" t="s">
        <v>71</v>
      </c>
      <c r="B8" s="5">
        <v>14.11</v>
      </c>
      <c r="C8" s="5">
        <v>6.85</v>
      </c>
      <c r="D8" s="6">
        <v>1.24</v>
      </c>
      <c r="E8">
        <v>0.62607999999999997</v>
      </c>
      <c r="F8" s="6">
        <f t="shared" si="0"/>
        <v>146.29596008787058</v>
      </c>
      <c r="G8" s="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1" sqref="F1"/>
    </sheetView>
  </sheetViews>
  <sheetFormatPr defaultRowHeight="15" x14ac:dyDescent="0.25"/>
  <cols>
    <col min="1" max="1" width="40.5703125" customWidth="1"/>
    <col min="4" max="4" width="12.7109375" customWidth="1"/>
    <col min="5" max="5" width="16.5703125" customWidth="1"/>
    <col min="6" max="6" width="16.85546875" customWidth="1"/>
    <col min="7" max="7" width="0" hidden="1" customWidth="1"/>
  </cols>
  <sheetData>
    <row r="1" spans="1:8" s="6" customFormat="1" x14ac:dyDescent="0.25">
      <c r="A1" s="6" t="s">
        <v>124</v>
      </c>
      <c r="B1" s="6" t="s">
        <v>119</v>
      </c>
      <c r="C1" s="6" t="s">
        <v>120</v>
      </c>
      <c r="D1" s="6" t="s">
        <v>125</v>
      </c>
      <c r="E1" s="6" t="s">
        <v>122</v>
      </c>
      <c r="F1" s="6" t="s">
        <v>127</v>
      </c>
      <c r="G1" s="6" t="s">
        <v>123</v>
      </c>
      <c r="H1" s="6" t="s">
        <v>123</v>
      </c>
    </row>
    <row r="2" spans="1:8" ht="16.5" thickBot="1" x14ac:dyDescent="0.3">
      <c r="A2" s="3" t="s">
        <v>6</v>
      </c>
      <c r="B2" s="1">
        <v>9.6</v>
      </c>
      <c r="C2" s="1">
        <v>3.9</v>
      </c>
      <c r="D2" s="6">
        <v>0.97</v>
      </c>
      <c r="E2" s="6">
        <v>0.67010000000000003</v>
      </c>
      <c r="F2">
        <f>(B2*C2)/((D2^0.25)*E2)</f>
        <v>56.299338047517296</v>
      </c>
      <c r="G2">
        <v>29</v>
      </c>
      <c r="H2">
        <f>G2+7</f>
        <v>36</v>
      </c>
    </row>
    <row r="3" spans="1:8" ht="27" thickBot="1" x14ac:dyDescent="0.3">
      <c r="A3" s="4" t="s">
        <v>7</v>
      </c>
      <c r="B3" s="1">
        <v>10.5</v>
      </c>
      <c r="C3" s="1">
        <v>5.03</v>
      </c>
      <c r="D3" s="6">
        <v>0.57999999999999996</v>
      </c>
      <c r="E3" s="6">
        <v>0.66390000000000005</v>
      </c>
      <c r="F3" s="6">
        <f t="shared" ref="F3:F55" si="0">(B3*C3)/((D3^0.25)*E3)</f>
        <v>91.158593778061217</v>
      </c>
      <c r="G3" s="8">
        <v>14</v>
      </c>
      <c r="H3" s="6">
        <f>G3+7</f>
        <v>21</v>
      </c>
    </row>
    <row r="4" spans="1:8" ht="27" thickBot="1" x14ac:dyDescent="0.3">
      <c r="A4" s="4" t="s">
        <v>11</v>
      </c>
      <c r="B4" s="1">
        <v>9.02</v>
      </c>
      <c r="C4" s="1">
        <v>1.94</v>
      </c>
      <c r="D4" s="6">
        <v>0.76</v>
      </c>
      <c r="E4" s="6">
        <v>0.71330000000000005</v>
      </c>
      <c r="F4" s="6">
        <f t="shared" si="0"/>
        <v>26.274390204010402</v>
      </c>
      <c r="G4" s="8">
        <v>45</v>
      </c>
      <c r="H4" s="6">
        <f>G4+7</f>
        <v>52</v>
      </c>
    </row>
    <row r="5" spans="1:8" ht="15.75" thickBot="1" x14ac:dyDescent="0.3">
      <c r="A5" s="4" t="s">
        <v>12</v>
      </c>
      <c r="B5" s="1">
        <v>7.21</v>
      </c>
      <c r="C5" s="1">
        <v>2.2000000000000002</v>
      </c>
      <c r="D5" s="6">
        <v>1.0900000000000001</v>
      </c>
      <c r="E5" s="6">
        <v>0.59</v>
      </c>
      <c r="F5" s="6">
        <f t="shared" si="0"/>
        <v>26.311724272641708</v>
      </c>
      <c r="G5" s="8">
        <v>44</v>
      </c>
      <c r="H5" s="6">
        <f>G5+7</f>
        <v>51</v>
      </c>
    </row>
    <row r="6" spans="1:8" ht="15.75" thickBot="1" x14ac:dyDescent="0.3">
      <c r="A6" s="4" t="s">
        <v>13</v>
      </c>
      <c r="B6" s="1">
        <v>7.14</v>
      </c>
      <c r="C6" s="1">
        <v>3.34</v>
      </c>
      <c r="D6" s="6">
        <v>0.04</v>
      </c>
      <c r="E6" s="6">
        <v>0.42670000000000002</v>
      </c>
      <c r="F6" s="6">
        <f t="shared" si="0"/>
        <v>124.97036489389259</v>
      </c>
      <c r="G6" s="8">
        <v>10</v>
      </c>
      <c r="H6" s="6">
        <f>G6+7</f>
        <v>17</v>
      </c>
    </row>
    <row r="7" spans="1:8" ht="15.75" thickBot="1" x14ac:dyDescent="0.3">
      <c r="A7" s="4" t="s">
        <v>14</v>
      </c>
      <c r="B7" s="1">
        <v>10.37</v>
      </c>
      <c r="C7" s="1">
        <v>3.12</v>
      </c>
      <c r="D7" s="6">
        <v>1.9</v>
      </c>
      <c r="E7" s="6">
        <v>0.72360000000000002</v>
      </c>
      <c r="F7" s="6">
        <f t="shared" si="0"/>
        <v>38.084336342512664</v>
      </c>
      <c r="G7" s="8">
        <v>37</v>
      </c>
      <c r="H7" s="6">
        <f>G7+7</f>
        <v>44</v>
      </c>
    </row>
    <row r="8" spans="1:8" ht="15.75" thickBot="1" x14ac:dyDescent="0.3">
      <c r="A8" s="4" t="s">
        <v>15</v>
      </c>
      <c r="B8" s="1">
        <v>14.55</v>
      </c>
      <c r="C8" s="1">
        <v>7.44</v>
      </c>
      <c r="D8" s="6">
        <v>1.67</v>
      </c>
      <c r="E8" s="6">
        <v>0.71679999999999999</v>
      </c>
      <c r="F8" s="6">
        <f t="shared" si="0"/>
        <v>132.84916051964038</v>
      </c>
      <c r="G8" s="8">
        <v>5</v>
      </c>
      <c r="H8" s="6">
        <f>G8+7</f>
        <v>12</v>
      </c>
    </row>
    <row r="9" spans="1:8" ht="15.75" thickBot="1" x14ac:dyDescent="0.3">
      <c r="A9" s="4" t="s">
        <v>18</v>
      </c>
      <c r="B9" s="1">
        <v>9.74</v>
      </c>
      <c r="C9" s="1">
        <v>2.34</v>
      </c>
      <c r="D9" s="6">
        <v>1.07</v>
      </c>
      <c r="E9" s="6">
        <v>0.68489999999999995</v>
      </c>
      <c r="F9" s="6">
        <f t="shared" si="0"/>
        <v>32.719126713196211</v>
      </c>
      <c r="G9" s="8">
        <v>40</v>
      </c>
      <c r="H9" s="6">
        <f>G9+7</f>
        <v>47</v>
      </c>
    </row>
    <row r="10" spans="1:8" ht="15.75" thickBot="1" x14ac:dyDescent="0.3">
      <c r="A10" s="4" t="s">
        <v>20</v>
      </c>
      <c r="B10" s="1">
        <v>6.44</v>
      </c>
      <c r="C10" s="1">
        <v>2.97</v>
      </c>
      <c r="D10" s="6">
        <v>2.48</v>
      </c>
      <c r="E10" s="6">
        <v>0.77180000000000004</v>
      </c>
      <c r="F10" s="6">
        <f t="shared" si="0"/>
        <v>19.748068374974473</v>
      </c>
      <c r="G10" s="8">
        <v>52</v>
      </c>
      <c r="H10" s="6">
        <f>G10+7</f>
        <v>59</v>
      </c>
    </row>
    <row r="11" spans="1:8" ht="15.75" thickBot="1" x14ac:dyDescent="0.3">
      <c r="A11" s="4" t="s">
        <v>21</v>
      </c>
      <c r="B11" s="1">
        <v>7.65</v>
      </c>
      <c r="C11" s="1">
        <v>3.93</v>
      </c>
      <c r="D11" s="6">
        <v>0.32</v>
      </c>
      <c r="E11" s="6">
        <v>0.80549999999999999</v>
      </c>
      <c r="F11" s="6">
        <f t="shared" si="0"/>
        <v>49.625048725543955</v>
      </c>
      <c r="G11" s="8">
        <v>31</v>
      </c>
      <c r="H11" s="6">
        <f>G11+7</f>
        <v>38</v>
      </c>
    </row>
    <row r="12" spans="1:8" ht="15.75" thickBot="1" x14ac:dyDescent="0.3">
      <c r="A12" s="4" t="s">
        <v>22</v>
      </c>
      <c r="B12" s="1">
        <v>12.3</v>
      </c>
      <c r="C12" s="1">
        <v>6.51</v>
      </c>
      <c r="D12" s="6">
        <v>0.82</v>
      </c>
      <c r="E12" s="6">
        <v>0.64739999999999998</v>
      </c>
      <c r="F12" s="6">
        <f t="shared" si="0"/>
        <v>129.97503463834511</v>
      </c>
      <c r="G12" s="8">
        <v>9</v>
      </c>
      <c r="H12" s="6">
        <f>G12+7</f>
        <v>16</v>
      </c>
    </row>
    <row r="13" spans="1:8" ht="15.75" thickBot="1" x14ac:dyDescent="0.3">
      <c r="A13" s="4" t="s">
        <v>23</v>
      </c>
      <c r="B13" s="1">
        <v>11.14</v>
      </c>
      <c r="C13" s="1">
        <v>6.58</v>
      </c>
      <c r="D13" s="6">
        <v>0.5</v>
      </c>
      <c r="E13" s="6">
        <v>0.66659999999999997</v>
      </c>
      <c r="F13" s="6">
        <f t="shared" si="0"/>
        <v>130.76853972132835</v>
      </c>
      <c r="G13" s="8">
        <v>7</v>
      </c>
      <c r="H13" s="6">
        <f>G13+7</f>
        <v>14</v>
      </c>
    </row>
    <row r="14" spans="1:8" ht="27" thickBot="1" x14ac:dyDescent="0.3">
      <c r="A14" s="4" t="s">
        <v>24</v>
      </c>
      <c r="B14" s="1">
        <v>7.87</v>
      </c>
      <c r="C14" s="1">
        <v>2.71</v>
      </c>
      <c r="D14" s="6">
        <v>0.2</v>
      </c>
      <c r="E14" s="6">
        <v>0.71099999999999997</v>
      </c>
      <c r="F14" s="6">
        <f t="shared" si="0"/>
        <v>44.855626162098211</v>
      </c>
      <c r="G14" s="8">
        <v>32</v>
      </c>
      <c r="H14" s="6">
        <f>G14+7</f>
        <v>39</v>
      </c>
    </row>
    <row r="15" spans="1:8" ht="27" thickBot="1" x14ac:dyDescent="0.3">
      <c r="A15" s="4" t="s">
        <v>25</v>
      </c>
      <c r="B15" s="1">
        <v>6.34</v>
      </c>
      <c r="C15" s="1">
        <v>2.85</v>
      </c>
      <c r="D15" s="6">
        <v>1.36</v>
      </c>
      <c r="E15" s="6">
        <v>0.53080000000000005</v>
      </c>
      <c r="F15" s="6">
        <f t="shared" si="0"/>
        <v>31.522342001793998</v>
      </c>
      <c r="G15" s="8">
        <v>41</v>
      </c>
      <c r="H15" s="6">
        <f>G15+7</f>
        <v>48</v>
      </c>
    </row>
    <row r="16" spans="1:8" ht="27" thickBot="1" x14ac:dyDescent="0.3">
      <c r="A16" s="4" t="s">
        <v>26</v>
      </c>
      <c r="B16" s="1">
        <v>10.34</v>
      </c>
      <c r="C16" s="1">
        <v>4.8099999999999996</v>
      </c>
      <c r="D16" s="6">
        <v>1.87</v>
      </c>
      <c r="E16" s="6">
        <v>0.6724</v>
      </c>
      <c r="F16" s="6">
        <f t="shared" si="0"/>
        <v>63.252472827414692</v>
      </c>
      <c r="G16" s="8">
        <v>26</v>
      </c>
      <c r="H16" s="6">
        <f>G16+7</f>
        <v>33</v>
      </c>
    </row>
    <row r="17" spans="1:8" ht="27" thickBot="1" x14ac:dyDescent="0.3">
      <c r="A17" s="4" t="s">
        <v>27</v>
      </c>
      <c r="B17" s="1">
        <v>10.56</v>
      </c>
      <c r="C17" s="1">
        <v>5.47</v>
      </c>
      <c r="D17" s="6">
        <v>0.89</v>
      </c>
      <c r="E17" s="6">
        <v>0.73009999999999997</v>
      </c>
      <c r="F17" s="6">
        <f t="shared" si="0"/>
        <v>81.45568391354665</v>
      </c>
      <c r="G17" s="8">
        <v>17</v>
      </c>
      <c r="H17" s="6">
        <f>G17+7</f>
        <v>24</v>
      </c>
    </row>
    <row r="18" spans="1:8" ht="27" thickBot="1" x14ac:dyDescent="0.3">
      <c r="A18" s="4" t="s">
        <v>29</v>
      </c>
      <c r="B18" s="1">
        <v>10.1</v>
      </c>
      <c r="C18" s="1">
        <v>5.59</v>
      </c>
      <c r="D18" s="6">
        <v>0.69</v>
      </c>
      <c r="E18" s="6">
        <v>0.59119999999999995</v>
      </c>
      <c r="F18" s="6">
        <f t="shared" si="0"/>
        <v>104.7819517269466</v>
      </c>
      <c r="G18" s="8">
        <v>12</v>
      </c>
      <c r="H18" s="6">
        <f>G18+7</f>
        <v>19</v>
      </c>
    </row>
    <row r="19" spans="1:8" ht="27" thickBot="1" x14ac:dyDescent="0.3">
      <c r="A19" s="4" t="s">
        <v>30</v>
      </c>
      <c r="B19" s="1">
        <v>6.24</v>
      </c>
      <c r="C19" s="1">
        <v>1.77</v>
      </c>
      <c r="D19" s="6">
        <v>0.72</v>
      </c>
      <c r="E19" s="6">
        <v>0.53979999999999995</v>
      </c>
      <c r="F19" s="6">
        <f t="shared" si="0"/>
        <v>22.212214140903789</v>
      </c>
      <c r="G19" s="8">
        <v>49</v>
      </c>
      <c r="H19" s="6">
        <f>G19+7</f>
        <v>56</v>
      </c>
    </row>
    <row r="20" spans="1:8" ht="27" thickBot="1" x14ac:dyDescent="0.3">
      <c r="A20" s="4" t="s">
        <v>31</v>
      </c>
      <c r="B20" s="1">
        <v>9.5</v>
      </c>
      <c r="C20" s="1">
        <v>3.65</v>
      </c>
      <c r="D20" s="6">
        <v>0.5</v>
      </c>
      <c r="E20" s="6">
        <v>0.6</v>
      </c>
      <c r="F20" s="6">
        <f t="shared" si="0"/>
        <v>68.726261187865589</v>
      </c>
      <c r="G20" s="8">
        <v>22</v>
      </c>
      <c r="H20" s="6">
        <f>G20+7</f>
        <v>29</v>
      </c>
    </row>
    <row r="21" spans="1:8" ht="15.75" thickBot="1" x14ac:dyDescent="0.3">
      <c r="A21" s="4" t="s">
        <v>32</v>
      </c>
      <c r="B21" s="1">
        <v>8.39</v>
      </c>
      <c r="C21" s="1">
        <v>1.19</v>
      </c>
      <c r="D21" s="6">
        <v>0.61</v>
      </c>
      <c r="E21" s="6">
        <v>0.56520000000000004</v>
      </c>
      <c r="F21" s="6">
        <f t="shared" si="0"/>
        <v>19.988228718916709</v>
      </c>
      <c r="G21" s="8">
        <v>51</v>
      </c>
      <c r="H21" s="6">
        <f>G21+7</f>
        <v>58</v>
      </c>
    </row>
    <row r="22" spans="1:8" ht="15.75" thickBot="1" x14ac:dyDescent="0.3">
      <c r="A22" s="4" t="s">
        <v>34</v>
      </c>
      <c r="B22" s="1">
        <v>7.47</v>
      </c>
      <c r="C22" s="1">
        <v>0.65</v>
      </c>
      <c r="D22" s="6">
        <v>0.28999999999999998</v>
      </c>
      <c r="E22" s="6">
        <v>0.75419999999999998</v>
      </c>
      <c r="F22" s="6">
        <f t="shared" si="0"/>
        <v>8.7729959913041036</v>
      </c>
      <c r="G22" s="8">
        <v>54</v>
      </c>
      <c r="H22" s="6">
        <f>G22+7</f>
        <v>61</v>
      </c>
    </row>
    <row r="23" spans="1:8" ht="15.75" thickBot="1" x14ac:dyDescent="0.3">
      <c r="A23" s="4" t="s">
        <v>35</v>
      </c>
      <c r="B23" s="1">
        <v>14.07</v>
      </c>
      <c r="C23" s="1">
        <v>6.62</v>
      </c>
      <c r="D23" s="6">
        <v>0.5</v>
      </c>
      <c r="E23" s="6">
        <v>0.78210000000000002</v>
      </c>
      <c r="F23" s="6">
        <f t="shared" si="0"/>
        <v>141.62740569689868</v>
      </c>
      <c r="G23" s="8">
        <v>3</v>
      </c>
      <c r="H23" s="6">
        <f>G23+7</f>
        <v>10</v>
      </c>
    </row>
    <row r="24" spans="1:8" ht="27" thickBot="1" x14ac:dyDescent="0.3">
      <c r="A24" s="4" t="s">
        <v>37</v>
      </c>
      <c r="B24" s="1">
        <v>9.1</v>
      </c>
      <c r="C24" s="1">
        <v>2.69</v>
      </c>
      <c r="D24" s="6">
        <v>0.75</v>
      </c>
      <c r="E24" s="6">
        <v>0.59540000000000004</v>
      </c>
      <c r="F24" s="6">
        <f t="shared" si="0"/>
        <v>44.179370777810682</v>
      </c>
      <c r="G24" s="8">
        <v>33</v>
      </c>
      <c r="H24" s="6">
        <f>G24+7</f>
        <v>40</v>
      </c>
    </row>
    <row r="25" spans="1:8" ht="15.75" thickBot="1" x14ac:dyDescent="0.3">
      <c r="A25" s="4" t="s">
        <v>38</v>
      </c>
      <c r="B25" s="1">
        <v>6.54</v>
      </c>
      <c r="C25" s="1">
        <v>2.27</v>
      </c>
      <c r="D25" s="6">
        <v>2.34</v>
      </c>
      <c r="E25" s="6">
        <v>0.48709999999999998</v>
      </c>
      <c r="F25" s="6">
        <f t="shared" si="0"/>
        <v>24.642315384803517</v>
      </c>
      <c r="G25" s="8">
        <v>47</v>
      </c>
      <c r="H25" s="6">
        <f>G25+7</f>
        <v>54</v>
      </c>
    </row>
    <row r="26" spans="1:8" ht="15.75" thickBot="1" x14ac:dyDescent="0.3">
      <c r="A26" s="4" t="s">
        <v>39</v>
      </c>
      <c r="B26" s="1">
        <v>9.0500000000000007</v>
      </c>
      <c r="C26" s="1">
        <v>4.7</v>
      </c>
      <c r="D26" s="6">
        <v>0.68</v>
      </c>
      <c r="E26" s="6">
        <v>0.63970000000000005</v>
      </c>
      <c r="F26" s="6">
        <f t="shared" si="0"/>
        <v>73.222214313534437</v>
      </c>
      <c r="G26" s="8">
        <v>21</v>
      </c>
      <c r="H26" s="6">
        <f>G26+7</f>
        <v>28</v>
      </c>
    </row>
    <row r="27" spans="1:8" ht="15.75" thickBot="1" x14ac:dyDescent="0.3">
      <c r="A27" s="4" t="s">
        <v>40</v>
      </c>
      <c r="B27" s="5">
        <v>17.37</v>
      </c>
      <c r="C27" s="5">
        <v>10.25</v>
      </c>
      <c r="D27" s="6">
        <v>1.0900000000000001</v>
      </c>
      <c r="E27" s="6">
        <v>0.70279999999999998</v>
      </c>
      <c r="F27" s="6">
        <f t="shared" si="0"/>
        <v>247.93355439661897</v>
      </c>
      <c r="G27" s="8">
        <v>2</v>
      </c>
      <c r="H27" s="6">
        <f>G27+7</f>
        <v>9</v>
      </c>
    </row>
    <row r="28" spans="1:8" ht="15.75" thickBot="1" x14ac:dyDescent="0.3">
      <c r="A28" s="4" t="s">
        <v>42</v>
      </c>
      <c r="B28" s="5">
        <v>9.3000000000000007</v>
      </c>
      <c r="C28" s="5">
        <v>5.26</v>
      </c>
      <c r="D28" s="6">
        <v>0.98</v>
      </c>
      <c r="E28" s="6">
        <v>0.77</v>
      </c>
      <c r="F28" s="6">
        <f t="shared" si="0"/>
        <v>63.851550641240109</v>
      </c>
      <c r="G28" s="8">
        <v>25</v>
      </c>
      <c r="H28" s="6">
        <f>G28+7</f>
        <v>32</v>
      </c>
    </row>
    <row r="29" spans="1:8" ht="15.75" thickBot="1" x14ac:dyDescent="0.3">
      <c r="A29" s="4" t="s">
        <v>43</v>
      </c>
      <c r="B29" s="5">
        <v>7.66</v>
      </c>
      <c r="C29" s="5">
        <v>2.13</v>
      </c>
      <c r="D29" s="6">
        <v>0.74</v>
      </c>
      <c r="E29" s="6">
        <v>0.58240000000000003</v>
      </c>
      <c r="F29" s="6">
        <f t="shared" si="0"/>
        <v>30.205016467129244</v>
      </c>
      <c r="G29" s="8">
        <v>42</v>
      </c>
      <c r="H29" s="6">
        <f>G29+7</f>
        <v>49</v>
      </c>
    </row>
    <row r="30" spans="1:8" ht="27" thickBot="1" x14ac:dyDescent="0.3">
      <c r="A30" s="4" t="s">
        <v>44</v>
      </c>
      <c r="B30" s="5">
        <v>8.75</v>
      </c>
      <c r="C30" s="5">
        <v>4.38</v>
      </c>
      <c r="D30" s="6">
        <v>0.85</v>
      </c>
      <c r="E30" s="6">
        <v>0.59950000000000003</v>
      </c>
      <c r="F30" s="6">
        <f t="shared" si="0"/>
        <v>66.579149745539809</v>
      </c>
      <c r="G30" s="8">
        <v>24</v>
      </c>
      <c r="H30" s="6">
        <f>G30+7</f>
        <v>31</v>
      </c>
    </row>
    <row r="31" spans="1:8" ht="15.75" thickBot="1" x14ac:dyDescent="0.3">
      <c r="A31" s="4" t="s">
        <v>45</v>
      </c>
      <c r="B31" s="5">
        <v>14.72</v>
      </c>
      <c r="C31" s="5">
        <v>7.46</v>
      </c>
      <c r="D31" s="6">
        <v>1.54</v>
      </c>
      <c r="E31" s="6">
        <v>0.71899999999999997</v>
      </c>
      <c r="F31" s="6">
        <f t="shared" si="0"/>
        <v>137.10003538590354</v>
      </c>
      <c r="G31" s="8">
        <v>4</v>
      </c>
      <c r="H31" s="6">
        <f>G31+7</f>
        <v>11</v>
      </c>
    </row>
    <row r="32" spans="1:8" ht="15.75" thickBot="1" x14ac:dyDescent="0.3">
      <c r="A32" s="4" t="s">
        <v>46</v>
      </c>
      <c r="B32" s="5">
        <v>6.7</v>
      </c>
      <c r="C32" s="5">
        <v>2.2999999999999998</v>
      </c>
      <c r="D32" s="6">
        <v>1.7</v>
      </c>
      <c r="E32" s="6">
        <v>0.5625</v>
      </c>
      <c r="F32" s="6">
        <f t="shared" si="0"/>
        <v>23.992078934369712</v>
      </c>
      <c r="G32" s="8">
        <v>48</v>
      </c>
      <c r="H32" s="6">
        <f>G32+7</f>
        <v>55</v>
      </c>
    </row>
    <row r="33" spans="1:8" ht="15.75" thickBot="1" x14ac:dyDescent="0.3">
      <c r="A33" s="4" t="s">
        <v>47</v>
      </c>
      <c r="B33" s="5">
        <v>19.73</v>
      </c>
      <c r="C33" s="5">
        <v>12.6</v>
      </c>
      <c r="D33" s="6">
        <v>1.68</v>
      </c>
      <c r="E33" s="6">
        <v>0.75</v>
      </c>
      <c r="F33" s="6">
        <f t="shared" si="0"/>
        <v>291.14480587408684</v>
      </c>
      <c r="G33" s="8">
        <v>1</v>
      </c>
      <c r="H33" s="6">
        <f>G33+7</f>
        <v>8</v>
      </c>
    </row>
    <row r="34" spans="1:8" ht="27" thickBot="1" x14ac:dyDescent="0.3">
      <c r="A34" s="4" t="s">
        <v>48</v>
      </c>
      <c r="B34" s="5">
        <v>11.63</v>
      </c>
      <c r="C34" s="5">
        <v>5.5</v>
      </c>
      <c r="D34" s="6">
        <v>1.28</v>
      </c>
      <c r="E34" s="6">
        <v>0.6704</v>
      </c>
      <c r="F34" s="6">
        <f t="shared" si="0"/>
        <v>89.702780746297421</v>
      </c>
      <c r="G34" s="8">
        <v>15</v>
      </c>
      <c r="H34" s="6">
        <f>G34+7</f>
        <v>22</v>
      </c>
    </row>
    <row r="35" spans="1:8" ht="15.75" thickBot="1" x14ac:dyDescent="0.3">
      <c r="A35" s="4" t="s">
        <v>49</v>
      </c>
      <c r="B35" s="5">
        <v>7.36</v>
      </c>
      <c r="C35" s="5">
        <v>3.37</v>
      </c>
      <c r="D35" s="6">
        <v>1.82</v>
      </c>
      <c r="E35" s="6">
        <v>0.62739999999999996</v>
      </c>
      <c r="F35" s="6">
        <f t="shared" si="0"/>
        <v>34.036535971532878</v>
      </c>
      <c r="G35" s="8">
        <v>38</v>
      </c>
      <c r="H35" s="6">
        <f>G35+7</f>
        <v>45</v>
      </c>
    </row>
    <row r="36" spans="1:8" ht="15.75" thickBot="1" x14ac:dyDescent="0.3">
      <c r="A36" s="4" t="s">
        <v>50</v>
      </c>
      <c r="B36" s="5">
        <v>8.2100000000000009</v>
      </c>
      <c r="C36" s="5">
        <v>1.6</v>
      </c>
      <c r="D36" s="6">
        <v>0.56999999999999995</v>
      </c>
      <c r="E36" s="6">
        <v>0.51280000000000003</v>
      </c>
      <c r="F36" s="6">
        <f t="shared" si="0"/>
        <v>29.481285011177931</v>
      </c>
      <c r="G36" s="8">
        <v>43</v>
      </c>
      <c r="H36" s="6">
        <f>G36+7</f>
        <v>50</v>
      </c>
    </row>
    <row r="37" spans="1:8" ht="15.75" thickBot="1" x14ac:dyDescent="0.3">
      <c r="A37" s="4" t="s">
        <v>51</v>
      </c>
      <c r="B37" s="5">
        <v>7.27</v>
      </c>
      <c r="C37" s="5">
        <v>3.43</v>
      </c>
      <c r="D37" s="6">
        <v>0.06</v>
      </c>
      <c r="E37" s="6">
        <v>0.4254</v>
      </c>
      <c r="F37" s="6">
        <f t="shared" si="0"/>
        <v>118.43859115224906</v>
      </c>
      <c r="G37" s="8">
        <v>11</v>
      </c>
      <c r="H37" s="6">
        <f>G37+7</f>
        <v>18</v>
      </c>
    </row>
    <row r="38" spans="1:8" ht="15.75" thickBot="1" x14ac:dyDescent="0.3">
      <c r="A38" s="4" t="s">
        <v>52</v>
      </c>
      <c r="B38" s="5">
        <v>6.94</v>
      </c>
      <c r="C38" s="5">
        <v>3.3</v>
      </c>
      <c r="D38" s="6">
        <v>2.13</v>
      </c>
      <c r="E38" s="6">
        <v>0.4647</v>
      </c>
      <c r="F38" s="6">
        <f t="shared" si="0"/>
        <v>40.794896628507821</v>
      </c>
      <c r="G38" s="8">
        <v>34</v>
      </c>
      <c r="H38" s="6">
        <f>G38+7</f>
        <v>41</v>
      </c>
    </row>
    <row r="39" spans="1:8" ht="27" thickBot="1" x14ac:dyDescent="0.3">
      <c r="A39" s="4" t="s">
        <v>53</v>
      </c>
      <c r="B39" s="5">
        <v>12.53</v>
      </c>
      <c r="C39" s="5">
        <v>6.6</v>
      </c>
      <c r="D39" s="6">
        <v>1.0900000000000001</v>
      </c>
      <c r="E39" s="6">
        <v>0.77869999999999995</v>
      </c>
      <c r="F39" s="6">
        <f t="shared" si="0"/>
        <v>103.93652853462606</v>
      </c>
      <c r="G39" s="8">
        <v>13</v>
      </c>
      <c r="H39" s="6">
        <f>G39+7</f>
        <v>20</v>
      </c>
    </row>
    <row r="40" spans="1:8" ht="15.75" thickBot="1" x14ac:dyDescent="0.3">
      <c r="A40" s="4" t="s">
        <v>54</v>
      </c>
      <c r="B40" s="5">
        <v>11.1</v>
      </c>
      <c r="C40" s="5">
        <v>3.41</v>
      </c>
      <c r="D40" s="6">
        <v>1.1299999999999999</v>
      </c>
      <c r="E40" s="6">
        <v>0.67459999999999998</v>
      </c>
      <c r="F40" s="6">
        <f t="shared" si="0"/>
        <v>54.42035995858744</v>
      </c>
      <c r="G40" s="8">
        <v>30</v>
      </c>
      <c r="H40" s="6">
        <f>G40+7</f>
        <v>37</v>
      </c>
    </row>
    <row r="41" spans="1:8" ht="15.75" thickBot="1" x14ac:dyDescent="0.3">
      <c r="A41" s="4" t="s">
        <v>55</v>
      </c>
      <c r="B41" s="5">
        <v>15.7</v>
      </c>
      <c r="C41" s="5">
        <v>6.55</v>
      </c>
      <c r="D41" s="6">
        <v>1.62</v>
      </c>
      <c r="E41" s="6">
        <v>0.7</v>
      </c>
      <c r="F41" s="6">
        <f t="shared" si="0"/>
        <v>130.21594251484234</v>
      </c>
      <c r="G41" s="8">
        <v>8</v>
      </c>
      <c r="H41" s="6">
        <f>G41+7</f>
        <v>15</v>
      </c>
    </row>
    <row r="42" spans="1:8" ht="15.75" thickBot="1" x14ac:dyDescent="0.3">
      <c r="A42" s="4" t="s">
        <v>56</v>
      </c>
      <c r="B42" s="5">
        <v>10.75</v>
      </c>
      <c r="C42" s="5">
        <v>5.35</v>
      </c>
      <c r="D42" s="6">
        <v>1.27</v>
      </c>
      <c r="E42" s="6">
        <v>0.70940000000000003</v>
      </c>
      <c r="F42" s="6">
        <f t="shared" si="0"/>
        <v>76.369532472408039</v>
      </c>
      <c r="G42" s="8">
        <v>19</v>
      </c>
      <c r="H42" s="6">
        <f>G42+7</f>
        <v>26</v>
      </c>
    </row>
    <row r="43" spans="1:8" ht="27" thickBot="1" x14ac:dyDescent="0.3">
      <c r="A43" s="4" t="s">
        <v>57</v>
      </c>
      <c r="B43" s="5">
        <v>8.8800000000000008</v>
      </c>
      <c r="C43" s="5">
        <v>4.49</v>
      </c>
      <c r="D43" s="6">
        <v>1.63</v>
      </c>
      <c r="E43" s="6">
        <v>0.51680000000000004</v>
      </c>
      <c r="F43" s="6">
        <f t="shared" si="0"/>
        <v>68.279432161374061</v>
      </c>
      <c r="G43" s="8">
        <v>23</v>
      </c>
      <c r="H43" s="6">
        <f>G43+7</f>
        <v>30</v>
      </c>
    </row>
    <row r="44" spans="1:8" ht="15.75" thickBot="1" x14ac:dyDescent="0.3">
      <c r="A44" s="4" t="s">
        <v>59</v>
      </c>
      <c r="B44" s="5">
        <v>7.96</v>
      </c>
      <c r="C44" s="5">
        <v>2.91</v>
      </c>
      <c r="D44" s="6">
        <v>0.3</v>
      </c>
      <c r="E44" s="6">
        <v>0.55489999999999995</v>
      </c>
      <c r="F44" s="6">
        <f t="shared" si="0"/>
        <v>56.404144721370031</v>
      </c>
      <c r="G44" s="8">
        <v>28</v>
      </c>
      <c r="H44" s="6">
        <f>G44+7</f>
        <v>35</v>
      </c>
    </row>
    <row r="45" spans="1:8" ht="15.75" thickBot="1" x14ac:dyDescent="0.3">
      <c r="A45" s="4" t="s">
        <v>60</v>
      </c>
      <c r="B45" s="5">
        <v>6.91</v>
      </c>
      <c r="C45" s="5">
        <v>1.89</v>
      </c>
      <c r="D45" s="6">
        <v>0.81</v>
      </c>
      <c r="E45" s="6">
        <v>0.55820000000000003</v>
      </c>
      <c r="F45" s="6">
        <f t="shared" si="0"/>
        <v>24.662026761037268</v>
      </c>
      <c r="G45" s="8">
        <v>46</v>
      </c>
      <c r="H45" s="6">
        <f>G45+7</f>
        <v>53</v>
      </c>
    </row>
    <row r="46" spans="1:8" ht="15.75" thickBot="1" x14ac:dyDescent="0.3">
      <c r="A46" s="4" t="s">
        <v>61</v>
      </c>
      <c r="B46" s="5">
        <v>12.68</v>
      </c>
      <c r="C46" s="5">
        <v>4.8</v>
      </c>
      <c r="D46" s="6">
        <v>1.74</v>
      </c>
      <c r="E46" s="6">
        <v>0.71760000000000002</v>
      </c>
      <c r="F46" s="6">
        <f t="shared" si="0"/>
        <v>73.848341929291536</v>
      </c>
      <c r="G46" s="8">
        <v>20</v>
      </c>
      <c r="H46" s="6">
        <f>G46+7</f>
        <v>27</v>
      </c>
    </row>
    <row r="47" spans="1:8" ht="27" thickBot="1" x14ac:dyDescent="0.3">
      <c r="A47" s="4" t="s">
        <v>62</v>
      </c>
      <c r="B47" s="5">
        <v>11.01</v>
      </c>
      <c r="C47" s="5">
        <v>2.16</v>
      </c>
      <c r="D47" s="6">
        <v>0.83</v>
      </c>
      <c r="E47" s="6">
        <v>0.64280000000000004</v>
      </c>
      <c r="F47" s="6">
        <f t="shared" si="0"/>
        <v>38.761063010473798</v>
      </c>
      <c r="G47" s="8">
        <v>36</v>
      </c>
      <c r="H47" s="6">
        <f>G47+7</f>
        <v>43</v>
      </c>
    </row>
    <row r="48" spans="1:8" ht="15.75" thickBot="1" x14ac:dyDescent="0.3">
      <c r="A48" s="4" t="s">
        <v>63</v>
      </c>
      <c r="B48" s="5">
        <v>7.79</v>
      </c>
      <c r="C48" s="5">
        <v>3.04</v>
      </c>
      <c r="D48" s="6">
        <v>0.27</v>
      </c>
      <c r="E48" s="6">
        <v>0.57850000000000001</v>
      </c>
      <c r="F48" s="6">
        <f t="shared" si="0"/>
        <v>56.78932895945605</v>
      </c>
      <c r="G48" s="8">
        <v>27</v>
      </c>
      <c r="H48" s="6">
        <f>G48+7</f>
        <v>34</v>
      </c>
    </row>
    <row r="49" spans="1:8" ht="15.75" thickBot="1" x14ac:dyDescent="0.3">
      <c r="A49" s="4" t="s">
        <v>64</v>
      </c>
      <c r="B49" s="5">
        <v>10.18</v>
      </c>
      <c r="C49" s="5">
        <v>3.17</v>
      </c>
      <c r="D49" s="6">
        <v>2.14</v>
      </c>
      <c r="E49" s="6">
        <v>0.67069999999999996</v>
      </c>
      <c r="F49" s="6">
        <f t="shared" si="0"/>
        <v>39.780962854877508</v>
      </c>
      <c r="G49" s="8">
        <v>35</v>
      </c>
      <c r="H49" s="6">
        <f>G49+7</f>
        <v>42</v>
      </c>
    </row>
    <row r="50" spans="1:8" ht="15.75" thickBot="1" x14ac:dyDescent="0.3">
      <c r="A50" s="4" t="s">
        <v>65</v>
      </c>
      <c r="B50" s="5">
        <v>12.78</v>
      </c>
      <c r="C50" s="5">
        <v>5.29</v>
      </c>
      <c r="D50" s="6">
        <v>1.87</v>
      </c>
      <c r="E50" s="6">
        <v>0.74350000000000005</v>
      </c>
      <c r="F50" s="6">
        <f t="shared" si="0"/>
        <v>77.758012482344583</v>
      </c>
      <c r="G50" s="8">
        <v>18</v>
      </c>
      <c r="H50" s="6">
        <f>G50+7</f>
        <v>25</v>
      </c>
    </row>
    <row r="51" spans="1:8" ht="27" thickBot="1" x14ac:dyDescent="0.3">
      <c r="A51" s="4" t="s">
        <v>66</v>
      </c>
      <c r="B51" s="5">
        <v>13.61</v>
      </c>
      <c r="C51" s="5">
        <v>7.75</v>
      </c>
      <c r="D51" s="6">
        <v>1.93</v>
      </c>
      <c r="E51" s="6">
        <v>0.67910000000000004</v>
      </c>
      <c r="F51" s="6">
        <f t="shared" si="0"/>
        <v>131.77613635614296</v>
      </c>
      <c r="G51" s="8">
        <v>6</v>
      </c>
      <c r="H51" s="6">
        <f>G51+7</f>
        <v>13</v>
      </c>
    </row>
    <row r="52" spans="1:8" ht="15.75" thickBot="1" x14ac:dyDescent="0.3">
      <c r="A52" s="4" t="s">
        <v>67</v>
      </c>
      <c r="B52" s="5">
        <v>7.88</v>
      </c>
      <c r="C52" s="5">
        <v>1.1599999999999999</v>
      </c>
      <c r="D52" s="6">
        <v>0.25</v>
      </c>
      <c r="E52" s="6">
        <v>0.59709999999999996</v>
      </c>
      <c r="F52" s="6">
        <f t="shared" si="0"/>
        <v>21.649712495293894</v>
      </c>
      <c r="G52" s="8">
        <v>50</v>
      </c>
      <c r="H52" s="6">
        <f>G52+7</f>
        <v>57</v>
      </c>
    </row>
    <row r="53" spans="1:8" ht="15.75" thickBot="1" x14ac:dyDescent="0.3">
      <c r="A53" s="4" t="s">
        <v>68</v>
      </c>
      <c r="B53" s="5">
        <v>5.67</v>
      </c>
      <c r="C53" s="5">
        <v>1.52</v>
      </c>
      <c r="D53" s="6">
        <v>1.2</v>
      </c>
      <c r="E53" s="6">
        <v>0.44529999999999997</v>
      </c>
      <c r="F53" s="6">
        <f t="shared" si="0"/>
        <v>18.491776690622309</v>
      </c>
      <c r="G53" s="8">
        <v>53</v>
      </c>
      <c r="H53" s="6">
        <f>G53+7</f>
        <v>60</v>
      </c>
    </row>
    <row r="54" spans="1:8" ht="15.75" thickBot="1" x14ac:dyDescent="0.3">
      <c r="A54" s="4" t="s">
        <v>69</v>
      </c>
      <c r="B54" s="5">
        <v>13.35</v>
      </c>
      <c r="C54" s="5">
        <v>4.75</v>
      </c>
      <c r="D54" s="6">
        <v>1.49</v>
      </c>
      <c r="E54" s="6">
        <v>0.65900000000000003</v>
      </c>
      <c r="F54" s="6">
        <f t="shared" si="0"/>
        <v>87.094933847337629</v>
      </c>
      <c r="G54" s="8">
        <v>16</v>
      </c>
      <c r="H54" s="6">
        <f>G54+7</f>
        <v>23</v>
      </c>
    </row>
    <row r="55" spans="1:8" ht="27" thickBot="1" x14ac:dyDescent="0.3">
      <c r="A55" s="4" t="s">
        <v>70</v>
      </c>
      <c r="B55" s="5">
        <v>8.0399999999999991</v>
      </c>
      <c r="C55" s="5">
        <v>1.29</v>
      </c>
      <c r="D55" s="6">
        <v>0.33</v>
      </c>
      <c r="E55" s="6">
        <v>0.59209999999999996</v>
      </c>
      <c r="F55" s="6">
        <f t="shared" si="0"/>
        <v>23.111184946009789</v>
      </c>
      <c r="G55" s="8">
        <v>39</v>
      </c>
      <c r="H55" s="6">
        <f>G55+7</f>
        <v>46</v>
      </c>
    </row>
    <row r="56" spans="1:8" ht="15.75" thickBot="1" x14ac:dyDescent="0.3">
      <c r="C56" s="5"/>
      <c r="D5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defaultRowHeight="15" x14ac:dyDescent="0.25"/>
  <cols>
    <col min="1" max="1" width="8.85546875" customWidth="1"/>
    <col min="5" max="5" width="16.85546875" bestFit="1" customWidth="1"/>
    <col min="6" max="6" width="16.42578125" customWidth="1"/>
  </cols>
  <sheetData>
    <row r="1" spans="1:7" s="6" customFormat="1" x14ac:dyDescent="0.25">
      <c r="A1" s="6" t="s">
        <v>126</v>
      </c>
    </row>
    <row r="2" spans="1:7" s="6" customFormat="1" ht="15.75" thickBot="1" x14ac:dyDescent="0.3">
      <c r="A2" s="6" t="s">
        <v>124</v>
      </c>
      <c r="B2" s="6" t="s">
        <v>119</v>
      </c>
      <c r="C2" s="6" t="s">
        <v>120</v>
      </c>
      <c r="D2" s="6" t="s">
        <v>121</v>
      </c>
      <c r="E2" s="6" t="s">
        <v>122</v>
      </c>
      <c r="F2" s="6" t="s">
        <v>127</v>
      </c>
      <c r="G2" s="6" t="s">
        <v>123</v>
      </c>
    </row>
    <row r="3" spans="1:7" ht="55.5" customHeight="1" thickBot="1" x14ac:dyDescent="0.3">
      <c r="A3" s="4" t="s">
        <v>16</v>
      </c>
      <c r="B3" s="1">
        <v>7.04</v>
      </c>
      <c r="C3" s="1">
        <v>-0.77</v>
      </c>
      <c r="D3" s="6">
        <v>1.64</v>
      </c>
      <c r="E3" s="6">
        <v>0.6</v>
      </c>
      <c r="F3">
        <f>(C3*B3)/((D3^0.25)*E3)</f>
        <v>-7.9836441637112356</v>
      </c>
      <c r="G3">
        <v>65</v>
      </c>
    </row>
    <row r="4" spans="1:7" ht="52.5" thickBot="1" x14ac:dyDescent="0.3">
      <c r="A4" s="4" t="s">
        <v>19</v>
      </c>
      <c r="B4" s="1">
        <v>6.48</v>
      </c>
      <c r="C4" s="1">
        <v>1.31</v>
      </c>
      <c r="D4" s="6">
        <v>2.56</v>
      </c>
      <c r="E4" s="6">
        <v>0.65620000000000001</v>
      </c>
      <c r="F4" s="6">
        <f t="shared" ref="F4:F6" si="0">(C4*B4)/((D4^0.25)*E4)</f>
        <v>10.227043051522912</v>
      </c>
      <c r="G4" s="8">
        <v>62</v>
      </c>
    </row>
    <row r="5" spans="1:7" ht="90.75" thickBot="1" x14ac:dyDescent="0.3">
      <c r="A5" s="4" t="s">
        <v>33</v>
      </c>
      <c r="B5" s="1">
        <v>7.92</v>
      </c>
      <c r="C5" s="1">
        <v>0.55000000000000004</v>
      </c>
      <c r="D5" s="6">
        <v>1.67</v>
      </c>
      <c r="E5" s="6">
        <v>0.59670000000000001</v>
      </c>
      <c r="F5" s="6">
        <f t="shared" si="0"/>
        <v>6.4217399608264838</v>
      </c>
      <c r="G5" s="8">
        <v>63</v>
      </c>
    </row>
    <row r="6" spans="1:7" ht="52.5" thickBot="1" x14ac:dyDescent="0.3">
      <c r="A6" s="4" t="s">
        <v>58</v>
      </c>
      <c r="B6" s="5">
        <v>7.46</v>
      </c>
      <c r="C6" s="5">
        <v>-0.17</v>
      </c>
      <c r="D6" s="6">
        <v>2.0699999999999998</v>
      </c>
      <c r="E6" s="6">
        <v>0.67559999999999998</v>
      </c>
      <c r="F6" s="6">
        <f t="shared" si="0"/>
        <v>-1.5649682159878902</v>
      </c>
      <c r="G6" s="8">
        <v>64</v>
      </c>
    </row>
    <row r="7" spans="1:7" ht="103.5" thickBot="1" x14ac:dyDescent="0.3">
      <c r="A7" s="4" t="s">
        <v>8</v>
      </c>
      <c r="B7" s="1">
        <v>-0.53</v>
      </c>
      <c r="C7" s="1">
        <v>-4.33</v>
      </c>
      <c r="D7" s="6">
        <v>1.25</v>
      </c>
      <c r="E7" s="6">
        <v>0.75470000000000004</v>
      </c>
      <c r="G7" s="8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2018-03-22T16:35:53Z</dcterms:modified>
</cp:coreProperties>
</file>